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1aet0b\Downloads\"/>
    </mc:Choice>
  </mc:AlternateContent>
  <xr:revisionPtr revIDLastSave="0" documentId="13_ncr:1_{68722341-CFB6-47A5-B60D-58621487AAD5}" xr6:coauthVersionLast="47" xr6:coauthVersionMax="47" xr10:uidLastSave="{00000000-0000-0000-0000-000000000000}"/>
  <bookViews>
    <workbookView xWindow="1410" yWindow="1380" windowWidth="20685" windowHeight="13200" activeTab="6" xr2:uid="{00000000-000D-0000-FFFF-FFFF00000000}"/>
  </bookViews>
  <sheets>
    <sheet name="Settings" sheetId="139" r:id="rId1"/>
    <sheet name="List of Industries" sheetId="1" r:id="rId2"/>
    <sheet name="DLX - JOLTS" sheetId="2" r:id="rId3"/>
    <sheet name="DLX - EMPL" sheetId="3" r:id="rId4"/>
    <sheet name="DLX - Flows" sheetId="6" r:id="rId5"/>
    <sheet name="BLS - Additional flows" sheetId="73" r:id="rId6"/>
    <sheet name="DLX - CBO" sheetId="128" r:id="rId7"/>
    <sheet name="DLX - LABOR" sheetId="35" r:id="rId8"/>
    <sheet name="DLX - historical u" sheetId="134" r:id="rId9"/>
    <sheet name="Data - Barnichon" sheetId="138" r:id="rId10"/>
    <sheet name="Data - Valletta" sheetId="129" r:id="rId11"/>
    <sheet name="Plumbing - JOLTS Agg" sheetId="4" r:id="rId12"/>
    <sheet name="Plumbing - EMPL Agg" sheetId="5" r:id="rId13"/>
    <sheet name="Plumbing - Trade transp utils" sheetId="16" state="hidden" r:id="rId14"/>
    <sheet name="Plumbing - Aggregate rates BC" sheetId="42" r:id="rId15"/>
    <sheet name="Plumbing - fitted rates" sheetId="50" r:id="rId16"/>
    <sheet name="Plumbing - Fitted BC" sheetId="52" r:id="rId17"/>
    <sheet name="Plumbing - New ms" sheetId="108" r:id="rId18"/>
    <sheet name="Plumbing - JC estimate" sheetId="130" r:id="rId19"/>
    <sheet name="Plumbing - Quarterly u" sheetId="135" r:id="rId20"/>
    <sheet name="Plumbing - U vs NAIRU" sheetId="141" r:id="rId21"/>
    <sheet name="Plumbing - Historical BC" sheetId="133" r:id="rId22"/>
    <sheet name="Charts - Settings" sheetId="45" r:id="rId23"/>
    <sheet name="Chart - actual BC pre rec" sheetId="101" r:id="rId24"/>
    <sheet name="Chart - actual BC" sheetId="103" r:id="rId25"/>
    <sheet name="Chart - actual and fit BC" sheetId="53" r:id="rId26"/>
    <sheet name="Chart - New BC" sheetId="109" r:id="rId27"/>
    <sheet name="Chart - New BC wo data" sheetId="121" r:id="rId28"/>
    <sheet name="Chart - New BC w data ppr" sheetId="125" r:id="rId29"/>
    <sheet name="Chart - New BC ppr stylistic" sheetId="124" r:id="rId30"/>
    <sheet name="Chart - New BC w JC ppr" sheetId="126" r:id="rId31"/>
    <sheet name="Chart - New BC w JC expl" sheetId="153" r:id="rId32"/>
    <sheet name="Chart - V vs Natural rate" sheetId="143" r:id="rId33"/>
    <sheet name="Chart - JC estimate" sheetId="131" r:id="rId34"/>
    <sheet name="Chart - JC estimate ppr" sheetId="132" r:id="rId35"/>
    <sheet name="Chart - Historical BC" sheetId="136" r:id="rId36"/>
    <sheet name="Chart - Historical BC ppr" sheetId="140" r:id="rId37"/>
    <sheet name="Chart - Historical BC ppr bw" sheetId="150" r:id="rId38"/>
    <sheet name="Chart - Historical BC ppr bw 2" sheetId="151" r:id="rId39"/>
    <sheet name="Chart - Historical BC annual" sheetId="147" r:id="rId40"/>
    <sheet name="Chart - Historical BC ann ppr" sheetId="149" r:id="rId41"/>
    <sheet name="Chart - U vs NR" sheetId="142" r:id="rId42"/>
  </sheets>
  <definedNames>
    <definedName name="_DLX1.USE">'DLX - JOLTS'!$A$6:$DR$7</definedName>
    <definedName name="_DLX2.USE">'DLX - EMPL'!$6:$7</definedName>
    <definedName name="_DLX3.USE">'DLX - Flows'!$1:$2</definedName>
    <definedName name="_DLX4.USE">'DLX - LABOR'!$3:$4</definedName>
    <definedName name="_DLX5.USE">'DLX - CBO'!$1:$2</definedName>
    <definedName name="_DLX6.USE">'DLX - historical u'!$1:$2</definedName>
    <definedName name="alfah">'Plumbing - fitted rates'!$Y$3</definedName>
    <definedName name="alfal">'Plumbing - fitted rates'!$V$3</definedName>
    <definedName name="alfan">'Plumbing - fitted rates'!$Z$3</definedName>
    <definedName name="alfaq">'Plumbing - fitted rates'!$W$3</definedName>
    <definedName name="alfas">'Plumbing - fitted rates'!$V$3:$AA$3</definedName>
    <definedName name="alfax">'Plumbing - fitted rates'!$AA$3</definedName>
    <definedName name="average_d_t">'Plumbing - fitted rates'!$AE$1</definedName>
    <definedName name="average_z_t">'Plumbing - fitted rates'!$AE$2</definedName>
    <definedName name="Data_hist_Unemployment">'Plumbing - Quarterly u'!$A$3:$C$818</definedName>
    <definedName name="Data_Industries">'List of Industries'!$A$2:$Q$16</definedName>
    <definedName name="devs_h">#REF!</definedName>
    <definedName name="devs_l">#REF!</definedName>
    <definedName name="devs_q">#REF!</definedName>
    <definedName name="Industry_Numbers">'List of Industries'!$A$20:$A$28</definedName>
    <definedName name="JOLTS_data">'DLX - JOLTS'!$B$8:$DR$199</definedName>
    <definedName name="Measures">'List of Industries'!$F$1:$Q$1</definedName>
    <definedName name="mh">'Plumbing - fitted rates'!$Y$8</definedName>
    <definedName name="ml">'Plumbing - fitted rates'!$V$8</definedName>
    <definedName name="mn">'Plumbing - fitted rates'!$Z$8</definedName>
    <definedName name="mq">'Plumbing - fitted rates'!$W$8</definedName>
    <definedName name="ms">'Plumbing - fitted rates'!$V$8:$AA$8</definedName>
    <definedName name="ms_new">'Plumbing - New ms'!$N$1:$S$1</definedName>
    <definedName name="mx">'Plumbing - fitted rates'!$AA$8</definedName>
    <definedName name="Payroll_mnemonics">'List of Industries'!$E$29:$E$43</definedName>
    <definedName name="X12Dates_1" comment="Census X12 dates for series: 1">'Plumbing - EMPL Agg'!$A$7:$A$198</definedName>
    <definedName name="X12Header_1">'Plumbing - EMPL Agg'!$T$6</definedName>
    <definedName name="X12NSA_1" comment="Census X12 non-seasonally adjusted data for series: 1">'Plumbing - EMPL Agg'!$K$7:$S$198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" i="108" l="1"/>
  <c r="L76" i="133" l="1"/>
  <c r="L75" i="133"/>
  <c r="L74" i="133"/>
  <c r="L73" i="133"/>
  <c r="L72" i="133"/>
  <c r="L71" i="133"/>
  <c r="L70" i="133"/>
  <c r="L69" i="133"/>
  <c r="L68" i="133"/>
  <c r="L67" i="133"/>
  <c r="L66" i="133"/>
  <c r="L65" i="133"/>
  <c r="L64" i="133"/>
  <c r="L63" i="133"/>
  <c r="L62" i="133"/>
  <c r="L61" i="133"/>
  <c r="L60" i="133"/>
  <c r="L59" i="133"/>
  <c r="L58" i="133"/>
  <c r="L57" i="133"/>
  <c r="L56" i="133"/>
  <c r="L55" i="133"/>
  <c r="L54" i="133"/>
  <c r="L53" i="133"/>
  <c r="L52" i="133"/>
  <c r="L51" i="133"/>
  <c r="L50" i="133"/>
  <c r="L49" i="133"/>
  <c r="L48" i="133"/>
  <c r="L47" i="133"/>
  <c r="L46" i="133"/>
  <c r="L45" i="133"/>
  <c r="L44" i="133"/>
  <c r="L43" i="133"/>
  <c r="L42" i="133"/>
  <c r="L41" i="133"/>
  <c r="L40" i="133"/>
  <c r="L39" i="133"/>
  <c r="L38" i="133"/>
  <c r="L37" i="133"/>
  <c r="L36" i="133"/>
  <c r="L35" i="133"/>
  <c r="L34" i="133"/>
  <c r="L33" i="133"/>
  <c r="L32" i="133"/>
  <c r="L31" i="133"/>
  <c r="L30" i="133"/>
  <c r="L29" i="133"/>
  <c r="L28" i="133"/>
  <c r="L27" i="133"/>
  <c r="L26" i="133"/>
  <c r="L25" i="133"/>
  <c r="L24" i="133"/>
  <c r="L23" i="133"/>
  <c r="L22" i="133"/>
  <c r="L21" i="133"/>
  <c r="L20" i="133"/>
  <c r="L19" i="133"/>
  <c r="L18" i="133"/>
  <c r="L17" i="133"/>
  <c r="L16" i="133"/>
  <c r="L15" i="133"/>
  <c r="L14" i="133"/>
  <c r="L13" i="133"/>
  <c r="L12" i="133"/>
  <c r="L11" i="133"/>
  <c r="L10" i="133"/>
  <c r="L9" i="133"/>
  <c r="L8" i="133"/>
  <c r="L7" i="133"/>
  <c r="L6" i="133"/>
  <c r="L5" i="133"/>
  <c r="L4" i="133"/>
  <c r="L267" i="133"/>
  <c r="L266" i="133"/>
  <c r="L265" i="133"/>
  <c r="L264" i="133"/>
  <c r="L263" i="133"/>
  <c r="L262" i="133"/>
  <c r="L261" i="133"/>
  <c r="L260" i="133"/>
  <c r="L259" i="133"/>
  <c r="L258" i="133"/>
  <c r="L257" i="133"/>
  <c r="L256" i="133"/>
  <c r="L255" i="133"/>
  <c r="L254" i="133"/>
  <c r="L253" i="133"/>
  <c r="L252" i="133"/>
  <c r="L251" i="133"/>
  <c r="L250" i="133"/>
  <c r="L249" i="133"/>
  <c r="L248" i="133"/>
  <c r="L247" i="133"/>
  <c r="L246" i="133"/>
  <c r="L245" i="133"/>
  <c r="L244" i="133"/>
  <c r="L243" i="133"/>
  <c r="L242" i="133"/>
  <c r="L241" i="133"/>
  <c r="L240" i="133"/>
  <c r="L239" i="133"/>
  <c r="L238" i="133"/>
  <c r="L237" i="133"/>
  <c r="L236" i="133"/>
  <c r="L235" i="133"/>
  <c r="L234" i="133"/>
  <c r="L233" i="133"/>
  <c r="L232" i="133"/>
  <c r="L231" i="133"/>
  <c r="L230" i="133"/>
  <c r="L229" i="133"/>
  <c r="L228" i="133"/>
  <c r="L227" i="133"/>
  <c r="L226" i="133"/>
  <c r="L225" i="133"/>
  <c r="L224" i="133"/>
  <c r="L223" i="133"/>
  <c r="L222" i="133"/>
  <c r="L221" i="133"/>
  <c r="L220" i="133"/>
  <c r="L219" i="133"/>
  <c r="L218" i="133"/>
  <c r="L217" i="133"/>
  <c r="L216" i="133"/>
  <c r="L215" i="133"/>
  <c r="L214" i="133"/>
  <c r="L213" i="133"/>
  <c r="L212" i="133"/>
  <c r="L211" i="133"/>
  <c r="L210" i="133"/>
  <c r="L209" i="133"/>
  <c r="L208" i="133"/>
  <c r="L207" i="133"/>
  <c r="L206" i="133"/>
  <c r="L205" i="133"/>
  <c r="L204" i="133"/>
  <c r="L203" i="133"/>
  <c r="L202" i="133"/>
  <c r="L201" i="133"/>
  <c r="L200" i="133"/>
  <c r="L199" i="133"/>
  <c r="L198" i="133"/>
  <c r="L197" i="133"/>
  <c r="L196" i="133"/>
  <c r="L195" i="133"/>
  <c r="L194" i="133"/>
  <c r="L193" i="133"/>
  <c r="L192" i="133"/>
  <c r="L191" i="133"/>
  <c r="L190" i="133"/>
  <c r="L189" i="133"/>
  <c r="L188" i="133"/>
  <c r="L187" i="133"/>
  <c r="L186" i="133"/>
  <c r="L185" i="133"/>
  <c r="L184" i="133"/>
  <c r="L183" i="133"/>
  <c r="L182" i="133"/>
  <c r="L181" i="133"/>
  <c r="L180" i="133"/>
  <c r="L179" i="133"/>
  <c r="L178" i="133"/>
  <c r="L177" i="133"/>
  <c r="L176" i="133"/>
  <c r="L175" i="133"/>
  <c r="L174" i="133"/>
  <c r="L173" i="133"/>
  <c r="L172" i="133"/>
  <c r="L171" i="133"/>
  <c r="L170" i="133"/>
  <c r="L169" i="133"/>
  <c r="L168" i="133"/>
  <c r="L167" i="133"/>
  <c r="L166" i="133"/>
  <c r="L165" i="133"/>
  <c r="L164" i="133"/>
  <c r="L163" i="133"/>
  <c r="L162" i="133"/>
  <c r="L161" i="133"/>
  <c r="L160" i="133"/>
  <c r="L159" i="133"/>
  <c r="L158" i="133"/>
  <c r="L157" i="133"/>
  <c r="L156" i="133"/>
  <c r="L155" i="133"/>
  <c r="L154" i="133"/>
  <c r="L153" i="133"/>
  <c r="L152" i="133"/>
  <c r="L151" i="133"/>
  <c r="L150" i="133"/>
  <c r="L149" i="133"/>
  <c r="L148" i="133"/>
  <c r="L147" i="133"/>
  <c r="L146" i="133"/>
  <c r="L145" i="133"/>
  <c r="L144" i="133"/>
  <c r="L143" i="133"/>
  <c r="L142" i="133"/>
  <c r="L141" i="133"/>
  <c r="L140" i="133"/>
  <c r="L139" i="133"/>
  <c r="L138" i="133"/>
  <c r="L137" i="133"/>
  <c r="L136" i="133"/>
  <c r="L135" i="133"/>
  <c r="L134" i="133"/>
  <c r="L133" i="133"/>
  <c r="L132" i="133"/>
  <c r="L131" i="133"/>
  <c r="L130" i="133"/>
  <c r="L129" i="133"/>
  <c r="L128" i="133"/>
  <c r="L127" i="133"/>
  <c r="L126" i="133"/>
  <c r="L125" i="133"/>
  <c r="L124" i="133"/>
  <c r="L123" i="133"/>
  <c r="L122" i="133"/>
  <c r="L121" i="133"/>
  <c r="L120" i="133"/>
  <c r="L119" i="133"/>
  <c r="L118" i="133"/>
  <c r="L117" i="133"/>
  <c r="L116" i="133"/>
  <c r="L115" i="133"/>
  <c r="L114" i="133"/>
  <c r="L113" i="133"/>
  <c r="L112" i="133"/>
  <c r="L111" i="133"/>
  <c r="L110" i="133"/>
  <c r="L109" i="133"/>
  <c r="L108" i="133"/>
  <c r="L107" i="133"/>
  <c r="L106" i="133"/>
  <c r="L105" i="133"/>
  <c r="L104" i="133"/>
  <c r="L103" i="133"/>
  <c r="L102" i="133"/>
  <c r="L101" i="133"/>
  <c r="L100" i="133"/>
  <c r="L99" i="133"/>
  <c r="L98" i="133"/>
  <c r="L97" i="133"/>
  <c r="L96" i="133"/>
  <c r="L95" i="133"/>
  <c r="L94" i="133"/>
  <c r="L93" i="133"/>
  <c r="L92" i="133"/>
  <c r="L91" i="133"/>
  <c r="L90" i="133"/>
  <c r="L89" i="133"/>
  <c r="L88" i="133"/>
  <c r="L87" i="133"/>
  <c r="L86" i="133"/>
  <c r="L85" i="133"/>
  <c r="L84" i="133"/>
  <c r="L83" i="133"/>
  <c r="L82" i="133"/>
  <c r="L81" i="133"/>
  <c r="L80" i="133"/>
  <c r="L79" i="133"/>
  <c r="L78" i="133"/>
  <c r="L77" i="133"/>
  <c r="P10" i="133" l="1"/>
  <c r="P6" i="133"/>
  <c r="P9" i="133"/>
  <c r="P5" i="133"/>
  <c r="P4" i="133"/>
  <c r="R65" i="133"/>
  <c r="Q64" i="133"/>
  <c r="R64" i="133" s="1"/>
  <c r="Q63" i="133" l="1"/>
  <c r="P13" i="133"/>
  <c r="Q62" i="133" l="1"/>
  <c r="R63" i="133"/>
  <c r="Q53" i="133"/>
  <c r="R53" i="133" l="1"/>
  <c r="Q43" i="133"/>
  <c r="Q61" i="133"/>
  <c r="R62" i="133"/>
  <c r="Q52" i="133"/>
  <c r="P16" i="133"/>
  <c r="P17" i="133"/>
  <c r="Q42" i="133" l="1"/>
  <c r="R52" i="133"/>
  <c r="Q60" i="133"/>
  <c r="R61" i="133"/>
  <c r="Q51" i="133"/>
  <c r="Q33" i="133"/>
  <c r="R43" i="133"/>
  <c r="P18" i="133"/>
  <c r="P19" i="133"/>
  <c r="R51" i="133" l="1"/>
  <c r="Q41" i="133"/>
  <c r="Q23" i="133"/>
  <c r="R33" i="133"/>
  <c r="Q59" i="133"/>
  <c r="R60" i="133"/>
  <c r="Q50" i="133"/>
  <c r="R42" i="133"/>
  <c r="Q32" i="133"/>
  <c r="P20" i="133"/>
  <c r="P21" i="133"/>
  <c r="K4" i="133"/>
  <c r="M5" i="133"/>
  <c r="M6" i="133" s="1"/>
  <c r="M7" i="133" s="1"/>
  <c r="M8" i="133" l="1"/>
  <c r="P7" i="133"/>
  <c r="R50" i="133"/>
  <c r="Q40" i="133"/>
  <c r="Q58" i="133"/>
  <c r="R59" i="133"/>
  <c r="Q49" i="133"/>
  <c r="Q13" i="133"/>
  <c r="R13" i="133" s="1"/>
  <c r="R23" i="133"/>
  <c r="Q31" i="133"/>
  <c r="R41" i="133"/>
  <c r="Q22" i="133"/>
  <c r="R32" i="133"/>
  <c r="P22" i="133"/>
  <c r="P23" i="133"/>
  <c r="C265" i="141"/>
  <c r="C264" i="141"/>
  <c r="C263" i="141"/>
  <c r="C262" i="141"/>
  <c r="C261" i="141"/>
  <c r="C260" i="141"/>
  <c r="C259" i="141"/>
  <c r="C258" i="141"/>
  <c r="C257" i="141"/>
  <c r="C256" i="141"/>
  <c r="C255" i="141"/>
  <c r="C254" i="141"/>
  <c r="C253" i="141"/>
  <c r="C252" i="141"/>
  <c r="C251" i="141"/>
  <c r="C250" i="141"/>
  <c r="C249" i="141"/>
  <c r="C248" i="141"/>
  <c r="C247" i="141"/>
  <c r="C246" i="141"/>
  <c r="C245" i="141"/>
  <c r="C244" i="141"/>
  <c r="C243" i="141"/>
  <c r="C242" i="141"/>
  <c r="C241" i="141"/>
  <c r="C240" i="141"/>
  <c r="C239" i="141"/>
  <c r="C238" i="141"/>
  <c r="C237" i="141"/>
  <c r="C236" i="141"/>
  <c r="C235" i="141"/>
  <c r="C234" i="141"/>
  <c r="C233" i="141"/>
  <c r="C232" i="141"/>
  <c r="C231" i="141"/>
  <c r="C230" i="141"/>
  <c r="C229" i="141"/>
  <c r="C228" i="141"/>
  <c r="C227" i="141"/>
  <c r="C226" i="141"/>
  <c r="C225" i="141"/>
  <c r="C224" i="141"/>
  <c r="C223" i="141"/>
  <c r="C222" i="141"/>
  <c r="C221" i="141"/>
  <c r="C220" i="141"/>
  <c r="C219" i="141"/>
  <c r="C218" i="141"/>
  <c r="C217" i="141"/>
  <c r="C216" i="141"/>
  <c r="C215" i="141"/>
  <c r="C214" i="141"/>
  <c r="C213" i="141"/>
  <c r="C212" i="141"/>
  <c r="C211" i="141"/>
  <c r="C210" i="141"/>
  <c r="C209" i="141"/>
  <c r="C208" i="141"/>
  <c r="C207" i="141"/>
  <c r="C206" i="141"/>
  <c r="C205" i="141"/>
  <c r="C204" i="141"/>
  <c r="C203" i="141"/>
  <c r="C202" i="141"/>
  <c r="C201" i="141"/>
  <c r="C200" i="141"/>
  <c r="C199" i="141"/>
  <c r="C198" i="141"/>
  <c r="C197" i="141"/>
  <c r="C196" i="141"/>
  <c r="C195" i="141"/>
  <c r="C194" i="141"/>
  <c r="C193" i="141"/>
  <c r="C192" i="141"/>
  <c r="C191" i="141"/>
  <c r="C190" i="141"/>
  <c r="C189" i="141"/>
  <c r="C188" i="141"/>
  <c r="C187" i="141"/>
  <c r="C186" i="141"/>
  <c r="C185" i="141"/>
  <c r="C184" i="141"/>
  <c r="C183" i="141"/>
  <c r="C182" i="141"/>
  <c r="C181" i="141"/>
  <c r="C180" i="141"/>
  <c r="C179" i="141"/>
  <c r="C178" i="141"/>
  <c r="C177" i="141"/>
  <c r="C176" i="141"/>
  <c r="C175" i="141"/>
  <c r="C174" i="141"/>
  <c r="C173" i="141"/>
  <c r="C172" i="141"/>
  <c r="C171" i="141"/>
  <c r="C170" i="141"/>
  <c r="C169" i="141"/>
  <c r="C168" i="141"/>
  <c r="C167" i="141"/>
  <c r="C166" i="141"/>
  <c r="C165" i="141"/>
  <c r="C164" i="141"/>
  <c r="C163" i="141"/>
  <c r="C162" i="141"/>
  <c r="C161" i="141"/>
  <c r="C160" i="141"/>
  <c r="C159" i="141"/>
  <c r="C158" i="141"/>
  <c r="C157" i="141"/>
  <c r="C156" i="141"/>
  <c r="C155" i="141"/>
  <c r="C154" i="141"/>
  <c r="C153" i="141"/>
  <c r="C152" i="141"/>
  <c r="C151" i="141"/>
  <c r="C150" i="141"/>
  <c r="C149" i="141"/>
  <c r="C148" i="141"/>
  <c r="C147" i="141"/>
  <c r="C146" i="141"/>
  <c r="C145" i="141"/>
  <c r="C144" i="141"/>
  <c r="C143" i="141"/>
  <c r="C142" i="141"/>
  <c r="C141" i="141"/>
  <c r="C140" i="141"/>
  <c r="C139" i="141"/>
  <c r="C138" i="141"/>
  <c r="C137" i="141"/>
  <c r="C136" i="141"/>
  <c r="C135" i="141"/>
  <c r="C134" i="141"/>
  <c r="C133" i="141"/>
  <c r="C132" i="141"/>
  <c r="C131" i="141"/>
  <c r="C130" i="141"/>
  <c r="C129" i="141"/>
  <c r="C128" i="141"/>
  <c r="C127" i="141"/>
  <c r="C126" i="141"/>
  <c r="C125" i="141"/>
  <c r="C124" i="141"/>
  <c r="C123" i="141"/>
  <c r="C122" i="141"/>
  <c r="C121" i="141"/>
  <c r="C120" i="141"/>
  <c r="C119" i="141"/>
  <c r="C118" i="141"/>
  <c r="C117" i="141"/>
  <c r="C116" i="141"/>
  <c r="C115" i="141"/>
  <c r="C114" i="141"/>
  <c r="C113" i="141"/>
  <c r="C112" i="141"/>
  <c r="C111" i="141"/>
  <c r="C110" i="141"/>
  <c r="C109" i="141"/>
  <c r="C108" i="141"/>
  <c r="C107" i="141"/>
  <c r="C106" i="141"/>
  <c r="C105" i="141"/>
  <c r="C104" i="141"/>
  <c r="C103" i="141"/>
  <c r="C102" i="141"/>
  <c r="C101" i="141"/>
  <c r="C100" i="141"/>
  <c r="C99" i="141"/>
  <c r="C98" i="141"/>
  <c r="C97" i="141"/>
  <c r="C96" i="141"/>
  <c r="C95" i="141"/>
  <c r="C94" i="141"/>
  <c r="C93" i="141"/>
  <c r="C92" i="141"/>
  <c r="C91" i="141"/>
  <c r="C90" i="141"/>
  <c r="C89" i="141"/>
  <c r="C88" i="141"/>
  <c r="C87" i="141"/>
  <c r="C86" i="141"/>
  <c r="C85" i="141"/>
  <c r="C84" i="141"/>
  <c r="C83" i="141"/>
  <c r="C82" i="141"/>
  <c r="C81" i="141"/>
  <c r="C80" i="141"/>
  <c r="C79" i="141"/>
  <c r="C78" i="141"/>
  <c r="C77" i="141"/>
  <c r="C76" i="141"/>
  <c r="C75" i="141"/>
  <c r="C74" i="141"/>
  <c r="C73" i="141"/>
  <c r="C72" i="141"/>
  <c r="C71" i="141"/>
  <c r="C70" i="141"/>
  <c r="C69" i="141"/>
  <c r="C68" i="141"/>
  <c r="C67" i="141"/>
  <c r="C66" i="141"/>
  <c r="C65" i="141"/>
  <c r="C64" i="141"/>
  <c r="C63" i="141"/>
  <c r="C62" i="141"/>
  <c r="C61" i="141"/>
  <c r="C60" i="141"/>
  <c r="C59" i="141"/>
  <c r="C58" i="141"/>
  <c r="C57" i="141"/>
  <c r="C56" i="141"/>
  <c r="C55" i="141"/>
  <c r="C54" i="141"/>
  <c r="C53" i="141"/>
  <c r="C52" i="141"/>
  <c r="C51" i="141"/>
  <c r="C50" i="141"/>
  <c r="C49" i="141"/>
  <c r="C48" i="141"/>
  <c r="C47" i="141"/>
  <c r="C46" i="141"/>
  <c r="C45" i="141"/>
  <c r="C44" i="141"/>
  <c r="C43" i="141"/>
  <c r="C42" i="141"/>
  <c r="C41" i="141"/>
  <c r="C40" i="141"/>
  <c r="C39" i="141"/>
  <c r="C38" i="141"/>
  <c r="C37" i="141"/>
  <c r="C36" i="141"/>
  <c r="C35" i="141"/>
  <c r="C34" i="141"/>
  <c r="C33" i="141"/>
  <c r="C32" i="141"/>
  <c r="C31" i="141"/>
  <c r="C30" i="141"/>
  <c r="C29" i="141"/>
  <c r="C28" i="141"/>
  <c r="C27" i="141"/>
  <c r="C26" i="141"/>
  <c r="C25" i="141"/>
  <c r="C24" i="141"/>
  <c r="C23" i="141"/>
  <c r="C22" i="141"/>
  <c r="C21" i="141"/>
  <c r="C20" i="141"/>
  <c r="C19" i="141"/>
  <c r="C18" i="141"/>
  <c r="C17" i="141"/>
  <c r="C16" i="141"/>
  <c r="C15" i="141"/>
  <c r="C14" i="141"/>
  <c r="C13" i="141"/>
  <c r="C12" i="141"/>
  <c r="C11" i="141"/>
  <c r="C10" i="141"/>
  <c r="C9" i="141"/>
  <c r="C8" i="141"/>
  <c r="C7" i="141"/>
  <c r="C6" i="141"/>
  <c r="C5" i="141"/>
  <c r="C4" i="141"/>
  <c r="C3" i="141"/>
  <c r="C2" i="141"/>
  <c r="A2" i="141"/>
  <c r="R31" i="133" l="1"/>
  <c r="Q21" i="133"/>
  <c r="Q39" i="133"/>
  <c r="R49" i="133"/>
  <c r="Q57" i="133"/>
  <c r="Q48" i="133"/>
  <c r="R58" i="133"/>
  <c r="R22" i="133"/>
  <c r="Q12" i="133"/>
  <c r="R12" i="133" s="1"/>
  <c r="R40" i="133"/>
  <c r="Q30" i="133"/>
  <c r="M9" i="133"/>
  <c r="M10" i="133" s="1"/>
  <c r="M11" i="133" s="1"/>
  <c r="P8" i="133"/>
  <c r="P25" i="133"/>
  <c r="B1" i="135"/>
  <c r="Q38" i="133" l="1"/>
  <c r="R48" i="133"/>
  <c r="Q56" i="133"/>
  <c r="Q47" i="133"/>
  <c r="R57" i="133"/>
  <c r="M12" i="133"/>
  <c r="P11" i="133"/>
  <c r="Q20" i="133"/>
  <c r="R30" i="133"/>
  <c r="Q29" i="133"/>
  <c r="R39" i="133"/>
  <c r="R21" i="133"/>
  <c r="Q11" i="133"/>
  <c r="R11" i="133" s="1"/>
  <c r="P26" i="133"/>
  <c r="P27" i="133"/>
  <c r="C637" i="135"/>
  <c r="C636" i="135"/>
  <c r="C635" i="135"/>
  <c r="C634" i="135"/>
  <c r="C632" i="135"/>
  <c r="C631" i="135"/>
  <c r="C630" i="135"/>
  <c r="C628" i="135"/>
  <c r="C627" i="135"/>
  <c r="C626" i="135"/>
  <c r="C624" i="135"/>
  <c r="C623" i="135"/>
  <c r="C622" i="135"/>
  <c r="C620" i="135"/>
  <c r="C619" i="135"/>
  <c r="C618" i="135"/>
  <c r="C616" i="135"/>
  <c r="C615" i="135"/>
  <c r="C614" i="135"/>
  <c r="C612" i="135"/>
  <c r="C611" i="135"/>
  <c r="C610" i="135"/>
  <c r="C608" i="135"/>
  <c r="C607" i="135"/>
  <c r="C606" i="135"/>
  <c r="C604" i="135"/>
  <c r="C603" i="135"/>
  <c r="C602" i="135"/>
  <c r="C600" i="135"/>
  <c r="C599" i="135"/>
  <c r="C598" i="135"/>
  <c r="C596" i="135"/>
  <c r="C595" i="135"/>
  <c r="C594" i="135"/>
  <c r="C592" i="135"/>
  <c r="C591" i="135"/>
  <c r="C590" i="135"/>
  <c r="C588" i="135"/>
  <c r="C587" i="135"/>
  <c r="C586" i="135"/>
  <c r="C584" i="135"/>
  <c r="C583" i="135"/>
  <c r="C582" i="135"/>
  <c r="C580" i="135"/>
  <c r="C579" i="135"/>
  <c r="C578" i="135"/>
  <c r="C576" i="135"/>
  <c r="C575" i="135"/>
  <c r="C574" i="135"/>
  <c r="C572" i="135"/>
  <c r="C571" i="135"/>
  <c r="C570" i="135"/>
  <c r="C568" i="135"/>
  <c r="C567" i="135"/>
  <c r="C566" i="135"/>
  <c r="C564" i="135"/>
  <c r="C563" i="135"/>
  <c r="C562" i="135"/>
  <c r="C560" i="135"/>
  <c r="C559" i="135"/>
  <c r="C558" i="135"/>
  <c r="C556" i="135"/>
  <c r="C555" i="135"/>
  <c r="C554" i="135"/>
  <c r="C552" i="135"/>
  <c r="C551" i="135"/>
  <c r="C550" i="135"/>
  <c r="C548" i="135"/>
  <c r="C547" i="135"/>
  <c r="C546" i="135"/>
  <c r="C544" i="135"/>
  <c r="C543" i="135"/>
  <c r="C542" i="135"/>
  <c r="C540" i="135"/>
  <c r="C539" i="135"/>
  <c r="C538" i="135"/>
  <c r="C536" i="135"/>
  <c r="C535" i="135"/>
  <c r="C534" i="135"/>
  <c r="C532" i="135"/>
  <c r="C531" i="135"/>
  <c r="C530" i="135"/>
  <c r="C528" i="135"/>
  <c r="C527" i="135"/>
  <c r="C526" i="135"/>
  <c r="C524" i="135"/>
  <c r="C523" i="135"/>
  <c r="C522" i="135"/>
  <c r="C520" i="135"/>
  <c r="C519" i="135"/>
  <c r="C518" i="135"/>
  <c r="C516" i="135"/>
  <c r="C515" i="135"/>
  <c r="C514" i="135"/>
  <c r="C512" i="135"/>
  <c r="C511" i="135"/>
  <c r="C510" i="135"/>
  <c r="C508" i="135"/>
  <c r="C507" i="135"/>
  <c r="C506" i="135"/>
  <c r="C504" i="135"/>
  <c r="C503" i="135"/>
  <c r="C502" i="135"/>
  <c r="C500" i="135"/>
  <c r="C499" i="135"/>
  <c r="C498" i="135"/>
  <c r="C496" i="135"/>
  <c r="C495" i="135"/>
  <c r="C494" i="135"/>
  <c r="C492" i="135"/>
  <c r="C491" i="135"/>
  <c r="C490" i="135"/>
  <c r="C488" i="135"/>
  <c r="C487" i="135"/>
  <c r="C486" i="135"/>
  <c r="C484" i="135"/>
  <c r="C483" i="135"/>
  <c r="C482" i="135"/>
  <c r="C480" i="135"/>
  <c r="C479" i="135"/>
  <c r="C478" i="135"/>
  <c r="C476" i="135"/>
  <c r="C475" i="135"/>
  <c r="C474" i="135"/>
  <c r="C472" i="135"/>
  <c r="C471" i="135"/>
  <c r="C470" i="135"/>
  <c r="C468" i="135"/>
  <c r="C467" i="135"/>
  <c r="C466" i="135"/>
  <c r="C464" i="135"/>
  <c r="C463" i="135"/>
  <c r="C462" i="135"/>
  <c r="C460" i="135"/>
  <c r="C459" i="135"/>
  <c r="C458" i="135"/>
  <c r="C456" i="135"/>
  <c r="C455" i="135"/>
  <c r="C454" i="135"/>
  <c r="C452" i="135"/>
  <c r="C451" i="135"/>
  <c r="C450" i="135"/>
  <c r="C448" i="135"/>
  <c r="C447" i="135"/>
  <c r="C446" i="135"/>
  <c r="C445" i="135"/>
  <c r="C444" i="135"/>
  <c r="C443" i="135"/>
  <c r="C442" i="135"/>
  <c r="C441" i="135"/>
  <c r="C440" i="135"/>
  <c r="C439" i="135"/>
  <c r="C438" i="135"/>
  <c r="C437" i="135"/>
  <c r="C436" i="135"/>
  <c r="C435" i="135"/>
  <c r="C434" i="135"/>
  <c r="C433" i="135"/>
  <c r="C432" i="135"/>
  <c r="C431" i="135"/>
  <c r="C430" i="135"/>
  <c r="C429" i="135"/>
  <c r="C428" i="135"/>
  <c r="C427" i="135"/>
  <c r="C426" i="135"/>
  <c r="C425" i="135"/>
  <c r="C424" i="135"/>
  <c r="C423" i="135"/>
  <c r="C422" i="135"/>
  <c r="C421" i="135"/>
  <c r="C420" i="135"/>
  <c r="C419" i="135"/>
  <c r="C418" i="135"/>
  <c r="C417" i="135"/>
  <c r="C416" i="135"/>
  <c r="C415" i="135"/>
  <c r="C414" i="135"/>
  <c r="C413" i="135"/>
  <c r="C412" i="135"/>
  <c r="C411" i="135"/>
  <c r="C410" i="135"/>
  <c r="C409" i="135"/>
  <c r="C408" i="135"/>
  <c r="C407" i="135"/>
  <c r="C406" i="135"/>
  <c r="C405" i="135"/>
  <c r="C404" i="135"/>
  <c r="C403" i="135"/>
  <c r="C402" i="135"/>
  <c r="C401" i="135"/>
  <c r="C400" i="135"/>
  <c r="C399" i="135"/>
  <c r="C398" i="135"/>
  <c r="C397" i="135"/>
  <c r="C396" i="135"/>
  <c r="C395" i="135"/>
  <c r="C394" i="135"/>
  <c r="C393" i="135"/>
  <c r="C392" i="135"/>
  <c r="C391" i="135"/>
  <c r="C390" i="135"/>
  <c r="C389" i="135"/>
  <c r="C388" i="135"/>
  <c r="C387" i="135"/>
  <c r="C386" i="135"/>
  <c r="C385" i="135"/>
  <c r="C384" i="135"/>
  <c r="C383" i="135"/>
  <c r="C382" i="135"/>
  <c r="C381" i="135"/>
  <c r="C380" i="135"/>
  <c r="C379" i="135"/>
  <c r="C378" i="135"/>
  <c r="C377" i="135"/>
  <c r="C376" i="135"/>
  <c r="C375" i="135"/>
  <c r="C374" i="135"/>
  <c r="C373" i="135"/>
  <c r="C372" i="135"/>
  <c r="C371" i="135"/>
  <c r="C370" i="135"/>
  <c r="C369" i="135"/>
  <c r="C368" i="135"/>
  <c r="C367" i="135"/>
  <c r="C366" i="135"/>
  <c r="C365" i="135"/>
  <c r="C364" i="135"/>
  <c r="C363" i="135"/>
  <c r="C362" i="135"/>
  <c r="C361" i="135"/>
  <c r="C360" i="135"/>
  <c r="C359" i="135"/>
  <c r="C358" i="135"/>
  <c r="C357" i="135"/>
  <c r="C356" i="135"/>
  <c r="C355" i="135"/>
  <c r="C354" i="135"/>
  <c r="C353" i="135"/>
  <c r="C352" i="135"/>
  <c r="C351" i="135"/>
  <c r="C350" i="135"/>
  <c r="C349" i="135"/>
  <c r="C348" i="135"/>
  <c r="C347" i="135"/>
  <c r="C346" i="135"/>
  <c r="C345" i="135"/>
  <c r="C344" i="135"/>
  <c r="C343" i="135"/>
  <c r="C342" i="135"/>
  <c r="C341" i="135"/>
  <c r="C340" i="135"/>
  <c r="C339" i="135"/>
  <c r="C338" i="135"/>
  <c r="C337" i="135"/>
  <c r="C336" i="135"/>
  <c r="C335" i="135"/>
  <c r="C334" i="135"/>
  <c r="C333" i="135"/>
  <c r="C332" i="135"/>
  <c r="C331" i="135"/>
  <c r="C330" i="135"/>
  <c r="C329" i="135"/>
  <c r="C328" i="135"/>
  <c r="C327" i="135"/>
  <c r="C326" i="135"/>
  <c r="C325" i="135"/>
  <c r="C324" i="135"/>
  <c r="C323" i="135"/>
  <c r="C322" i="135"/>
  <c r="C321" i="135"/>
  <c r="C320" i="135"/>
  <c r="C319" i="135"/>
  <c r="C318" i="135"/>
  <c r="C317" i="135"/>
  <c r="C316" i="135"/>
  <c r="C315" i="135"/>
  <c r="C314" i="135"/>
  <c r="C313" i="135"/>
  <c r="C312" i="135"/>
  <c r="C311" i="135"/>
  <c r="C310" i="135"/>
  <c r="C309" i="135"/>
  <c r="C308" i="135"/>
  <c r="C307" i="135"/>
  <c r="C306" i="135"/>
  <c r="C305" i="135"/>
  <c r="C304" i="135"/>
  <c r="C303" i="135"/>
  <c r="C302" i="135"/>
  <c r="C301" i="135"/>
  <c r="C300" i="135"/>
  <c r="C299" i="135"/>
  <c r="C298" i="135"/>
  <c r="C297" i="135"/>
  <c r="C296" i="135"/>
  <c r="C295" i="135"/>
  <c r="C294" i="135"/>
  <c r="C293" i="135"/>
  <c r="C292" i="135"/>
  <c r="C291" i="135"/>
  <c r="C290" i="135"/>
  <c r="C289" i="135"/>
  <c r="C288" i="135"/>
  <c r="C287" i="135"/>
  <c r="C286" i="135"/>
  <c r="C285" i="135"/>
  <c r="C284" i="135"/>
  <c r="C283" i="135"/>
  <c r="C282" i="135"/>
  <c r="C281" i="135"/>
  <c r="C280" i="135"/>
  <c r="C279" i="135"/>
  <c r="C278" i="135"/>
  <c r="C277" i="135"/>
  <c r="C276" i="135"/>
  <c r="C275" i="135"/>
  <c r="C274" i="135"/>
  <c r="C273" i="135"/>
  <c r="C272" i="135"/>
  <c r="C271" i="135"/>
  <c r="C270" i="135"/>
  <c r="C269" i="135"/>
  <c r="C268" i="135"/>
  <c r="C267" i="135"/>
  <c r="C266" i="135"/>
  <c r="C265" i="135"/>
  <c r="C264" i="135"/>
  <c r="C263" i="135"/>
  <c r="C262" i="135"/>
  <c r="C261" i="135"/>
  <c r="C260" i="135"/>
  <c r="C259" i="135"/>
  <c r="C258" i="135"/>
  <c r="C257" i="135"/>
  <c r="C256" i="135"/>
  <c r="C255" i="135"/>
  <c r="C254" i="135"/>
  <c r="C253" i="135"/>
  <c r="C252" i="135"/>
  <c r="C251" i="135"/>
  <c r="C250" i="135"/>
  <c r="C249" i="135"/>
  <c r="C248" i="135"/>
  <c r="C247" i="135"/>
  <c r="C246" i="135"/>
  <c r="C245" i="135"/>
  <c r="C244" i="135"/>
  <c r="C243" i="135"/>
  <c r="C242" i="135"/>
  <c r="C241" i="135"/>
  <c r="C240" i="135"/>
  <c r="C239" i="135"/>
  <c r="C238" i="135"/>
  <c r="C237" i="135"/>
  <c r="C236" i="135"/>
  <c r="C235" i="135"/>
  <c r="C234" i="135"/>
  <c r="C233" i="135"/>
  <c r="C232" i="135"/>
  <c r="C231" i="135"/>
  <c r="C230" i="135"/>
  <c r="C229" i="135"/>
  <c r="C228" i="135"/>
  <c r="C227" i="135"/>
  <c r="C226" i="135"/>
  <c r="C225" i="135"/>
  <c r="C224" i="135"/>
  <c r="C223" i="135"/>
  <c r="C222" i="135"/>
  <c r="C221" i="135"/>
  <c r="C220" i="135"/>
  <c r="C219" i="135"/>
  <c r="C218" i="135"/>
  <c r="C217" i="135"/>
  <c r="C216" i="135"/>
  <c r="C215" i="135"/>
  <c r="C214" i="135"/>
  <c r="C213" i="135"/>
  <c r="C212" i="135"/>
  <c r="C211" i="135"/>
  <c r="C210" i="135"/>
  <c r="C209" i="135"/>
  <c r="C208" i="135"/>
  <c r="C207" i="135"/>
  <c r="C206" i="135"/>
  <c r="C205" i="135"/>
  <c r="C204" i="135"/>
  <c r="C203" i="135"/>
  <c r="C202" i="135"/>
  <c r="C201" i="135"/>
  <c r="C200" i="135"/>
  <c r="C199" i="135"/>
  <c r="C198" i="135"/>
  <c r="C197" i="135"/>
  <c r="C196" i="135"/>
  <c r="C195" i="135"/>
  <c r="C194" i="135"/>
  <c r="C193" i="135"/>
  <c r="C192" i="135"/>
  <c r="C191" i="135"/>
  <c r="C190" i="135"/>
  <c r="C189" i="135"/>
  <c r="C188" i="135"/>
  <c r="C187" i="135"/>
  <c r="C186" i="135"/>
  <c r="C185" i="135"/>
  <c r="C184" i="135"/>
  <c r="C183" i="135"/>
  <c r="C182" i="135"/>
  <c r="C181" i="135"/>
  <c r="C180" i="135"/>
  <c r="C179" i="135"/>
  <c r="C178" i="135"/>
  <c r="C177" i="135"/>
  <c r="C176" i="135"/>
  <c r="C175" i="135"/>
  <c r="C174" i="135"/>
  <c r="C173" i="135"/>
  <c r="C172" i="135"/>
  <c r="C171" i="135"/>
  <c r="C170" i="135"/>
  <c r="C169" i="135"/>
  <c r="C168" i="135"/>
  <c r="C167" i="135"/>
  <c r="C166" i="135"/>
  <c r="C165" i="135"/>
  <c r="C164" i="135"/>
  <c r="C163" i="135"/>
  <c r="C162" i="135"/>
  <c r="C161" i="135"/>
  <c r="C160" i="135"/>
  <c r="C159" i="135"/>
  <c r="C158" i="135"/>
  <c r="C157" i="135"/>
  <c r="C156" i="135"/>
  <c r="C155" i="135"/>
  <c r="C154" i="135"/>
  <c r="C153" i="135"/>
  <c r="C152" i="135"/>
  <c r="C151" i="135"/>
  <c r="C150" i="135"/>
  <c r="C149" i="135"/>
  <c r="C148" i="135"/>
  <c r="C147" i="135"/>
  <c r="C146" i="135"/>
  <c r="C145" i="135"/>
  <c r="C144" i="135"/>
  <c r="C143" i="135"/>
  <c r="C142" i="135"/>
  <c r="C141" i="135"/>
  <c r="C140" i="135"/>
  <c r="C139" i="135"/>
  <c r="C138" i="135"/>
  <c r="C137" i="135"/>
  <c r="C136" i="135"/>
  <c r="C135" i="135"/>
  <c r="C134" i="135"/>
  <c r="C133" i="135"/>
  <c r="C132" i="135"/>
  <c r="C131" i="135"/>
  <c r="C130" i="135"/>
  <c r="C129" i="135"/>
  <c r="C128" i="135"/>
  <c r="C127" i="135"/>
  <c r="C126" i="135"/>
  <c r="C125" i="135"/>
  <c r="C124" i="135"/>
  <c r="C123" i="135"/>
  <c r="C122" i="135"/>
  <c r="C121" i="135"/>
  <c r="C120" i="135"/>
  <c r="C119" i="135"/>
  <c r="C118" i="135"/>
  <c r="C117" i="135"/>
  <c r="C116" i="135"/>
  <c r="C115" i="135"/>
  <c r="C114" i="135"/>
  <c r="C113" i="135"/>
  <c r="C112" i="135"/>
  <c r="C111" i="135"/>
  <c r="C110" i="135"/>
  <c r="C109" i="135"/>
  <c r="C108" i="135"/>
  <c r="C107" i="135"/>
  <c r="C106" i="135"/>
  <c r="C105" i="135"/>
  <c r="C104" i="135"/>
  <c r="C103" i="135"/>
  <c r="C102" i="135"/>
  <c r="C101" i="135"/>
  <c r="C100" i="135"/>
  <c r="C99" i="135"/>
  <c r="C98" i="135"/>
  <c r="C97" i="135"/>
  <c r="C96" i="135"/>
  <c r="C95" i="135"/>
  <c r="C94" i="135"/>
  <c r="C93" i="135"/>
  <c r="C92" i="135"/>
  <c r="C91" i="135"/>
  <c r="C90" i="135"/>
  <c r="C89" i="135"/>
  <c r="C88" i="135"/>
  <c r="C87" i="135"/>
  <c r="C86" i="135"/>
  <c r="C85" i="135"/>
  <c r="C84" i="135"/>
  <c r="C83" i="135"/>
  <c r="C82" i="135"/>
  <c r="C81" i="135"/>
  <c r="C80" i="135"/>
  <c r="C79" i="135"/>
  <c r="C78" i="135"/>
  <c r="C77" i="135"/>
  <c r="C76" i="135"/>
  <c r="C75" i="135"/>
  <c r="C74" i="135"/>
  <c r="C73" i="135"/>
  <c r="C72" i="135"/>
  <c r="C71" i="135"/>
  <c r="C70" i="135"/>
  <c r="C69" i="135"/>
  <c r="C68" i="135"/>
  <c r="C67" i="135"/>
  <c r="C66" i="135"/>
  <c r="C65" i="135"/>
  <c r="C64" i="135"/>
  <c r="C63" i="135"/>
  <c r="C62" i="135"/>
  <c r="C61" i="135"/>
  <c r="C60" i="135"/>
  <c r="C59" i="135"/>
  <c r="C58" i="135"/>
  <c r="C57" i="135"/>
  <c r="C56" i="135"/>
  <c r="C55" i="135"/>
  <c r="C54" i="135"/>
  <c r="C53" i="135"/>
  <c r="C52" i="135"/>
  <c r="C51" i="135"/>
  <c r="C50" i="135"/>
  <c r="C49" i="135"/>
  <c r="C48" i="135"/>
  <c r="C47" i="135"/>
  <c r="C46" i="135"/>
  <c r="C45" i="135"/>
  <c r="C44" i="135"/>
  <c r="C43" i="135"/>
  <c r="C42" i="135"/>
  <c r="C41" i="135"/>
  <c r="C40" i="135"/>
  <c r="C39" i="135"/>
  <c r="C3" i="135"/>
  <c r="B3" i="129"/>
  <c r="B2" i="129"/>
  <c r="A3" i="129"/>
  <c r="A4" i="129" s="1"/>
  <c r="C818" i="135"/>
  <c r="C817" i="135"/>
  <c r="C816" i="135"/>
  <c r="C815" i="135"/>
  <c r="C814" i="135"/>
  <c r="C813" i="135"/>
  <c r="C812" i="135"/>
  <c r="C811" i="135"/>
  <c r="C810" i="135"/>
  <c r="C809" i="135"/>
  <c r="C808" i="135"/>
  <c r="C807" i="135"/>
  <c r="C806" i="135"/>
  <c r="C805" i="135"/>
  <c r="C804" i="135"/>
  <c r="C803" i="135"/>
  <c r="C802" i="135"/>
  <c r="C801" i="135"/>
  <c r="C800" i="135"/>
  <c r="C799" i="135"/>
  <c r="C798" i="135"/>
  <c r="C797" i="135"/>
  <c r="C796" i="135"/>
  <c r="C795" i="135"/>
  <c r="C794" i="135"/>
  <c r="C793" i="135"/>
  <c r="C792" i="135"/>
  <c r="C791" i="135"/>
  <c r="C790" i="135"/>
  <c r="C789" i="135"/>
  <c r="C788" i="135"/>
  <c r="C787" i="135"/>
  <c r="C786" i="135"/>
  <c r="C785" i="135"/>
  <c r="C784" i="135"/>
  <c r="C783" i="135"/>
  <c r="C782" i="135"/>
  <c r="C781" i="135"/>
  <c r="C780" i="135"/>
  <c r="C779" i="135"/>
  <c r="C778" i="135"/>
  <c r="C777" i="135"/>
  <c r="C776" i="135"/>
  <c r="C775" i="135"/>
  <c r="C774" i="135"/>
  <c r="C773" i="135"/>
  <c r="C772" i="135"/>
  <c r="C771" i="135"/>
  <c r="C770" i="135"/>
  <c r="C769" i="135"/>
  <c r="C768" i="135"/>
  <c r="C767" i="135"/>
  <c r="C766" i="135"/>
  <c r="C765" i="135"/>
  <c r="C764" i="135"/>
  <c r="C763" i="135"/>
  <c r="C762" i="135"/>
  <c r="C761" i="135"/>
  <c r="C760" i="135"/>
  <c r="C759" i="135"/>
  <c r="C758" i="135"/>
  <c r="C757" i="135"/>
  <c r="C756" i="135"/>
  <c r="C755" i="135"/>
  <c r="C754" i="135"/>
  <c r="C753" i="135"/>
  <c r="C752" i="135"/>
  <c r="C751" i="135"/>
  <c r="C750" i="135"/>
  <c r="C749" i="135"/>
  <c r="C748" i="135"/>
  <c r="C747" i="135"/>
  <c r="C746" i="135"/>
  <c r="C745" i="135"/>
  <c r="C744" i="135"/>
  <c r="C743" i="135"/>
  <c r="C742" i="135"/>
  <c r="C741" i="135"/>
  <c r="C740" i="135"/>
  <c r="C739" i="135"/>
  <c r="C738" i="135"/>
  <c r="C737" i="135"/>
  <c r="C736" i="135"/>
  <c r="C735" i="135"/>
  <c r="C734" i="135"/>
  <c r="C733" i="135"/>
  <c r="C732" i="135"/>
  <c r="C731" i="135"/>
  <c r="C730" i="135"/>
  <c r="C729" i="135"/>
  <c r="C728" i="135"/>
  <c r="C727" i="135"/>
  <c r="C726" i="135"/>
  <c r="C725" i="135"/>
  <c r="C724" i="135"/>
  <c r="C723" i="135"/>
  <c r="C722" i="135"/>
  <c r="C721" i="135"/>
  <c r="C720" i="135"/>
  <c r="C719" i="135"/>
  <c r="C718" i="135"/>
  <c r="C717" i="135"/>
  <c r="C716" i="135"/>
  <c r="C715" i="135"/>
  <c r="C714" i="135"/>
  <c r="C713" i="135"/>
  <c r="C712" i="135"/>
  <c r="C711" i="135"/>
  <c r="C710" i="135"/>
  <c r="C709" i="135"/>
  <c r="C708" i="135"/>
  <c r="C707" i="135"/>
  <c r="C706" i="135"/>
  <c r="C705" i="135"/>
  <c r="C704" i="135"/>
  <c r="C703" i="135"/>
  <c r="C702" i="135"/>
  <c r="C701" i="135"/>
  <c r="C700" i="135"/>
  <c r="C699" i="135"/>
  <c r="C698" i="135"/>
  <c r="C697" i="135"/>
  <c r="C696" i="135"/>
  <c r="C695" i="135"/>
  <c r="C694" i="135"/>
  <c r="C693" i="135"/>
  <c r="C692" i="135"/>
  <c r="C691" i="135"/>
  <c r="C690" i="135"/>
  <c r="C689" i="135"/>
  <c r="C688" i="135"/>
  <c r="C687" i="135"/>
  <c r="C686" i="135"/>
  <c r="C685" i="135"/>
  <c r="C684" i="135"/>
  <c r="C683" i="135"/>
  <c r="C682" i="135"/>
  <c r="C681" i="135"/>
  <c r="C680" i="135"/>
  <c r="C679" i="135"/>
  <c r="C678" i="135"/>
  <c r="C677" i="135"/>
  <c r="C676" i="135"/>
  <c r="C675" i="135"/>
  <c r="C674" i="135"/>
  <c r="C673" i="135"/>
  <c r="C672" i="135"/>
  <c r="C671" i="135"/>
  <c r="C670" i="135"/>
  <c r="C669" i="135"/>
  <c r="C668" i="135"/>
  <c r="C667" i="135"/>
  <c r="C666" i="135"/>
  <c r="C665" i="135"/>
  <c r="C664" i="135"/>
  <c r="C663" i="135"/>
  <c r="C662" i="135"/>
  <c r="C661" i="135"/>
  <c r="C660" i="135"/>
  <c r="C659" i="135"/>
  <c r="C658" i="135"/>
  <c r="C657" i="135"/>
  <c r="C656" i="135"/>
  <c r="C655" i="135"/>
  <c r="C654" i="135"/>
  <c r="C653" i="135"/>
  <c r="C652" i="135"/>
  <c r="C651" i="135"/>
  <c r="C650" i="135"/>
  <c r="C649" i="135"/>
  <c r="C648" i="135"/>
  <c r="C647" i="135"/>
  <c r="C646" i="135"/>
  <c r="C645" i="135"/>
  <c r="C644" i="135"/>
  <c r="C643" i="135"/>
  <c r="C642" i="135"/>
  <c r="C641" i="135"/>
  <c r="C640" i="135"/>
  <c r="C639" i="135"/>
  <c r="C638" i="135"/>
  <c r="B793" i="129"/>
  <c r="B792" i="129"/>
  <c r="B791" i="129"/>
  <c r="B790" i="129"/>
  <c r="B789" i="129"/>
  <c r="B788" i="129"/>
  <c r="B787" i="129"/>
  <c r="B786" i="129"/>
  <c r="B785" i="129"/>
  <c r="B784" i="129"/>
  <c r="B783" i="129"/>
  <c r="B782" i="129"/>
  <c r="B781" i="129"/>
  <c r="B780" i="129"/>
  <c r="B779" i="129"/>
  <c r="B778" i="129"/>
  <c r="B777" i="129"/>
  <c r="B776" i="129"/>
  <c r="B775" i="129"/>
  <c r="B774" i="129"/>
  <c r="B773" i="129"/>
  <c r="B772" i="129"/>
  <c r="B771" i="129"/>
  <c r="B770" i="129"/>
  <c r="B769" i="129"/>
  <c r="B768" i="129"/>
  <c r="B767" i="129"/>
  <c r="B766" i="129"/>
  <c r="B765" i="129"/>
  <c r="B764" i="129"/>
  <c r="B763" i="129"/>
  <c r="B762" i="129"/>
  <c r="B761" i="129"/>
  <c r="B760" i="129"/>
  <c r="B759" i="129"/>
  <c r="B758" i="129"/>
  <c r="B757" i="129"/>
  <c r="B756" i="129"/>
  <c r="B755" i="129"/>
  <c r="B754" i="129"/>
  <c r="B753" i="129"/>
  <c r="B752" i="129"/>
  <c r="B751" i="129"/>
  <c r="B750" i="129"/>
  <c r="B749" i="129"/>
  <c r="B748" i="129"/>
  <c r="B747" i="129"/>
  <c r="B746" i="129"/>
  <c r="B745" i="129"/>
  <c r="B744" i="129"/>
  <c r="B743" i="129"/>
  <c r="B742" i="129"/>
  <c r="B741" i="129"/>
  <c r="B740" i="129"/>
  <c r="B739" i="129"/>
  <c r="B738" i="129"/>
  <c r="B737" i="129"/>
  <c r="B736" i="129"/>
  <c r="B735" i="129"/>
  <c r="B734" i="129"/>
  <c r="B733" i="129"/>
  <c r="B732" i="129"/>
  <c r="B731" i="129"/>
  <c r="B730" i="129"/>
  <c r="B729" i="129"/>
  <c r="B728" i="129"/>
  <c r="B727" i="129"/>
  <c r="B726" i="129"/>
  <c r="B725" i="129"/>
  <c r="B724" i="129"/>
  <c r="B723" i="129"/>
  <c r="B722" i="129"/>
  <c r="B721" i="129"/>
  <c r="B720" i="129"/>
  <c r="B719" i="129"/>
  <c r="B718" i="129"/>
  <c r="B717" i="129"/>
  <c r="B716" i="129"/>
  <c r="B715" i="129"/>
  <c r="B714" i="129"/>
  <c r="B713" i="129"/>
  <c r="B712" i="129"/>
  <c r="B711" i="129"/>
  <c r="B710" i="129"/>
  <c r="B709" i="129"/>
  <c r="B708" i="129"/>
  <c r="B707" i="129"/>
  <c r="B706" i="129"/>
  <c r="B705" i="129"/>
  <c r="B704" i="129"/>
  <c r="B703" i="129"/>
  <c r="B702" i="129"/>
  <c r="B701" i="129"/>
  <c r="B700" i="129"/>
  <c r="B699" i="129"/>
  <c r="B698" i="129"/>
  <c r="B697" i="129"/>
  <c r="B696" i="129"/>
  <c r="B695" i="129"/>
  <c r="B694" i="129"/>
  <c r="B693" i="129"/>
  <c r="B692" i="129"/>
  <c r="B691" i="129"/>
  <c r="B690" i="129"/>
  <c r="B689" i="129"/>
  <c r="B688" i="129"/>
  <c r="B687" i="129"/>
  <c r="B686" i="129"/>
  <c r="B685" i="129"/>
  <c r="B684" i="129"/>
  <c r="B683" i="129"/>
  <c r="B682" i="129"/>
  <c r="B681" i="129"/>
  <c r="B680" i="129"/>
  <c r="B679" i="129"/>
  <c r="B678" i="129"/>
  <c r="B677" i="129"/>
  <c r="B676" i="129"/>
  <c r="B675" i="129"/>
  <c r="B674" i="129"/>
  <c r="B673" i="129"/>
  <c r="B672" i="129"/>
  <c r="B671" i="129"/>
  <c r="B670" i="129"/>
  <c r="B669" i="129"/>
  <c r="B668" i="129"/>
  <c r="B667" i="129"/>
  <c r="B666" i="129"/>
  <c r="B665" i="129"/>
  <c r="B664" i="129"/>
  <c r="B663" i="129"/>
  <c r="B662" i="129"/>
  <c r="B661" i="129"/>
  <c r="B660" i="129"/>
  <c r="B659" i="129"/>
  <c r="B658" i="129"/>
  <c r="B657" i="129"/>
  <c r="B656" i="129"/>
  <c r="B655" i="129"/>
  <c r="B654" i="129"/>
  <c r="B653" i="129"/>
  <c r="B652" i="129"/>
  <c r="B651" i="129"/>
  <c r="B650" i="129"/>
  <c r="B649" i="129"/>
  <c r="B648" i="129"/>
  <c r="B647" i="129"/>
  <c r="B646" i="129"/>
  <c r="B645" i="129"/>
  <c r="B644" i="129"/>
  <c r="B643" i="129"/>
  <c r="B642" i="129"/>
  <c r="B641" i="129"/>
  <c r="B640" i="129"/>
  <c r="B639" i="129"/>
  <c r="B638" i="129"/>
  <c r="B637" i="129"/>
  <c r="B636" i="129"/>
  <c r="B635" i="129"/>
  <c r="B634" i="129"/>
  <c r="B633" i="129"/>
  <c r="B632" i="129"/>
  <c r="B631" i="129"/>
  <c r="B630" i="129"/>
  <c r="B629" i="129"/>
  <c r="B628" i="129"/>
  <c r="B627" i="129"/>
  <c r="B626" i="129"/>
  <c r="B625" i="129"/>
  <c r="B624" i="129"/>
  <c r="B623" i="129"/>
  <c r="B622" i="129"/>
  <c r="B621" i="129"/>
  <c r="B620" i="129"/>
  <c r="B619" i="129"/>
  <c r="B618" i="129"/>
  <c r="B617" i="129"/>
  <c r="B616" i="129"/>
  <c r="B615" i="129"/>
  <c r="B614" i="129"/>
  <c r="B613" i="129"/>
  <c r="B793" i="138"/>
  <c r="B792" i="138"/>
  <c r="B791" i="138"/>
  <c r="B790" i="138"/>
  <c r="B789" i="138"/>
  <c r="B788" i="138"/>
  <c r="B787" i="138"/>
  <c r="B786" i="138"/>
  <c r="B785" i="138"/>
  <c r="B784" i="138"/>
  <c r="B783" i="138"/>
  <c r="B782" i="138"/>
  <c r="B781" i="138"/>
  <c r="B780" i="138"/>
  <c r="B779" i="138"/>
  <c r="B778" i="138"/>
  <c r="B777" i="138"/>
  <c r="B776" i="138"/>
  <c r="B775" i="138"/>
  <c r="B774" i="138"/>
  <c r="B773" i="138"/>
  <c r="B772" i="138"/>
  <c r="B771" i="138"/>
  <c r="B770" i="138"/>
  <c r="B769" i="138"/>
  <c r="B768" i="138"/>
  <c r="B767" i="138"/>
  <c r="B766" i="138"/>
  <c r="B765" i="138"/>
  <c r="B764" i="138"/>
  <c r="B763" i="138"/>
  <c r="B762" i="138"/>
  <c r="B761" i="138"/>
  <c r="B760" i="138"/>
  <c r="B759" i="138"/>
  <c r="B758" i="138"/>
  <c r="B757" i="138"/>
  <c r="B756" i="138"/>
  <c r="B755" i="138"/>
  <c r="B754" i="138"/>
  <c r="B753" i="138"/>
  <c r="B752" i="138"/>
  <c r="B751" i="138"/>
  <c r="B750" i="138"/>
  <c r="B749" i="138"/>
  <c r="B748" i="138"/>
  <c r="B747" i="138"/>
  <c r="B746" i="138"/>
  <c r="B745" i="138"/>
  <c r="B744" i="138"/>
  <c r="B743" i="138"/>
  <c r="B742" i="138"/>
  <c r="B741" i="138"/>
  <c r="B740" i="138"/>
  <c r="B739" i="138"/>
  <c r="B738" i="138"/>
  <c r="B737" i="138"/>
  <c r="B736" i="138"/>
  <c r="B735" i="138"/>
  <c r="B734" i="138"/>
  <c r="B733" i="138"/>
  <c r="B732" i="138"/>
  <c r="B731" i="138"/>
  <c r="B730" i="138"/>
  <c r="B729" i="138"/>
  <c r="B728" i="138"/>
  <c r="B727" i="138"/>
  <c r="B726" i="138"/>
  <c r="B725" i="138"/>
  <c r="B724" i="138"/>
  <c r="B723" i="138"/>
  <c r="B722" i="138"/>
  <c r="B721" i="138"/>
  <c r="B720" i="138"/>
  <c r="B719" i="138"/>
  <c r="B718" i="138"/>
  <c r="B717" i="138"/>
  <c r="B716" i="138"/>
  <c r="B715" i="138"/>
  <c r="B714" i="138"/>
  <c r="B713" i="138"/>
  <c r="B712" i="138"/>
  <c r="B711" i="138"/>
  <c r="B710" i="138"/>
  <c r="B709" i="138"/>
  <c r="B708" i="138"/>
  <c r="B707" i="138"/>
  <c r="B706" i="138"/>
  <c r="B705" i="138"/>
  <c r="B704" i="138"/>
  <c r="B703" i="138"/>
  <c r="B702" i="138"/>
  <c r="B701" i="138"/>
  <c r="B700" i="138"/>
  <c r="B699" i="138"/>
  <c r="B698" i="138"/>
  <c r="B697" i="138"/>
  <c r="B696" i="138"/>
  <c r="B695" i="138"/>
  <c r="B694" i="138"/>
  <c r="B693" i="138"/>
  <c r="B692" i="138"/>
  <c r="B691" i="138"/>
  <c r="B690" i="138"/>
  <c r="B689" i="138"/>
  <c r="B688" i="138"/>
  <c r="B687" i="138"/>
  <c r="B686" i="138"/>
  <c r="B685" i="138"/>
  <c r="B684" i="138"/>
  <c r="B683" i="138"/>
  <c r="B682" i="138"/>
  <c r="B681" i="138"/>
  <c r="B680" i="138"/>
  <c r="B679" i="138"/>
  <c r="B678" i="138"/>
  <c r="B677" i="138"/>
  <c r="B676" i="138"/>
  <c r="B675" i="138"/>
  <c r="B674" i="138"/>
  <c r="B673" i="138"/>
  <c r="B672" i="138"/>
  <c r="B671" i="138"/>
  <c r="B670" i="138"/>
  <c r="B669" i="138"/>
  <c r="B668" i="138"/>
  <c r="B667" i="138"/>
  <c r="B666" i="138"/>
  <c r="B665" i="138"/>
  <c r="B664" i="138"/>
  <c r="B663" i="138"/>
  <c r="B662" i="138"/>
  <c r="B661" i="138"/>
  <c r="B660" i="138"/>
  <c r="B659" i="138"/>
  <c r="B658" i="138"/>
  <c r="B657" i="138"/>
  <c r="B656" i="138"/>
  <c r="B655" i="138"/>
  <c r="B654" i="138"/>
  <c r="B653" i="138"/>
  <c r="B652" i="138"/>
  <c r="B651" i="138"/>
  <c r="B650" i="138"/>
  <c r="B649" i="138"/>
  <c r="B648" i="138"/>
  <c r="B647" i="138"/>
  <c r="B646" i="138"/>
  <c r="B645" i="138"/>
  <c r="B644" i="138"/>
  <c r="B643" i="138"/>
  <c r="B642" i="138"/>
  <c r="B641" i="138"/>
  <c r="B640" i="138"/>
  <c r="B639" i="138"/>
  <c r="B638" i="138"/>
  <c r="B637" i="138"/>
  <c r="B636" i="138"/>
  <c r="B635" i="138"/>
  <c r="B634" i="138"/>
  <c r="B633" i="138"/>
  <c r="B632" i="138"/>
  <c r="B631" i="138"/>
  <c r="B630" i="138"/>
  <c r="B629" i="138"/>
  <c r="B628" i="138"/>
  <c r="B627" i="138"/>
  <c r="B626" i="138"/>
  <c r="B625" i="138"/>
  <c r="B624" i="138"/>
  <c r="B623" i="138"/>
  <c r="B622" i="138"/>
  <c r="B621" i="138"/>
  <c r="B620" i="138"/>
  <c r="B619" i="138"/>
  <c r="B618" i="138"/>
  <c r="B617" i="138"/>
  <c r="B616" i="138"/>
  <c r="B615" i="138"/>
  <c r="B614" i="138"/>
  <c r="B613" i="138"/>
  <c r="B13" i="138"/>
  <c r="C38" i="135" s="1"/>
  <c r="B12" i="138"/>
  <c r="C37" i="135" s="1"/>
  <c r="B11" i="138"/>
  <c r="C36" i="135" s="1"/>
  <c r="B10" i="138"/>
  <c r="C35" i="135" s="1"/>
  <c r="B9" i="138"/>
  <c r="C34" i="135" s="1"/>
  <c r="B8" i="138"/>
  <c r="C33" i="135" s="1"/>
  <c r="B7" i="138"/>
  <c r="C32" i="135" s="1"/>
  <c r="B6" i="138"/>
  <c r="C31" i="135" s="1"/>
  <c r="B5" i="138"/>
  <c r="C30" i="135" s="1"/>
  <c r="B4" i="138"/>
  <c r="C29" i="135" s="1"/>
  <c r="B3" i="138"/>
  <c r="C28" i="135" s="1"/>
  <c r="B2" i="138"/>
  <c r="C27" i="135" s="1"/>
  <c r="A3" i="138"/>
  <c r="A4" i="138" s="1"/>
  <c r="A5" i="138" s="1"/>
  <c r="A6" i="138" s="1"/>
  <c r="A7" i="138" s="1"/>
  <c r="A8" i="138" s="1"/>
  <c r="A9" i="138" s="1"/>
  <c r="A10" i="138" s="1"/>
  <c r="A11" i="138" s="1"/>
  <c r="A12" i="138" s="1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A45" i="138" s="1"/>
  <c r="A46" i="138" s="1"/>
  <c r="A47" i="138" s="1"/>
  <c r="A48" i="138" s="1"/>
  <c r="A49" i="138" s="1"/>
  <c r="A50" i="138" s="1"/>
  <c r="A51" i="138" s="1"/>
  <c r="A52" i="138" s="1"/>
  <c r="A53" i="138" s="1"/>
  <c r="A54" i="138" s="1"/>
  <c r="A55" i="138" s="1"/>
  <c r="A56" i="138" s="1"/>
  <c r="A57" i="138" s="1"/>
  <c r="A58" i="138" s="1"/>
  <c r="A59" i="138" s="1"/>
  <c r="A60" i="138" s="1"/>
  <c r="A61" i="138" s="1"/>
  <c r="A62" i="138" s="1"/>
  <c r="A63" i="138" s="1"/>
  <c r="A64" i="138" s="1"/>
  <c r="A65" i="138" s="1"/>
  <c r="A66" i="138" s="1"/>
  <c r="A67" i="138" s="1"/>
  <c r="A68" i="138" s="1"/>
  <c r="A69" i="138" s="1"/>
  <c r="A70" i="138" s="1"/>
  <c r="A71" i="138" s="1"/>
  <c r="A72" i="138" s="1"/>
  <c r="A73" i="138" s="1"/>
  <c r="A74" i="138" s="1"/>
  <c r="A75" i="138" s="1"/>
  <c r="A76" i="138" s="1"/>
  <c r="A77" i="138" s="1"/>
  <c r="A78" i="138" s="1"/>
  <c r="A79" i="138" s="1"/>
  <c r="A80" i="138" s="1"/>
  <c r="A81" i="138" s="1"/>
  <c r="A82" i="138" s="1"/>
  <c r="A83" i="138" s="1"/>
  <c r="A84" i="138" s="1"/>
  <c r="A85" i="138" s="1"/>
  <c r="A86" i="138" s="1"/>
  <c r="A87" i="138" s="1"/>
  <c r="A88" i="138" s="1"/>
  <c r="A89" i="138" s="1"/>
  <c r="A90" i="138" s="1"/>
  <c r="A91" i="138" s="1"/>
  <c r="A92" i="138" s="1"/>
  <c r="A93" i="138" s="1"/>
  <c r="A94" i="138" s="1"/>
  <c r="A95" i="138" s="1"/>
  <c r="A96" i="138" s="1"/>
  <c r="A97" i="138" s="1"/>
  <c r="A98" i="138" s="1"/>
  <c r="A99" i="138" s="1"/>
  <c r="A100" i="138" s="1"/>
  <c r="A101" i="138" s="1"/>
  <c r="A102" i="138" s="1"/>
  <c r="A103" i="138" s="1"/>
  <c r="A104" i="138" s="1"/>
  <c r="A105" i="138" s="1"/>
  <c r="A106" i="138" s="1"/>
  <c r="A107" i="138" s="1"/>
  <c r="A108" i="138" s="1"/>
  <c r="A109" i="138" s="1"/>
  <c r="A110" i="138" s="1"/>
  <c r="A111" i="138" s="1"/>
  <c r="A112" i="138" s="1"/>
  <c r="A113" i="138" s="1"/>
  <c r="A114" i="138" s="1"/>
  <c r="A115" i="138" s="1"/>
  <c r="A116" i="138" s="1"/>
  <c r="A117" i="138" s="1"/>
  <c r="A118" i="138" s="1"/>
  <c r="A119" i="138" s="1"/>
  <c r="A120" i="138" s="1"/>
  <c r="A121" i="138" s="1"/>
  <c r="A122" i="138" s="1"/>
  <c r="A123" i="138" s="1"/>
  <c r="A124" i="138" s="1"/>
  <c r="A125" i="138" s="1"/>
  <c r="A126" i="138" s="1"/>
  <c r="A127" i="138" s="1"/>
  <c r="A128" i="138" s="1"/>
  <c r="A129" i="138" s="1"/>
  <c r="A130" i="138" s="1"/>
  <c r="A131" i="138" s="1"/>
  <c r="A132" i="138" s="1"/>
  <c r="A133" i="138" s="1"/>
  <c r="A134" i="138" s="1"/>
  <c r="A135" i="138" s="1"/>
  <c r="A136" i="138" s="1"/>
  <c r="A137" i="138" s="1"/>
  <c r="A138" i="138" s="1"/>
  <c r="A139" i="138" s="1"/>
  <c r="A140" i="138" s="1"/>
  <c r="A141" i="138" s="1"/>
  <c r="A142" i="138" s="1"/>
  <c r="A143" i="138" s="1"/>
  <c r="A144" i="138" s="1"/>
  <c r="A145" i="138" s="1"/>
  <c r="A146" i="138" s="1"/>
  <c r="A147" i="138" s="1"/>
  <c r="A148" i="138" s="1"/>
  <c r="A149" i="138" s="1"/>
  <c r="A150" i="138" s="1"/>
  <c r="A151" i="138" s="1"/>
  <c r="A152" i="138" s="1"/>
  <c r="A153" i="138" s="1"/>
  <c r="A154" i="138" s="1"/>
  <c r="A155" i="138" s="1"/>
  <c r="A156" i="138" s="1"/>
  <c r="A157" i="138" s="1"/>
  <c r="A158" i="138" s="1"/>
  <c r="A159" i="138" s="1"/>
  <c r="A160" i="138" s="1"/>
  <c r="A161" i="138" s="1"/>
  <c r="A162" i="138" s="1"/>
  <c r="A163" i="138" s="1"/>
  <c r="A164" i="138" s="1"/>
  <c r="A165" i="138" s="1"/>
  <c r="A166" i="138" s="1"/>
  <c r="A167" i="138" s="1"/>
  <c r="A168" i="138" s="1"/>
  <c r="A169" i="138" s="1"/>
  <c r="A170" i="138" s="1"/>
  <c r="A171" i="138" s="1"/>
  <c r="A172" i="138" s="1"/>
  <c r="A173" i="138" s="1"/>
  <c r="A174" i="138" s="1"/>
  <c r="A175" i="138" s="1"/>
  <c r="A176" i="138" s="1"/>
  <c r="A177" i="138" s="1"/>
  <c r="A178" i="138" s="1"/>
  <c r="A179" i="138" s="1"/>
  <c r="A180" i="138" s="1"/>
  <c r="A181" i="138" s="1"/>
  <c r="A182" i="138" s="1"/>
  <c r="A183" i="138" s="1"/>
  <c r="A184" i="138" s="1"/>
  <c r="A185" i="138" s="1"/>
  <c r="A186" i="138" s="1"/>
  <c r="A187" i="138" s="1"/>
  <c r="A188" i="138" s="1"/>
  <c r="A189" i="138" s="1"/>
  <c r="A190" i="138" s="1"/>
  <c r="A191" i="138" s="1"/>
  <c r="A192" i="138" s="1"/>
  <c r="A193" i="138" s="1"/>
  <c r="A194" i="138" s="1"/>
  <c r="A195" i="138" s="1"/>
  <c r="A196" i="138" s="1"/>
  <c r="A197" i="138" s="1"/>
  <c r="A198" i="138" s="1"/>
  <c r="A199" i="138" s="1"/>
  <c r="A200" i="138" s="1"/>
  <c r="A201" i="138" s="1"/>
  <c r="A202" i="138" s="1"/>
  <c r="A203" i="138" s="1"/>
  <c r="A204" i="138" s="1"/>
  <c r="A205" i="138" s="1"/>
  <c r="A206" i="138" s="1"/>
  <c r="A207" i="138" s="1"/>
  <c r="A208" i="138" s="1"/>
  <c r="A209" i="138" s="1"/>
  <c r="A210" i="138" s="1"/>
  <c r="A211" i="138" s="1"/>
  <c r="A212" i="138" s="1"/>
  <c r="A213" i="138" s="1"/>
  <c r="A214" i="138" s="1"/>
  <c r="A215" i="138" s="1"/>
  <c r="A216" i="138" s="1"/>
  <c r="A217" i="138" s="1"/>
  <c r="A218" i="138" s="1"/>
  <c r="A219" i="138" s="1"/>
  <c r="A220" i="138" s="1"/>
  <c r="A221" i="138" s="1"/>
  <c r="A222" i="138" s="1"/>
  <c r="A223" i="138" s="1"/>
  <c r="A224" i="138" s="1"/>
  <c r="A225" i="138" s="1"/>
  <c r="A226" i="138" s="1"/>
  <c r="A227" i="138" s="1"/>
  <c r="A228" i="138" s="1"/>
  <c r="A229" i="138" s="1"/>
  <c r="A230" i="138" s="1"/>
  <c r="A231" i="138" s="1"/>
  <c r="A232" i="138" s="1"/>
  <c r="A233" i="138" s="1"/>
  <c r="A234" i="138" s="1"/>
  <c r="A235" i="138" s="1"/>
  <c r="A236" i="138" s="1"/>
  <c r="A237" i="138" s="1"/>
  <c r="A238" i="138" s="1"/>
  <c r="A239" i="138" s="1"/>
  <c r="A240" i="138" s="1"/>
  <c r="A241" i="138" s="1"/>
  <c r="A242" i="138" s="1"/>
  <c r="A243" i="138" s="1"/>
  <c r="A244" i="138" s="1"/>
  <c r="A245" i="138" s="1"/>
  <c r="A246" i="138" s="1"/>
  <c r="A247" i="138" s="1"/>
  <c r="A248" i="138" s="1"/>
  <c r="A249" i="138" s="1"/>
  <c r="A250" i="138" s="1"/>
  <c r="A251" i="138" s="1"/>
  <c r="A252" i="138" s="1"/>
  <c r="A253" i="138" s="1"/>
  <c r="A254" i="138" s="1"/>
  <c r="A255" i="138" s="1"/>
  <c r="A256" i="138" s="1"/>
  <c r="A257" i="138" s="1"/>
  <c r="A258" i="138" s="1"/>
  <c r="A259" i="138" s="1"/>
  <c r="A260" i="138" s="1"/>
  <c r="A261" i="138" s="1"/>
  <c r="A262" i="138" s="1"/>
  <c r="A263" i="138" s="1"/>
  <c r="A264" i="138" s="1"/>
  <c r="A265" i="138" s="1"/>
  <c r="A266" i="138" s="1"/>
  <c r="A267" i="138" s="1"/>
  <c r="A268" i="138" s="1"/>
  <c r="A269" i="138" s="1"/>
  <c r="A270" i="138" s="1"/>
  <c r="A271" i="138" s="1"/>
  <c r="A272" i="138" s="1"/>
  <c r="A273" i="138" s="1"/>
  <c r="A274" i="138" s="1"/>
  <c r="A275" i="138" s="1"/>
  <c r="A276" i="138" s="1"/>
  <c r="A277" i="138" s="1"/>
  <c r="A278" i="138" s="1"/>
  <c r="A279" i="138" s="1"/>
  <c r="A280" i="138" s="1"/>
  <c r="A281" i="138" s="1"/>
  <c r="A282" i="138" s="1"/>
  <c r="A283" i="138" s="1"/>
  <c r="A284" i="138" s="1"/>
  <c r="A285" i="138" s="1"/>
  <c r="A286" i="138" s="1"/>
  <c r="A287" i="138" s="1"/>
  <c r="A288" i="138" s="1"/>
  <c r="A289" i="138" s="1"/>
  <c r="A290" i="138" s="1"/>
  <c r="A291" i="138" s="1"/>
  <c r="A292" i="138" s="1"/>
  <c r="A293" i="138" s="1"/>
  <c r="A294" i="138" s="1"/>
  <c r="A295" i="138" s="1"/>
  <c r="A296" i="138" s="1"/>
  <c r="A297" i="138" s="1"/>
  <c r="A298" i="138" s="1"/>
  <c r="A299" i="138" s="1"/>
  <c r="A300" i="138" s="1"/>
  <c r="A301" i="138" s="1"/>
  <c r="A302" i="138" s="1"/>
  <c r="A303" i="138" s="1"/>
  <c r="A304" i="138" s="1"/>
  <c r="A305" i="138" s="1"/>
  <c r="A306" i="138" s="1"/>
  <c r="A307" i="138" s="1"/>
  <c r="A308" i="138" s="1"/>
  <c r="A309" i="138" s="1"/>
  <c r="A310" i="138" s="1"/>
  <c r="A311" i="138" s="1"/>
  <c r="A312" i="138" s="1"/>
  <c r="A313" i="138" s="1"/>
  <c r="A314" i="138" s="1"/>
  <c r="A315" i="138" s="1"/>
  <c r="A316" i="138" s="1"/>
  <c r="A317" i="138" s="1"/>
  <c r="A318" i="138" s="1"/>
  <c r="A319" i="138" s="1"/>
  <c r="A320" i="138" s="1"/>
  <c r="A321" i="138" s="1"/>
  <c r="A322" i="138" s="1"/>
  <c r="A323" i="138" s="1"/>
  <c r="A324" i="138" s="1"/>
  <c r="A325" i="138" s="1"/>
  <c r="A326" i="138" s="1"/>
  <c r="A327" i="138" s="1"/>
  <c r="A328" i="138" s="1"/>
  <c r="A329" i="138" s="1"/>
  <c r="A330" i="138" s="1"/>
  <c r="A331" i="138" s="1"/>
  <c r="A332" i="138" s="1"/>
  <c r="A333" i="138" s="1"/>
  <c r="A334" i="138" s="1"/>
  <c r="A335" i="138" s="1"/>
  <c r="A336" i="138" s="1"/>
  <c r="A337" i="138" s="1"/>
  <c r="A338" i="138" s="1"/>
  <c r="A339" i="138" s="1"/>
  <c r="A340" i="138" s="1"/>
  <c r="A341" i="138" s="1"/>
  <c r="A342" i="138" s="1"/>
  <c r="A343" i="138" s="1"/>
  <c r="A344" i="138" s="1"/>
  <c r="A345" i="138" s="1"/>
  <c r="A346" i="138" s="1"/>
  <c r="A347" i="138" s="1"/>
  <c r="A348" i="138" s="1"/>
  <c r="A349" i="138" s="1"/>
  <c r="A350" i="138" s="1"/>
  <c r="A351" i="138" s="1"/>
  <c r="A352" i="138" s="1"/>
  <c r="A353" i="138" s="1"/>
  <c r="A354" i="138" s="1"/>
  <c r="A355" i="138" s="1"/>
  <c r="A356" i="138" s="1"/>
  <c r="A357" i="138" s="1"/>
  <c r="A358" i="138" s="1"/>
  <c r="A359" i="138" s="1"/>
  <c r="A360" i="138" s="1"/>
  <c r="A361" i="138" s="1"/>
  <c r="A362" i="138" s="1"/>
  <c r="A363" i="138" s="1"/>
  <c r="A364" i="138" s="1"/>
  <c r="A365" i="138" s="1"/>
  <c r="A366" i="138" s="1"/>
  <c r="A367" i="138" s="1"/>
  <c r="A368" i="138" s="1"/>
  <c r="A369" i="138" s="1"/>
  <c r="A370" i="138" s="1"/>
  <c r="A371" i="138" s="1"/>
  <c r="A372" i="138" s="1"/>
  <c r="A373" i="138" s="1"/>
  <c r="A374" i="138" s="1"/>
  <c r="A375" i="138" s="1"/>
  <c r="A376" i="138" s="1"/>
  <c r="A377" i="138" s="1"/>
  <c r="A378" i="138" s="1"/>
  <c r="A379" i="138" s="1"/>
  <c r="A380" i="138" s="1"/>
  <c r="A381" i="138" s="1"/>
  <c r="A382" i="138" s="1"/>
  <c r="A383" i="138" s="1"/>
  <c r="A384" i="138" s="1"/>
  <c r="A385" i="138" s="1"/>
  <c r="A386" i="138" s="1"/>
  <c r="A387" i="138" s="1"/>
  <c r="A388" i="138" s="1"/>
  <c r="A389" i="138" s="1"/>
  <c r="A390" i="138" s="1"/>
  <c r="A391" i="138" s="1"/>
  <c r="A392" i="138" s="1"/>
  <c r="A393" i="138" s="1"/>
  <c r="A394" i="138" s="1"/>
  <c r="A395" i="138" s="1"/>
  <c r="A396" i="138" s="1"/>
  <c r="A397" i="138" s="1"/>
  <c r="A398" i="138" s="1"/>
  <c r="A399" i="138" s="1"/>
  <c r="A400" i="138" s="1"/>
  <c r="A401" i="138" s="1"/>
  <c r="A402" i="138" s="1"/>
  <c r="A403" i="138" s="1"/>
  <c r="A404" i="138" s="1"/>
  <c r="A405" i="138" s="1"/>
  <c r="A406" i="138" s="1"/>
  <c r="A407" i="138" s="1"/>
  <c r="A408" i="138" s="1"/>
  <c r="A409" i="138" s="1"/>
  <c r="A410" i="138" s="1"/>
  <c r="A411" i="138" s="1"/>
  <c r="A412" i="138" s="1"/>
  <c r="A413" i="138" s="1"/>
  <c r="A414" i="138" s="1"/>
  <c r="A415" i="138" s="1"/>
  <c r="A416" i="138" s="1"/>
  <c r="A417" i="138" s="1"/>
  <c r="A418" i="138" s="1"/>
  <c r="A419" i="138" s="1"/>
  <c r="A420" i="138" s="1"/>
  <c r="A421" i="138" s="1"/>
  <c r="A422" i="138" s="1"/>
  <c r="A423" i="138" s="1"/>
  <c r="A424" i="138" s="1"/>
  <c r="A425" i="138" s="1"/>
  <c r="A426" i="138" s="1"/>
  <c r="A427" i="138" s="1"/>
  <c r="A428" i="138" s="1"/>
  <c r="A429" i="138" s="1"/>
  <c r="A430" i="138" s="1"/>
  <c r="A431" i="138" s="1"/>
  <c r="A432" i="138" s="1"/>
  <c r="A433" i="138" s="1"/>
  <c r="A434" i="138" s="1"/>
  <c r="A435" i="138" s="1"/>
  <c r="A436" i="138" s="1"/>
  <c r="A437" i="138" s="1"/>
  <c r="A438" i="138" s="1"/>
  <c r="A439" i="138" s="1"/>
  <c r="A440" i="138" s="1"/>
  <c r="A441" i="138" s="1"/>
  <c r="A442" i="138" s="1"/>
  <c r="A443" i="138" s="1"/>
  <c r="A444" i="138" s="1"/>
  <c r="A445" i="138" s="1"/>
  <c r="A446" i="138" s="1"/>
  <c r="A447" i="138" s="1"/>
  <c r="A448" i="138" s="1"/>
  <c r="A449" i="138" s="1"/>
  <c r="A450" i="138" s="1"/>
  <c r="A451" i="138" s="1"/>
  <c r="A452" i="138" s="1"/>
  <c r="A453" i="138" s="1"/>
  <c r="A454" i="138" s="1"/>
  <c r="A455" i="138" s="1"/>
  <c r="A456" i="138" s="1"/>
  <c r="A457" i="138" s="1"/>
  <c r="A458" i="138" s="1"/>
  <c r="A459" i="138" s="1"/>
  <c r="A460" i="138" s="1"/>
  <c r="A461" i="138" s="1"/>
  <c r="A462" i="138" s="1"/>
  <c r="A463" i="138" s="1"/>
  <c r="A464" i="138" s="1"/>
  <c r="A465" i="138" s="1"/>
  <c r="A466" i="138" s="1"/>
  <c r="A467" i="138" s="1"/>
  <c r="A468" i="138" s="1"/>
  <c r="A469" i="138" s="1"/>
  <c r="A470" i="138" s="1"/>
  <c r="A471" i="138" s="1"/>
  <c r="A472" i="138" s="1"/>
  <c r="A473" i="138" s="1"/>
  <c r="A474" i="138" s="1"/>
  <c r="A475" i="138" s="1"/>
  <c r="A476" i="138" s="1"/>
  <c r="A477" i="138" s="1"/>
  <c r="A478" i="138" s="1"/>
  <c r="A479" i="138" s="1"/>
  <c r="A480" i="138" s="1"/>
  <c r="A481" i="138" s="1"/>
  <c r="A482" i="138" s="1"/>
  <c r="A483" i="138" s="1"/>
  <c r="A484" i="138" s="1"/>
  <c r="A485" i="138" s="1"/>
  <c r="A486" i="138" s="1"/>
  <c r="A487" i="138" s="1"/>
  <c r="A488" i="138" s="1"/>
  <c r="A489" i="138" s="1"/>
  <c r="A490" i="138" s="1"/>
  <c r="A491" i="138" s="1"/>
  <c r="A492" i="138" s="1"/>
  <c r="A493" i="138" s="1"/>
  <c r="A494" i="138" s="1"/>
  <c r="A495" i="138" s="1"/>
  <c r="A496" i="138" s="1"/>
  <c r="A497" i="138" s="1"/>
  <c r="A498" i="138" s="1"/>
  <c r="A499" i="138" s="1"/>
  <c r="A500" i="138" s="1"/>
  <c r="A501" i="138" s="1"/>
  <c r="A502" i="138" s="1"/>
  <c r="A503" i="138" s="1"/>
  <c r="A504" i="138" s="1"/>
  <c r="A505" i="138" s="1"/>
  <c r="A506" i="138" s="1"/>
  <c r="A507" i="138" s="1"/>
  <c r="A508" i="138" s="1"/>
  <c r="A509" i="138" s="1"/>
  <c r="A510" i="138" s="1"/>
  <c r="A511" i="138" s="1"/>
  <c r="A512" i="138" s="1"/>
  <c r="A513" i="138" s="1"/>
  <c r="A514" i="138" s="1"/>
  <c r="A515" i="138" s="1"/>
  <c r="A516" i="138" s="1"/>
  <c r="A517" i="138" s="1"/>
  <c r="A518" i="138" s="1"/>
  <c r="A519" i="138" s="1"/>
  <c r="A520" i="138" s="1"/>
  <c r="A521" i="138" s="1"/>
  <c r="A522" i="138" s="1"/>
  <c r="A523" i="138" s="1"/>
  <c r="A524" i="138" s="1"/>
  <c r="A525" i="138" s="1"/>
  <c r="A526" i="138" s="1"/>
  <c r="A527" i="138" s="1"/>
  <c r="A528" i="138" s="1"/>
  <c r="A529" i="138" s="1"/>
  <c r="A530" i="138" s="1"/>
  <c r="A531" i="138" s="1"/>
  <c r="A532" i="138" s="1"/>
  <c r="A533" i="138" s="1"/>
  <c r="A534" i="138" s="1"/>
  <c r="A535" i="138" s="1"/>
  <c r="A536" i="138" s="1"/>
  <c r="A537" i="138" s="1"/>
  <c r="A538" i="138" s="1"/>
  <c r="A539" i="138" s="1"/>
  <c r="A540" i="138" s="1"/>
  <c r="A541" i="138" s="1"/>
  <c r="A542" i="138" s="1"/>
  <c r="A543" i="138" s="1"/>
  <c r="A544" i="138" s="1"/>
  <c r="A545" i="138" s="1"/>
  <c r="A546" i="138" s="1"/>
  <c r="A547" i="138" s="1"/>
  <c r="A548" i="138" s="1"/>
  <c r="A549" i="138" s="1"/>
  <c r="A550" i="138" s="1"/>
  <c r="A551" i="138" s="1"/>
  <c r="A552" i="138" s="1"/>
  <c r="A553" i="138" s="1"/>
  <c r="A554" i="138" s="1"/>
  <c r="A555" i="138" s="1"/>
  <c r="A556" i="138" s="1"/>
  <c r="A557" i="138" s="1"/>
  <c r="A558" i="138" s="1"/>
  <c r="A559" i="138" s="1"/>
  <c r="A560" i="138" s="1"/>
  <c r="A561" i="138" s="1"/>
  <c r="A562" i="138" s="1"/>
  <c r="A563" i="138" s="1"/>
  <c r="A564" i="138" s="1"/>
  <c r="A565" i="138" s="1"/>
  <c r="A566" i="138" s="1"/>
  <c r="A567" i="138" s="1"/>
  <c r="A568" i="138" s="1"/>
  <c r="A569" i="138" s="1"/>
  <c r="A570" i="138" s="1"/>
  <c r="A571" i="138" s="1"/>
  <c r="A572" i="138" s="1"/>
  <c r="A573" i="138" s="1"/>
  <c r="A574" i="138" s="1"/>
  <c r="A575" i="138" s="1"/>
  <c r="A576" i="138" s="1"/>
  <c r="A577" i="138" s="1"/>
  <c r="A578" i="138" s="1"/>
  <c r="A579" i="138" s="1"/>
  <c r="A580" i="138" s="1"/>
  <c r="A581" i="138" s="1"/>
  <c r="A582" i="138" s="1"/>
  <c r="A583" i="138" s="1"/>
  <c r="A584" i="138" s="1"/>
  <c r="A585" i="138" s="1"/>
  <c r="A586" i="138" s="1"/>
  <c r="A587" i="138" s="1"/>
  <c r="A588" i="138" s="1"/>
  <c r="A589" i="138" s="1"/>
  <c r="A590" i="138" s="1"/>
  <c r="A591" i="138" s="1"/>
  <c r="A592" i="138" s="1"/>
  <c r="A593" i="138" s="1"/>
  <c r="A594" i="138" s="1"/>
  <c r="A595" i="138" s="1"/>
  <c r="A596" i="138" s="1"/>
  <c r="A597" i="138" s="1"/>
  <c r="A598" i="138" s="1"/>
  <c r="A599" i="138" s="1"/>
  <c r="A600" i="138" s="1"/>
  <c r="A601" i="138" s="1"/>
  <c r="A602" i="138" s="1"/>
  <c r="A603" i="138" s="1"/>
  <c r="A604" i="138" s="1"/>
  <c r="A605" i="138" s="1"/>
  <c r="A606" i="138" s="1"/>
  <c r="A607" i="138" s="1"/>
  <c r="A608" i="138" s="1"/>
  <c r="A609" i="138" s="1"/>
  <c r="A610" i="138" s="1"/>
  <c r="A611" i="138" s="1"/>
  <c r="A612" i="138" s="1"/>
  <c r="A613" i="138" s="1"/>
  <c r="A614" i="138" s="1"/>
  <c r="A615" i="138" s="1"/>
  <c r="A616" i="138" s="1"/>
  <c r="A617" i="138" s="1"/>
  <c r="A618" i="138" s="1"/>
  <c r="A619" i="138" s="1"/>
  <c r="A620" i="138" s="1"/>
  <c r="A621" i="138" s="1"/>
  <c r="A622" i="138" s="1"/>
  <c r="A623" i="138" s="1"/>
  <c r="A624" i="138" s="1"/>
  <c r="A625" i="138" s="1"/>
  <c r="A626" i="138" s="1"/>
  <c r="A627" i="138" s="1"/>
  <c r="A628" i="138" s="1"/>
  <c r="A629" i="138" s="1"/>
  <c r="A630" i="138" s="1"/>
  <c r="A631" i="138" s="1"/>
  <c r="A632" i="138" s="1"/>
  <c r="A633" i="138" s="1"/>
  <c r="A634" i="138" s="1"/>
  <c r="A635" i="138" s="1"/>
  <c r="A636" i="138" s="1"/>
  <c r="A637" i="138" s="1"/>
  <c r="A638" i="138" s="1"/>
  <c r="A639" i="138" s="1"/>
  <c r="A640" i="138" s="1"/>
  <c r="A641" i="138" s="1"/>
  <c r="A642" i="138" s="1"/>
  <c r="A643" i="138" s="1"/>
  <c r="A644" i="138" s="1"/>
  <c r="A645" i="138" s="1"/>
  <c r="A646" i="138" s="1"/>
  <c r="A647" i="138" s="1"/>
  <c r="A648" i="138" s="1"/>
  <c r="A649" i="138" s="1"/>
  <c r="A650" i="138" s="1"/>
  <c r="A651" i="138" s="1"/>
  <c r="A652" i="138" s="1"/>
  <c r="A653" i="138" s="1"/>
  <c r="A654" i="138" s="1"/>
  <c r="A655" i="138" s="1"/>
  <c r="A656" i="138" s="1"/>
  <c r="A657" i="138" s="1"/>
  <c r="A658" i="138" s="1"/>
  <c r="A659" i="138" s="1"/>
  <c r="A660" i="138" s="1"/>
  <c r="A661" i="138" s="1"/>
  <c r="A662" i="138" s="1"/>
  <c r="A663" i="138" s="1"/>
  <c r="A664" i="138" s="1"/>
  <c r="A665" i="138" s="1"/>
  <c r="A666" i="138" s="1"/>
  <c r="A667" i="138" s="1"/>
  <c r="A668" i="138" s="1"/>
  <c r="A669" i="138" s="1"/>
  <c r="A670" i="138" s="1"/>
  <c r="A671" i="138" s="1"/>
  <c r="A672" i="138" s="1"/>
  <c r="A673" i="138" s="1"/>
  <c r="A674" i="138" s="1"/>
  <c r="A675" i="138" s="1"/>
  <c r="A676" i="138" s="1"/>
  <c r="A677" i="138" s="1"/>
  <c r="A678" i="138" s="1"/>
  <c r="A679" i="138" s="1"/>
  <c r="A680" i="138" s="1"/>
  <c r="A681" i="138" s="1"/>
  <c r="A682" i="138" s="1"/>
  <c r="A683" i="138" s="1"/>
  <c r="A684" i="138" s="1"/>
  <c r="A685" i="138" s="1"/>
  <c r="A686" i="138" s="1"/>
  <c r="A687" i="138" s="1"/>
  <c r="A688" i="138" s="1"/>
  <c r="A689" i="138" s="1"/>
  <c r="A690" i="138" s="1"/>
  <c r="A691" i="138" s="1"/>
  <c r="A692" i="138" s="1"/>
  <c r="A693" i="138" s="1"/>
  <c r="A694" i="138" s="1"/>
  <c r="A695" i="138" s="1"/>
  <c r="A696" i="138" s="1"/>
  <c r="A697" i="138" s="1"/>
  <c r="A698" i="138" s="1"/>
  <c r="A699" i="138" s="1"/>
  <c r="A700" i="138" s="1"/>
  <c r="A701" i="138" s="1"/>
  <c r="A702" i="138" s="1"/>
  <c r="A703" i="138" s="1"/>
  <c r="A704" i="138" s="1"/>
  <c r="A705" i="138" s="1"/>
  <c r="A706" i="138" s="1"/>
  <c r="A707" i="138" s="1"/>
  <c r="A708" i="138" s="1"/>
  <c r="A709" i="138" s="1"/>
  <c r="A710" i="138" s="1"/>
  <c r="A711" i="138" s="1"/>
  <c r="A712" i="138" s="1"/>
  <c r="A713" i="138" s="1"/>
  <c r="A714" i="138" s="1"/>
  <c r="A715" i="138" s="1"/>
  <c r="A716" i="138" s="1"/>
  <c r="A717" i="138" s="1"/>
  <c r="A718" i="138" s="1"/>
  <c r="A719" i="138" s="1"/>
  <c r="A720" i="138" s="1"/>
  <c r="A721" i="138" s="1"/>
  <c r="A722" i="138" s="1"/>
  <c r="A723" i="138" s="1"/>
  <c r="A724" i="138" s="1"/>
  <c r="A725" i="138" s="1"/>
  <c r="A726" i="138" s="1"/>
  <c r="A727" i="138" s="1"/>
  <c r="A728" i="138" s="1"/>
  <c r="A729" i="138" s="1"/>
  <c r="A730" i="138" s="1"/>
  <c r="A731" i="138" s="1"/>
  <c r="A732" i="138" s="1"/>
  <c r="A733" i="138" s="1"/>
  <c r="A734" i="138" s="1"/>
  <c r="A735" i="138" s="1"/>
  <c r="A736" i="138" s="1"/>
  <c r="A737" i="138" s="1"/>
  <c r="A738" i="138" s="1"/>
  <c r="A739" i="138" s="1"/>
  <c r="A740" i="138" s="1"/>
  <c r="A741" i="138" s="1"/>
  <c r="A742" i="138" s="1"/>
  <c r="A743" i="138" s="1"/>
  <c r="A744" i="138" s="1"/>
  <c r="A745" i="138" s="1"/>
  <c r="A746" i="138" s="1"/>
  <c r="A747" i="138" s="1"/>
  <c r="A748" i="138" s="1"/>
  <c r="A749" i="138" s="1"/>
  <c r="A750" i="138" s="1"/>
  <c r="A751" i="138" s="1"/>
  <c r="A752" i="138" s="1"/>
  <c r="A753" i="138" s="1"/>
  <c r="A754" i="138" s="1"/>
  <c r="A755" i="138" s="1"/>
  <c r="A756" i="138" s="1"/>
  <c r="A757" i="138" s="1"/>
  <c r="A758" i="138" s="1"/>
  <c r="A759" i="138" s="1"/>
  <c r="A760" i="138" s="1"/>
  <c r="A761" i="138" s="1"/>
  <c r="A762" i="138" s="1"/>
  <c r="A763" i="138" s="1"/>
  <c r="A764" i="138" s="1"/>
  <c r="A765" i="138" s="1"/>
  <c r="A766" i="138" s="1"/>
  <c r="A767" i="138" s="1"/>
  <c r="A768" i="138" s="1"/>
  <c r="A769" i="138" s="1"/>
  <c r="A770" i="138" s="1"/>
  <c r="A771" i="138" s="1"/>
  <c r="A772" i="138" s="1"/>
  <c r="A773" i="138" s="1"/>
  <c r="A774" i="138" s="1"/>
  <c r="A775" i="138" s="1"/>
  <c r="A776" i="138" s="1"/>
  <c r="A777" i="138" s="1"/>
  <c r="A778" i="138" s="1"/>
  <c r="A779" i="138" s="1"/>
  <c r="A780" i="138" s="1"/>
  <c r="A781" i="138" s="1"/>
  <c r="A782" i="138" s="1"/>
  <c r="A783" i="138" s="1"/>
  <c r="A784" i="138" s="1"/>
  <c r="A785" i="138" s="1"/>
  <c r="A786" i="138" s="1"/>
  <c r="A787" i="138" s="1"/>
  <c r="A788" i="138" s="1"/>
  <c r="A789" i="138" s="1"/>
  <c r="A790" i="138" s="1"/>
  <c r="A791" i="138" s="1"/>
  <c r="A792" i="138" s="1"/>
  <c r="A793" i="138" s="1"/>
  <c r="Q10" i="133" l="1"/>
  <c r="R10" i="133" s="1"/>
  <c r="R20" i="133"/>
  <c r="M13" i="133"/>
  <c r="M14" i="133" s="1"/>
  <c r="P12" i="133"/>
  <c r="Q37" i="133"/>
  <c r="R47" i="133"/>
  <c r="Q55" i="133"/>
  <c r="R56" i="133"/>
  <c r="Q46" i="133"/>
  <c r="R29" i="133"/>
  <c r="Q19" i="133"/>
  <c r="R38" i="133"/>
  <c r="Q28" i="133"/>
  <c r="P29" i="133"/>
  <c r="C449" i="135"/>
  <c r="C453" i="135"/>
  <c r="C457" i="135"/>
  <c r="C461" i="135"/>
  <c r="C465" i="135"/>
  <c r="C469" i="135"/>
  <c r="C473" i="135"/>
  <c r="C477" i="135"/>
  <c r="C481" i="135"/>
  <c r="C485" i="135"/>
  <c r="C489" i="135"/>
  <c r="C493" i="135"/>
  <c r="C497" i="135"/>
  <c r="C501" i="135"/>
  <c r="C505" i="135"/>
  <c r="C509" i="135"/>
  <c r="C513" i="135"/>
  <c r="C517" i="135"/>
  <c r="C521" i="135"/>
  <c r="C525" i="135"/>
  <c r="C529" i="135"/>
  <c r="C533" i="135"/>
  <c r="C537" i="135"/>
  <c r="C541" i="135"/>
  <c r="C545" i="135"/>
  <c r="C549" i="135"/>
  <c r="C553" i="135"/>
  <c r="C557" i="135"/>
  <c r="C561" i="135"/>
  <c r="C565" i="135"/>
  <c r="C569" i="135"/>
  <c r="C573" i="135"/>
  <c r="C577" i="135"/>
  <c r="C581" i="135"/>
  <c r="C585" i="135"/>
  <c r="C589" i="135"/>
  <c r="C593" i="135"/>
  <c r="C597" i="135"/>
  <c r="C601" i="135"/>
  <c r="C605" i="135"/>
  <c r="C609" i="135"/>
  <c r="C613" i="135"/>
  <c r="C617" i="135"/>
  <c r="C621" i="135"/>
  <c r="C625" i="135"/>
  <c r="C629" i="135"/>
  <c r="C633" i="135"/>
  <c r="Q54" i="133" l="1"/>
  <c r="R55" i="133"/>
  <c r="Q45" i="133"/>
  <c r="Q18" i="133"/>
  <c r="R28" i="133"/>
  <c r="Q27" i="133"/>
  <c r="R37" i="133"/>
  <c r="R19" i="133"/>
  <c r="Q9" i="133"/>
  <c r="R9" i="133" s="1"/>
  <c r="M15" i="133"/>
  <c r="P14" i="133"/>
  <c r="Q36" i="133"/>
  <c r="R46" i="133"/>
  <c r="P30" i="133"/>
  <c r="P31" i="133"/>
  <c r="C26" i="135"/>
  <c r="C25" i="135"/>
  <c r="C24" i="135"/>
  <c r="C23" i="135"/>
  <c r="C22" i="135"/>
  <c r="C21" i="135"/>
  <c r="C20" i="135"/>
  <c r="C19" i="135"/>
  <c r="C18" i="135"/>
  <c r="C17" i="135"/>
  <c r="C16" i="135"/>
  <c r="C15" i="135"/>
  <c r="C14" i="135"/>
  <c r="C13" i="135"/>
  <c r="C12" i="135"/>
  <c r="C11" i="135"/>
  <c r="C10" i="135"/>
  <c r="C9" i="135"/>
  <c r="C8" i="135"/>
  <c r="C7" i="135"/>
  <c r="C6" i="135"/>
  <c r="C5" i="135"/>
  <c r="C4" i="135"/>
  <c r="B13" i="129"/>
  <c r="B12" i="129"/>
  <c r="B11" i="129"/>
  <c r="B10" i="129"/>
  <c r="B9" i="129"/>
  <c r="B8" i="129"/>
  <c r="B7" i="129"/>
  <c r="B6" i="129"/>
  <c r="B5" i="129"/>
  <c r="B4" i="129"/>
  <c r="A5" i="129"/>
  <c r="A6" i="129" s="1"/>
  <c r="A7" i="129" s="1"/>
  <c r="A8" i="129" s="1"/>
  <c r="A9" i="129" s="1"/>
  <c r="A10" i="129" s="1"/>
  <c r="A11" i="129" s="1"/>
  <c r="A12" i="129" s="1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A45" i="129" s="1"/>
  <c r="A46" i="129" s="1"/>
  <c r="A47" i="129" s="1"/>
  <c r="A48" i="129" s="1"/>
  <c r="A49" i="129" s="1"/>
  <c r="A50" i="129" s="1"/>
  <c r="A51" i="129" s="1"/>
  <c r="A52" i="129" s="1"/>
  <c r="A53" i="129" s="1"/>
  <c r="A54" i="129" s="1"/>
  <c r="A55" i="129" s="1"/>
  <c r="A56" i="129" s="1"/>
  <c r="A57" i="129" s="1"/>
  <c r="A58" i="129" s="1"/>
  <c r="A59" i="129" s="1"/>
  <c r="A60" i="129" s="1"/>
  <c r="A61" i="129" s="1"/>
  <c r="A62" i="129" s="1"/>
  <c r="A63" i="129" s="1"/>
  <c r="A64" i="129" s="1"/>
  <c r="A65" i="129" s="1"/>
  <c r="A66" i="129" s="1"/>
  <c r="A67" i="129" s="1"/>
  <c r="A68" i="129" s="1"/>
  <c r="A69" i="129" s="1"/>
  <c r="A70" i="129" s="1"/>
  <c r="A71" i="129" s="1"/>
  <c r="A72" i="129" s="1"/>
  <c r="A73" i="129" s="1"/>
  <c r="A74" i="129" s="1"/>
  <c r="A75" i="129" s="1"/>
  <c r="A76" i="129" s="1"/>
  <c r="A77" i="129" s="1"/>
  <c r="A78" i="129" s="1"/>
  <c r="A79" i="129" s="1"/>
  <c r="A80" i="129" s="1"/>
  <c r="A81" i="129" s="1"/>
  <c r="A82" i="129" s="1"/>
  <c r="A83" i="129" s="1"/>
  <c r="A84" i="129" s="1"/>
  <c r="A85" i="129" s="1"/>
  <c r="A86" i="129" s="1"/>
  <c r="A87" i="129" s="1"/>
  <c r="A88" i="129" s="1"/>
  <c r="A89" i="129" s="1"/>
  <c r="A90" i="129" s="1"/>
  <c r="A91" i="129" s="1"/>
  <c r="A92" i="129" s="1"/>
  <c r="A93" i="129" s="1"/>
  <c r="A94" i="129" s="1"/>
  <c r="A95" i="129" s="1"/>
  <c r="A96" i="129" s="1"/>
  <c r="A97" i="129" s="1"/>
  <c r="A98" i="129" s="1"/>
  <c r="A99" i="129" s="1"/>
  <c r="A100" i="129" s="1"/>
  <c r="A101" i="129" s="1"/>
  <c r="A102" i="129" s="1"/>
  <c r="A103" i="129" s="1"/>
  <c r="A104" i="129" s="1"/>
  <c r="A105" i="129" s="1"/>
  <c r="A106" i="129" s="1"/>
  <c r="A107" i="129" s="1"/>
  <c r="A108" i="129" s="1"/>
  <c r="A109" i="129" s="1"/>
  <c r="A110" i="129" s="1"/>
  <c r="A111" i="129" s="1"/>
  <c r="A112" i="129" s="1"/>
  <c r="A113" i="129" s="1"/>
  <c r="A114" i="129" s="1"/>
  <c r="A115" i="129" s="1"/>
  <c r="A116" i="129" s="1"/>
  <c r="A117" i="129" s="1"/>
  <c r="A118" i="129" s="1"/>
  <c r="A119" i="129" s="1"/>
  <c r="A120" i="129" s="1"/>
  <c r="A121" i="129" s="1"/>
  <c r="A122" i="129" s="1"/>
  <c r="A123" i="129" s="1"/>
  <c r="A124" i="129" s="1"/>
  <c r="A125" i="129" s="1"/>
  <c r="A126" i="129" s="1"/>
  <c r="A127" i="129" s="1"/>
  <c r="A128" i="129" s="1"/>
  <c r="A129" i="129" s="1"/>
  <c r="A130" i="129" s="1"/>
  <c r="A131" i="129" s="1"/>
  <c r="A132" i="129" s="1"/>
  <c r="A133" i="129" s="1"/>
  <c r="A134" i="129" s="1"/>
  <c r="A135" i="129" s="1"/>
  <c r="A136" i="129" s="1"/>
  <c r="A137" i="129" s="1"/>
  <c r="A138" i="129" s="1"/>
  <c r="A139" i="129" s="1"/>
  <c r="A140" i="129" s="1"/>
  <c r="A141" i="129" s="1"/>
  <c r="A142" i="129" s="1"/>
  <c r="A143" i="129" s="1"/>
  <c r="A144" i="129" s="1"/>
  <c r="A145" i="129" s="1"/>
  <c r="A146" i="129" s="1"/>
  <c r="A147" i="129" s="1"/>
  <c r="A148" i="129" s="1"/>
  <c r="A149" i="129" s="1"/>
  <c r="A150" i="129" s="1"/>
  <c r="A151" i="129" s="1"/>
  <c r="A152" i="129" s="1"/>
  <c r="A153" i="129" s="1"/>
  <c r="A154" i="129" s="1"/>
  <c r="A155" i="129" s="1"/>
  <c r="A156" i="129" s="1"/>
  <c r="A157" i="129" s="1"/>
  <c r="A158" i="129" s="1"/>
  <c r="A159" i="129" s="1"/>
  <c r="A160" i="129" s="1"/>
  <c r="A161" i="129" s="1"/>
  <c r="A162" i="129" s="1"/>
  <c r="A163" i="129" s="1"/>
  <c r="A164" i="129" s="1"/>
  <c r="A165" i="129" s="1"/>
  <c r="A166" i="129" s="1"/>
  <c r="A167" i="129" s="1"/>
  <c r="A168" i="129" s="1"/>
  <c r="A169" i="129" s="1"/>
  <c r="A170" i="129" s="1"/>
  <c r="A171" i="129" s="1"/>
  <c r="A172" i="129" s="1"/>
  <c r="A173" i="129" s="1"/>
  <c r="A174" i="129" s="1"/>
  <c r="A175" i="129" s="1"/>
  <c r="A176" i="129" s="1"/>
  <c r="A177" i="129" s="1"/>
  <c r="A178" i="129" s="1"/>
  <c r="A179" i="129" s="1"/>
  <c r="A180" i="129" s="1"/>
  <c r="A181" i="129" s="1"/>
  <c r="A182" i="129" s="1"/>
  <c r="A183" i="129" s="1"/>
  <c r="A184" i="129" s="1"/>
  <c r="A185" i="129" s="1"/>
  <c r="A186" i="129" s="1"/>
  <c r="A187" i="129" s="1"/>
  <c r="A188" i="129" s="1"/>
  <c r="A189" i="129" s="1"/>
  <c r="A190" i="129" s="1"/>
  <c r="A191" i="129" s="1"/>
  <c r="A192" i="129" s="1"/>
  <c r="A193" i="129" s="1"/>
  <c r="A194" i="129" s="1"/>
  <c r="A195" i="129" s="1"/>
  <c r="A196" i="129" s="1"/>
  <c r="A197" i="129" s="1"/>
  <c r="A198" i="129" s="1"/>
  <c r="A199" i="129" s="1"/>
  <c r="A200" i="129" s="1"/>
  <c r="A201" i="129" s="1"/>
  <c r="A202" i="129" s="1"/>
  <c r="A203" i="129" s="1"/>
  <c r="A204" i="129" s="1"/>
  <c r="A205" i="129" s="1"/>
  <c r="A206" i="129" s="1"/>
  <c r="A207" i="129" s="1"/>
  <c r="A208" i="129" s="1"/>
  <c r="A209" i="129" s="1"/>
  <c r="A210" i="129" s="1"/>
  <c r="A211" i="129" s="1"/>
  <c r="A212" i="129" s="1"/>
  <c r="A213" i="129" s="1"/>
  <c r="A214" i="129" s="1"/>
  <c r="A215" i="129" s="1"/>
  <c r="A216" i="129" s="1"/>
  <c r="A217" i="129" s="1"/>
  <c r="A218" i="129" s="1"/>
  <c r="A219" i="129" s="1"/>
  <c r="A220" i="129" s="1"/>
  <c r="A221" i="129" s="1"/>
  <c r="A222" i="129" s="1"/>
  <c r="A223" i="129" s="1"/>
  <c r="A224" i="129" s="1"/>
  <c r="A225" i="129" s="1"/>
  <c r="A226" i="129" s="1"/>
  <c r="A227" i="129" s="1"/>
  <c r="A228" i="129" s="1"/>
  <c r="A229" i="129" s="1"/>
  <c r="A230" i="129" s="1"/>
  <c r="A231" i="129" s="1"/>
  <c r="A232" i="129" s="1"/>
  <c r="A233" i="129" s="1"/>
  <c r="A234" i="129" s="1"/>
  <c r="A235" i="129" s="1"/>
  <c r="A236" i="129" s="1"/>
  <c r="A237" i="129" s="1"/>
  <c r="A238" i="129" s="1"/>
  <c r="A239" i="129" s="1"/>
  <c r="A240" i="129" s="1"/>
  <c r="A241" i="129" s="1"/>
  <c r="A242" i="129" s="1"/>
  <c r="A243" i="129" s="1"/>
  <c r="A244" i="129" s="1"/>
  <c r="A245" i="129" s="1"/>
  <c r="A246" i="129" s="1"/>
  <c r="A247" i="129" s="1"/>
  <c r="A248" i="129" s="1"/>
  <c r="A249" i="129" s="1"/>
  <c r="A250" i="129" s="1"/>
  <c r="A251" i="129" s="1"/>
  <c r="A252" i="129" s="1"/>
  <c r="A253" i="129" s="1"/>
  <c r="A254" i="129" s="1"/>
  <c r="A255" i="129" s="1"/>
  <c r="A256" i="129" s="1"/>
  <c r="A257" i="129" s="1"/>
  <c r="A258" i="129" s="1"/>
  <c r="A259" i="129" s="1"/>
  <c r="A260" i="129" s="1"/>
  <c r="A261" i="129" s="1"/>
  <c r="A262" i="129" s="1"/>
  <c r="A263" i="129" s="1"/>
  <c r="A264" i="129" s="1"/>
  <c r="A265" i="129" s="1"/>
  <c r="A266" i="129" s="1"/>
  <c r="A267" i="129" s="1"/>
  <c r="A268" i="129" s="1"/>
  <c r="A269" i="129" s="1"/>
  <c r="A270" i="129" s="1"/>
  <c r="A271" i="129" s="1"/>
  <c r="A272" i="129" s="1"/>
  <c r="A273" i="129" s="1"/>
  <c r="A274" i="129" s="1"/>
  <c r="A275" i="129" s="1"/>
  <c r="A276" i="129" s="1"/>
  <c r="A277" i="129" s="1"/>
  <c r="A278" i="129" s="1"/>
  <c r="A279" i="129" s="1"/>
  <c r="A280" i="129" s="1"/>
  <c r="A281" i="129" s="1"/>
  <c r="A282" i="129" s="1"/>
  <c r="A283" i="129" s="1"/>
  <c r="A284" i="129" s="1"/>
  <c r="A285" i="129" s="1"/>
  <c r="A286" i="129" s="1"/>
  <c r="A287" i="129" s="1"/>
  <c r="A288" i="129" s="1"/>
  <c r="A289" i="129" s="1"/>
  <c r="A290" i="129" s="1"/>
  <c r="A291" i="129" s="1"/>
  <c r="A292" i="129" s="1"/>
  <c r="A293" i="129" s="1"/>
  <c r="A294" i="129" s="1"/>
  <c r="A295" i="129" s="1"/>
  <c r="A296" i="129" s="1"/>
  <c r="A297" i="129" s="1"/>
  <c r="A298" i="129" s="1"/>
  <c r="A299" i="129" s="1"/>
  <c r="A300" i="129" s="1"/>
  <c r="A301" i="129" s="1"/>
  <c r="A302" i="129" s="1"/>
  <c r="A303" i="129" s="1"/>
  <c r="A304" i="129" s="1"/>
  <c r="A305" i="129" s="1"/>
  <c r="A306" i="129" s="1"/>
  <c r="A307" i="129" s="1"/>
  <c r="A308" i="129" s="1"/>
  <c r="A309" i="129" s="1"/>
  <c r="A310" i="129" s="1"/>
  <c r="A311" i="129" s="1"/>
  <c r="A312" i="129" s="1"/>
  <c r="A313" i="129" s="1"/>
  <c r="A314" i="129" s="1"/>
  <c r="A315" i="129" s="1"/>
  <c r="A316" i="129" s="1"/>
  <c r="A317" i="129" s="1"/>
  <c r="A318" i="129" s="1"/>
  <c r="A319" i="129" s="1"/>
  <c r="A320" i="129" s="1"/>
  <c r="A321" i="129" s="1"/>
  <c r="A322" i="129" s="1"/>
  <c r="A323" i="129" s="1"/>
  <c r="A324" i="129" s="1"/>
  <c r="A325" i="129" s="1"/>
  <c r="A326" i="129" s="1"/>
  <c r="A327" i="129" s="1"/>
  <c r="A328" i="129" s="1"/>
  <c r="A329" i="129" s="1"/>
  <c r="A330" i="129" s="1"/>
  <c r="A331" i="129" s="1"/>
  <c r="A332" i="129" s="1"/>
  <c r="A333" i="129" s="1"/>
  <c r="A334" i="129" s="1"/>
  <c r="A335" i="129" s="1"/>
  <c r="A336" i="129" s="1"/>
  <c r="A337" i="129" s="1"/>
  <c r="A338" i="129" s="1"/>
  <c r="A339" i="129" s="1"/>
  <c r="A340" i="129" s="1"/>
  <c r="A341" i="129" s="1"/>
  <c r="A342" i="129" s="1"/>
  <c r="A343" i="129" s="1"/>
  <c r="A344" i="129" s="1"/>
  <c r="A345" i="129" s="1"/>
  <c r="A346" i="129" s="1"/>
  <c r="A347" i="129" s="1"/>
  <c r="A348" i="129" s="1"/>
  <c r="A349" i="129" s="1"/>
  <c r="A350" i="129" s="1"/>
  <c r="A351" i="129" s="1"/>
  <c r="A352" i="129" s="1"/>
  <c r="A353" i="129" s="1"/>
  <c r="A354" i="129" s="1"/>
  <c r="A355" i="129" s="1"/>
  <c r="A356" i="129" s="1"/>
  <c r="A357" i="129" s="1"/>
  <c r="A358" i="129" s="1"/>
  <c r="A359" i="129" s="1"/>
  <c r="A360" i="129" s="1"/>
  <c r="A361" i="129" s="1"/>
  <c r="A362" i="129" s="1"/>
  <c r="A363" i="129" s="1"/>
  <c r="A364" i="129" s="1"/>
  <c r="A365" i="129" s="1"/>
  <c r="A366" i="129" s="1"/>
  <c r="A367" i="129" s="1"/>
  <c r="A368" i="129" s="1"/>
  <c r="A369" i="129" s="1"/>
  <c r="A370" i="129" s="1"/>
  <c r="A371" i="129" s="1"/>
  <c r="A372" i="129" s="1"/>
  <c r="A373" i="129" s="1"/>
  <c r="A374" i="129" s="1"/>
  <c r="A375" i="129" s="1"/>
  <c r="A376" i="129" s="1"/>
  <c r="A377" i="129" s="1"/>
  <c r="A378" i="129" s="1"/>
  <c r="A379" i="129" s="1"/>
  <c r="A380" i="129" s="1"/>
  <c r="A381" i="129" s="1"/>
  <c r="A382" i="129" s="1"/>
  <c r="A383" i="129" s="1"/>
  <c r="A384" i="129" s="1"/>
  <c r="A385" i="129" s="1"/>
  <c r="A386" i="129" s="1"/>
  <c r="A387" i="129" s="1"/>
  <c r="A388" i="129" s="1"/>
  <c r="A389" i="129" s="1"/>
  <c r="A390" i="129" s="1"/>
  <c r="A391" i="129" s="1"/>
  <c r="A392" i="129" s="1"/>
  <c r="A393" i="129" s="1"/>
  <c r="A394" i="129" s="1"/>
  <c r="A395" i="129" s="1"/>
  <c r="A396" i="129" s="1"/>
  <c r="A397" i="129" s="1"/>
  <c r="A398" i="129" s="1"/>
  <c r="A399" i="129" s="1"/>
  <c r="A400" i="129" s="1"/>
  <c r="A401" i="129" s="1"/>
  <c r="A402" i="129" s="1"/>
  <c r="A403" i="129" s="1"/>
  <c r="A404" i="129" s="1"/>
  <c r="A405" i="129" s="1"/>
  <c r="A406" i="129" s="1"/>
  <c r="A407" i="129" s="1"/>
  <c r="A408" i="129" s="1"/>
  <c r="A409" i="129" s="1"/>
  <c r="A410" i="129" s="1"/>
  <c r="A411" i="129" s="1"/>
  <c r="A412" i="129" s="1"/>
  <c r="A413" i="129" s="1"/>
  <c r="A414" i="129" s="1"/>
  <c r="A415" i="129" s="1"/>
  <c r="A416" i="129" s="1"/>
  <c r="A417" i="129" s="1"/>
  <c r="A418" i="129" s="1"/>
  <c r="A419" i="129" s="1"/>
  <c r="A420" i="129" s="1"/>
  <c r="A421" i="129" s="1"/>
  <c r="A422" i="129" s="1"/>
  <c r="A423" i="129" s="1"/>
  <c r="A424" i="129" s="1"/>
  <c r="A425" i="129" s="1"/>
  <c r="A426" i="129" s="1"/>
  <c r="A427" i="129" s="1"/>
  <c r="A428" i="129" s="1"/>
  <c r="A429" i="129" s="1"/>
  <c r="A430" i="129" s="1"/>
  <c r="A431" i="129" s="1"/>
  <c r="A432" i="129" s="1"/>
  <c r="A433" i="129" s="1"/>
  <c r="A434" i="129" s="1"/>
  <c r="A435" i="129" s="1"/>
  <c r="A436" i="129" s="1"/>
  <c r="A437" i="129" s="1"/>
  <c r="A438" i="129" s="1"/>
  <c r="A439" i="129" s="1"/>
  <c r="A440" i="129" s="1"/>
  <c r="A441" i="129" s="1"/>
  <c r="A442" i="129" s="1"/>
  <c r="A443" i="129" s="1"/>
  <c r="A444" i="129" s="1"/>
  <c r="A445" i="129" s="1"/>
  <c r="A446" i="129" s="1"/>
  <c r="A447" i="129" s="1"/>
  <c r="A448" i="129" s="1"/>
  <c r="A449" i="129" s="1"/>
  <c r="A450" i="129" s="1"/>
  <c r="A451" i="129" s="1"/>
  <c r="A452" i="129" s="1"/>
  <c r="A453" i="129" s="1"/>
  <c r="A454" i="129" s="1"/>
  <c r="A455" i="129" s="1"/>
  <c r="A456" i="129" s="1"/>
  <c r="A457" i="129" s="1"/>
  <c r="A458" i="129" s="1"/>
  <c r="A459" i="129" s="1"/>
  <c r="A460" i="129" s="1"/>
  <c r="A461" i="129" s="1"/>
  <c r="A462" i="129" s="1"/>
  <c r="A463" i="129" s="1"/>
  <c r="A464" i="129" s="1"/>
  <c r="A465" i="129" s="1"/>
  <c r="A466" i="129" s="1"/>
  <c r="A467" i="129" s="1"/>
  <c r="A468" i="129" s="1"/>
  <c r="A469" i="129" s="1"/>
  <c r="A470" i="129" s="1"/>
  <c r="A471" i="129" s="1"/>
  <c r="A472" i="129" s="1"/>
  <c r="A473" i="129" s="1"/>
  <c r="A474" i="129" s="1"/>
  <c r="A475" i="129" s="1"/>
  <c r="A476" i="129" s="1"/>
  <c r="A477" i="129" s="1"/>
  <c r="A478" i="129" s="1"/>
  <c r="A479" i="129" s="1"/>
  <c r="A480" i="129" s="1"/>
  <c r="A481" i="129" s="1"/>
  <c r="A482" i="129" s="1"/>
  <c r="A483" i="129" s="1"/>
  <c r="A484" i="129" s="1"/>
  <c r="A485" i="129" s="1"/>
  <c r="A486" i="129" s="1"/>
  <c r="A487" i="129" s="1"/>
  <c r="A488" i="129" s="1"/>
  <c r="A489" i="129" s="1"/>
  <c r="A490" i="129" s="1"/>
  <c r="A491" i="129" s="1"/>
  <c r="A492" i="129" s="1"/>
  <c r="A493" i="129" s="1"/>
  <c r="A494" i="129" s="1"/>
  <c r="A495" i="129" s="1"/>
  <c r="A496" i="129" s="1"/>
  <c r="A497" i="129" s="1"/>
  <c r="A498" i="129" s="1"/>
  <c r="A499" i="129" s="1"/>
  <c r="A500" i="129" s="1"/>
  <c r="A501" i="129" s="1"/>
  <c r="A502" i="129" s="1"/>
  <c r="A503" i="129" s="1"/>
  <c r="A504" i="129" s="1"/>
  <c r="A505" i="129" s="1"/>
  <c r="A506" i="129" s="1"/>
  <c r="A507" i="129" s="1"/>
  <c r="A508" i="129" s="1"/>
  <c r="A509" i="129" s="1"/>
  <c r="A510" i="129" s="1"/>
  <c r="A511" i="129" s="1"/>
  <c r="A512" i="129" s="1"/>
  <c r="A513" i="129" s="1"/>
  <c r="A514" i="129" s="1"/>
  <c r="A515" i="129" s="1"/>
  <c r="A516" i="129" s="1"/>
  <c r="A517" i="129" s="1"/>
  <c r="A518" i="129" s="1"/>
  <c r="A519" i="129" s="1"/>
  <c r="A520" i="129" s="1"/>
  <c r="A521" i="129" s="1"/>
  <c r="A522" i="129" s="1"/>
  <c r="A523" i="129" s="1"/>
  <c r="A524" i="129" s="1"/>
  <c r="A525" i="129" s="1"/>
  <c r="A526" i="129" s="1"/>
  <c r="A527" i="129" s="1"/>
  <c r="A528" i="129" s="1"/>
  <c r="A529" i="129" s="1"/>
  <c r="A530" i="129" s="1"/>
  <c r="A531" i="129" s="1"/>
  <c r="A532" i="129" s="1"/>
  <c r="A533" i="129" s="1"/>
  <c r="A534" i="129" s="1"/>
  <c r="A535" i="129" s="1"/>
  <c r="A536" i="129" s="1"/>
  <c r="A537" i="129" s="1"/>
  <c r="A538" i="129" s="1"/>
  <c r="A539" i="129" s="1"/>
  <c r="A540" i="129" s="1"/>
  <c r="A541" i="129" s="1"/>
  <c r="A542" i="129" s="1"/>
  <c r="A543" i="129" s="1"/>
  <c r="A544" i="129" s="1"/>
  <c r="A545" i="129" s="1"/>
  <c r="A546" i="129" s="1"/>
  <c r="A547" i="129" s="1"/>
  <c r="A548" i="129" s="1"/>
  <c r="A549" i="129" s="1"/>
  <c r="A550" i="129" s="1"/>
  <c r="A551" i="129" s="1"/>
  <c r="A552" i="129" s="1"/>
  <c r="A553" i="129" s="1"/>
  <c r="A554" i="129" s="1"/>
  <c r="A555" i="129" s="1"/>
  <c r="A556" i="129" s="1"/>
  <c r="A557" i="129" s="1"/>
  <c r="A558" i="129" s="1"/>
  <c r="A559" i="129" s="1"/>
  <c r="A560" i="129" s="1"/>
  <c r="A561" i="129" s="1"/>
  <c r="A562" i="129" s="1"/>
  <c r="A563" i="129" s="1"/>
  <c r="A564" i="129" s="1"/>
  <c r="A565" i="129" s="1"/>
  <c r="A566" i="129" s="1"/>
  <c r="A567" i="129" s="1"/>
  <c r="A568" i="129" s="1"/>
  <c r="A569" i="129" s="1"/>
  <c r="A570" i="129" s="1"/>
  <c r="A571" i="129" s="1"/>
  <c r="A572" i="129" s="1"/>
  <c r="A573" i="129" s="1"/>
  <c r="A574" i="129" s="1"/>
  <c r="A575" i="129" s="1"/>
  <c r="A576" i="129" s="1"/>
  <c r="A577" i="129" s="1"/>
  <c r="A578" i="129" s="1"/>
  <c r="A579" i="129" s="1"/>
  <c r="A580" i="129" s="1"/>
  <c r="A581" i="129" s="1"/>
  <c r="A582" i="129" s="1"/>
  <c r="A583" i="129" s="1"/>
  <c r="A584" i="129" s="1"/>
  <c r="A585" i="129" s="1"/>
  <c r="A586" i="129" s="1"/>
  <c r="A587" i="129" s="1"/>
  <c r="A588" i="129" s="1"/>
  <c r="A589" i="129" s="1"/>
  <c r="A590" i="129" s="1"/>
  <c r="A591" i="129" s="1"/>
  <c r="A592" i="129" s="1"/>
  <c r="A593" i="129" s="1"/>
  <c r="A594" i="129" s="1"/>
  <c r="A595" i="129" s="1"/>
  <c r="A596" i="129" s="1"/>
  <c r="A597" i="129" s="1"/>
  <c r="A598" i="129" s="1"/>
  <c r="A599" i="129" s="1"/>
  <c r="A600" i="129" s="1"/>
  <c r="A601" i="129" s="1"/>
  <c r="A602" i="129" s="1"/>
  <c r="A603" i="129" s="1"/>
  <c r="A604" i="129" s="1"/>
  <c r="A605" i="129" s="1"/>
  <c r="A606" i="129" s="1"/>
  <c r="A607" i="129" s="1"/>
  <c r="A608" i="129" s="1"/>
  <c r="A609" i="129" s="1"/>
  <c r="A610" i="129" s="1"/>
  <c r="A611" i="129" s="1"/>
  <c r="A612" i="129" s="1"/>
  <c r="A613" i="129" s="1"/>
  <c r="A614" i="129" s="1"/>
  <c r="A615" i="129" s="1"/>
  <c r="A616" i="129" s="1"/>
  <c r="A617" i="129" s="1"/>
  <c r="A618" i="129" s="1"/>
  <c r="A619" i="129" s="1"/>
  <c r="A620" i="129" s="1"/>
  <c r="A621" i="129" s="1"/>
  <c r="A622" i="129" s="1"/>
  <c r="A623" i="129" s="1"/>
  <c r="A624" i="129" s="1"/>
  <c r="A625" i="129" s="1"/>
  <c r="A626" i="129" s="1"/>
  <c r="A627" i="129" s="1"/>
  <c r="A628" i="129" s="1"/>
  <c r="A629" i="129" s="1"/>
  <c r="A630" i="129" s="1"/>
  <c r="A631" i="129" s="1"/>
  <c r="A632" i="129" s="1"/>
  <c r="A633" i="129" s="1"/>
  <c r="A634" i="129" s="1"/>
  <c r="A635" i="129" s="1"/>
  <c r="A636" i="129" s="1"/>
  <c r="A637" i="129" s="1"/>
  <c r="A638" i="129" s="1"/>
  <c r="A639" i="129" s="1"/>
  <c r="A640" i="129" s="1"/>
  <c r="A641" i="129" s="1"/>
  <c r="A642" i="129" s="1"/>
  <c r="A643" i="129" s="1"/>
  <c r="A644" i="129" s="1"/>
  <c r="A645" i="129" s="1"/>
  <c r="A646" i="129" s="1"/>
  <c r="A647" i="129" s="1"/>
  <c r="A648" i="129" s="1"/>
  <c r="A649" i="129" s="1"/>
  <c r="A650" i="129" s="1"/>
  <c r="A651" i="129" s="1"/>
  <c r="A652" i="129" s="1"/>
  <c r="A653" i="129" s="1"/>
  <c r="A654" i="129" s="1"/>
  <c r="A655" i="129" s="1"/>
  <c r="A656" i="129" s="1"/>
  <c r="A657" i="129" s="1"/>
  <c r="A658" i="129" s="1"/>
  <c r="A659" i="129" s="1"/>
  <c r="A660" i="129" s="1"/>
  <c r="A661" i="129" s="1"/>
  <c r="A662" i="129" s="1"/>
  <c r="A663" i="129" s="1"/>
  <c r="A664" i="129" s="1"/>
  <c r="A665" i="129" s="1"/>
  <c r="A666" i="129" s="1"/>
  <c r="A667" i="129" s="1"/>
  <c r="A668" i="129" s="1"/>
  <c r="A669" i="129" s="1"/>
  <c r="A670" i="129" s="1"/>
  <c r="A671" i="129" s="1"/>
  <c r="A672" i="129" s="1"/>
  <c r="A673" i="129" s="1"/>
  <c r="A674" i="129" s="1"/>
  <c r="A675" i="129" s="1"/>
  <c r="A676" i="129" s="1"/>
  <c r="A677" i="129" s="1"/>
  <c r="A678" i="129" s="1"/>
  <c r="A679" i="129" s="1"/>
  <c r="A680" i="129" s="1"/>
  <c r="A681" i="129" s="1"/>
  <c r="A682" i="129" s="1"/>
  <c r="A683" i="129" s="1"/>
  <c r="A684" i="129" s="1"/>
  <c r="A685" i="129" s="1"/>
  <c r="A686" i="129" s="1"/>
  <c r="A687" i="129" s="1"/>
  <c r="A688" i="129" s="1"/>
  <c r="A689" i="129" s="1"/>
  <c r="A690" i="129" s="1"/>
  <c r="A691" i="129" s="1"/>
  <c r="A692" i="129" s="1"/>
  <c r="A693" i="129" s="1"/>
  <c r="A694" i="129" s="1"/>
  <c r="A695" i="129" s="1"/>
  <c r="A696" i="129" s="1"/>
  <c r="A697" i="129" s="1"/>
  <c r="A698" i="129" s="1"/>
  <c r="A699" i="129" s="1"/>
  <c r="A700" i="129" s="1"/>
  <c r="A701" i="129" s="1"/>
  <c r="A702" i="129" s="1"/>
  <c r="A703" i="129" s="1"/>
  <c r="A704" i="129" s="1"/>
  <c r="A705" i="129" s="1"/>
  <c r="A706" i="129" s="1"/>
  <c r="A707" i="129" s="1"/>
  <c r="A708" i="129" s="1"/>
  <c r="A709" i="129" s="1"/>
  <c r="A710" i="129" s="1"/>
  <c r="A711" i="129" s="1"/>
  <c r="A712" i="129" s="1"/>
  <c r="A713" i="129" s="1"/>
  <c r="A714" i="129" s="1"/>
  <c r="A715" i="129" s="1"/>
  <c r="A716" i="129" s="1"/>
  <c r="A717" i="129" s="1"/>
  <c r="A718" i="129" s="1"/>
  <c r="A719" i="129" s="1"/>
  <c r="A720" i="129" s="1"/>
  <c r="A721" i="129" s="1"/>
  <c r="A722" i="129" s="1"/>
  <c r="A723" i="129" s="1"/>
  <c r="A724" i="129" s="1"/>
  <c r="A725" i="129" s="1"/>
  <c r="A726" i="129" s="1"/>
  <c r="A727" i="129" s="1"/>
  <c r="A728" i="129" s="1"/>
  <c r="A729" i="129" s="1"/>
  <c r="A730" i="129" s="1"/>
  <c r="A731" i="129" s="1"/>
  <c r="A732" i="129" s="1"/>
  <c r="A733" i="129" s="1"/>
  <c r="A734" i="129" s="1"/>
  <c r="A735" i="129" s="1"/>
  <c r="A736" i="129" s="1"/>
  <c r="A737" i="129" s="1"/>
  <c r="A738" i="129" s="1"/>
  <c r="A739" i="129" s="1"/>
  <c r="A740" i="129" s="1"/>
  <c r="A741" i="129" s="1"/>
  <c r="A742" i="129" s="1"/>
  <c r="A743" i="129" s="1"/>
  <c r="A744" i="129" s="1"/>
  <c r="A745" i="129" s="1"/>
  <c r="A746" i="129" s="1"/>
  <c r="A747" i="129" s="1"/>
  <c r="A748" i="129" s="1"/>
  <c r="A749" i="129" s="1"/>
  <c r="A750" i="129" s="1"/>
  <c r="A751" i="129" s="1"/>
  <c r="A752" i="129" s="1"/>
  <c r="A753" i="129" s="1"/>
  <c r="A754" i="129" s="1"/>
  <c r="A755" i="129" s="1"/>
  <c r="A756" i="129" s="1"/>
  <c r="A757" i="129" s="1"/>
  <c r="A758" i="129" s="1"/>
  <c r="A759" i="129" s="1"/>
  <c r="A760" i="129" s="1"/>
  <c r="A761" i="129" s="1"/>
  <c r="A762" i="129" s="1"/>
  <c r="A763" i="129" s="1"/>
  <c r="A764" i="129" s="1"/>
  <c r="A765" i="129" s="1"/>
  <c r="A766" i="129" s="1"/>
  <c r="A767" i="129" s="1"/>
  <c r="A768" i="129" s="1"/>
  <c r="A769" i="129" s="1"/>
  <c r="A770" i="129" s="1"/>
  <c r="A771" i="129" s="1"/>
  <c r="A772" i="129" s="1"/>
  <c r="A773" i="129" s="1"/>
  <c r="A774" i="129" s="1"/>
  <c r="A775" i="129" s="1"/>
  <c r="A776" i="129" s="1"/>
  <c r="A777" i="129" s="1"/>
  <c r="A778" i="129" s="1"/>
  <c r="A779" i="129" s="1"/>
  <c r="A780" i="129" s="1"/>
  <c r="A781" i="129" s="1"/>
  <c r="A782" i="129" s="1"/>
  <c r="A783" i="129" s="1"/>
  <c r="A784" i="129" s="1"/>
  <c r="A785" i="129" s="1"/>
  <c r="A786" i="129" s="1"/>
  <c r="A787" i="129" s="1"/>
  <c r="A788" i="129" s="1"/>
  <c r="A789" i="129" s="1"/>
  <c r="A790" i="129" s="1"/>
  <c r="A791" i="129" s="1"/>
  <c r="A792" i="129" s="1"/>
  <c r="A793" i="129" s="1"/>
  <c r="E4" i="135"/>
  <c r="B818" i="135"/>
  <c r="A818" i="135"/>
  <c r="B817" i="135"/>
  <c r="A817" i="135"/>
  <c r="B816" i="135"/>
  <c r="A816" i="135"/>
  <c r="B815" i="135"/>
  <c r="A815" i="135"/>
  <c r="B814" i="135"/>
  <c r="A814" i="135"/>
  <c r="B813" i="135"/>
  <c r="A813" i="135"/>
  <c r="B812" i="135"/>
  <c r="A812" i="135"/>
  <c r="B811" i="135"/>
  <c r="A811" i="135"/>
  <c r="B810" i="135"/>
  <c r="A810" i="135"/>
  <c r="B809" i="135"/>
  <c r="A809" i="135"/>
  <c r="B808" i="135"/>
  <c r="A808" i="135"/>
  <c r="B807" i="135"/>
  <c r="A807" i="135"/>
  <c r="B806" i="135"/>
  <c r="A806" i="135"/>
  <c r="B805" i="135"/>
  <c r="A805" i="135"/>
  <c r="B804" i="135"/>
  <c r="A804" i="135"/>
  <c r="B803" i="135"/>
  <c r="A803" i="135"/>
  <c r="B802" i="135"/>
  <c r="A802" i="135"/>
  <c r="B801" i="135"/>
  <c r="A801" i="135"/>
  <c r="B800" i="135"/>
  <c r="A800" i="135"/>
  <c r="B799" i="135"/>
  <c r="A799" i="135"/>
  <c r="B798" i="135"/>
  <c r="A798" i="135"/>
  <c r="B797" i="135"/>
  <c r="A797" i="135"/>
  <c r="B796" i="135"/>
  <c r="A796" i="135"/>
  <c r="B795" i="135"/>
  <c r="A795" i="135"/>
  <c r="B794" i="135"/>
  <c r="A794" i="135"/>
  <c r="B793" i="135"/>
  <c r="A793" i="135"/>
  <c r="B792" i="135"/>
  <c r="A792" i="135"/>
  <c r="B791" i="135"/>
  <c r="A791" i="135"/>
  <c r="B790" i="135"/>
  <c r="A790" i="135"/>
  <c r="B789" i="135"/>
  <c r="A789" i="135"/>
  <c r="B788" i="135"/>
  <c r="A788" i="135"/>
  <c r="B787" i="135"/>
  <c r="A787" i="135"/>
  <c r="B786" i="135"/>
  <c r="A786" i="135"/>
  <c r="B785" i="135"/>
  <c r="A785" i="135"/>
  <c r="B784" i="135"/>
  <c r="A784" i="135"/>
  <c r="B783" i="135"/>
  <c r="A783" i="135"/>
  <c r="B782" i="135"/>
  <c r="A782" i="135"/>
  <c r="B781" i="135"/>
  <c r="A781" i="135"/>
  <c r="B780" i="135"/>
  <c r="A780" i="135"/>
  <c r="B779" i="135"/>
  <c r="A779" i="135"/>
  <c r="B778" i="135"/>
  <c r="A778" i="135"/>
  <c r="B777" i="135"/>
  <c r="A777" i="135"/>
  <c r="B776" i="135"/>
  <c r="A776" i="135"/>
  <c r="B775" i="135"/>
  <c r="A775" i="135"/>
  <c r="B774" i="135"/>
  <c r="A774" i="135"/>
  <c r="B773" i="135"/>
  <c r="A773" i="135"/>
  <c r="B772" i="135"/>
  <c r="A772" i="135"/>
  <c r="B771" i="135"/>
  <c r="A771" i="135"/>
  <c r="B770" i="135"/>
  <c r="A770" i="135"/>
  <c r="B769" i="135"/>
  <c r="A769" i="135"/>
  <c r="B768" i="135"/>
  <c r="A768" i="135"/>
  <c r="B767" i="135"/>
  <c r="A767" i="135"/>
  <c r="B766" i="135"/>
  <c r="A766" i="135"/>
  <c r="B765" i="135"/>
  <c r="A765" i="135"/>
  <c r="B764" i="135"/>
  <c r="A764" i="135"/>
  <c r="B763" i="135"/>
  <c r="A763" i="135"/>
  <c r="B762" i="135"/>
  <c r="A762" i="135"/>
  <c r="B761" i="135"/>
  <c r="A761" i="135"/>
  <c r="B760" i="135"/>
  <c r="A760" i="135"/>
  <c r="B759" i="135"/>
  <c r="A759" i="135"/>
  <c r="B758" i="135"/>
  <c r="A758" i="135"/>
  <c r="B757" i="135"/>
  <c r="A757" i="135"/>
  <c r="B756" i="135"/>
  <c r="A756" i="135"/>
  <c r="B755" i="135"/>
  <c r="A755" i="135"/>
  <c r="B754" i="135"/>
  <c r="A754" i="135"/>
  <c r="B753" i="135"/>
  <c r="A753" i="135"/>
  <c r="B752" i="135"/>
  <c r="A752" i="135"/>
  <c r="B751" i="135"/>
  <c r="A751" i="135"/>
  <c r="B750" i="135"/>
  <c r="A750" i="135"/>
  <c r="B749" i="135"/>
  <c r="A749" i="135"/>
  <c r="B748" i="135"/>
  <c r="A748" i="135"/>
  <c r="B747" i="135"/>
  <c r="A747" i="135"/>
  <c r="B746" i="135"/>
  <c r="A746" i="135"/>
  <c r="B745" i="135"/>
  <c r="A745" i="135"/>
  <c r="B744" i="135"/>
  <c r="A744" i="135"/>
  <c r="B743" i="135"/>
  <c r="A743" i="135"/>
  <c r="B742" i="135"/>
  <c r="A742" i="135"/>
  <c r="B741" i="135"/>
  <c r="A741" i="135"/>
  <c r="B740" i="135"/>
  <c r="A740" i="135"/>
  <c r="B739" i="135"/>
  <c r="A739" i="135"/>
  <c r="B738" i="135"/>
  <c r="A738" i="135"/>
  <c r="B737" i="135"/>
  <c r="A737" i="135"/>
  <c r="B736" i="135"/>
  <c r="A736" i="135"/>
  <c r="B735" i="135"/>
  <c r="A735" i="135"/>
  <c r="B734" i="135"/>
  <c r="A734" i="135"/>
  <c r="B733" i="135"/>
  <c r="A733" i="135"/>
  <c r="B732" i="135"/>
  <c r="A732" i="135"/>
  <c r="B731" i="135"/>
  <c r="A731" i="135"/>
  <c r="B730" i="135"/>
  <c r="A730" i="135"/>
  <c r="B729" i="135"/>
  <c r="A729" i="135"/>
  <c r="B728" i="135"/>
  <c r="A728" i="135"/>
  <c r="B727" i="135"/>
  <c r="A727" i="135"/>
  <c r="B726" i="135"/>
  <c r="A726" i="135"/>
  <c r="B725" i="135"/>
  <c r="A725" i="135"/>
  <c r="B724" i="135"/>
  <c r="A724" i="135"/>
  <c r="B723" i="135"/>
  <c r="A723" i="135"/>
  <c r="B722" i="135"/>
  <c r="A722" i="135"/>
  <c r="B721" i="135"/>
  <c r="A721" i="135"/>
  <c r="B720" i="135"/>
  <c r="A720" i="135"/>
  <c r="B719" i="135"/>
  <c r="A719" i="135"/>
  <c r="B718" i="135"/>
  <c r="A718" i="135"/>
  <c r="B717" i="135"/>
  <c r="A717" i="135"/>
  <c r="B716" i="135"/>
  <c r="A716" i="135"/>
  <c r="B715" i="135"/>
  <c r="A715" i="135"/>
  <c r="B714" i="135"/>
  <c r="A714" i="135"/>
  <c r="B713" i="135"/>
  <c r="A713" i="135"/>
  <c r="B712" i="135"/>
  <c r="A712" i="135"/>
  <c r="B711" i="135"/>
  <c r="A711" i="135"/>
  <c r="B710" i="135"/>
  <c r="A710" i="135"/>
  <c r="B709" i="135"/>
  <c r="A709" i="135"/>
  <c r="B708" i="135"/>
  <c r="A708" i="135"/>
  <c r="B707" i="135"/>
  <c r="A707" i="135"/>
  <c r="B706" i="135"/>
  <c r="A706" i="135"/>
  <c r="B705" i="135"/>
  <c r="A705" i="135"/>
  <c r="B704" i="135"/>
  <c r="A704" i="135"/>
  <c r="B703" i="135"/>
  <c r="A703" i="135"/>
  <c r="B702" i="135"/>
  <c r="A702" i="135"/>
  <c r="B701" i="135"/>
  <c r="A701" i="135"/>
  <c r="B700" i="135"/>
  <c r="A700" i="135"/>
  <c r="B699" i="135"/>
  <c r="A699" i="135"/>
  <c r="B698" i="135"/>
  <c r="A698" i="135"/>
  <c r="B697" i="135"/>
  <c r="A697" i="135"/>
  <c r="B696" i="135"/>
  <c r="A696" i="135"/>
  <c r="B695" i="135"/>
  <c r="A695" i="135"/>
  <c r="B694" i="135"/>
  <c r="A694" i="135"/>
  <c r="B693" i="135"/>
  <c r="A693" i="135"/>
  <c r="B692" i="135"/>
  <c r="A692" i="135"/>
  <c r="B691" i="135"/>
  <c r="A691" i="135"/>
  <c r="B690" i="135"/>
  <c r="A690" i="135"/>
  <c r="B689" i="135"/>
  <c r="A689" i="135"/>
  <c r="B688" i="135"/>
  <c r="A688" i="135"/>
  <c r="B687" i="135"/>
  <c r="A687" i="135"/>
  <c r="B686" i="135"/>
  <c r="A686" i="135"/>
  <c r="B685" i="135"/>
  <c r="A685" i="135"/>
  <c r="B684" i="135"/>
  <c r="A684" i="135"/>
  <c r="B683" i="135"/>
  <c r="A683" i="135"/>
  <c r="B682" i="135"/>
  <c r="A682" i="135"/>
  <c r="B681" i="135"/>
  <c r="A681" i="135"/>
  <c r="B680" i="135"/>
  <c r="A680" i="135"/>
  <c r="B679" i="135"/>
  <c r="A679" i="135"/>
  <c r="B678" i="135"/>
  <c r="A678" i="135"/>
  <c r="B677" i="135"/>
  <c r="A677" i="135"/>
  <c r="B676" i="135"/>
  <c r="A676" i="135"/>
  <c r="B675" i="135"/>
  <c r="A675" i="135"/>
  <c r="B674" i="135"/>
  <c r="A674" i="135"/>
  <c r="B673" i="135"/>
  <c r="A673" i="135"/>
  <c r="B672" i="135"/>
  <c r="A672" i="135"/>
  <c r="B671" i="135"/>
  <c r="A671" i="135"/>
  <c r="B670" i="135"/>
  <c r="A670" i="135"/>
  <c r="B669" i="135"/>
  <c r="A669" i="135"/>
  <c r="B668" i="135"/>
  <c r="A668" i="135"/>
  <c r="B667" i="135"/>
  <c r="A667" i="135"/>
  <c r="B666" i="135"/>
  <c r="A666" i="135"/>
  <c r="B665" i="135"/>
  <c r="A665" i="135"/>
  <c r="B664" i="135"/>
  <c r="A664" i="135"/>
  <c r="B663" i="135"/>
  <c r="A663" i="135"/>
  <c r="B662" i="135"/>
  <c r="A662" i="135"/>
  <c r="B661" i="135"/>
  <c r="A661" i="135"/>
  <c r="B660" i="135"/>
  <c r="A660" i="135"/>
  <c r="B659" i="135"/>
  <c r="A659" i="135"/>
  <c r="B658" i="135"/>
  <c r="A658" i="135"/>
  <c r="B657" i="135"/>
  <c r="A657" i="135"/>
  <c r="B656" i="135"/>
  <c r="A656" i="135"/>
  <c r="B655" i="135"/>
  <c r="A655" i="135"/>
  <c r="B654" i="135"/>
  <c r="A654" i="135"/>
  <c r="B653" i="135"/>
  <c r="A653" i="135"/>
  <c r="B652" i="135"/>
  <c r="A652" i="135"/>
  <c r="B651" i="135"/>
  <c r="A651" i="135"/>
  <c r="B650" i="135"/>
  <c r="A650" i="135"/>
  <c r="B649" i="135"/>
  <c r="A649" i="135"/>
  <c r="B648" i="135"/>
  <c r="A648" i="135"/>
  <c r="B647" i="135"/>
  <c r="A647" i="135"/>
  <c r="B646" i="135"/>
  <c r="A646" i="135"/>
  <c r="B645" i="135"/>
  <c r="A645" i="135"/>
  <c r="B644" i="135"/>
  <c r="A644" i="135"/>
  <c r="B643" i="135"/>
  <c r="A643" i="135"/>
  <c r="B642" i="135"/>
  <c r="A642" i="135"/>
  <c r="B641" i="135"/>
  <c r="A641" i="135"/>
  <c r="B640" i="135"/>
  <c r="A640" i="135"/>
  <c r="B639" i="135"/>
  <c r="A639" i="135"/>
  <c r="B638" i="135"/>
  <c r="A638" i="135"/>
  <c r="B637" i="135"/>
  <c r="A637" i="135"/>
  <c r="B636" i="135"/>
  <c r="A636" i="135"/>
  <c r="B635" i="135"/>
  <c r="A635" i="135"/>
  <c r="B634" i="135"/>
  <c r="A634" i="135"/>
  <c r="B633" i="135"/>
  <c r="A633" i="135"/>
  <c r="B632" i="135"/>
  <c r="A632" i="135"/>
  <c r="B631" i="135"/>
  <c r="A631" i="135"/>
  <c r="B630" i="135"/>
  <c r="A630" i="135"/>
  <c r="B629" i="135"/>
  <c r="A629" i="135"/>
  <c r="B628" i="135"/>
  <c r="A628" i="135"/>
  <c r="B627" i="135"/>
  <c r="A627" i="135"/>
  <c r="B626" i="135"/>
  <c r="A626" i="135"/>
  <c r="B625" i="135"/>
  <c r="A625" i="135"/>
  <c r="B624" i="135"/>
  <c r="A624" i="135"/>
  <c r="B623" i="135"/>
  <c r="A623" i="135"/>
  <c r="B622" i="135"/>
  <c r="A622" i="135"/>
  <c r="B621" i="135"/>
  <c r="A621" i="135"/>
  <c r="B620" i="135"/>
  <c r="A620" i="135"/>
  <c r="B619" i="135"/>
  <c r="A619" i="135"/>
  <c r="B618" i="135"/>
  <c r="A618" i="135"/>
  <c r="B617" i="135"/>
  <c r="A617" i="135"/>
  <c r="B616" i="135"/>
  <c r="A616" i="135"/>
  <c r="B615" i="135"/>
  <c r="A615" i="135"/>
  <c r="B614" i="135"/>
  <c r="A614" i="135"/>
  <c r="B613" i="135"/>
  <c r="A613" i="135"/>
  <c r="B612" i="135"/>
  <c r="A612" i="135"/>
  <c r="B611" i="135"/>
  <c r="A611" i="135"/>
  <c r="B610" i="135"/>
  <c r="A610" i="135"/>
  <c r="B609" i="135"/>
  <c r="A609" i="135"/>
  <c r="B608" i="135"/>
  <c r="A608" i="135"/>
  <c r="B607" i="135"/>
  <c r="A607" i="135"/>
  <c r="B606" i="135"/>
  <c r="A606" i="135"/>
  <c r="B605" i="135"/>
  <c r="A605" i="135"/>
  <c r="B604" i="135"/>
  <c r="A604" i="135"/>
  <c r="B603" i="135"/>
  <c r="A603" i="135"/>
  <c r="B602" i="135"/>
  <c r="A602" i="135"/>
  <c r="B601" i="135"/>
  <c r="A601" i="135"/>
  <c r="B600" i="135"/>
  <c r="A600" i="135"/>
  <c r="B599" i="135"/>
  <c r="A599" i="135"/>
  <c r="B598" i="135"/>
  <c r="A598" i="135"/>
  <c r="B597" i="135"/>
  <c r="A597" i="135"/>
  <c r="B596" i="135"/>
  <c r="A596" i="135"/>
  <c r="B595" i="135"/>
  <c r="A595" i="135"/>
  <c r="B594" i="135"/>
  <c r="A594" i="135"/>
  <c r="B593" i="135"/>
  <c r="A593" i="135"/>
  <c r="B592" i="135"/>
  <c r="A592" i="135"/>
  <c r="B591" i="135"/>
  <c r="A591" i="135"/>
  <c r="B590" i="135"/>
  <c r="A590" i="135"/>
  <c r="B589" i="135"/>
  <c r="A589" i="135"/>
  <c r="B588" i="135"/>
  <c r="A588" i="135"/>
  <c r="B587" i="135"/>
  <c r="A587" i="135"/>
  <c r="B586" i="135"/>
  <c r="A586" i="135"/>
  <c r="B585" i="135"/>
  <c r="A585" i="135"/>
  <c r="B584" i="135"/>
  <c r="A584" i="135"/>
  <c r="B583" i="135"/>
  <c r="A583" i="135"/>
  <c r="B582" i="135"/>
  <c r="A582" i="135"/>
  <c r="B581" i="135"/>
  <c r="A581" i="135"/>
  <c r="B580" i="135"/>
  <c r="A580" i="135"/>
  <c r="B579" i="135"/>
  <c r="A579" i="135"/>
  <c r="B578" i="135"/>
  <c r="A578" i="135"/>
  <c r="B577" i="135"/>
  <c r="A577" i="135"/>
  <c r="B576" i="135"/>
  <c r="A576" i="135"/>
  <c r="B575" i="135"/>
  <c r="A575" i="135"/>
  <c r="B574" i="135"/>
  <c r="A574" i="135"/>
  <c r="B573" i="135"/>
  <c r="A573" i="135"/>
  <c r="B572" i="135"/>
  <c r="A572" i="135"/>
  <c r="B571" i="135"/>
  <c r="A571" i="135"/>
  <c r="B570" i="135"/>
  <c r="A570" i="135"/>
  <c r="B569" i="135"/>
  <c r="A569" i="135"/>
  <c r="B568" i="135"/>
  <c r="A568" i="135"/>
  <c r="B567" i="135"/>
  <c r="A567" i="135"/>
  <c r="B566" i="135"/>
  <c r="A566" i="135"/>
  <c r="B565" i="135"/>
  <c r="A565" i="135"/>
  <c r="B564" i="135"/>
  <c r="A564" i="135"/>
  <c r="B563" i="135"/>
  <c r="A563" i="135"/>
  <c r="B562" i="135"/>
  <c r="A562" i="135"/>
  <c r="B561" i="135"/>
  <c r="A561" i="135"/>
  <c r="B560" i="135"/>
  <c r="A560" i="135"/>
  <c r="B559" i="135"/>
  <c r="A559" i="135"/>
  <c r="B558" i="135"/>
  <c r="A558" i="135"/>
  <c r="B557" i="135"/>
  <c r="A557" i="135"/>
  <c r="B556" i="135"/>
  <c r="A556" i="135"/>
  <c r="B555" i="135"/>
  <c r="A555" i="135"/>
  <c r="B554" i="135"/>
  <c r="A554" i="135"/>
  <c r="B553" i="135"/>
  <c r="A553" i="135"/>
  <c r="B552" i="135"/>
  <c r="A552" i="135"/>
  <c r="B551" i="135"/>
  <c r="A551" i="135"/>
  <c r="B550" i="135"/>
  <c r="A550" i="135"/>
  <c r="B549" i="135"/>
  <c r="A549" i="135"/>
  <c r="B548" i="135"/>
  <c r="A548" i="135"/>
  <c r="B547" i="135"/>
  <c r="A547" i="135"/>
  <c r="B546" i="135"/>
  <c r="A546" i="135"/>
  <c r="B545" i="135"/>
  <c r="A545" i="135"/>
  <c r="B544" i="135"/>
  <c r="A544" i="135"/>
  <c r="B543" i="135"/>
  <c r="A543" i="135"/>
  <c r="B542" i="135"/>
  <c r="A542" i="135"/>
  <c r="B541" i="135"/>
  <c r="A541" i="135"/>
  <c r="B540" i="135"/>
  <c r="A540" i="135"/>
  <c r="B539" i="135"/>
  <c r="A539" i="135"/>
  <c r="B538" i="135"/>
  <c r="A538" i="135"/>
  <c r="B537" i="135"/>
  <c r="A537" i="135"/>
  <c r="B536" i="135"/>
  <c r="A536" i="135"/>
  <c r="B535" i="135"/>
  <c r="A535" i="135"/>
  <c r="B534" i="135"/>
  <c r="A534" i="135"/>
  <c r="B533" i="135"/>
  <c r="A533" i="135"/>
  <c r="B532" i="135"/>
  <c r="A532" i="135"/>
  <c r="B531" i="135"/>
  <c r="A531" i="135"/>
  <c r="B530" i="135"/>
  <c r="A530" i="135"/>
  <c r="B529" i="135"/>
  <c r="A529" i="135"/>
  <c r="B528" i="135"/>
  <c r="A528" i="135"/>
  <c r="B527" i="135"/>
  <c r="A527" i="135"/>
  <c r="B526" i="135"/>
  <c r="A526" i="135"/>
  <c r="B525" i="135"/>
  <c r="A525" i="135"/>
  <c r="B524" i="135"/>
  <c r="A524" i="135"/>
  <c r="B523" i="135"/>
  <c r="A523" i="135"/>
  <c r="B522" i="135"/>
  <c r="A522" i="135"/>
  <c r="B521" i="135"/>
  <c r="A521" i="135"/>
  <c r="B520" i="135"/>
  <c r="A520" i="135"/>
  <c r="B519" i="135"/>
  <c r="A519" i="135"/>
  <c r="B518" i="135"/>
  <c r="A518" i="135"/>
  <c r="B517" i="135"/>
  <c r="A517" i="135"/>
  <c r="B516" i="135"/>
  <c r="A516" i="135"/>
  <c r="B515" i="135"/>
  <c r="A515" i="135"/>
  <c r="B514" i="135"/>
  <c r="A514" i="135"/>
  <c r="B513" i="135"/>
  <c r="A513" i="135"/>
  <c r="B512" i="135"/>
  <c r="A512" i="135"/>
  <c r="B511" i="135"/>
  <c r="A511" i="135"/>
  <c r="B510" i="135"/>
  <c r="A510" i="135"/>
  <c r="B509" i="135"/>
  <c r="A509" i="135"/>
  <c r="B508" i="135"/>
  <c r="A508" i="135"/>
  <c r="B507" i="135"/>
  <c r="A507" i="135"/>
  <c r="B506" i="135"/>
  <c r="A506" i="135"/>
  <c r="B505" i="135"/>
  <c r="A505" i="135"/>
  <c r="B504" i="135"/>
  <c r="A504" i="135"/>
  <c r="B503" i="135"/>
  <c r="A503" i="135"/>
  <c r="B502" i="135"/>
  <c r="A502" i="135"/>
  <c r="B501" i="135"/>
  <c r="A501" i="135"/>
  <c r="B500" i="135"/>
  <c r="A500" i="135"/>
  <c r="B499" i="135"/>
  <c r="A499" i="135"/>
  <c r="B498" i="135"/>
  <c r="A498" i="135"/>
  <c r="B497" i="135"/>
  <c r="A497" i="135"/>
  <c r="B496" i="135"/>
  <c r="A496" i="135"/>
  <c r="B495" i="135"/>
  <c r="A495" i="135"/>
  <c r="B494" i="135"/>
  <c r="A494" i="135"/>
  <c r="B493" i="135"/>
  <c r="A493" i="135"/>
  <c r="B492" i="135"/>
  <c r="A492" i="135"/>
  <c r="B491" i="135"/>
  <c r="A491" i="135"/>
  <c r="B490" i="135"/>
  <c r="A490" i="135"/>
  <c r="B489" i="135"/>
  <c r="A489" i="135"/>
  <c r="B488" i="135"/>
  <c r="A488" i="135"/>
  <c r="B487" i="135"/>
  <c r="A487" i="135"/>
  <c r="B486" i="135"/>
  <c r="A486" i="135"/>
  <c r="B485" i="135"/>
  <c r="A485" i="135"/>
  <c r="B484" i="135"/>
  <c r="A484" i="135"/>
  <c r="B483" i="135"/>
  <c r="A483" i="135"/>
  <c r="B482" i="135"/>
  <c r="A482" i="135"/>
  <c r="B481" i="135"/>
  <c r="A481" i="135"/>
  <c r="B480" i="135"/>
  <c r="A480" i="135"/>
  <c r="B479" i="135"/>
  <c r="A479" i="135"/>
  <c r="B478" i="135"/>
  <c r="A478" i="135"/>
  <c r="B477" i="135"/>
  <c r="A477" i="135"/>
  <c r="B476" i="135"/>
  <c r="A476" i="135"/>
  <c r="B475" i="135"/>
  <c r="A475" i="135"/>
  <c r="B474" i="135"/>
  <c r="A474" i="135"/>
  <c r="B473" i="135"/>
  <c r="A473" i="135"/>
  <c r="B472" i="135"/>
  <c r="A472" i="135"/>
  <c r="B471" i="135"/>
  <c r="A471" i="135"/>
  <c r="B470" i="135"/>
  <c r="A470" i="135"/>
  <c r="B469" i="135"/>
  <c r="A469" i="135"/>
  <c r="B468" i="135"/>
  <c r="A468" i="135"/>
  <c r="B467" i="135"/>
  <c r="A467" i="135"/>
  <c r="B466" i="135"/>
  <c r="A466" i="135"/>
  <c r="B465" i="135"/>
  <c r="A465" i="135"/>
  <c r="B464" i="135"/>
  <c r="A464" i="135"/>
  <c r="B463" i="135"/>
  <c r="A463" i="135"/>
  <c r="B462" i="135"/>
  <c r="A462" i="135"/>
  <c r="B461" i="135"/>
  <c r="A461" i="135"/>
  <c r="B460" i="135"/>
  <c r="A460" i="135"/>
  <c r="B459" i="135"/>
  <c r="A459" i="135"/>
  <c r="B458" i="135"/>
  <c r="A458" i="135"/>
  <c r="B457" i="135"/>
  <c r="A457" i="135"/>
  <c r="B456" i="135"/>
  <c r="A456" i="135"/>
  <c r="B455" i="135"/>
  <c r="A455" i="135"/>
  <c r="B454" i="135"/>
  <c r="A454" i="135"/>
  <c r="B453" i="135"/>
  <c r="A453" i="135"/>
  <c r="B452" i="135"/>
  <c r="A452" i="135"/>
  <c r="B451" i="135"/>
  <c r="A451" i="135"/>
  <c r="B450" i="135"/>
  <c r="A450" i="135"/>
  <c r="B449" i="135"/>
  <c r="A449" i="135"/>
  <c r="B448" i="135"/>
  <c r="A448" i="135"/>
  <c r="B447" i="135"/>
  <c r="A447" i="135"/>
  <c r="B446" i="135"/>
  <c r="A446" i="135"/>
  <c r="B445" i="135"/>
  <c r="A445" i="135"/>
  <c r="B444" i="135"/>
  <c r="A444" i="135"/>
  <c r="B443" i="135"/>
  <c r="A443" i="135"/>
  <c r="B442" i="135"/>
  <c r="A442" i="135"/>
  <c r="B441" i="135"/>
  <c r="A441" i="135"/>
  <c r="B440" i="135"/>
  <c r="A440" i="135"/>
  <c r="B439" i="135"/>
  <c r="A439" i="135"/>
  <c r="B438" i="135"/>
  <c r="A438" i="135"/>
  <c r="B437" i="135"/>
  <c r="A437" i="135"/>
  <c r="B436" i="135"/>
  <c r="A436" i="135"/>
  <c r="B435" i="135"/>
  <c r="A435" i="135"/>
  <c r="B434" i="135"/>
  <c r="A434" i="135"/>
  <c r="B433" i="135"/>
  <c r="A433" i="135"/>
  <c r="B432" i="135"/>
  <c r="A432" i="135"/>
  <c r="B431" i="135"/>
  <c r="A431" i="135"/>
  <c r="B430" i="135"/>
  <c r="A430" i="135"/>
  <c r="B429" i="135"/>
  <c r="A429" i="135"/>
  <c r="B428" i="135"/>
  <c r="A428" i="135"/>
  <c r="B427" i="135"/>
  <c r="A427" i="135"/>
  <c r="B426" i="135"/>
  <c r="A426" i="135"/>
  <c r="B425" i="135"/>
  <c r="A425" i="135"/>
  <c r="B424" i="135"/>
  <c r="A424" i="135"/>
  <c r="B423" i="135"/>
  <c r="A423" i="135"/>
  <c r="B422" i="135"/>
  <c r="A422" i="135"/>
  <c r="B421" i="135"/>
  <c r="A421" i="135"/>
  <c r="B420" i="135"/>
  <c r="A420" i="135"/>
  <c r="B419" i="135"/>
  <c r="A419" i="135"/>
  <c r="B418" i="135"/>
  <c r="A418" i="135"/>
  <c r="B417" i="135"/>
  <c r="A417" i="135"/>
  <c r="B416" i="135"/>
  <c r="A416" i="135"/>
  <c r="B415" i="135"/>
  <c r="A415" i="135"/>
  <c r="B414" i="135"/>
  <c r="A414" i="135"/>
  <c r="B413" i="135"/>
  <c r="A413" i="135"/>
  <c r="B412" i="135"/>
  <c r="A412" i="135"/>
  <c r="B411" i="135"/>
  <c r="A411" i="135"/>
  <c r="B410" i="135"/>
  <c r="A410" i="135"/>
  <c r="B409" i="135"/>
  <c r="A409" i="135"/>
  <c r="B408" i="135"/>
  <c r="A408" i="135"/>
  <c r="B407" i="135"/>
  <c r="A407" i="135"/>
  <c r="B406" i="135"/>
  <c r="A406" i="135"/>
  <c r="B405" i="135"/>
  <c r="A405" i="135"/>
  <c r="B404" i="135"/>
  <c r="A404" i="135"/>
  <c r="B403" i="135"/>
  <c r="A403" i="135"/>
  <c r="B402" i="135"/>
  <c r="A402" i="135"/>
  <c r="B401" i="135"/>
  <c r="A401" i="135"/>
  <c r="B400" i="135"/>
  <c r="A400" i="135"/>
  <c r="B399" i="135"/>
  <c r="A399" i="135"/>
  <c r="B398" i="135"/>
  <c r="A398" i="135"/>
  <c r="B397" i="135"/>
  <c r="A397" i="135"/>
  <c r="B396" i="135"/>
  <c r="A396" i="135"/>
  <c r="B395" i="135"/>
  <c r="A395" i="135"/>
  <c r="B394" i="135"/>
  <c r="A394" i="135"/>
  <c r="B393" i="135"/>
  <c r="A393" i="135"/>
  <c r="B392" i="135"/>
  <c r="A392" i="135"/>
  <c r="B391" i="135"/>
  <c r="A391" i="135"/>
  <c r="B390" i="135"/>
  <c r="A390" i="135"/>
  <c r="B389" i="135"/>
  <c r="A389" i="135"/>
  <c r="B388" i="135"/>
  <c r="A388" i="135"/>
  <c r="B387" i="135"/>
  <c r="A387" i="135"/>
  <c r="B386" i="135"/>
  <c r="A386" i="135"/>
  <c r="B385" i="135"/>
  <c r="A385" i="135"/>
  <c r="B384" i="135"/>
  <c r="A384" i="135"/>
  <c r="B383" i="135"/>
  <c r="A383" i="135"/>
  <c r="B382" i="135"/>
  <c r="A382" i="135"/>
  <c r="B381" i="135"/>
  <c r="A381" i="135"/>
  <c r="B380" i="135"/>
  <c r="A380" i="135"/>
  <c r="B379" i="135"/>
  <c r="A379" i="135"/>
  <c r="B378" i="135"/>
  <c r="A378" i="135"/>
  <c r="B377" i="135"/>
  <c r="A377" i="135"/>
  <c r="B376" i="135"/>
  <c r="A376" i="135"/>
  <c r="B375" i="135"/>
  <c r="A375" i="135"/>
  <c r="B374" i="135"/>
  <c r="A374" i="135"/>
  <c r="B373" i="135"/>
  <c r="A373" i="135"/>
  <c r="B372" i="135"/>
  <c r="A372" i="135"/>
  <c r="B371" i="135"/>
  <c r="A371" i="135"/>
  <c r="B370" i="135"/>
  <c r="A370" i="135"/>
  <c r="B369" i="135"/>
  <c r="A369" i="135"/>
  <c r="B368" i="135"/>
  <c r="A368" i="135"/>
  <c r="B367" i="135"/>
  <c r="A367" i="135"/>
  <c r="B366" i="135"/>
  <c r="A366" i="135"/>
  <c r="B365" i="135"/>
  <c r="A365" i="135"/>
  <c r="B364" i="135"/>
  <c r="A364" i="135"/>
  <c r="B363" i="135"/>
  <c r="A363" i="135"/>
  <c r="B362" i="135"/>
  <c r="A362" i="135"/>
  <c r="B361" i="135"/>
  <c r="A361" i="135"/>
  <c r="B360" i="135"/>
  <c r="A360" i="135"/>
  <c r="B359" i="135"/>
  <c r="A359" i="135"/>
  <c r="B358" i="135"/>
  <c r="A358" i="135"/>
  <c r="B357" i="135"/>
  <c r="A357" i="135"/>
  <c r="B356" i="135"/>
  <c r="A356" i="135"/>
  <c r="B355" i="135"/>
  <c r="A355" i="135"/>
  <c r="B354" i="135"/>
  <c r="A354" i="135"/>
  <c r="B353" i="135"/>
  <c r="A353" i="135"/>
  <c r="B352" i="135"/>
  <c r="A352" i="135"/>
  <c r="B351" i="135"/>
  <c r="A351" i="135"/>
  <c r="B350" i="135"/>
  <c r="A350" i="135"/>
  <c r="B349" i="135"/>
  <c r="A349" i="135"/>
  <c r="B348" i="135"/>
  <c r="A348" i="135"/>
  <c r="B347" i="135"/>
  <c r="A347" i="135"/>
  <c r="B346" i="135"/>
  <c r="A346" i="135"/>
  <c r="B345" i="135"/>
  <c r="A345" i="135"/>
  <c r="B344" i="135"/>
  <c r="A344" i="135"/>
  <c r="B343" i="135"/>
  <c r="A343" i="135"/>
  <c r="B342" i="135"/>
  <c r="A342" i="135"/>
  <c r="B341" i="135"/>
  <c r="A341" i="135"/>
  <c r="B340" i="135"/>
  <c r="A340" i="135"/>
  <c r="B339" i="135"/>
  <c r="A339" i="135"/>
  <c r="B338" i="135"/>
  <c r="A338" i="135"/>
  <c r="B337" i="135"/>
  <c r="A337" i="135"/>
  <c r="B336" i="135"/>
  <c r="A336" i="135"/>
  <c r="B335" i="135"/>
  <c r="A335" i="135"/>
  <c r="B334" i="135"/>
  <c r="A334" i="135"/>
  <c r="B333" i="135"/>
  <c r="A333" i="135"/>
  <c r="B332" i="135"/>
  <c r="A332" i="135"/>
  <c r="B331" i="135"/>
  <c r="A331" i="135"/>
  <c r="B330" i="135"/>
  <c r="A330" i="135"/>
  <c r="B329" i="135"/>
  <c r="A329" i="135"/>
  <c r="B328" i="135"/>
  <c r="A328" i="135"/>
  <c r="B327" i="135"/>
  <c r="A327" i="135"/>
  <c r="B326" i="135"/>
  <c r="A326" i="135"/>
  <c r="B325" i="135"/>
  <c r="A325" i="135"/>
  <c r="B324" i="135"/>
  <c r="A324" i="135"/>
  <c r="B323" i="135"/>
  <c r="A323" i="135"/>
  <c r="B322" i="135"/>
  <c r="A322" i="135"/>
  <c r="B321" i="135"/>
  <c r="A321" i="135"/>
  <c r="B320" i="135"/>
  <c r="A320" i="135"/>
  <c r="B319" i="135"/>
  <c r="A319" i="135"/>
  <c r="B318" i="135"/>
  <c r="A318" i="135"/>
  <c r="B317" i="135"/>
  <c r="A317" i="135"/>
  <c r="B316" i="135"/>
  <c r="A316" i="135"/>
  <c r="B315" i="135"/>
  <c r="A315" i="135"/>
  <c r="B314" i="135"/>
  <c r="A314" i="135"/>
  <c r="B313" i="135"/>
  <c r="A313" i="135"/>
  <c r="B312" i="135"/>
  <c r="A312" i="135"/>
  <c r="B311" i="135"/>
  <c r="A311" i="135"/>
  <c r="B310" i="135"/>
  <c r="A310" i="135"/>
  <c r="B309" i="135"/>
  <c r="A309" i="135"/>
  <c r="B308" i="135"/>
  <c r="A308" i="135"/>
  <c r="B307" i="135"/>
  <c r="A307" i="135"/>
  <c r="B306" i="135"/>
  <c r="A306" i="135"/>
  <c r="B305" i="135"/>
  <c r="A305" i="135"/>
  <c r="B304" i="135"/>
  <c r="A304" i="135"/>
  <c r="B303" i="135"/>
  <c r="A303" i="135"/>
  <c r="B302" i="135"/>
  <c r="A302" i="135"/>
  <c r="B301" i="135"/>
  <c r="A301" i="135"/>
  <c r="B300" i="135"/>
  <c r="A300" i="135"/>
  <c r="B299" i="135"/>
  <c r="A299" i="135"/>
  <c r="B298" i="135"/>
  <c r="A298" i="135"/>
  <c r="B297" i="135"/>
  <c r="A297" i="135"/>
  <c r="B296" i="135"/>
  <c r="A296" i="135"/>
  <c r="B295" i="135"/>
  <c r="A295" i="135"/>
  <c r="B294" i="135"/>
  <c r="A294" i="135"/>
  <c r="B293" i="135"/>
  <c r="A293" i="135"/>
  <c r="B292" i="135"/>
  <c r="A292" i="135"/>
  <c r="B291" i="135"/>
  <c r="A291" i="135"/>
  <c r="B290" i="135"/>
  <c r="A290" i="135"/>
  <c r="B289" i="135"/>
  <c r="A289" i="135"/>
  <c r="B288" i="135"/>
  <c r="A288" i="135"/>
  <c r="B287" i="135"/>
  <c r="A287" i="135"/>
  <c r="B286" i="135"/>
  <c r="A286" i="135"/>
  <c r="B285" i="135"/>
  <c r="A285" i="135"/>
  <c r="B284" i="135"/>
  <c r="A284" i="135"/>
  <c r="B283" i="135"/>
  <c r="A283" i="135"/>
  <c r="B282" i="135"/>
  <c r="A282" i="135"/>
  <c r="B281" i="135"/>
  <c r="A281" i="135"/>
  <c r="B280" i="135"/>
  <c r="A280" i="135"/>
  <c r="B279" i="135"/>
  <c r="A279" i="135"/>
  <c r="B278" i="135"/>
  <c r="A278" i="135"/>
  <c r="B277" i="135"/>
  <c r="A277" i="135"/>
  <c r="B276" i="135"/>
  <c r="A276" i="135"/>
  <c r="B275" i="135"/>
  <c r="A275" i="135"/>
  <c r="B274" i="135"/>
  <c r="A274" i="135"/>
  <c r="B273" i="135"/>
  <c r="A273" i="135"/>
  <c r="B272" i="135"/>
  <c r="A272" i="135"/>
  <c r="B271" i="135"/>
  <c r="A271" i="135"/>
  <c r="B270" i="135"/>
  <c r="A270" i="135"/>
  <c r="B269" i="135"/>
  <c r="A269" i="135"/>
  <c r="B268" i="135"/>
  <c r="A268" i="135"/>
  <c r="B267" i="135"/>
  <c r="A267" i="135"/>
  <c r="B266" i="135"/>
  <c r="A266" i="135"/>
  <c r="B265" i="135"/>
  <c r="A265" i="135"/>
  <c r="B264" i="135"/>
  <c r="A264" i="135"/>
  <c r="B263" i="135"/>
  <c r="A263" i="135"/>
  <c r="B262" i="135"/>
  <c r="A262" i="135"/>
  <c r="B261" i="135"/>
  <c r="A261" i="135"/>
  <c r="B260" i="135"/>
  <c r="A260" i="135"/>
  <c r="B259" i="135"/>
  <c r="A259" i="135"/>
  <c r="B258" i="135"/>
  <c r="A258" i="135"/>
  <c r="B257" i="135"/>
  <c r="A257" i="135"/>
  <c r="B256" i="135"/>
  <c r="A256" i="135"/>
  <c r="B255" i="135"/>
  <c r="A255" i="135"/>
  <c r="B254" i="135"/>
  <c r="A254" i="135"/>
  <c r="B253" i="135"/>
  <c r="A253" i="135"/>
  <c r="B252" i="135"/>
  <c r="A252" i="135"/>
  <c r="B251" i="135"/>
  <c r="A251" i="135"/>
  <c r="B250" i="135"/>
  <c r="A250" i="135"/>
  <c r="B249" i="135"/>
  <c r="A249" i="135"/>
  <c r="B248" i="135"/>
  <c r="A248" i="135"/>
  <c r="B247" i="135"/>
  <c r="A247" i="135"/>
  <c r="B246" i="135"/>
  <c r="A246" i="135"/>
  <c r="B245" i="135"/>
  <c r="A245" i="135"/>
  <c r="B244" i="135"/>
  <c r="A244" i="135"/>
  <c r="B243" i="135"/>
  <c r="A243" i="135"/>
  <c r="B242" i="135"/>
  <c r="A242" i="135"/>
  <c r="B241" i="135"/>
  <c r="A241" i="135"/>
  <c r="B240" i="135"/>
  <c r="A240" i="135"/>
  <c r="B239" i="135"/>
  <c r="A239" i="135"/>
  <c r="B238" i="135"/>
  <c r="A238" i="135"/>
  <c r="B237" i="135"/>
  <c r="A237" i="135"/>
  <c r="B236" i="135"/>
  <c r="A236" i="135"/>
  <c r="B235" i="135"/>
  <c r="A235" i="135"/>
  <c r="B234" i="135"/>
  <c r="A234" i="135"/>
  <c r="B233" i="135"/>
  <c r="A233" i="135"/>
  <c r="B232" i="135"/>
  <c r="A232" i="135"/>
  <c r="B231" i="135"/>
  <c r="A231" i="135"/>
  <c r="B230" i="135"/>
  <c r="A230" i="135"/>
  <c r="B229" i="135"/>
  <c r="A229" i="135"/>
  <c r="B228" i="135"/>
  <c r="A228" i="135"/>
  <c r="B227" i="135"/>
  <c r="A227" i="135"/>
  <c r="B226" i="135"/>
  <c r="A226" i="135"/>
  <c r="B225" i="135"/>
  <c r="A225" i="135"/>
  <c r="B224" i="135"/>
  <c r="A224" i="135"/>
  <c r="B223" i="135"/>
  <c r="A223" i="135"/>
  <c r="B222" i="135"/>
  <c r="A222" i="135"/>
  <c r="B221" i="135"/>
  <c r="A221" i="135"/>
  <c r="B220" i="135"/>
  <c r="A220" i="135"/>
  <c r="B219" i="135"/>
  <c r="A219" i="135"/>
  <c r="B218" i="135"/>
  <c r="A218" i="135"/>
  <c r="B217" i="135"/>
  <c r="A217" i="135"/>
  <c r="B216" i="135"/>
  <c r="A216" i="135"/>
  <c r="B215" i="135"/>
  <c r="A215" i="135"/>
  <c r="B214" i="135"/>
  <c r="A214" i="135"/>
  <c r="B213" i="135"/>
  <c r="A213" i="135"/>
  <c r="B212" i="135"/>
  <c r="A212" i="135"/>
  <c r="B211" i="135"/>
  <c r="A211" i="135"/>
  <c r="B210" i="135"/>
  <c r="A210" i="135"/>
  <c r="B209" i="135"/>
  <c r="A209" i="135"/>
  <c r="B208" i="135"/>
  <c r="A208" i="135"/>
  <c r="B207" i="135"/>
  <c r="A207" i="135"/>
  <c r="B206" i="135"/>
  <c r="A206" i="135"/>
  <c r="B205" i="135"/>
  <c r="A205" i="135"/>
  <c r="B204" i="135"/>
  <c r="A204" i="135"/>
  <c r="B203" i="135"/>
  <c r="A203" i="135"/>
  <c r="B202" i="135"/>
  <c r="A202" i="135"/>
  <c r="B201" i="135"/>
  <c r="A201" i="135"/>
  <c r="B200" i="135"/>
  <c r="A200" i="135"/>
  <c r="B199" i="135"/>
  <c r="A199" i="135"/>
  <c r="B198" i="135"/>
  <c r="A198" i="135"/>
  <c r="B197" i="135"/>
  <c r="A197" i="135"/>
  <c r="B196" i="135"/>
  <c r="A196" i="135"/>
  <c r="B195" i="135"/>
  <c r="A195" i="135"/>
  <c r="B194" i="135"/>
  <c r="A194" i="135"/>
  <c r="B193" i="135"/>
  <c r="A193" i="135"/>
  <c r="B192" i="135"/>
  <c r="A192" i="135"/>
  <c r="B191" i="135"/>
  <c r="A191" i="135"/>
  <c r="B190" i="135"/>
  <c r="A190" i="135"/>
  <c r="B189" i="135"/>
  <c r="A189" i="135"/>
  <c r="B188" i="135"/>
  <c r="A188" i="135"/>
  <c r="B187" i="135"/>
  <c r="A187" i="135"/>
  <c r="B186" i="135"/>
  <c r="A186" i="135"/>
  <c r="B185" i="135"/>
  <c r="A185" i="135"/>
  <c r="B184" i="135"/>
  <c r="A184" i="135"/>
  <c r="B183" i="135"/>
  <c r="A183" i="135"/>
  <c r="B182" i="135"/>
  <c r="A182" i="135"/>
  <c r="B181" i="135"/>
  <c r="A181" i="135"/>
  <c r="B180" i="135"/>
  <c r="A180" i="135"/>
  <c r="B179" i="135"/>
  <c r="A179" i="135"/>
  <c r="B178" i="135"/>
  <c r="A178" i="135"/>
  <c r="B177" i="135"/>
  <c r="A177" i="135"/>
  <c r="B176" i="135"/>
  <c r="A176" i="135"/>
  <c r="B175" i="135"/>
  <c r="A175" i="135"/>
  <c r="B174" i="135"/>
  <c r="A174" i="135"/>
  <c r="B173" i="135"/>
  <c r="A173" i="135"/>
  <c r="B172" i="135"/>
  <c r="A172" i="135"/>
  <c r="B171" i="135"/>
  <c r="A171" i="135"/>
  <c r="B170" i="135"/>
  <c r="A170" i="135"/>
  <c r="B169" i="135"/>
  <c r="A169" i="135"/>
  <c r="B168" i="135"/>
  <c r="A168" i="135"/>
  <c r="B167" i="135"/>
  <c r="A167" i="135"/>
  <c r="B166" i="135"/>
  <c r="A166" i="135"/>
  <c r="B165" i="135"/>
  <c r="A165" i="135"/>
  <c r="B164" i="135"/>
  <c r="A164" i="135"/>
  <c r="B163" i="135"/>
  <c r="A163" i="135"/>
  <c r="B162" i="135"/>
  <c r="A162" i="135"/>
  <c r="B161" i="135"/>
  <c r="A161" i="135"/>
  <c r="B160" i="135"/>
  <c r="A160" i="135"/>
  <c r="B159" i="135"/>
  <c r="A159" i="135"/>
  <c r="B158" i="135"/>
  <c r="A158" i="135"/>
  <c r="B157" i="135"/>
  <c r="A157" i="135"/>
  <c r="B156" i="135"/>
  <c r="A156" i="135"/>
  <c r="B155" i="135"/>
  <c r="A155" i="135"/>
  <c r="B154" i="135"/>
  <c r="A154" i="135"/>
  <c r="B153" i="135"/>
  <c r="A153" i="135"/>
  <c r="B152" i="135"/>
  <c r="A152" i="135"/>
  <c r="B151" i="135"/>
  <c r="A151" i="135"/>
  <c r="B150" i="135"/>
  <c r="A150" i="135"/>
  <c r="B149" i="135"/>
  <c r="A149" i="135"/>
  <c r="B148" i="135"/>
  <c r="A148" i="135"/>
  <c r="B147" i="135"/>
  <c r="A147" i="135"/>
  <c r="B146" i="135"/>
  <c r="A146" i="135"/>
  <c r="B145" i="135"/>
  <c r="A145" i="135"/>
  <c r="B144" i="135"/>
  <c r="A144" i="135"/>
  <c r="B143" i="135"/>
  <c r="A143" i="135"/>
  <c r="B142" i="135"/>
  <c r="A142" i="135"/>
  <c r="B141" i="135"/>
  <c r="A141" i="135"/>
  <c r="B140" i="135"/>
  <c r="A140" i="135"/>
  <c r="B139" i="135"/>
  <c r="A139" i="135"/>
  <c r="B138" i="135"/>
  <c r="A138" i="135"/>
  <c r="B137" i="135"/>
  <c r="A137" i="135"/>
  <c r="B136" i="135"/>
  <c r="A136" i="135"/>
  <c r="B135" i="135"/>
  <c r="A135" i="135"/>
  <c r="B134" i="135"/>
  <c r="A134" i="135"/>
  <c r="B133" i="135"/>
  <c r="A133" i="135"/>
  <c r="B132" i="135"/>
  <c r="A132" i="135"/>
  <c r="B131" i="135"/>
  <c r="A131" i="135"/>
  <c r="B130" i="135"/>
  <c r="A130" i="135"/>
  <c r="B129" i="135"/>
  <c r="A129" i="135"/>
  <c r="B128" i="135"/>
  <c r="A128" i="135"/>
  <c r="B127" i="135"/>
  <c r="A127" i="135"/>
  <c r="B126" i="135"/>
  <c r="A126" i="135"/>
  <c r="B125" i="135"/>
  <c r="A125" i="135"/>
  <c r="B124" i="135"/>
  <c r="A124" i="135"/>
  <c r="B123" i="135"/>
  <c r="A123" i="135"/>
  <c r="B122" i="135"/>
  <c r="A122" i="135"/>
  <c r="B121" i="135"/>
  <c r="A121" i="135"/>
  <c r="B120" i="135"/>
  <c r="A120" i="135"/>
  <c r="B119" i="135"/>
  <c r="A119" i="135"/>
  <c r="B118" i="135"/>
  <c r="A118" i="135"/>
  <c r="B117" i="135"/>
  <c r="A117" i="135"/>
  <c r="B116" i="135"/>
  <c r="A116" i="135"/>
  <c r="B115" i="135"/>
  <c r="A115" i="135"/>
  <c r="B114" i="135"/>
  <c r="A114" i="135"/>
  <c r="B113" i="135"/>
  <c r="A113" i="135"/>
  <c r="B112" i="135"/>
  <c r="A112" i="135"/>
  <c r="B111" i="135"/>
  <c r="A111" i="135"/>
  <c r="B110" i="135"/>
  <c r="A110" i="135"/>
  <c r="B109" i="135"/>
  <c r="A109" i="135"/>
  <c r="B108" i="135"/>
  <c r="A108" i="135"/>
  <c r="B107" i="135"/>
  <c r="A107" i="135"/>
  <c r="B106" i="135"/>
  <c r="A106" i="135"/>
  <c r="B105" i="135"/>
  <c r="A105" i="135"/>
  <c r="B104" i="135"/>
  <c r="A104" i="135"/>
  <c r="B103" i="135"/>
  <c r="A103" i="135"/>
  <c r="B102" i="135"/>
  <c r="A102" i="135"/>
  <c r="B101" i="135"/>
  <c r="A101" i="135"/>
  <c r="B100" i="135"/>
  <c r="A100" i="135"/>
  <c r="B99" i="135"/>
  <c r="A99" i="135"/>
  <c r="B98" i="135"/>
  <c r="A98" i="135"/>
  <c r="B97" i="135"/>
  <c r="A97" i="135"/>
  <c r="B96" i="135"/>
  <c r="A96" i="135"/>
  <c r="B95" i="135"/>
  <c r="A95" i="135"/>
  <c r="B94" i="135"/>
  <c r="A94" i="135"/>
  <c r="B93" i="135"/>
  <c r="A93" i="135"/>
  <c r="B92" i="135"/>
  <c r="A92" i="135"/>
  <c r="B91" i="135"/>
  <c r="A91" i="135"/>
  <c r="B90" i="135"/>
  <c r="A90" i="135"/>
  <c r="B89" i="135"/>
  <c r="A89" i="135"/>
  <c r="B88" i="135"/>
  <c r="A88" i="135"/>
  <c r="B87" i="135"/>
  <c r="A87" i="135"/>
  <c r="B86" i="135"/>
  <c r="A86" i="135"/>
  <c r="B85" i="135"/>
  <c r="A85" i="135"/>
  <c r="B84" i="135"/>
  <c r="A84" i="135"/>
  <c r="B83" i="135"/>
  <c r="A83" i="135"/>
  <c r="B82" i="135"/>
  <c r="A82" i="135"/>
  <c r="B81" i="135"/>
  <c r="A81" i="135"/>
  <c r="B80" i="135"/>
  <c r="A80" i="135"/>
  <c r="B79" i="135"/>
  <c r="A79" i="135"/>
  <c r="B78" i="135"/>
  <c r="A78" i="135"/>
  <c r="B77" i="135"/>
  <c r="A77" i="135"/>
  <c r="B76" i="135"/>
  <c r="A76" i="135"/>
  <c r="B75" i="135"/>
  <c r="A75" i="135"/>
  <c r="B74" i="135"/>
  <c r="A74" i="135"/>
  <c r="B73" i="135"/>
  <c r="A73" i="135"/>
  <c r="B72" i="135"/>
  <c r="A72" i="135"/>
  <c r="B71" i="135"/>
  <c r="A71" i="135"/>
  <c r="B70" i="135"/>
  <c r="A70" i="135"/>
  <c r="B69" i="135"/>
  <c r="A69" i="135"/>
  <c r="B68" i="135"/>
  <c r="A68" i="135"/>
  <c r="B67" i="135"/>
  <c r="A67" i="135"/>
  <c r="B66" i="135"/>
  <c r="A66" i="135"/>
  <c r="B65" i="135"/>
  <c r="A65" i="135"/>
  <c r="B64" i="135"/>
  <c r="A64" i="135"/>
  <c r="B63" i="135"/>
  <c r="A63" i="135"/>
  <c r="B62" i="135"/>
  <c r="A62" i="135"/>
  <c r="B61" i="135"/>
  <c r="A61" i="135"/>
  <c r="B60" i="135"/>
  <c r="A60" i="135"/>
  <c r="B59" i="135"/>
  <c r="A59" i="135"/>
  <c r="B58" i="135"/>
  <c r="A58" i="135"/>
  <c r="B57" i="135"/>
  <c r="A57" i="135"/>
  <c r="B56" i="135"/>
  <c r="A56" i="135"/>
  <c r="B55" i="135"/>
  <c r="A55" i="135"/>
  <c r="B54" i="135"/>
  <c r="A54" i="135"/>
  <c r="B53" i="135"/>
  <c r="A53" i="135"/>
  <c r="B52" i="135"/>
  <c r="A52" i="135"/>
  <c r="B51" i="135"/>
  <c r="A51" i="135"/>
  <c r="B50" i="135"/>
  <c r="A50" i="135"/>
  <c r="B49" i="135"/>
  <c r="A49" i="135"/>
  <c r="B48" i="135"/>
  <c r="A48" i="135"/>
  <c r="B47" i="135"/>
  <c r="A47" i="135"/>
  <c r="B46" i="135"/>
  <c r="A46" i="135"/>
  <c r="B45" i="135"/>
  <c r="A45" i="135"/>
  <c r="B44" i="135"/>
  <c r="A44" i="135"/>
  <c r="B43" i="135"/>
  <c r="A43" i="135"/>
  <c r="B42" i="135"/>
  <c r="A42" i="135"/>
  <c r="B41" i="135"/>
  <c r="A41" i="135"/>
  <c r="B40" i="135"/>
  <c r="A40" i="135"/>
  <c r="B39" i="135"/>
  <c r="A39" i="135"/>
  <c r="B38" i="135"/>
  <c r="A38" i="135"/>
  <c r="B37" i="135"/>
  <c r="A37" i="135"/>
  <c r="B36" i="135"/>
  <c r="A36" i="135"/>
  <c r="B35" i="135"/>
  <c r="A35" i="135"/>
  <c r="B34" i="135"/>
  <c r="A34" i="135"/>
  <c r="B33" i="135"/>
  <c r="A33" i="135"/>
  <c r="B32" i="135"/>
  <c r="A32" i="135"/>
  <c r="B31" i="135"/>
  <c r="A31" i="135"/>
  <c r="B30" i="135"/>
  <c r="A30" i="135"/>
  <c r="B29" i="135"/>
  <c r="A29" i="135"/>
  <c r="B28" i="135"/>
  <c r="A28" i="135"/>
  <c r="B27" i="135"/>
  <c r="A27" i="135"/>
  <c r="B26" i="135"/>
  <c r="A26" i="135"/>
  <c r="B25" i="135"/>
  <c r="A25" i="135"/>
  <c r="B24" i="135"/>
  <c r="A24" i="135"/>
  <c r="B23" i="135"/>
  <c r="A23" i="135"/>
  <c r="B22" i="135"/>
  <c r="A22" i="135"/>
  <c r="B21" i="135"/>
  <c r="A21" i="135"/>
  <c r="B20" i="135"/>
  <c r="A20" i="135"/>
  <c r="B19" i="135"/>
  <c r="A19" i="135"/>
  <c r="B18" i="135"/>
  <c r="A18" i="135"/>
  <c r="B17" i="135"/>
  <c r="A17" i="135"/>
  <c r="B16" i="135"/>
  <c r="A16" i="135"/>
  <c r="B15" i="135"/>
  <c r="A15" i="135"/>
  <c r="B14" i="135"/>
  <c r="A14" i="135"/>
  <c r="B13" i="135"/>
  <c r="A13" i="135"/>
  <c r="B12" i="135"/>
  <c r="A12" i="135"/>
  <c r="B11" i="135"/>
  <c r="A11" i="135"/>
  <c r="B10" i="135"/>
  <c r="A10" i="135"/>
  <c r="B9" i="135"/>
  <c r="A9" i="135"/>
  <c r="B8" i="135"/>
  <c r="A8" i="135"/>
  <c r="B7" i="135"/>
  <c r="A7" i="135"/>
  <c r="B6" i="135"/>
  <c r="A6" i="135"/>
  <c r="B5" i="135"/>
  <c r="A5" i="135"/>
  <c r="B4" i="135"/>
  <c r="A4" i="135"/>
  <c r="B3" i="135"/>
  <c r="A3" i="135"/>
  <c r="A5" i="133"/>
  <c r="E2" i="133"/>
  <c r="F2" i="133" s="1"/>
  <c r="F1" i="133"/>
  <c r="G1" i="133" s="1"/>
  <c r="E2" i="130"/>
  <c r="B265" i="130"/>
  <c r="B264" i="130"/>
  <c r="B263" i="130"/>
  <c r="B262" i="130"/>
  <c r="B261" i="130"/>
  <c r="B260" i="130"/>
  <c r="B259" i="130"/>
  <c r="B258" i="130"/>
  <c r="B257" i="130"/>
  <c r="B256" i="130"/>
  <c r="B255" i="130"/>
  <c r="B254" i="130"/>
  <c r="B253" i="130"/>
  <c r="B252" i="130"/>
  <c r="B251" i="130"/>
  <c r="B250" i="130"/>
  <c r="B249" i="130"/>
  <c r="B248" i="130"/>
  <c r="B247" i="130"/>
  <c r="B246" i="130"/>
  <c r="B245" i="130"/>
  <c r="B244" i="130"/>
  <c r="B243" i="130"/>
  <c r="B242" i="130"/>
  <c r="B241" i="130"/>
  <c r="B240" i="130"/>
  <c r="B239" i="130"/>
  <c r="B238" i="130"/>
  <c r="B237" i="130"/>
  <c r="B236" i="130"/>
  <c r="B235" i="130"/>
  <c r="B234" i="130"/>
  <c r="B233" i="130"/>
  <c r="B232" i="130"/>
  <c r="B231" i="130"/>
  <c r="B230" i="130"/>
  <c r="B229" i="130"/>
  <c r="B228" i="130"/>
  <c r="B227" i="130"/>
  <c r="B226" i="130"/>
  <c r="B225" i="130"/>
  <c r="B224" i="130"/>
  <c r="B223" i="130"/>
  <c r="B222" i="130"/>
  <c r="B221" i="130"/>
  <c r="B220" i="130"/>
  <c r="B219" i="130"/>
  <c r="B218" i="130"/>
  <c r="B217" i="130"/>
  <c r="B216" i="130"/>
  <c r="B215" i="130"/>
  <c r="B214" i="130"/>
  <c r="B213" i="130"/>
  <c r="B212" i="130"/>
  <c r="B211" i="130"/>
  <c r="B210" i="130"/>
  <c r="B209" i="130"/>
  <c r="B208" i="130"/>
  <c r="B207" i="130"/>
  <c r="B206" i="130"/>
  <c r="B205" i="130"/>
  <c r="B204" i="130"/>
  <c r="B203" i="130"/>
  <c r="B202" i="130"/>
  <c r="B201" i="130"/>
  <c r="B200" i="130"/>
  <c r="B199" i="130"/>
  <c r="B198" i="130"/>
  <c r="B197" i="130"/>
  <c r="B196" i="130"/>
  <c r="B195" i="130"/>
  <c r="B194" i="130"/>
  <c r="B193" i="130"/>
  <c r="B192" i="130"/>
  <c r="B191" i="130"/>
  <c r="B190" i="130"/>
  <c r="B189" i="130"/>
  <c r="B188" i="130"/>
  <c r="B187" i="130"/>
  <c r="B186" i="130"/>
  <c r="B185" i="130"/>
  <c r="B184" i="130"/>
  <c r="B183" i="130"/>
  <c r="B182" i="130"/>
  <c r="B181" i="130"/>
  <c r="B180" i="130"/>
  <c r="B179" i="130"/>
  <c r="B178" i="130"/>
  <c r="B177" i="130"/>
  <c r="B176" i="130"/>
  <c r="B175" i="130"/>
  <c r="B174" i="130"/>
  <c r="B173" i="130"/>
  <c r="B172" i="130"/>
  <c r="B171" i="130"/>
  <c r="B170" i="130"/>
  <c r="B169" i="130"/>
  <c r="B168" i="130"/>
  <c r="B167" i="130"/>
  <c r="B166" i="130"/>
  <c r="B165" i="130"/>
  <c r="B164" i="130"/>
  <c r="B163" i="130"/>
  <c r="B162" i="130"/>
  <c r="B161" i="130"/>
  <c r="B160" i="130"/>
  <c r="B159" i="130"/>
  <c r="B158" i="130"/>
  <c r="B157" i="130"/>
  <c r="B156" i="130"/>
  <c r="B155" i="130"/>
  <c r="B154" i="130"/>
  <c r="B153" i="130"/>
  <c r="B152" i="130"/>
  <c r="B151" i="130"/>
  <c r="B150" i="130"/>
  <c r="B149" i="130"/>
  <c r="B148" i="130"/>
  <c r="B147" i="130"/>
  <c r="B146" i="130"/>
  <c r="B145" i="130"/>
  <c r="B144" i="130"/>
  <c r="B143" i="130"/>
  <c r="B142" i="130"/>
  <c r="B141" i="130"/>
  <c r="B140" i="130"/>
  <c r="B139" i="130"/>
  <c r="B138" i="130"/>
  <c r="B137" i="130"/>
  <c r="B136" i="130"/>
  <c r="B135" i="130"/>
  <c r="B134" i="130"/>
  <c r="B133" i="130"/>
  <c r="B132" i="130"/>
  <c r="B131" i="130"/>
  <c r="B130" i="130"/>
  <c r="B129" i="130"/>
  <c r="B128" i="130"/>
  <c r="B127" i="130"/>
  <c r="B126" i="130"/>
  <c r="B125" i="130"/>
  <c r="B124" i="130"/>
  <c r="B123" i="130"/>
  <c r="B122" i="130"/>
  <c r="B121" i="130"/>
  <c r="B120" i="130"/>
  <c r="B119" i="130"/>
  <c r="B118" i="130"/>
  <c r="B117" i="130"/>
  <c r="B116" i="130"/>
  <c r="B115" i="130"/>
  <c r="B114" i="130"/>
  <c r="B113" i="130"/>
  <c r="B112" i="130"/>
  <c r="B111" i="130"/>
  <c r="B110" i="130"/>
  <c r="B109" i="130"/>
  <c r="B108" i="130"/>
  <c r="B107" i="130"/>
  <c r="B106" i="130"/>
  <c r="B105" i="130"/>
  <c r="B104" i="130"/>
  <c r="B103" i="130"/>
  <c r="B102" i="130"/>
  <c r="B101" i="130"/>
  <c r="B100" i="130"/>
  <c r="B99" i="130"/>
  <c r="B98" i="130"/>
  <c r="B97" i="130"/>
  <c r="B96" i="130"/>
  <c r="B95" i="130"/>
  <c r="B94" i="130"/>
  <c r="B93" i="130"/>
  <c r="B92" i="130"/>
  <c r="B91" i="130"/>
  <c r="B90" i="130"/>
  <c r="B89" i="130"/>
  <c r="B88" i="130"/>
  <c r="B87" i="130"/>
  <c r="B86" i="130"/>
  <c r="B85" i="130"/>
  <c r="B84" i="130"/>
  <c r="B83" i="130"/>
  <c r="B82" i="130"/>
  <c r="B81" i="130"/>
  <c r="B80" i="130"/>
  <c r="B79" i="130"/>
  <c r="B78" i="130"/>
  <c r="B77" i="130"/>
  <c r="B76" i="130"/>
  <c r="B75" i="130"/>
  <c r="B74" i="130"/>
  <c r="B73" i="130"/>
  <c r="B72" i="130"/>
  <c r="B71" i="130"/>
  <c r="B70" i="130"/>
  <c r="B69" i="130"/>
  <c r="B68" i="130"/>
  <c r="B67" i="130"/>
  <c r="B66" i="130"/>
  <c r="B65" i="130"/>
  <c r="B64" i="130"/>
  <c r="B63" i="130"/>
  <c r="B62" i="130"/>
  <c r="B61" i="130"/>
  <c r="B60" i="130"/>
  <c r="B59" i="130"/>
  <c r="B58" i="130"/>
  <c r="B57" i="130"/>
  <c r="B56" i="130"/>
  <c r="B55" i="130"/>
  <c r="B54" i="130"/>
  <c r="B53" i="130"/>
  <c r="B52" i="130"/>
  <c r="B51" i="130"/>
  <c r="B50" i="130"/>
  <c r="B49" i="130"/>
  <c r="B48" i="130"/>
  <c r="B47" i="130"/>
  <c r="B46" i="130"/>
  <c r="B45" i="130"/>
  <c r="B44" i="130"/>
  <c r="B43" i="130"/>
  <c r="B42" i="130"/>
  <c r="B41" i="130"/>
  <c r="B40" i="130"/>
  <c r="B39" i="130"/>
  <c r="B38" i="130"/>
  <c r="B37" i="130"/>
  <c r="B36" i="130"/>
  <c r="B35" i="130"/>
  <c r="B34" i="130"/>
  <c r="B33" i="130"/>
  <c r="B32" i="130"/>
  <c r="B31" i="130"/>
  <c r="B30" i="130"/>
  <c r="B29" i="130"/>
  <c r="B28" i="130"/>
  <c r="B27" i="130"/>
  <c r="B26" i="130"/>
  <c r="B25" i="130"/>
  <c r="B24" i="130"/>
  <c r="B23" i="130"/>
  <c r="B22" i="130"/>
  <c r="B21" i="130"/>
  <c r="B20" i="130"/>
  <c r="B19" i="130"/>
  <c r="B18" i="130"/>
  <c r="B17" i="130"/>
  <c r="B16" i="130"/>
  <c r="B15" i="130"/>
  <c r="B14" i="130"/>
  <c r="B13" i="130"/>
  <c r="B12" i="130"/>
  <c r="B11" i="130"/>
  <c r="B10" i="130"/>
  <c r="B9" i="130"/>
  <c r="B8" i="130"/>
  <c r="B7" i="130"/>
  <c r="B6" i="130"/>
  <c r="B5" i="130"/>
  <c r="B4" i="130"/>
  <c r="B3" i="130"/>
  <c r="B2" i="130"/>
  <c r="A3" i="130"/>
  <c r="E3" i="130" s="1"/>
  <c r="L13" i="42"/>
  <c r="L12" i="42"/>
  <c r="L11" i="42"/>
  <c r="L10" i="42"/>
  <c r="L9" i="42"/>
  <c r="L8" i="42"/>
  <c r="L7" i="42"/>
  <c r="L6" i="42"/>
  <c r="L5" i="42"/>
  <c r="L4" i="42"/>
  <c r="L3" i="42"/>
  <c r="R27" i="133" l="1"/>
  <c r="Q17" i="133"/>
  <c r="R36" i="133"/>
  <c r="Q26" i="133"/>
  <c r="Q8" i="133"/>
  <c r="R8" i="133" s="1"/>
  <c r="R18" i="133"/>
  <c r="A6" i="133"/>
  <c r="K5" i="133"/>
  <c r="Q35" i="133"/>
  <c r="R45" i="133"/>
  <c r="E5" i="135"/>
  <c r="A3" i="141"/>
  <c r="M16" i="133"/>
  <c r="M17" i="133" s="1"/>
  <c r="M18" i="133" s="1"/>
  <c r="M19" i="133" s="1"/>
  <c r="M20" i="133" s="1"/>
  <c r="M21" i="133" s="1"/>
  <c r="M22" i="133" s="1"/>
  <c r="M23" i="133" s="1"/>
  <c r="M24" i="133" s="1"/>
  <c r="P15" i="133"/>
  <c r="R54" i="133"/>
  <c r="Q44" i="133"/>
  <c r="P33" i="133"/>
  <c r="P32" i="133"/>
  <c r="F5" i="135"/>
  <c r="G3" i="135"/>
  <c r="C4" i="133" s="1"/>
  <c r="G4" i="135"/>
  <c r="C5" i="133" s="1"/>
  <c r="E5" i="133" s="1"/>
  <c r="G5" i="135"/>
  <c r="C6" i="133" s="1"/>
  <c r="E6" i="133" s="1"/>
  <c r="F4" i="135"/>
  <c r="F3" i="135"/>
  <c r="F4" i="133"/>
  <c r="D5" i="133"/>
  <c r="F5" i="133"/>
  <c r="D4" i="133"/>
  <c r="D6" i="133"/>
  <c r="F6" i="133"/>
  <c r="H1" i="133"/>
  <c r="G2" i="133"/>
  <c r="A4" i="130"/>
  <c r="Q34" i="133" l="1"/>
  <c r="R44" i="133"/>
  <c r="A7" i="133"/>
  <c r="K6" i="133"/>
  <c r="M25" i="133"/>
  <c r="M26" i="133" s="1"/>
  <c r="M27" i="133" s="1"/>
  <c r="M28" i="133" s="1"/>
  <c r="P24" i="133"/>
  <c r="R26" i="133"/>
  <c r="Q16" i="133"/>
  <c r="E6" i="135"/>
  <c r="A4" i="141"/>
  <c r="R17" i="133"/>
  <c r="Q7" i="133"/>
  <c r="R7" i="133" s="1"/>
  <c r="R35" i="133"/>
  <c r="Q25" i="133"/>
  <c r="E4" i="133"/>
  <c r="O4" i="133"/>
  <c r="B6" i="133"/>
  <c r="B4" i="141"/>
  <c r="B5" i="133"/>
  <c r="B3" i="141"/>
  <c r="B4" i="133"/>
  <c r="B2" i="141"/>
  <c r="C2" i="130"/>
  <c r="D2" i="130" s="1"/>
  <c r="C4" i="130"/>
  <c r="D4" i="130" s="1"/>
  <c r="C3" i="130"/>
  <c r="D3" i="130" s="1"/>
  <c r="G7" i="133"/>
  <c r="G4" i="133"/>
  <c r="H2" i="133"/>
  <c r="G5" i="133"/>
  <c r="G6" i="133"/>
  <c r="I1" i="133"/>
  <c r="A5" i="130"/>
  <c r="E4" i="130"/>
  <c r="Q15" i="133" l="1"/>
  <c r="R25" i="133"/>
  <c r="M29" i="133"/>
  <c r="M30" i="133" s="1"/>
  <c r="M31" i="133" s="1"/>
  <c r="M32" i="133" s="1"/>
  <c r="M33" i="133" s="1"/>
  <c r="M34" i="133" s="1"/>
  <c r="P28" i="133"/>
  <c r="A8" i="133"/>
  <c r="K7" i="133"/>
  <c r="F7" i="133"/>
  <c r="D7" i="133"/>
  <c r="E7" i="135"/>
  <c r="A5" i="141"/>
  <c r="F6" i="135"/>
  <c r="G6" i="135"/>
  <c r="Q24" i="133"/>
  <c r="R34" i="133"/>
  <c r="Q6" i="133"/>
  <c r="R6" i="133" s="1"/>
  <c r="R16" i="133"/>
  <c r="P37" i="133"/>
  <c r="H5" i="133"/>
  <c r="I2" i="133"/>
  <c r="J2" i="133" s="1"/>
  <c r="H7" i="133"/>
  <c r="H6" i="133"/>
  <c r="H4" i="133"/>
  <c r="J1" i="133"/>
  <c r="I4" i="133"/>
  <c r="A6" i="130"/>
  <c r="E5" i="130"/>
  <c r="Q14" i="133" l="1"/>
  <c r="R24" i="133"/>
  <c r="K8" i="133"/>
  <c r="A9" i="133"/>
  <c r="D8" i="133"/>
  <c r="F8" i="133"/>
  <c r="G8" i="133"/>
  <c r="C5" i="130"/>
  <c r="D5" i="130" s="1"/>
  <c r="C7" i="133"/>
  <c r="E7" i="133" s="1"/>
  <c r="B7" i="133"/>
  <c r="B5" i="141"/>
  <c r="M35" i="133"/>
  <c r="P34" i="133"/>
  <c r="J8" i="133"/>
  <c r="E8" i="135"/>
  <c r="A6" i="141"/>
  <c r="F7" i="135"/>
  <c r="G7" i="135"/>
  <c r="R15" i="133"/>
  <c r="Q5" i="133"/>
  <c r="R5" i="133" s="1"/>
  <c r="H8" i="133"/>
  <c r="P38" i="133"/>
  <c r="P39" i="133"/>
  <c r="I7" i="133"/>
  <c r="I6" i="133"/>
  <c r="I8" i="133"/>
  <c r="I5" i="133"/>
  <c r="J7" i="133"/>
  <c r="J6" i="133"/>
  <c r="J5" i="133"/>
  <c r="J4" i="133"/>
  <c r="A7" i="130"/>
  <c r="E6" i="130"/>
  <c r="C6" i="130" l="1"/>
  <c r="D6" i="130" s="1"/>
  <c r="C8" i="133"/>
  <c r="E8" i="133" s="1"/>
  <c r="M36" i="133"/>
  <c r="P35" i="133"/>
  <c r="B6" i="141"/>
  <c r="B8" i="133"/>
  <c r="Q4" i="133"/>
  <c r="R4" i="133" s="1"/>
  <c r="R14" i="133"/>
  <c r="A10" i="133"/>
  <c r="K9" i="133"/>
  <c r="F9" i="133"/>
  <c r="D9" i="133"/>
  <c r="G9" i="133"/>
  <c r="H9" i="133"/>
  <c r="J9" i="133"/>
  <c r="E9" i="135"/>
  <c r="A7" i="141"/>
  <c r="G8" i="135"/>
  <c r="F8" i="135"/>
  <c r="I9" i="133"/>
  <c r="P41" i="133"/>
  <c r="P40" i="133"/>
  <c r="A8" i="130"/>
  <c r="E7" i="130"/>
  <c r="E10" i="135" l="1"/>
  <c r="A8" i="141"/>
  <c r="F9" i="135"/>
  <c r="G9" i="135"/>
  <c r="B9" i="133"/>
  <c r="B7" i="141"/>
  <c r="A11" i="133"/>
  <c r="K10" i="133"/>
  <c r="D10" i="133"/>
  <c r="F10" i="133"/>
  <c r="G10" i="133"/>
  <c r="H10" i="133"/>
  <c r="I10" i="133"/>
  <c r="J10" i="133"/>
  <c r="C9" i="133"/>
  <c r="E9" i="133" s="1"/>
  <c r="C7" i="130"/>
  <c r="D7" i="130" s="1"/>
  <c r="M37" i="133"/>
  <c r="P36" i="133"/>
  <c r="P42" i="133"/>
  <c r="P43" i="133"/>
  <c r="A9" i="130"/>
  <c r="E8" i="130"/>
  <c r="E11" i="135" l="1"/>
  <c r="A9" i="141"/>
  <c r="G10" i="135"/>
  <c r="F10" i="135"/>
  <c r="M38" i="133"/>
  <c r="C10" i="133"/>
  <c r="C8" i="130"/>
  <c r="D8" i="130" s="1"/>
  <c r="A12" i="133"/>
  <c r="K11" i="133"/>
  <c r="D11" i="133"/>
  <c r="F11" i="133"/>
  <c r="G11" i="133"/>
  <c r="H11" i="133"/>
  <c r="I11" i="133"/>
  <c r="J11" i="133"/>
  <c r="B10" i="133"/>
  <c r="B8" i="141"/>
  <c r="A10" i="130"/>
  <c r="E9" i="130"/>
  <c r="E12" i="135" l="1"/>
  <c r="A10" i="141"/>
  <c r="F11" i="135"/>
  <c r="G11" i="135"/>
  <c r="A13" i="133"/>
  <c r="K12" i="133"/>
  <c r="D12" i="133"/>
  <c r="F12" i="133"/>
  <c r="G12" i="133"/>
  <c r="H12" i="133"/>
  <c r="J12" i="133"/>
  <c r="I12" i="133"/>
  <c r="M39" i="133"/>
  <c r="E10" i="133"/>
  <c r="B11" i="133"/>
  <c r="B9" i="141"/>
  <c r="C9" i="130"/>
  <c r="D9" i="130" s="1"/>
  <c r="C11" i="133"/>
  <c r="E11" i="133" s="1"/>
  <c r="P47" i="133"/>
  <c r="P46" i="133"/>
  <c r="A11" i="130"/>
  <c r="E10" i="130"/>
  <c r="B12" i="133" l="1"/>
  <c r="B10" i="141"/>
  <c r="E13" i="135"/>
  <c r="A11" i="141"/>
  <c r="G12" i="135"/>
  <c r="F12" i="135"/>
  <c r="M40" i="133"/>
  <c r="A14" i="133"/>
  <c r="K13" i="133"/>
  <c r="F13" i="133"/>
  <c r="D13" i="133"/>
  <c r="G13" i="133"/>
  <c r="H13" i="133"/>
  <c r="J13" i="133"/>
  <c r="I13" i="133"/>
  <c r="C12" i="133"/>
  <c r="C10" i="130"/>
  <c r="D10" i="130" s="1"/>
  <c r="P48" i="133"/>
  <c r="P49" i="133"/>
  <c r="A12" i="130"/>
  <c r="E11" i="130"/>
  <c r="M41" i="133" l="1"/>
  <c r="B13" i="133"/>
  <c r="B11" i="141"/>
  <c r="C13" i="133"/>
  <c r="E13" i="133" s="1"/>
  <c r="C11" i="130"/>
  <c r="D11" i="130" s="1"/>
  <c r="E12" i="133"/>
  <c r="A15" i="133"/>
  <c r="K14" i="133"/>
  <c r="F14" i="133"/>
  <c r="D14" i="133"/>
  <c r="G14" i="133"/>
  <c r="H14" i="133"/>
  <c r="J14" i="133"/>
  <c r="I14" i="133"/>
  <c r="E14" i="135"/>
  <c r="A12" i="141"/>
  <c r="F13" i="135"/>
  <c r="G13" i="135"/>
  <c r="P51" i="133"/>
  <c r="P50" i="133"/>
  <c r="A13" i="130"/>
  <c r="E12" i="130"/>
  <c r="C14" i="133" l="1"/>
  <c r="E14" i="133" s="1"/>
  <c r="C12" i="130"/>
  <c r="D12" i="130" s="1"/>
  <c r="B14" i="133"/>
  <c r="B12" i="141"/>
  <c r="E15" i="135"/>
  <c r="A13" i="141"/>
  <c r="G14" i="135"/>
  <c r="F14" i="135"/>
  <c r="A16" i="133"/>
  <c r="K15" i="133"/>
  <c r="F15" i="133"/>
  <c r="D15" i="133"/>
  <c r="G15" i="133"/>
  <c r="H15" i="133"/>
  <c r="I15" i="133"/>
  <c r="J15" i="133"/>
  <c r="M42" i="133"/>
  <c r="P52" i="133"/>
  <c r="P53" i="133"/>
  <c r="A14" i="130"/>
  <c r="E13" i="130"/>
  <c r="B15" i="133" l="1"/>
  <c r="B13" i="141"/>
  <c r="M43" i="133"/>
  <c r="C15" i="133"/>
  <c r="E15" i="133" s="1"/>
  <c r="C13" i="130"/>
  <c r="D13" i="130" s="1"/>
  <c r="A17" i="133"/>
  <c r="K16" i="133"/>
  <c r="F16" i="133"/>
  <c r="D16" i="133"/>
  <c r="G16" i="133"/>
  <c r="H16" i="133"/>
  <c r="J16" i="133"/>
  <c r="I16" i="133"/>
  <c r="E16" i="135"/>
  <c r="A14" i="141"/>
  <c r="G15" i="135"/>
  <c r="F15" i="135"/>
  <c r="P54" i="133"/>
  <c r="A15" i="130"/>
  <c r="E14" i="130"/>
  <c r="B14" i="141" l="1"/>
  <c r="B16" i="133"/>
  <c r="C16" i="133"/>
  <c r="E16" i="133" s="1"/>
  <c r="C14" i="130"/>
  <c r="D14" i="130" s="1"/>
  <c r="E17" i="135"/>
  <c r="A15" i="141"/>
  <c r="G16" i="135"/>
  <c r="F16" i="135"/>
  <c r="M44" i="133"/>
  <c r="A18" i="133"/>
  <c r="K17" i="133"/>
  <c r="F17" i="133"/>
  <c r="D17" i="133"/>
  <c r="G17" i="133"/>
  <c r="H17" i="133"/>
  <c r="I17" i="133"/>
  <c r="J17" i="133"/>
  <c r="P57" i="133"/>
  <c r="P56" i="133"/>
  <c r="A16" i="130"/>
  <c r="E15" i="130"/>
  <c r="M45" i="133" l="1"/>
  <c r="P44" i="133"/>
  <c r="B17" i="133"/>
  <c r="B15" i="141"/>
  <c r="C17" i="133"/>
  <c r="E17" i="133" s="1"/>
  <c r="C15" i="130"/>
  <c r="D15" i="130" s="1"/>
  <c r="E18" i="135"/>
  <c r="A16" i="141"/>
  <c r="G17" i="135"/>
  <c r="F17" i="135"/>
  <c r="A19" i="133"/>
  <c r="K18" i="133"/>
  <c r="F18" i="133"/>
  <c r="D18" i="133"/>
  <c r="G18" i="133"/>
  <c r="H18" i="133"/>
  <c r="J18" i="133"/>
  <c r="I18" i="133"/>
  <c r="P58" i="133"/>
  <c r="P59" i="133"/>
  <c r="A17" i="130"/>
  <c r="E16" i="130"/>
  <c r="A20" i="133" l="1"/>
  <c r="K19" i="133"/>
  <c r="F19" i="133"/>
  <c r="D19" i="133"/>
  <c r="G19" i="133"/>
  <c r="H19" i="133"/>
  <c r="J19" i="133"/>
  <c r="I19" i="133"/>
  <c r="B16" i="141"/>
  <c r="B18" i="133"/>
  <c r="C18" i="133"/>
  <c r="E18" i="133" s="1"/>
  <c r="C16" i="130"/>
  <c r="D16" i="130" s="1"/>
  <c r="E19" i="135"/>
  <c r="A17" i="141"/>
  <c r="G18" i="135"/>
  <c r="F18" i="135"/>
  <c r="M46" i="133"/>
  <c r="P45" i="133"/>
  <c r="P61" i="133"/>
  <c r="P60" i="133"/>
  <c r="A18" i="130"/>
  <c r="E17" i="130"/>
  <c r="C19" i="133" l="1"/>
  <c r="E19" i="133" s="1"/>
  <c r="C17" i="130"/>
  <c r="D17" i="130" s="1"/>
  <c r="B17" i="141"/>
  <c r="B19" i="133"/>
  <c r="E20" i="135"/>
  <c r="A18" i="141"/>
  <c r="G19" i="135"/>
  <c r="F19" i="135"/>
  <c r="M47" i="133"/>
  <c r="A21" i="133"/>
  <c r="K20" i="133"/>
  <c r="F20" i="133"/>
  <c r="D20" i="133"/>
  <c r="G20" i="133"/>
  <c r="H20" i="133"/>
  <c r="J20" i="133"/>
  <c r="I20" i="133"/>
  <c r="P64" i="133"/>
  <c r="P65" i="133"/>
  <c r="A19" i="130"/>
  <c r="E18" i="130"/>
  <c r="B20" i="133" l="1"/>
  <c r="B18" i="141"/>
  <c r="C20" i="133"/>
  <c r="E20" i="133" s="1"/>
  <c r="C18" i="130"/>
  <c r="D18" i="130" s="1"/>
  <c r="E21" i="135"/>
  <c r="A19" i="141"/>
  <c r="F20" i="135"/>
  <c r="G20" i="135"/>
  <c r="A22" i="133"/>
  <c r="K21" i="133"/>
  <c r="D21" i="133"/>
  <c r="F21" i="133"/>
  <c r="G21" i="133"/>
  <c r="H21" i="133"/>
  <c r="I21" i="133"/>
  <c r="J21" i="133"/>
  <c r="M48" i="133"/>
  <c r="A20" i="130"/>
  <c r="E19" i="130"/>
  <c r="B19" i="141" l="1"/>
  <c r="B21" i="133"/>
  <c r="C21" i="133"/>
  <c r="E21" i="133" s="1"/>
  <c r="C19" i="130"/>
  <c r="D19" i="130" s="1"/>
  <c r="E22" i="135"/>
  <c r="A20" i="141"/>
  <c r="F21" i="135"/>
  <c r="G21" i="135"/>
  <c r="M49" i="133"/>
  <c r="A23" i="133"/>
  <c r="K22" i="133"/>
  <c r="F22" i="133"/>
  <c r="D22" i="133"/>
  <c r="G22" i="133"/>
  <c r="H22" i="133"/>
  <c r="I22" i="133"/>
  <c r="J22" i="133"/>
  <c r="A21" i="130"/>
  <c r="E20" i="130"/>
  <c r="C22" i="133" l="1"/>
  <c r="E22" i="133" s="1"/>
  <c r="C20" i="130"/>
  <c r="D20" i="130" s="1"/>
  <c r="E23" i="135"/>
  <c r="A21" i="141"/>
  <c r="G22" i="135"/>
  <c r="F22" i="135"/>
  <c r="A24" i="133"/>
  <c r="K23" i="133"/>
  <c r="D23" i="133"/>
  <c r="F23" i="133"/>
  <c r="G23" i="133"/>
  <c r="H23" i="133"/>
  <c r="J23" i="133"/>
  <c r="I23" i="133"/>
  <c r="B20" i="141"/>
  <c r="B22" i="133"/>
  <c r="M50" i="133"/>
  <c r="A22" i="130"/>
  <c r="E21" i="130"/>
  <c r="M51" i="133" l="1"/>
  <c r="A25" i="133"/>
  <c r="K24" i="133"/>
  <c r="F24" i="133"/>
  <c r="D24" i="133"/>
  <c r="H24" i="133"/>
  <c r="G24" i="133"/>
  <c r="J24" i="133"/>
  <c r="I24" i="133"/>
  <c r="C23" i="133"/>
  <c r="E23" i="133" s="1"/>
  <c r="C21" i="130"/>
  <c r="D21" i="130" s="1"/>
  <c r="B23" i="133"/>
  <c r="B21" i="141"/>
  <c r="E24" i="135"/>
  <c r="A22" i="141"/>
  <c r="F23" i="135"/>
  <c r="G23" i="135"/>
  <c r="A23" i="130"/>
  <c r="E22" i="130"/>
  <c r="B24" i="133" l="1"/>
  <c r="B22" i="141"/>
  <c r="C22" i="130"/>
  <c r="D22" i="130" s="1"/>
  <c r="C24" i="133"/>
  <c r="E24" i="133" s="1"/>
  <c r="E25" i="135"/>
  <c r="A23" i="141"/>
  <c r="F24" i="135"/>
  <c r="G24" i="135"/>
  <c r="A26" i="133"/>
  <c r="K25" i="133"/>
  <c r="F25" i="133"/>
  <c r="D25" i="133"/>
  <c r="G25" i="133"/>
  <c r="H25" i="133"/>
  <c r="I25" i="133"/>
  <c r="J25" i="133"/>
  <c r="M52" i="133"/>
  <c r="A24" i="130"/>
  <c r="E23" i="130"/>
  <c r="E26" i="135" l="1"/>
  <c r="A24" i="141"/>
  <c r="G25" i="135"/>
  <c r="F25" i="135"/>
  <c r="M53" i="133"/>
  <c r="A27" i="133"/>
  <c r="K26" i="133"/>
  <c r="D26" i="133"/>
  <c r="F26" i="133"/>
  <c r="G26" i="133"/>
  <c r="H26" i="133"/>
  <c r="J26" i="133"/>
  <c r="I26" i="133"/>
  <c r="C25" i="133"/>
  <c r="E25" i="133" s="1"/>
  <c r="C23" i="130"/>
  <c r="D23" i="130" s="1"/>
  <c r="B23" i="141"/>
  <c r="B25" i="133"/>
  <c r="A25" i="130"/>
  <c r="E24" i="130"/>
  <c r="A28" i="133" l="1"/>
  <c r="K27" i="133"/>
  <c r="D27" i="133"/>
  <c r="F27" i="133"/>
  <c r="G27" i="133"/>
  <c r="H27" i="133"/>
  <c r="J27" i="133"/>
  <c r="I27" i="133"/>
  <c r="B24" i="141"/>
  <c r="B26" i="133"/>
  <c r="C26" i="133"/>
  <c r="E26" i="133" s="1"/>
  <c r="C24" i="130"/>
  <c r="D24" i="130" s="1"/>
  <c r="M54" i="133"/>
  <c r="E27" i="135"/>
  <c r="A25" i="141"/>
  <c r="F26" i="135"/>
  <c r="G26" i="135"/>
  <c r="A26" i="130"/>
  <c r="E25" i="130"/>
  <c r="C25" i="130" l="1"/>
  <c r="D25" i="130" s="1"/>
  <c r="C27" i="133"/>
  <c r="E27" i="133" s="1"/>
  <c r="B25" i="141"/>
  <c r="B27" i="133"/>
  <c r="E28" i="135"/>
  <c r="A26" i="141"/>
  <c r="G27" i="135"/>
  <c r="F27" i="135"/>
  <c r="A29" i="133"/>
  <c r="K28" i="133"/>
  <c r="F28" i="133"/>
  <c r="D28" i="133"/>
  <c r="G28" i="133"/>
  <c r="H28" i="133"/>
  <c r="J28" i="133"/>
  <c r="I28" i="133"/>
  <c r="M55" i="133"/>
  <c r="A27" i="130"/>
  <c r="E26" i="130"/>
  <c r="M56" i="133" l="1"/>
  <c r="P55" i="133"/>
  <c r="A30" i="133"/>
  <c r="K29" i="133"/>
  <c r="F29" i="133"/>
  <c r="D29" i="133"/>
  <c r="G29" i="133"/>
  <c r="H29" i="133"/>
  <c r="I29" i="133"/>
  <c r="J29" i="133"/>
  <c r="C28" i="133"/>
  <c r="E28" i="133" s="1"/>
  <c r="C26" i="130"/>
  <c r="D26" i="130" s="1"/>
  <c r="B28" i="133"/>
  <c r="B26" i="141"/>
  <c r="E29" i="135"/>
  <c r="A27" i="141"/>
  <c r="F28" i="135"/>
  <c r="G28" i="135"/>
  <c r="A28" i="130"/>
  <c r="E27" i="130"/>
  <c r="C29" i="133" l="1"/>
  <c r="E29" i="133" s="1"/>
  <c r="C27" i="130"/>
  <c r="D27" i="130" s="1"/>
  <c r="A31" i="133"/>
  <c r="K30" i="133"/>
  <c r="D30" i="133"/>
  <c r="F30" i="133"/>
  <c r="G30" i="133"/>
  <c r="H30" i="133"/>
  <c r="I30" i="133"/>
  <c r="J30" i="133"/>
  <c r="B29" i="133"/>
  <c r="B27" i="141"/>
  <c r="E30" i="135"/>
  <c r="A28" i="141"/>
  <c r="F29" i="135"/>
  <c r="G29" i="135"/>
  <c r="M57" i="133"/>
  <c r="A29" i="130"/>
  <c r="E28" i="130"/>
  <c r="M58" i="133" l="1"/>
  <c r="B30" i="133"/>
  <c r="B28" i="141"/>
  <c r="A32" i="133"/>
  <c r="K31" i="133"/>
  <c r="F31" i="133"/>
  <c r="D31" i="133"/>
  <c r="G31" i="133"/>
  <c r="H31" i="133"/>
  <c r="I31" i="133"/>
  <c r="J31" i="133"/>
  <c r="C28" i="130"/>
  <c r="D28" i="130" s="1"/>
  <c r="C30" i="133"/>
  <c r="E30" i="133" s="1"/>
  <c r="E31" i="135"/>
  <c r="A29" i="141"/>
  <c r="F30" i="135"/>
  <c r="G30" i="135"/>
  <c r="A30" i="130"/>
  <c r="E29" i="130"/>
  <c r="C31" i="133" l="1"/>
  <c r="E31" i="133" s="1"/>
  <c r="C29" i="130"/>
  <c r="D29" i="130" s="1"/>
  <c r="A33" i="133"/>
  <c r="K32" i="133"/>
  <c r="D32" i="133"/>
  <c r="F32" i="133"/>
  <c r="G32" i="133"/>
  <c r="H32" i="133"/>
  <c r="I32" i="133"/>
  <c r="J32" i="133"/>
  <c r="B29" i="141"/>
  <c r="B31" i="133"/>
  <c r="M59" i="133"/>
  <c r="E32" i="135"/>
  <c r="A30" i="141"/>
  <c r="G31" i="135"/>
  <c r="F31" i="135"/>
  <c r="A31" i="130"/>
  <c r="E30" i="130"/>
  <c r="C32" i="133" l="1"/>
  <c r="E32" i="133" s="1"/>
  <c r="C30" i="130"/>
  <c r="D30" i="130" s="1"/>
  <c r="B32" i="133"/>
  <c r="B30" i="141"/>
  <c r="E33" i="135"/>
  <c r="A31" i="141"/>
  <c r="G32" i="135"/>
  <c r="F32" i="135"/>
  <c r="A34" i="133"/>
  <c r="K33" i="133"/>
  <c r="D33" i="133"/>
  <c r="F33" i="133"/>
  <c r="G33" i="133"/>
  <c r="H33" i="133"/>
  <c r="I33" i="133"/>
  <c r="J33" i="133"/>
  <c r="M60" i="133"/>
  <c r="A32" i="130"/>
  <c r="E31" i="130"/>
  <c r="E34" i="135" l="1"/>
  <c r="A32" i="141"/>
  <c r="G33" i="135"/>
  <c r="F33" i="135"/>
  <c r="C33" i="133"/>
  <c r="E33" i="133" s="1"/>
  <c r="C31" i="130"/>
  <c r="D31" i="130" s="1"/>
  <c r="M61" i="133"/>
  <c r="A35" i="133"/>
  <c r="K34" i="133"/>
  <c r="F34" i="133"/>
  <c r="D34" i="133"/>
  <c r="G34" i="133"/>
  <c r="H34" i="133"/>
  <c r="J34" i="133"/>
  <c r="I34" i="133"/>
  <c r="B31" i="141"/>
  <c r="B33" i="133"/>
  <c r="A33" i="130"/>
  <c r="E32" i="130"/>
  <c r="A36" i="133" l="1"/>
  <c r="K35" i="133"/>
  <c r="G35" i="133"/>
  <c r="D35" i="133"/>
  <c r="F35" i="133"/>
  <c r="H35" i="133"/>
  <c r="I35" i="133"/>
  <c r="J35" i="133"/>
  <c r="M62" i="133"/>
  <c r="B34" i="133"/>
  <c r="B32" i="141"/>
  <c r="C32" i="130"/>
  <c r="D32" i="130" s="1"/>
  <c r="C34" i="133"/>
  <c r="E34" i="133" s="1"/>
  <c r="E35" i="135"/>
  <c r="A33" i="141"/>
  <c r="F34" i="135"/>
  <c r="G34" i="135"/>
  <c r="A34" i="130"/>
  <c r="E33" i="130"/>
  <c r="M63" i="133" l="1"/>
  <c r="P62" i="133"/>
  <c r="E36" i="135"/>
  <c r="A34" i="141"/>
  <c r="G35" i="135"/>
  <c r="F35" i="135"/>
  <c r="C33" i="130"/>
  <c r="D33" i="130" s="1"/>
  <c r="C35" i="133"/>
  <c r="E35" i="133" s="1"/>
  <c r="B33" i="141"/>
  <c r="B35" i="133"/>
  <c r="A37" i="133"/>
  <c r="K36" i="133"/>
  <c r="F36" i="133"/>
  <c r="D36" i="133"/>
  <c r="G36" i="133"/>
  <c r="H36" i="133"/>
  <c r="J36" i="133"/>
  <c r="I36" i="133"/>
  <c r="A35" i="130"/>
  <c r="E34" i="130"/>
  <c r="C36" i="133" l="1"/>
  <c r="E36" i="133" s="1"/>
  <c r="C34" i="130"/>
  <c r="D34" i="130" s="1"/>
  <c r="A38" i="133"/>
  <c r="K37" i="133"/>
  <c r="D37" i="133"/>
  <c r="F37" i="133"/>
  <c r="G37" i="133"/>
  <c r="H37" i="133"/>
  <c r="J37" i="133"/>
  <c r="I37" i="133"/>
  <c r="B34" i="141"/>
  <c r="B36" i="133"/>
  <c r="E37" i="135"/>
  <c r="A35" i="141"/>
  <c r="G36" i="135"/>
  <c r="F36" i="135"/>
  <c r="M64" i="133"/>
  <c r="P63" i="133"/>
  <c r="A36" i="130"/>
  <c r="E35" i="130"/>
  <c r="C37" i="133" l="1"/>
  <c r="E37" i="133" s="1"/>
  <c r="C35" i="130"/>
  <c r="D35" i="130" s="1"/>
  <c r="E38" i="135"/>
  <c r="A36" i="141"/>
  <c r="F37" i="135"/>
  <c r="G37" i="135"/>
  <c r="B35" i="141"/>
  <c r="B37" i="133"/>
  <c r="A39" i="133"/>
  <c r="K38" i="133"/>
  <c r="F38" i="133"/>
  <c r="D38" i="133"/>
  <c r="G38" i="133"/>
  <c r="H38" i="133"/>
  <c r="J38" i="133"/>
  <c r="I38" i="133"/>
  <c r="M65" i="133"/>
  <c r="A37" i="130"/>
  <c r="E36" i="130"/>
  <c r="B38" i="133" l="1"/>
  <c r="B36" i="141"/>
  <c r="A40" i="133"/>
  <c r="K39" i="133"/>
  <c r="F39" i="133"/>
  <c r="D39" i="133"/>
  <c r="G39" i="133"/>
  <c r="H39" i="133"/>
  <c r="I39" i="133"/>
  <c r="J39" i="133"/>
  <c r="C36" i="130"/>
  <c r="D36" i="130" s="1"/>
  <c r="C38" i="133"/>
  <c r="E38" i="133" s="1"/>
  <c r="E39" i="135"/>
  <c r="A37" i="141"/>
  <c r="F38" i="135"/>
  <c r="G38" i="135"/>
  <c r="A38" i="130"/>
  <c r="E37" i="130"/>
  <c r="A41" i="133" l="1"/>
  <c r="K40" i="133"/>
  <c r="F40" i="133"/>
  <c r="D40" i="133"/>
  <c r="G40" i="133"/>
  <c r="H40" i="133"/>
  <c r="I40" i="133"/>
  <c r="J40" i="133"/>
  <c r="C37" i="130"/>
  <c r="D37" i="130" s="1"/>
  <c r="C39" i="133"/>
  <c r="E39" i="133" s="1"/>
  <c r="B39" i="133"/>
  <c r="B37" i="141"/>
  <c r="E40" i="135"/>
  <c r="A38" i="141"/>
  <c r="F39" i="135"/>
  <c r="G39" i="135"/>
  <c r="A39" i="130"/>
  <c r="E38" i="130"/>
  <c r="C40" i="133" l="1"/>
  <c r="E40" i="133" s="1"/>
  <c r="C38" i="130"/>
  <c r="D38" i="130" s="1"/>
  <c r="B40" i="133"/>
  <c r="B38" i="141"/>
  <c r="A42" i="133"/>
  <c r="K41" i="133"/>
  <c r="D41" i="133"/>
  <c r="F41" i="133"/>
  <c r="G41" i="133"/>
  <c r="H41" i="133"/>
  <c r="J41" i="133"/>
  <c r="I41" i="133"/>
  <c r="E41" i="135"/>
  <c r="A39" i="141"/>
  <c r="G40" i="135"/>
  <c r="F40" i="135"/>
  <c r="A40" i="130"/>
  <c r="E39" i="130"/>
  <c r="A43" i="133" l="1"/>
  <c r="K42" i="133"/>
  <c r="D42" i="133"/>
  <c r="F42" i="133"/>
  <c r="G42" i="133"/>
  <c r="H42" i="133"/>
  <c r="I42" i="133"/>
  <c r="J42" i="133"/>
  <c r="C41" i="133"/>
  <c r="E41" i="133" s="1"/>
  <c r="C39" i="130"/>
  <c r="D39" i="130" s="1"/>
  <c r="E42" i="135"/>
  <c r="A40" i="141"/>
  <c r="F41" i="135"/>
  <c r="G41" i="135"/>
  <c r="B41" i="133"/>
  <c r="B39" i="141"/>
  <c r="A41" i="130"/>
  <c r="E40" i="130"/>
  <c r="C40" i="130" l="1"/>
  <c r="D40" i="130" s="1"/>
  <c r="C42" i="133"/>
  <c r="E42" i="133" s="1"/>
  <c r="B40" i="141"/>
  <c r="B42" i="133"/>
  <c r="E43" i="135"/>
  <c r="A41" i="141"/>
  <c r="F42" i="135"/>
  <c r="G42" i="135"/>
  <c r="A44" i="133"/>
  <c r="K43" i="133"/>
  <c r="D43" i="133"/>
  <c r="F43" i="133"/>
  <c r="G43" i="133"/>
  <c r="H43" i="133"/>
  <c r="I43" i="133"/>
  <c r="J43" i="133"/>
  <c r="A42" i="130"/>
  <c r="E41" i="130"/>
  <c r="B43" i="133" l="1"/>
  <c r="B41" i="141"/>
  <c r="E44" i="135"/>
  <c r="A42" i="141"/>
  <c r="G43" i="135"/>
  <c r="F43" i="135"/>
  <c r="C41" i="130"/>
  <c r="D41" i="130" s="1"/>
  <c r="C43" i="133"/>
  <c r="E43" i="133" s="1"/>
  <c r="A45" i="133"/>
  <c r="K44" i="133"/>
  <c r="D44" i="133"/>
  <c r="G44" i="133"/>
  <c r="H44" i="133"/>
  <c r="J44" i="133"/>
  <c r="I44" i="133"/>
  <c r="A43" i="130"/>
  <c r="E42" i="130"/>
  <c r="A46" i="133" l="1"/>
  <c r="K45" i="133"/>
  <c r="E45" i="133"/>
  <c r="D45" i="133"/>
  <c r="G45" i="133"/>
  <c r="H45" i="133"/>
  <c r="I45" i="133"/>
  <c r="J45" i="133"/>
  <c r="B42" i="141"/>
  <c r="B44" i="133"/>
  <c r="C44" i="133"/>
  <c r="C42" i="130"/>
  <c r="D42" i="130" s="1"/>
  <c r="E45" i="135"/>
  <c r="A43" i="141"/>
  <c r="G44" i="135"/>
  <c r="F44" i="135"/>
  <c r="A44" i="130"/>
  <c r="E43" i="130"/>
  <c r="E46" i="135" l="1"/>
  <c r="A44" i="141"/>
  <c r="F45" i="135"/>
  <c r="G45" i="135"/>
  <c r="C45" i="133"/>
  <c r="F45" i="133" s="1"/>
  <c r="C43" i="130"/>
  <c r="D43" i="130" s="1"/>
  <c r="E44" i="133"/>
  <c r="F44" i="133"/>
  <c r="B43" i="141"/>
  <c r="B45" i="133"/>
  <c r="A47" i="133"/>
  <c r="K46" i="133"/>
  <c r="E46" i="133"/>
  <c r="D46" i="133"/>
  <c r="G46" i="133"/>
  <c r="H46" i="133"/>
  <c r="I46" i="133"/>
  <c r="J46" i="133"/>
  <c r="A45" i="130"/>
  <c r="E44" i="130"/>
  <c r="C44" i="130" l="1"/>
  <c r="D44" i="130" s="1"/>
  <c r="C46" i="133"/>
  <c r="F46" i="133" s="1"/>
  <c r="B46" i="133"/>
  <c r="B44" i="141"/>
  <c r="A48" i="133"/>
  <c r="K47" i="133"/>
  <c r="D47" i="133"/>
  <c r="E47" i="133"/>
  <c r="G47" i="133"/>
  <c r="H47" i="133"/>
  <c r="J47" i="133"/>
  <c r="I47" i="133"/>
  <c r="E47" i="135"/>
  <c r="A45" i="141"/>
  <c r="F46" i="135"/>
  <c r="G46" i="135"/>
  <c r="A46" i="130"/>
  <c r="E45" i="130"/>
  <c r="B47" i="133" l="1"/>
  <c r="B45" i="141"/>
  <c r="E48" i="135"/>
  <c r="A46" i="141"/>
  <c r="G47" i="135"/>
  <c r="F47" i="135"/>
  <c r="A49" i="133"/>
  <c r="K48" i="133"/>
  <c r="D48" i="133"/>
  <c r="E48" i="133"/>
  <c r="G48" i="133"/>
  <c r="H48" i="133"/>
  <c r="I48" i="133"/>
  <c r="J48" i="133"/>
  <c r="C47" i="133"/>
  <c r="F47" i="133" s="1"/>
  <c r="C45" i="130"/>
  <c r="D45" i="130" s="1"/>
  <c r="A47" i="130"/>
  <c r="E46" i="130"/>
  <c r="A50" i="133" l="1"/>
  <c r="K49" i="133"/>
  <c r="D49" i="133"/>
  <c r="E49" i="133"/>
  <c r="G49" i="133"/>
  <c r="H49" i="133"/>
  <c r="I49" i="133"/>
  <c r="J49" i="133"/>
  <c r="B46" i="141"/>
  <c r="B48" i="133"/>
  <c r="C48" i="133"/>
  <c r="F48" i="133" s="1"/>
  <c r="C46" i="130"/>
  <c r="D46" i="130" s="1"/>
  <c r="E49" i="135"/>
  <c r="A47" i="141"/>
  <c r="G48" i="135"/>
  <c r="F48" i="135"/>
  <c r="A48" i="130"/>
  <c r="E47" i="130"/>
  <c r="C49" i="133" l="1"/>
  <c r="F49" i="133" s="1"/>
  <c r="C47" i="130"/>
  <c r="D47" i="130" s="1"/>
  <c r="E50" i="135"/>
  <c r="A48" i="141"/>
  <c r="F49" i="135"/>
  <c r="G49" i="135"/>
  <c r="B49" i="133"/>
  <c r="B47" i="141"/>
  <c r="A51" i="133"/>
  <c r="K50" i="133"/>
  <c r="D50" i="133"/>
  <c r="E50" i="133"/>
  <c r="G50" i="133"/>
  <c r="I50" i="133"/>
  <c r="H50" i="133"/>
  <c r="J50" i="133"/>
  <c r="A49" i="130"/>
  <c r="E48" i="130"/>
  <c r="C48" i="130" l="1"/>
  <c r="D48" i="130" s="1"/>
  <c r="C50" i="133"/>
  <c r="F50" i="133" s="1"/>
  <c r="B50" i="133"/>
  <c r="B48" i="141"/>
  <c r="E51" i="135"/>
  <c r="A49" i="141"/>
  <c r="F50" i="135"/>
  <c r="G50" i="135"/>
  <c r="K51" i="133"/>
  <c r="E51" i="133"/>
  <c r="A52" i="133"/>
  <c r="D51" i="133"/>
  <c r="G51" i="133"/>
  <c r="H51" i="133"/>
  <c r="I51" i="133"/>
  <c r="J51" i="133"/>
  <c r="A50" i="130"/>
  <c r="E49" i="130"/>
  <c r="C49" i="130" l="1"/>
  <c r="D49" i="130" s="1"/>
  <c r="C51" i="133"/>
  <c r="F51" i="133" s="1"/>
  <c r="B49" i="141"/>
  <c r="B51" i="133"/>
  <c r="E52" i="135"/>
  <c r="A50" i="141"/>
  <c r="F51" i="135"/>
  <c r="G51" i="135"/>
  <c r="A53" i="133"/>
  <c r="K52" i="133"/>
  <c r="E52" i="133"/>
  <c r="G52" i="133"/>
  <c r="D52" i="133"/>
  <c r="H52" i="133"/>
  <c r="I52" i="133"/>
  <c r="J52" i="133"/>
  <c r="A51" i="130"/>
  <c r="E50" i="130"/>
  <c r="C52" i="133" l="1"/>
  <c r="F52" i="133" s="1"/>
  <c r="C50" i="130"/>
  <c r="D50" i="130" s="1"/>
  <c r="B52" i="133"/>
  <c r="B50" i="141"/>
  <c r="E53" i="135"/>
  <c r="A51" i="141"/>
  <c r="F52" i="135"/>
  <c r="G52" i="135"/>
  <c r="A54" i="133"/>
  <c r="K53" i="133"/>
  <c r="D53" i="133"/>
  <c r="E53" i="133"/>
  <c r="G53" i="133"/>
  <c r="H53" i="133"/>
  <c r="J53" i="133"/>
  <c r="I53" i="133"/>
  <c r="A52" i="130"/>
  <c r="E51" i="130"/>
  <c r="B51" i="141" l="1"/>
  <c r="B53" i="133"/>
  <c r="C53" i="133"/>
  <c r="F53" i="133" s="1"/>
  <c r="C51" i="130"/>
  <c r="D51" i="130" s="1"/>
  <c r="E54" i="135"/>
  <c r="A52" i="141"/>
  <c r="F53" i="135"/>
  <c r="G53" i="135"/>
  <c r="A55" i="133"/>
  <c r="K54" i="133"/>
  <c r="D54" i="133"/>
  <c r="E54" i="133"/>
  <c r="G54" i="133"/>
  <c r="H54" i="133"/>
  <c r="I54" i="133"/>
  <c r="J54" i="133"/>
  <c r="A53" i="130"/>
  <c r="E52" i="130"/>
  <c r="B54" i="133" l="1"/>
  <c r="B52" i="141"/>
  <c r="E55" i="135"/>
  <c r="A53" i="141"/>
  <c r="G54" i="135"/>
  <c r="F54" i="135"/>
  <c r="C52" i="130"/>
  <c r="D52" i="130" s="1"/>
  <c r="C54" i="133"/>
  <c r="F54" i="133" s="1"/>
  <c r="K55" i="133"/>
  <c r="D55" i="133"/>
  <c r="G55" i="133"/>
  <c r="E55" i="133"/>
  <c r="A56" i="133"/>
  <c r="H55" i="133"/>
  <c r="I55" i="133"/>
  <c r="J55" i="133"/>
  <c r="A54" i="130"/>
  <c r="E53" i="130"/>
  <c r="B55" i="133" l="1"/>
  <c r="B53" i="141"/>
  <c r="C55" i="133"/>
  <c r="F55" i="133" s="1"/>
  <c r="C53" i="130"/>
  <c r="D53" i="130" s="1"/>
  <c r="E56" i="135"/>
  <c r="A54" i="141"/>
  <c r="F55" i="135"/>
  <c r="G55" i="135"/>
  <c r="K56" i="133"/>
  <c r="G56" i="133"/>
  <c r="H56" i="133"/>
  <c r="A57" i="133"/>
  <c r="E56" i="133"/>
  <c r="D56" i="133"/>
  <c r="J56" i="133"/>
  <c r="I56" i="133"/>
  <c r="A55" i="130"/>
  <c r="E54" i="130"/>
  <c r="B54" i="141" l="1"/>
  <c r="B56" i="133"/>
  <c r="E57" i="135"/>
  <c r="A55" i="141"/>
  <c r="F56" i="135"/>
  <c r="G56" i="135"/>
  <c r="K57" i="133"/>
  <c r="H57" i="133"/>
  <c r="I57" i="133"/>
  <c r="A58" i="133"/>
  <c r="D57" i="133"/>
  <c r="G57" i="133"/>
  <c r="E57" i="133"/>
  <c r="J57" i="133"/>
  <c r="C56" i="133"/>
  <c r="F56" i="133" s="1"/>
  <c r="C54" i="130"/>
  <c r="D54" i="130" s="1"/>
  <c r="A56" i="130"/>
  <c r="E55" i="130"/>
  <c r="C57" i="133" l="1"/>
  <c r="F57" i="133" s="1"/>
  <c r="C55" i="130"/>
  <c r="D55" i="130" s="1"/>
  <c r="B57" i="133"/>
  <c r="B55" i="141"/>
  <c r="E58" i="135"/>
  <c r="A56" i="141"/>
  <c r="G57" i="135"/>
  <c r="F57" i="135"/>
  <c r="K58" i="133"/>
  <c r="J58" i="133"/>
  <c r="E58" i="133"/>
  <c r="G58" i="133"/>
  <c r="I58" i="133"/>
  <c r="H58" i="133"/>
  <c r="A59" i="133"/>
  <c r="D58" i="133"/>
  <c r="A57" i="130"/>
  <c r="E56" i="130"/>
  <c r="C58" i="133" l="1"/>
  <c r="F58" i="133" s="1"/>
  <c r="C56" i="130"/>
  <c r="D56" i="130" s="1"/>
  <c r="B58" i="133"/>
  <c r="B56" i="141"/>
  <c r="E59" i="135"/>
  <c r="A57" i="141"/>
  <c r="G58" i="135"/>
  <c r="F58" i="135"/>
  <c r="K59" i="133"/>
  <c r="J59" i="133"/>
  <c r="A60" i="133"/>
  <c r="D59" i="133"/>
  <c r="E59" i="133"/>
  <c r="G59" i="133"/>
  <c r="I59" i="133"/>
  <c r="H59" i="133"/>
  <c r="A58" i="130"/>
  <c r="E57" i="130"/>
  <c r="B57" i="141" l="1"/>
  <c r="B59" i="133"/>
  <c r="C59" i="133"/>
  <c r="F59" i="133" s="1"/>
  <c r="C57" i="130"/>
  <c r="D57" i="130" s="1"/>
  <c r="E60" i="135"/>
  <c r="A58" i="141"/>
  <c r="G59" i="135"/>
  <c r="F59" i="135"/>
  <c r="K60" i="133"/>
  <c r="E60" i="133"/>
  <c r="I60" i="133"/>
  <c r="G60" i="133"/>
  <c r="H60" i="133"/>
  <c r="J60" i="133"/>
  <c r="A61" i="133"/>
  <c r="D60" i="133"/>
  <c r="A59" i="130"/>
  <c r="E58" i="130"/>
  <c r="B60" i="133" l="1"/>
  <c r="B58" i="141"/>
  <c r="C60" i="133"/>
  <c r="F60" i="133" s="1"/>
  <c r="C58" i="130"/>
  <c r="D58" i="130" s="1"/>
  <c r="K61" i="133"/>
  <c r="I61" i="133"/>
  <c r="E61" i="133"/>
  <c r="J61" i="133"/>
  <c r="A62" i="133"/>
  <c r="H61" i="133"/>
  <c r="D61" i="133"/>
  <c r="G61" i="133"/>
  <c r="E61" i="135"/>
  <c r="A59" i="141"/>
  <c r="F60" i="135"/>
  <c r="G60" i="135"/>
  <c r="A60" i="130"/>
  <c r="E59" i="130"/>
  <c r="B59" i="141" l="1"/>
  <c r="B61" i="133"/>
  <c r="E62" i="135"/>
  <c r="A60" i="141"/>
  <c r="G61" i="135"/>
  <c r="F61" i="135"/>
  <c r="K62" i="133"/>
  <c r="I62" i="133"/>
  <c r="D62" i="133"/>
  <c r="H62" i="133"/>
  <c r="G62" i="133"/>
  <c r="J62" i="133"/>
  <c r="E62" i="133"/>
  <c r="A63" i="133"/>
  <c r="C61" i="133"/>
  <c r="F61" i="133" s="1"/>
  <c r="C59" i="130"/>
  <c r="D59" i="130" s="1"/>
  <c r="A61" i="130"/>
  <c r="E60" i="130"/>
  <c r="K63" i="133" l="1"/>
  <c r="J63" i="133"/>
  <c r="E63" i="133"/>
  <c r="D63" i="133"/>
  <c r="G63" i="133"/>
  <c r="I63" i="133"/>
  <c r="A64" i="133"/>
  <c r="H63" i="133"/>
  <c r="B60" i="141"/>
  <c r="B62" i="133"/>
  <c r="C60" i="130"/>
  <c r="D60" i="130" s="1"/>
  <c r="C62" i="133"/>
  <c r="E63" i="135"/>
  <c r="A61" i="141"/>
  <c r="G62" i="135"/>
  <c r="F62" i="135"/>
  <c r="A62" i="130"/>
  <c r="E61" i="130"/>
  <c r="K64" i="133" l="1"/>
  <c r="D64" i="133"/>
  <c r="G64" i="133"/>
  <c r="H64" i="133"/>
  <c r="I64" i="133"/>
  <c r="E64" i="133"/>
  <c r="J64" i="133"/>
  <c r="A65" i="133"/>
  <c r="E64" i="135"/>
  <c r="A62" i="141"/>
  <c r="F63" i="135"/>
  <c r="G63" i="135"/>
  <c r="F62" i="133"/>
  <c r="C63" i="133"/>
  <c r="F63" i="133" s="1"/>
  <c r="C61" i="130"/>
  <c r="D61" i="130" s="1"/>
  <c r="B63" i="133"/>
  <c r="B61" i="141"/>
  <c r="A63" i="130"/>
  <c r="E62" i="130"/>
  <c r="K65" i="133" l="1"/>
  <c r="J65" i="133"/>
  <c r="I65" i="133"/>
  <c r="E65" i="133"/>
  <c r="D65" i="133"/>
  <c r="G65" i="133"/>
  <c r="A66" i="133"/>
  <c r="H65" i="133"/>
  <c r="C64" i="133"/>
  <c r="F64" i="133" s="1"/>
  <c r="C62" i="130"/>
  <c r="D62" i="130" s="1"/>
  <c r="B62" i="141"/>
  <c r="B64" i="133"/>
  <c r="E65" i="135"/>
  <c r="A63" i="141"/>
  <c r="G64" i="135"/>
  <c r="F64" i="135"/>
  <c r="A64" i="130"/>
  <c r="E63" i="130"/>
  <c r="C65" i="133" l="1"/>
  <c r="F65" i="133" s="1"/>
  <c r="C63" i="130"/>
  <c r="D63" i="130" s="1"/>
  <c r="E66" i="135"/>
  <c r="A64" i="141"/>
  <c r="G65" i="135"/>
  <c r="F65" i="135"/>
  <c r="K66" i="133"/>
  <c r="I66" i="133"/>
  <c r="H66" i="133"/>
  <c r="J66" i="133"/>
  <c r="A67" i="133"/>
  <c r="D66" i="133"/>
  <c r="E66" i="133"/>
  <c r="G66" i="133"/>
  <c r="B63" i="141"/>
  <c r="B65" i="133"/>
  <c r="A65" i="130"/>
  <c r="E64" i="130"/>
  <c r="B66" i="133" l="1"/>
  <c r="B64" i="141"/>
  <c r="C64" i="130"/>
  <c r="D64" i="130" s="1"/>
  <c r="C66" i="133"/>
  <c r="K67" i="133"/>
  <c r="G67" i="133"/>
  <c r="D67" i="133"/>
  <c r="I67" i="133"/>
  <c r="A68" i="133"/>
  <c r="E67" i="133"/>
  <c r="J67" i="133"/>
  <c r="H67" i="133"/>
  <c r="E67" i="135"/>
  <c r="A65" i="141"/>
  <c r="F66" i="135"/>
  <c r="G66" i="135"/>
  <c r="A66" i="130"/>
  <c r="E65" i="130"/>
  <c r="E68" i="135" l="1"/>
  <c r="A66" i="141"/>
  <c r="F67" i="135"/>
  <c r="G67" i="135"/>
  <c r="F66" i="133"/>
  <c r="B67" i="133"/>
  <c r="B65" i="141"/>
  <c r="C67" i="133"/>
  <c r="F67" i="133" s="1"/>
  <c r="C65" i="130"/>
  <c r="D65" i="130" s="1"/>
  <c r="K68" i="133"/>
  <c r="J68" i="133"/>
  <c r="A69" i="133"/>
  <c r="E68" i="133"/>
  <c r="I68" i="133"/>
  <c r="H68" i="133"/>
  <c r="D68" i="133"/>
  <c r="G68" i="133"/>
  <c r="A67" i="130"/>
  <c r="E66" i="130"/>
  <c r="C68" i="133" l="1"/>
  <c r="F68" i="133" s="1"/>
  <c r="C66" i="130"/>
  <c r="D66" i="130" s="1"/>
  <c r="K69" i="133"/>
  <c r="J69" i="133"/>
  <c r="A70" i="133"/>
  <c r="D69" i="133"/>
  <c r="E69" i="133"/>
  <c r="G69" i="133"/>
  <c r="I69" i="133"/>
  <c r="H69" i="133"/>
  <c r="B68" i="133"/>
  <c r="B66" i="141"/>
  <c r="E69" i="135"/>
  <c r="A67" i="141"/>
  <c r="G68" i="135"/>
  <c r="F68" i="135"/>
  <c r="A68" i="130"/>
  <c r="E67" i="130"/>
  <c r="C69" i="133" l="1"/>
  <c r="F69" i="133" s="1"/>
  <c r="C67" i="130"/>
  <c r="D67" i="130" s="1"/>
  <c r="E70" i="135"/>
  <c r="A68" i="141"/>
  <c r="F69" i="135"/>
  <c r="G69" i="135"/>
  <c r="K70" i="133"/>
  <c r="J70" i="133"/>
  <c r="A71" i="133"/>
  <c r="E70" i="133"/>
  <c r="D70" i="133"/>
  <c r="I70" i="133"/>
  <c r="G70" i="133"/>
  <c r="H70" i="133"/>
  <c r="B69" i="133"/>
  <c r="B67" i="141"/>
  <c r="A69" i="130"/>
  <c r="E68" i="130"/>
  <c r="C68" i="130" l="1"/>
  <c r="D68" i="130" s="1"/>
  <c r="C70" i="133"/>
  <c r="B68" i="141"/>
  <c r="B70" i="133"/>
  <c r="E71" i="135"/>
  <c r="A69" i="141"/>
  <c r="F70" i="135"/>
  <c r="G70" i="135"/>
  <c r="K71" i="133"/>
  <c r="E71" i="133"/>
  <c r="D71" i="133"/>
  <c r="G71" i="133"/>
  <c r="H71" i="133"/>
  <c r="I71" i="133"/>
  <c r="J71" i="133"/>
  <c r="A72" i="133"/>
  <c r="A70" i="130"/>
  <c r="E69" i="130"/>
  <c r="B69" i="141" l="1"/>
  <c r="B71" i="133"/>
  <c r="C71" i="133"/>
  <c r="F71" i="133" s="1"/>
  <c r="C69" i="130"/>
  <c r="D69" i="130" s="1"/>
  <c r="K72" i="133"/>
  <c r="A73" i="133"/>
  <c r="E72" i="133"/>
  <c r="D72" i="133"/>
  <c r="G72" i="133"/>
  <c r="I72" i="133"/>
  <c r="H72" i="133"/>
  <c r="J72" i="133"/>
  <c r="E72" i="135"/>
  <c r="A70" i="141"/>
  <c r="F71" i="135"/>
  <c r="G71" i="135"/>
  <c r="F70" i="133"/>
  <c r="A71" i="130"/>
  <c r="E70" i="130"/>
  <c r="B70" i="141" l="1"/>
  <c r="B72" i="133"/>
  <c r="E73" i="135"/>
  <c r="A71" i="141"/>
  <c r="G72" i="135"/>
  <c r="F72" i="135"/>
  <c r="K73" i="133"/>
  <c r="E73" i="133"/>
  <c r="G73" i="133"/>
  <c r="H73" i="133"/>
  <c r="I73" i="133"/>
  <c r="J73" i="133"/>
  <c r="D73" i="133"/>
  <c r="A74" i="133"/>
  <c r="C72" i="133"/>
  <c r="F72" i="133" s="1"/>
  <c r="C70" i="130"/>
  <c r="D70" i="130" s="1"/>
  <c r="A72" i="130"/>
  <c r="E71" i="130"/>
  <c r="K74" i="133" l="1"/>
  <c r="I74" i="133"/>
  <c r="E74" i="133"/>
  <c r="A75" i="133"/>
  <c r="D74" i="133"/>
  <c r="G74" i="133"/>
  <c r="H74" i="133"/>
  <c r="J74" i="133"/>
  <c r="B73" i="133"/>
  <c r="B71" i="141"/>
  <c r="C73" i="133"/>
  <c r="F73" i="133" s="1"/>
  <c r="C71" i="130"/>
  <c r="D71" i="130" s="1"/>
  <c r="E74" i="135"/>
  <c r="A72" i="141"/>
  <c r="F73" i="135"/>
  <c r="G73" i="135"/>
  <c r="A73" i="130"/>
  <c r="E72" i="130"/>
  <c r="E75" i="135" l="1"/>
  <c r="A73" i="141"/>
  <c r="F74" i="135"/>
  <c r="G74" i="135"/>
  <c r="C72" i="130"/>
  <c r="D72" i="130" s="1"/>
  <c r="C74" i="133"/>
  <c r="K75" i="133"/>
  <c r="J75" i="133"/>
  <c r="A76" i="133"/>
  <c r="D75" i="133"/>
  <c r="E75" i="133"/>
  <c r="G75" i="133"/>
  <c r="H75" i="133"/>
  <c r="I75" i="133"/>
  <c r="B74" i="133"/>
  <c r="B72" i="141"/>
  <c r="A74" i="130"/>
  <c r="E73" i="130"/>
  <c r="F74" i="133" l="1"/>
  <c r="C73" i="130"/>
  <c r="D73" i="130" s="1"/>
  <c r="C75" i="133"/>
  <c r="F75" i="133" s="1"/>
  <c r="B75" i="133"/>
  <c r="B73" i="141"/>
  <c r="K76" i="133"/>
  <c r="J76" i="133"/>
  <c r="A77" i="133"/>
  <c r="D76" i="133"/>
  <c r="E76" i="133"/>
  <c r="G76" i="133"/>
  <c r="I76" i="133"/>
  <c r="H76" i="133"/>
  <c r="E76" i="135"/>
  <c r="A74" i="141"/>
  <c r="G75" i="135"/>
  <c r="F75" i="135"/>
  <c r="A75" i="130"/>
  <c r="E74" i="130"/>
  <c r="K77" i="133" l="1"/>
  <c r="A78" i="133"/>
  <c r="D77" i="133"/>
  <c r="E77" i="133"/>
  <c r="J77" i="133"/>
  <c r="G77" i="133"/>
  <c r="H77" i="133"/>
  <c r="I77" i="133"/>
  <c r="E77" i="135"/>
  <c r="A75" i="141"/>
  <c r="G76" i="135"/>
  <c r="F76" i="135"/>
  <c r="B74" i="141"/>
  <c r="B76" i="133"/>
  <c r="C76" i="133"/>
  <c r="F76" i="133" s="1"/>
  <c r="C74" i="130"/>
  <c r="D74" i="130" s="1"/>
  <c r="A76" i="130"/>
  <c r="E75" i="130"/>
  <c r="B77" i="133" l="1"/>
  <c r="B75" i="141"/>
  <c r="C77" i="133"/>
  <c r="F77" i="133" s="1"/>
  <c r="C75" i="130"/>
  <c r="D75" i="130" s="1"/>
  <c r="E78" i="135"/>
  <c r="A76" i="141"/>
  <c r="F77" i="135"/>
  <c r="G77" i="135"/>
  <c r="K78" i="133"/>
  <c r="G78" i="133"/>
  <c r="I78" i="133"/>
  <c r="H78" i="133"/>
  <c r="J78" i="133"/>
  <c r="A79" i="133"/>
  <c r="D78" i="133"/>
  <c r="E78" i="133"/>
  <c r="A77" i="130"/>
  <c r="E76" i="130"/>
  <c r="C76" i="130" l="1"/>
  <c r="D76" i="130" s="1"/>
  <c r="C78" i="133"/>
  <c r="B78" i="133"/>
  <c r="B76" i="141"/>
  <c r="K79" i="133"/>
  <c r="D79" i="133"/>
  <c r="A80" i="133"/>
  <c r="H79" i="133"/>
  <c r="J79" i="133"/>
  <c r="E79" i="133"/>
  <c r="G79" i="133"/>
  <c r="I79" i="133"/>
  <c r="E79" i="135"/>
  <c r="A77" i="141"/>
  <c r="G78" i="135"/>
  <c r="F78" i="135"/>
  <c r="A78" i="130"/>
  <c r="E77" i="130"/>
  <c r="C79" i="133" l="1"/>
  <c r="F79" i="133" s="1"/>
  <c r="C77" i="130"/>
  <c r="D77" i="130" s="1"/>
  <c r="K80" i="133"/>
  <c r="E80" i="133"/>
  <c r="H80" i="133"/>
  <c r="G80" i="133"/>
  <c r="I80" i="133"/>
  <c r="A81" i="133"/>
  <c r="J80" i="133"/>
  <c r="D80" i="133"/>
  <c r="E80" i="135"/>
  <c r="A78" i="141"/>
  <c r="G79" i="135"/>
  <c r="F79" i="135"/>
  <c r="F78" i="133"/>
  <c r="B77" i="141"/>
  <c r="B79" i="133"/>
  <c r="A79" i="130"/>
  <c r="E78" i="130"/>
  <c r="B80" i="133" l="1"/>
  <c r="B78" i="141"/>
  <c r="C78" i="130"/>
  <c r="D78" i="130" s="1"/>
  <c r="C80" i="133"/>
  <c r="F80" i="133" s="1"/>
  <c r="E81" i="135"/>
  <c r="A79" i="141"/>
  <c r="G80" i="135"/>
  <c r="F80" i="135"/>
  <c r="K81" i="133"/>
  <c r="A82" i="133"/>
  <c r="D81" i="133"/>
  <c r="I81" i="133"/>
  <c r="J81" i="133"/>
  <c r="E81" i="133"/>
  <c r="H81" i="133"/>
  <c r="G81" i="133"/>
  <c r="A80" i="130"/>
  <c r="E79" i="130"/>
  <c r="B79" i="141" l="1"/>
  <c r="B81" i="133"/>
  <c r="C81" i="133"/>
  <c r="F81" i="133" s="1"/>
  <c r="C79" i="130"/>
  <c r="D79" i="130" s="1"/>
  <c r="E82" i="135"/>
  <c r="A80" i="141"/>
  <c r="G81" i="135"/>
  <c r="F81" i="135"/>
  <c r="K82" i="133"/>
  <c r="G82" i="133"/>
  <c r="I82" i="133"/>
  <c r="J82" i="133"/>
  <c r="D82" i="133"/>
  <c r="H82" i="133"/>
  <c r="E82" i="133"/>
  <c r="A83" i="133"/>
  <c r="A81" i="130"/>
  <c r="E80" i="130"/>
  <c r="C80" i="130" l="1"/>
  <c r="D80" i="130" s="1"/>
  <c r="C82" i="133"/>
  <c r="F82" i="133" s="1"/>
  <c r="B80" i="141"/>
  <c r="B82" i="133"/>
  <c r="E83" i="135"/>
  <c r="A81" i="141"/>
  <c r="F82" i="135"/>
  <c r="G82" i="135"/>
  <c r="K83" i="133"/>
  <c r="A84" i="133"/>
  <c r="D83" i="133"/>
  <c r="E83" i="133"/>
  <c r="G83" i="133"/>
  <c r="J83" i="133"/>
  <c r="I83" i="133"/>
  <c r="H83" i="133"/>
  <c r="A82" i="130"/>
  <c r="E81" i="130"/>
  <c r="C83" i="133" l="1"/>
  <c r="F83" i="133" s="1"/>
  <c r="C81" i="130"/>
  <c r="D81" i="130" s="1"/>
  <c r="B83" i="133"/>
  <c r="B81" i="141"/>
  <c r="E84" i="135"/>
  <c r="A82" i="141"/>
  <c r="F83" i="135"/>
  <c r="G83" i="135"/>
  <c r="K84" i="133"/>
  <c r="I84" i="133"/>
  <c r="J84" i="133"/>
  <c r="A85" i="133"/>
  <c r="D84" i="133"/>
  <c r="H84" i="133"/>
  <c r="E84" i="133"/>
  <c r="A83" i="130"/>
  <c r="E82" i="130"/>
  <c r="C84" i="133" l="1"/>
  <c r="C82" i="130"/>
  <c r="D82" i="130" s="1"/>
  <c r="B84" i="133"/>
  <c r="B82" i="141"/>
  <c r="E85" i="135"/>
  <c r="A83" i="141"/>
  <c r="F84" i="135"/>
  <c r="G84" i="135"/>
  <c r="K85" i="133"/>
  <c r="I85" i="133"/>
  <c r="H85" i="133"/>
  <c r="J85" i="133"/>
  <c r="D85" i="133"/>
  <c r="A86" i="133"/>
  <c r="F85" i="133"/>
  <c r="E85" i="133"/>
  <c r="A84" i="130"/>
  <c r="E83" i="130"/>
  <c r="C85" i="133" l="1"/>
  <c r="G85" i="133" s="1"/>
  <c r="C83" i="130"/>
  <c r="D83" i="130" s="1"/>
  <c r="B85" i="133"/>
  <c r="B83" i="141"/>
  <c r="K86" i="133"/>
  <c r="E86" i="133"/>
  <c r="H86" i="133"/>
  <c r="I86" i="133"/>
  <c r="J86" i="133"/>
  <c r="D86" i="133"/>
  <c r="A87" i="133"/>
  <c r="F86" i="133"/>
  <c r="E86" i="135"/>
  <c r="A84" i="141"/>
  <c r="F85" i="135"/>
  <c r="G85" i="135"/>
  <c r="G84" i="133"/>
  <c r="F84" i="133"/>
  <c r="A85" i="130"/>
  <c r="E84" i="130"/>
  <c r="E87" i="135" l="1"/>
  <c r="A85" i="141"/>
  <c r="G86" i="135"/>
  <c r="F86" i="135"/>
  <c r="B84" i="141"/>
  <c r="B86" i="133"/>
  <c r="K87" i="133"/>
  <c r="H87" i="133"/>
  <c r="I87" i="133"/>
  <c r="J87" i="133"/>
  <c r="A88" i="133"/>
  <c r="D87" i="133"/>
  <c r="F87" i="133"/>
  <c r="E87" i="133"/>
  <c r="C84" i="130"/>
  <c r="D84" i="130" s="1"/>
  <c r="C86" i="133"/>
  <c r="A86" i="130"/>
  <c r="E85" i="130"/>
  <c r="B87" i="133" l="1"/>
  <c r="B85" i="141"/>
  <c r="C87" i="133"/>
  <c r="G87" i="133" s="1"/>
  <c r="C85" i="130"/>
  <c r="D85" i="130" s="1"/>
  <c r="K88" i="133"/>
  <c r="E88" i="133"/>
  <c r="I88" i="133"/>
  <c r="H88" i="133"/>
  <c r="J88" i="133"/>
  <c r="A89" i="133"/>
  <c r="F88" i="133"/>
  <c r="D88" i="133"/>
  <c r="G86" i="133"/>
  <c r="E88" i="135"/>
  <c r="A86" i="141"/>
  <c r="F87" i="135"/>
  <c r="G87" i="135"/>
  <c r="A87" i="130"/>
  <c r="E86" i="130"/>
  <c r="E89" i="135" l="1"/>
  <c r="A87" i="141"/>
  <c r="F88" i="135"/>
  <c r="G88" i="135"/>
  <c r="C86" i="130"/>
  <c r="D86" i="130" s="1"/>
  <c r="C88" i="133"/>
  <c r="K89" i="133"/>
  <c r="H89" i="133"/>
  <c r="I89" i="133"/>
  <c r="J89" i="133"/>
  <c r="F89" i="133"/>
  <c r="D89" i="133"/>
  <c r="A90" i="133"/>
  <c r="E89" i="133"/>
  <c r="B88" i="133"/>
  <c r="B86" i="141"/>
  <c r="A88" i="130"/>
  <c r="E87" i="130"/>
  <c r="E90" i="135" l="1"/>
  <c r="A88" i="141"/>
  <c r="G89" i="135"/>
  <c r="F89" i="135"/>
  <c r="K90" i="133"/>
  <c r="D90" i="133"/>
  <c r="A91" i="133"/>
  <c r="I90" i="133"/>
  <c r="E90" i="133"/>
  <c r="F90" i="133"/>
  <c r="H90" i="133"/>
  <c r="J90" i="133"/>
  <c r="G88" i="133"/>
  <c r="C89" i="133"/>
  <c r="G89" i="133" s="1"/>
  <c r="C87" i="130"/>
  <c r="D87" i="130" s="1"/>
  <c r="B87" i="141"/>
  <c r="B89" i="133"/>
  <c r="A89" i="130"/>
  <c r="E88" i="130"/>
  <c r="K91" i="133" l="1"/>
  <c r="D91" i="133"/>
  <c r="E91" i="133"/>
  <c r="J91" i="133"/>
  <c r="A92" i="133"/>
  <c r="F91" i="133"/>
  <c r="H91" i="133"/>
  <c r="I91" i="133"/>
  <c r="B90" i="133"/>
  <c r="B88" i="141"/>
  <c r="C90" i="133"/>
  <c r="C88" i="130"/>
  <c r="D88" i="130" s="1"/>
  <c r="E91" i="135"/>
  <c r="A89" i="141"/>
  <c r="G90" i="135"/>
  <c r="F90" i="135"/>
  <c r="A90" i="130"/>
  <c r="E89" i="130"/>
  <c r="C91" i="133" l="1"/>
  <c r="G91" i="133" s="1"/>
  <c r="C89" i="130"/>
  <c r="D89" i="130" s="1"/>
  <c r="E92" i="135"/>
  <c r="A90" i="141"/>
  <c r="G91" i="135"/>
  <c r="F91" i="135"/>
  <c r="K92" i="133"/>
  <c r="A93" i="133"/>
  <c r="D92" i="133"/>
  <c r="E92" i="133"/>
  <c r="I92" i="133"/>
  <c r="J92" i="133"/>
  <c r="F92" i="133"/>
  <c r="H92" i="133"/>
  <c r="G90" i="133"/>
  <c r="B89" i="141"/>
  <c r="B91" i="133"/>
  <c r="A91" i="130"/>
  <c r="E90" i="130"/>
  <c r="K93" i="133" l="1"/>
  <c r="F93" i="133"/>
  <c r="E93" i="133"/>
  <c r="I93" i="133"/>
  <c r="H93" i="133"/>
  <c r="D93" i="133"/>
  <c r="J93" i="133"/>
  <c r="A94" i="133"/>
  <c r="B90" i="141"/>
  <c r="B92" i="133"/>
  <c r="C90" i="130"/>
  <c r="D90" i="130" s="1"/>
  <c r="C92" i="133"/>
  <c r="G92" i="133" s="1"/>
  <c r="E93" i="135"/>
  <c r="A91" i="141"/>
  <c r="F92" i="135"/>
  <c r="G92" i="135"/>
  <c r="A92" i="130"/>
  <c r="E91" i="130"/>
  <c r="E94" i="135" l="1"/>
  <c r="A92" i="141"/>
  <c r="G93" i="135"/>
  <c r="F93" i="135"/>
  <c r="B93" i="133"/>
  <c r="B91" i="141"/>
  <c r="C93" i="133"/>
  <c r="G93" i="133" s="1"/>
  <c r="C91" i="130"/>
  <c r="D91" i="130" s="1"/>
  <c r="K94" i="133"/>
  <c r="A95" i="133"/>
  <c r="F94" i="133"/>
  <c r="J94" i="133"/>
  <c r="D94" i="133"/>
  <c r="E94" i="133"/>
  <c r="I94" i="133"/>
  <c r="H94" i="133"/>
  <c r="A93" i="130"/>
  <c r="E92" i="130"/>
  <c r="B94" i="133" l="1"/>
  <c r="B92" i="141"/>
  <c r="C92" i="130"/>
  <c r="D92" i="130" s="1"/>
  <c r="C94" i="133"/>
  <c r="G94" i="133" s="1"/>
  <c r="K95" i="133"/>
  <c r="I95" i="133"/>
  <c r="D95" i="133"/>
  <c r="A96" i="133"/>
  <c r="J95" i="133"/>
  <c r="E95" i="133"/>
  <c r="F95" i="133"/>
  <c r="H95" i="133"/>
  <c r="E95" i="135"/>
  <c r="A93" i="141"/>
  <c r="G94" i="135"/>
  <c r="F94" i="135"/>
  <c r="A94" i="130"/>
  <c r="E93" i="130"/>
  <c r="K96" i="133" l="1"/>
  <c r="A97" i="133"/>
  <c r="D96" i="133"/>
  <c r="E96" i="133"/>
  <c r="I96" i="133"/>
  <c r="J96" i="133"/>
  <c r="F96" i="133"/>
  <c r="H96" i="133"/>
  <c r="E96" i="135"/>
  <c r="A94" i="141"/>
  <c r="G95" i="135"/>
  <c r="F95" i="135"/>
  <c r="C95" i="133"/>
  <c r="G95" i="133" s="1"/>
  <c r="C93" i="130"/>
  <c r="D93" i="130" s="1"/>
  <c r="B95" i="133"/>
  <c r="B93" i="141"/>
  <c r="A95" i="130"/>
  <c r="E94" i="130"/>
  <c r="B96" i="133" l="1"/>
  <c r="B94" i="141"/>
  <c r="C94" i="130"/>
  <c r="D94" i="130" s="1"/>
  <c r="C96" i="133"/>
  <c r="G96" i="133" s="1"/>
  <c r="E97" i="135"/>
  <c r="A95" i="141"/>
  <c r="G96" i="135"/>
  <c r="F96" i="135"/>
  <c r="K97" i="133"/>
  <c r="D97" i="133"/>
  <c r="E97" i="133"/>
  <c r="A98" i="133"/>
  <c r="F97" i="133"/>
  <c r="I97" i="133"/>
  <c r="J97" i="133"/>
  <c r="H97" i="133"/>
  <c r="A96" i="130"/>
  <c r="E95" i="130"/>
  <c r="B97" i="133" l="1"/>
  <c r="B95" i="141"/>
  <c r="E98" i="135"/>
  <c r="A96" i="141"/>
  <c r="G97" i="135"/>
  <c r="F97" i="135"/>
  <c r="K98" i="133"/>
  <c r="D98" i="133"/>
  <c r="E98" i="133"/>
  <c r="J98" i="133"/>
  <c r="A99" i="133"/>
  <c r="F98" i="133"/>
  <c r="H98" i="133"/>
  <c r="I98" i="133"/>
  <c r="C97" i="133"/>
  <c r="G97" i="133" s="1"/>
  <c r="C95" i="130"/>
  <c r="D95" i="130" s="1"/>
  <c r="A97" i="130"/>
  <c r="E96" i="130"/>
  <c r="B96" i="141" l="1"/>
  <c r="B98" i="133"/>
  <c r="C96" i="130"/>
  <c r="D96" i="130" s="1"/>
  <c r="C98" i="133"/>
  <c r="G98" i="133" s="1"/>
  <c r="K99" i="133"/>
  <c r="A100" i="133"/>
  <c r="F99" i="133"/>
  <c r="J99" i="133"/>
  <c r="D99" i="133"/>
  <c r="E99" i="133"/>
  <c r="H99" i="133"/>
  <c r="I99" i="133"/>
  <c r="E99" i="135"/>
  <c r="A97" i="141"/>
  <c r="G98" i="135"/>
  <c r="F98" i="135"/>
  <c r="A98" i="130"/>
  <c r="E97" i="130"/>
  <c r="E100" i="135" l="1"/>
  <c r="A98" i="141"/>
  <c r="F99" i="135"/>
  <c r="G99" i="135"/>
  <c r="K100" i="133"/>
  <c r="A101" i="133"/>
  <c r="D100" i="133"/>
  <c r="F100" i="133"/>
  <c r="E100" i="133"/>
  <c r="H100" i="133"/>
  <c r="J100" i="133"/>
  <c r="I100" i="133"/>
  <c r="C97" i="130"/>
  <c r="D97" i="130" s="1"/>
  <c r="C99" i="133"/>
  <c r="G99" i="133" s="1"/>
  <c r="B97" i="141"/>
  <c r="B99" i="133"/>
  <c r="A99" i="130"/>
  <c r="E98" i="130"/>
  <c r="K101" i="133" l="1"/>
  <c r="J101" i="133"/>
  <c r="D101" i="133"/>
  <c r="E101" i="133"/>
  <c r="H101" i="133"/>
  <c r="A102" i="133"/>
  <c r="F101" i="133"/>
  <c r="I101" i="133"/>
  <c r="C100" i="133"/>
  <c r="G100" i="133" s="1"/>
  <c r="C98" i="130"/>
  <c r="D98" i="130" s="1"/>
  <c r="B98" i="141"/>
  <c r="B100" i="133"/>
  <c r="E101" i="135"/>
  <c r="A99" i="141"/>
  <c r="G100" i="135"/>
  <c r="F100" i="135"/>
  <c r="A100" i="130"/>
  <c r="E99" i="130"/>
  <c r="K102" i="133" l="1"/>
  <c r="J102" i="133"/>
  <c r="D102" i="133"/>
  <c r="A103" i="133"/>
  <c r="I102" i="133"/>
  <c r="F102" i="133"/>
  <c r="E102" i="133"/>
  <c r="H102" i="133"/>
  <c r="E102" i="135"/>
  <c r="A100" i="141"/>
  <c r="F101" i="135"/>
  <c r="G101" i="135"/>
  <c r="C101" i="133"/>
  <c r="G101" i="133" s="1"/>
  <c r="C99" i="130"/>
  <c r="D99" i="130" s="1"/>
  <c r="B101" i="133"/>
  <c r="B99" i="141"/>
  <c r="A101" i="130"/>
  <c r="E100" i="130"/>
  <c r="C100" i="130" l="1"/>
  <c r="D100" i="130" s="1"/>
  <c r="C102" i="133"/>
  <c r="G102" i="133" s="1"/>
  <c r="B102" i="133"/>
  <c r="B100" i="141"/>
  <c r="K103" i="133"/>
  <c r="A104" i="133"/>
  <c r="D103" i="133"/>
  <c r="F103" i="133"/>
  <c r="E103" i="133"/>
  <c r="H103" i="133"/>
  <c r="I103" i="133"/>
  <c r="J103" i="133"/>
  <c r="E103" i="135"/>
  <c r="A101" i="141"/>
  <c r="F102" i="135"/>
  <c r="G102" i="135"/>
  <c r="A102" i="130"/>
  <c r="E101" i="130"/>
  <c r="B101" i="141" l="1"/>
  <c r="B103" i="133"/>
  <c r="E104" i="135"/>
  <c r="A102" i="141"/>
  <c r="F103" i="135"/>
  <c r="G103" i="135"/>
  <c r="K104" i="133"/>
  <c r="J104" i="133"/>
  <c r="A105" i="133"/>
  <c r="D104" i="133"/>
  <c r="E104" i="133"/>
  <c r="H104" i="133"/>
  <c r="F104" i="133"/>
  <c r="I104" i="133"/>
  <c r="C101" i="130"/>
  <c r="D101" i="130" s="1"/>
  <c r="C103" i="133"/>
  <c r="G103" i="133" s="1"/>
  <c r="A103" i="130"/>
  <c r="E102" i="130"/>
  <c r="C104" i="133" l="1"/>
  <c r="G104" i="133" s="1"/>
  <c r="C102" i="130"/>
  <c r="D102" i="130" s="1"/>
  <c r="B104" i="133"/>
  <c r="B102" i="141"/>
  <c r="E105" i="135"/>
  <c r="A103" i="141"/>
  <c r="G104" i="135"/>
  <c r="F104" i="135"/>
  <c r="K105" i="133"/>
  <c r="J105" i="133"/>
  <c r="A106" i="133"/>
  <c r="E105" i="133"/>
  <c r="I105" i="133"/>
  <c r="D105" i="133"/>
  <c r="F105" i="133"/>
  <c r="H105" i="133"/>
  <c r="A104" i="130"/>
  <c r="E103" i="130"/>
  <c r="C105" i="133" l="1"/>
  <c r="G105" i="133" s="1"/>
  <c r="C103" i="130"/>
  <c r="D103" i="130" s="1"/>
  <c r="E106" i="135"/>
  <c r="A104" i="141"/>
  <c r="G105" i="135"/>
  <c r="F105" i="135"/>
  <c r="K106" i="133"/>
  <c r="J106" i="133"/>
  <c r="A107" i="133"/>
  <c r="D106" i="133"/>
  <c r="E106" i="133"/>
  <c r="H106" i="133"/>
  <c r="F106" i="133"/>
  <c r="I106" i="133"/>
  <c r="B103" i="141"/>
  <c r="B105" i="133"/>
  <c r="A105" i="130"/>
  <c r="E104" i="130"/>
  <c r="B106" i="133" l="1"/>
  <c r="B104" i="141"/>
  <c r="C104" i="130"/>
  <c r="D104" i="130" s="1"/>
  <c r="C106" i="133"/>
  <c r="E107" i="135"/>
  <c r="A105" i="141"/>
  <c r="F106" i="135"/>
  <c r="G106" i="135"/>
  <c r="K107" i="133"/>
  <c r="J107" i="133"/>
  <c r="A108" i="133"/>
  <c r="D107" i="133"/>
  <c r="F107" i="133"/>
  <c r="E107" i="133"/>
  <c r="I107" i="133"/>
  <c r="H107" i="133"/>
  <c r="A106" i="130"/>
  <c r="E105" i="130"/>
  <c r="B107" i="133" l="1"/>
  <c r="B105" i="141"/>
  <c r="C107" i="133"/>
  <c r="G107" i="133" s="1"/>
  <c r="C105" i="130"/>
  <c r="D105" i="130" s="1"/>
  <c r="E108" i="135"/>
  <c r="A106" i="141"/>
  <c r="G107" i="135"/>
  <c r="F107" i="135"/>
  <c r="G106" i="133"/>
  <c r="K108" i="133"/>
  <c r="A109" i="133"/>
  <c r="D108" i="133"/>
  <c r="F108" i="133"/>
  <c r="H108" i="133"/>
  <c r="J108" i="133"/>
  <c r="E108" i="133"/>
  <c r="I108" i="133"/>
  <c r="A107" i="130"/>
  <c r="E106" i="130"/>
  <c r="B108" i="133" l="1"/>
  <c r="B106" i="141"/>
  <c r="C106" i="130"/>
  <c r="D106" i="130" s="1"/>
  <c r="C108" i="133"/>
  <c r="G108" i="133" s="1"/>
  <c r="E109" i="135"/>
  <c r="A107" i="141"/>
  <c r="G108" i="135"/>
  <c r="F108" i="135"/>
  <c r="K109" i="133"/>
  <c r="J109" i="133"/>
  <c r="F109" i="133"/>
  <c r="D109" i="133"/>
  <c r="A110" i="133"/>
  <c r="I109" i="133"/>
  <c r="E109" i="133"/>
  <c r="H109" i="133"/>
  <c r="A108" i="130"/>
  <c r="E107" i="130"/>
  <c r="B107" i="141" l="1"/>
  <c r="B109" i="133"/>
  <c r="C109" i="133"/>
  <c r="G109" i="133" s="1"/>
  <c r="C107" i="130"/>
  <c r="D107" i="130" s="1"/>
  <c r="K110" i="133"/>
  <c r="A111" i="133"/>
  <c r="D110" i="133"/>
  <c r="F110" i="133"/>
  <c r="H110" i="133"/>
  <c r="I110" i="133"/>
  <c r="J110" i="133"/>
  <c r="E110" i="133"/>
  <c r="E110" i="135"/>
  <c r="A108" i="141"/>
  <c r="F109" i="135"/>
  <c r="G109" i="135"/>
  <c r="A109" i="130"/>
  <c r="E108" i="130"/>
  <c r="B108" i="141" l="1"/>
  <c r="B110" i="133"/>
  <c r="E111" i="135"/>
  <c r="A109" i="141"/>
  <c r="F110" i="135"/>
  <c r="G110" i="135"/>
  <c r="K111" i="133"/>
  <c r="J111" i="133"/>
  <c r="D111" i="133"/>
  <c r="F111" i="133"/>
  <c r="A112" i="133"/>
  <c r="E111" i="133"/>
  <c r="H111" i="133"/>
  <c r="I111" i="133"/>
  <c r="C108" i="130"/>
  <c r="D108" i="130" s="1"/>
  <c r="C110" i="133"/>
  <c r="G110" i="133" s="1"/>
  <c r="A110" i="130"/>
  <c r="E109" i="130"/>
  <c r="C111" i="133" l="1"/>
  <c r="G111" i="133" s="1"/>
  <c r="C109" i="130"/>
  <c r="D109" i="130" s="1"/>
  <c r="B109" i="141"/>
  <c r="B111" i="133"/>
  <c r="K112" i="133"/>
  <c r="A113" i="133"/>
  <c r="E112" i="133"/>
  <c r="I112" i="133"/>
  <c r="D112" i="133"/>
  <c r="J112" i="133"/>
  <c r="F112" i="133"/>
  <c r="H112" i="133"/>
  <c r="E112" i="135"/>
  <c r="A110" i="141"/>
  <c r="G111" i="135"/>
  <c r="F111" i="135"/>
  <c r="A111" i="130"/>
  <c r="E110" i="130"/>
  <c r="E113" i="135" l="1"/>
  <c r="A111" i="141"/>
  <c r="G112" i="135"/>
  <c r="F112" i="135"/>
  <c r="K113" i="133"/>
  <c r="H113" i="133"/>
  <c r="I113" i="133"/>
  <c r="J113" i="133"/>
  <c r="D113" i="133"/>
  <c r="A114" i="133"/>
  <c r="F113" i="133"/>
  <c r="E113" i="133"/>
  <c r="C112" i="133"/>
  <c r="G112" i="133" s="1"/>
  <c r="C110" i="130"/>
  <c r="D110" i="130" s="1"/>
  <c r="B112" i="133"/>
  <c r="B110" i="141"/>
  <c r="A112" i="130"/>
  <c r="E111" i="130"/>
  <c r="B113" i="133" l="1"/>
  <c r="B111" i="141"/>
  <c r="C113" i="133"/>
  <c r="G113" i="133" s="1"/>
  <c r="C111" i="130"/>
  <c r="D111" i="130" s="1"/>
  <c r="K114" i="133"/>
  <c r="D114" i="133"/>
  <c r="A115" i="133"/>
  <c r="E114" i="133"/>
  <c r="F114" i="133"/>
  <c r="I114" i="133"/>
  <c r="J114" i="133"/>
  <c r="H114" i="133"/>
  <c r="E114" i="135"/>
  <c r="A112" i="141"/>
  <c r="F113" i="135"/>
  <c r="G113" i="135"/>
  <c r="A113" i="130"/>
  <c r="E112" i="130"/>
  <c r="E115" i="135" l="1"/>
  <c r="A113" i="141"/>
  <c r="G114" i="135"/>
  <c r="F114" i="135"/>
  <c r="K115" i="133"/>
  <c r="I115" i="133"/>
  <c r="J115" i="133"/>
  <c r="A116" i="133"/>
  <c r="F115" i="133"/>
  <c r="D115" i="133"/>
  <c r="E115" i="133"/>
  <c r="H115" i="133"/>
  <c r="B114" i="133"/>
  <c r="B112" i="141"/>
  <c r="C112" i="130"/>
  <c r="D112" i="130" s="1"/>
  <c r="C114" i="133"/>
  <c r="A114" i="130"/>
  <c r="E113" i="130"/>
  <c r="K116" i="133" l="1"/>
  <c r="A117" i="133"/>
  <c r="D116" i="133"/>
  <c r="F116" i="133"/>
  <c r="E116" i="133"/>
  <c r="I116" i="133"/>
  <c r="J116" i="133"/>
  <c r="H116" i="133"/>
  <c r="B113" i="141"/>
  <c r="B115" i="133"/>
  <c r="C113" i="130"/>
  <c r="D113" i="130" s="1"/>
  <c r="C115" i="133"/>
  <c r="G115" i="133" s="1"/>
  <c r="G114" i="133"/>
  <c r="E116" i="135"/>
  <c r="A114" i="141"/>
  <c r="G115" i="135"/>
  <c r="F115" i="135"/>
  <c r="A115" i="130"/>
  <c r="E114" i="130"/>
  <c r="E117" i="135" l="1"/>
  <c r="A115" i="141"/>
  <c r="F116" i="135"/>
  <c r="G116" i="135"/>
  <c r="C114" i="130"/>
  <c r="D114" i="130" s="1"/>
  <c r="C116" i="133"/>
  <c r="G116" i="133" s="1"/>
  <c r="K117" i="133"/>
  <c r="H117" i="133"/>
  <c r="I117" i="133"/>
  <c r="J117" i="133"/>
  <c r="D117" i="133"/>
  <c r="A118" i="133"/>
  <c r="F117" i="133"/>
  <c r="E117" i="133"/>
  <c r="B116" i="133"/>
  <c r="B114" i="141"/>
  <c r="A116" i="130"/>
  <c r="E115" i="130"/>
  <c r="K118" i="133" l="1"/>
  <c r="D118" i="133"/>
  <c r="A119" i="133"/>
  <c r="F118" i="133"/>
  <c r="E118" i="133"/>
  <c r="H118" i="133"/>
  <c r="I118" i="133"/>
  <c r="J118" i="133"/>
  <c r="C117" i="133"/>
  <c r="G117" i="133" s="1"/>
  <c r="C115" i="130"/>
  <c r="D115" i="130" s="1"/>
  <c r="B117" i="133"/>
  <c r="B115" i="141"/>
  <c r="E118" i="135"/>
  <c r="A116" i="141"/>
  <c r="F117" i="135"/>
  <c r="G117" i="135"/>
  <c r="A117" i="130"/>
  <c r="E116" i="130"/>
  <c r="B118" i="133" l="1"/>
  <c r="B116" i="141"/>
  <c r="E119" i="135"/>
  <c r="A117" i="141"/>
  <c r="F118" i="135"/>
  <c r="G118" i="135"/>
  <c r="K119" i="133"/>
  <c r="I119" i="133"/>
  <c r="J119" i="133"/>
  <c r="A120" i="133"/>
  <c r="E119" i="133"/>
  <c r="H119" i="133"/>
  <c r="D119" i="133"/>
  <c r="F119" i="133"/>
  <c r="C116" i="130"/>
  <c r="D116" i="130" s="1"/>
  <c r="C118" i="133"/>
  <c r="G118" i="133" s="1"/>
  <c r="A118" i="130"/>
  <c r="E117" i="130"/>
  <c r="C119" i="133" l="1"/>
  <c r="G119" i="133" s="1"/>
  <c r="C117" i="130"/>
  <c r="D117" i="130" s="1"/>
  <c r="B117" i="141"/>
  <c r="B119" i="133"/>
  <c r="E120" i="135"/>
  <c r="A118" i="141"/>
  <c r="F119" i="135"/>
  <c r="G119" i="135"/>
  <c r="K120" i="133"/>
  <c r="A121" i="133"/>
  <c r="D120" i="133"/>
  <c r="I120" i="133"/>
  <c r="J120" i="133"/>
  <c r="F120" i="133"/>
  <c r="H120" i="133"/>
  <c r="E120" i="133"/>
  <c r="A119" i="130"/>
  <c r="E118" i="130"/>
  <c r="B118" i="141" l="1"/>
  <c r="B120" i="133"/>
  <c r="E121" i="135"/>
  <c r="A119" i="141"/>
  <c r="F120" i="135"/>
  <c r="G120" i="135"/>
  <c r="C118" i="130"/>
  <c r="D118" i="130" s="1"/>
  <c r="C120" i="133"/>
  <c r="K121" i="133"/>
  <c r="I121" i="133"/>
  <c r="J121" i="133"/>
  <c r="D121" i="133"/>
  <c r="A122" i="133"/>
  <c r="E121" i="133"/>
  <c r="H121" i="133"/>
  <c r="F121" i="133"/>
  <c r="A120" i="130"/>
  <c r="E119" i="130"/>
  <c r="G120" i="133" l="1"/>
  <c r="C121" i="133"/>
  <c r="G121" i="133" s="1"/>
  <c r="C119" i="130"/>
  <c r="D119" i="130" s="1"/>
  <c r="B121" i="133"/>
  <c r="B119" i="141"/>
  <c r="E122" i="135"/>
  <c r="A120" i="141"/>
  <c r="G121" i="135"/>
  <c r="F121" i="135"/>
  <c r="K122" i="133"/>
  <c r="J122" i="133"/>
  <c r="A123" i="133"/>
  <c r="D122" i="133"/>
  <c r="E122" i="133"/>
  <c r="F122" i="133"/>
  <c r="I122" i="133"/>
  <c r="H122" i="133"/>
  <c r="A121" i="130"/>
  <c r="E120" i="130"/>
  <c r="C122" i="133" l="1"/>
  <c r="C120" i="130"/>
  <c r="D120" i="130" s="1"/>
  <c r="E123" i="135"/>
  <c r="A121" i="141"/>
  <c r="F122" i="135"/>
  <c r="G122" i="135"/>
  <c r="K123" i="133"/>
  <c r="H123" i="133"/>
  <c r="A124" i="133"/>
  <c r="D123" i="133"/>
  <c r="E123" i="133"/>
  <c r="F123" i="133"/>
  <c r="J123" i="133"/>
  <c r="I123" i="133"/>
  <c r="B120" i="141"/>
  <c r="B122" i="133"/>
  <c r="A122" i="130"/>
  <c r="E121" i="130"/>
  <c r="C123" i="133" l="1"/>
  <c r="G123" i="133" s="1"/>
  <c r="C121" i="130"/>
  <c r="D121" i="130" s="1"/>
  <c r="B121" i="141"/>
  <c r="B123" i="133"/>
  <c r="E124" i="135"/>
  <c r="A122" i="141"/>
  <c r="G123" i="135"/>
  <c r="F123" i="135"/>
  <c r="K124" i="133"/>
  <c r="A125" i="133"/>
  <c r="E124" i="133"/>
  <c r="F124" i="133"/>
  <c r="D124" i="133"/>
  <c r="I124" i="133"/>
  <c r="J124" i="133"/>
  <c r="G122" i="133"/>
  <c r="A123" i="130"/>
  <c r="E122" i="130"/>
  <c r="C122" i="130" l="1"/>
  <c r="D122" i="130" s="1"/>
  <c r="C124" i="133"/>
  <c r="E125" i="135"/>
  <c r="A123" i="141"/>
  <c r="F124" i="135"/>
  <c r="G124" i="135"/>
  <c r="B124" i="133"/>
  <c r="B122" i="141"/>
  <c r="K125" i="133"/>
  <c r="J125" i="133"/>
  <c r="I125" i="133"/>
  <c r="D125" i="133"/>
  <c r="A126" i="133"/>
  <c r="G125" i="133"/>
  <c r="E125" i="133"/>
  <c r="F125" i="133"/>
  <c r="A124" i="130"/>
  <c r="E123" i="130"/>
  <c r="C125" i="133" l="1"/>
  <c r="H125" i="133" s="1"/>
  <c r="C123" i="130"/>
  <c r="D123" i="130" s="1"/>
  <c r="B123" i="141"/>
  <c r="B125" i="133"/>
  <c r="E126" i="135"/>
  <c r="A124" i="141"/>
  <c r="G125" i="135"/>
  <c r="F125" i="135"/>
  <c r="K126" i="133"/>
  <c r="J126" i="133"/>
  <c r="A127" i="133"/>
  <c r="D126" i="133"/>
  <c r="F126" i="133"/>
  <c r="G126" i="133"/>
  <c r="E126" i="133"/>
  <c r="I126" i="133"/>
  <c r="H124" i="133"/>
  <c r="G124" i="133"/>
  <c r="A125" i="130"/>
  <c r="E124" i="130"/>
  <c r="C124" i="130" l="1"/>
  <c r="D124" i="130" s="1"/>
  <c r="C126" i="133"/>
  <c r="H126" i="133" s="1"/>
  <c r="E127" i="135"/>
  <c r="A125" i="141"/>
  <c r="G126" i="135"/>
  <c r="F126" i="135"/>
  <c r="B126" i="133"/>
  <c r="B124" i="141"/>
  <c r="K127" i="133"/>
  <c r="I127" i="133"/>
  <c r="J127" i="133"/>
  <c r="G127" i="133"/>
  <c r="D127" i="133"/>
  <c r="A128" i="133"/>
  <c r="F127" i="133"/>
  <c r="E127" i="133"/>
  <c r="A126" i="130"/>
  <c r="E125" i="130"/>
  <c r="K128" i="133" l="1"/>
  <c r="A129" i="133"/>
  <c r="E128" i="133"/>
  <c r="D128" i="133"/>
  <c r="F128" i="133"/>
  <c r="G128" i="133"/>
  <c r="I128" i="133"/>
  <c r="J128" i="133"/>
  <c r="B127" i="133"/>
  <c r="B125" i="141"/>
  <c r="C127" i="133"/>
  <c r="H127" i="133" s="1"/>
  <c r="C125" i="130"/>
  <c r="D125" i="130" s="1"/>
  <c r="E128" i="135"/>
  <c r="A126" i="141"/>
  <c r="F127" i="135"/>
  <c r="G127" i="135"/>
  <c r="A127" i="130"/>
  <c r="E126" i="130"/>
  <c r="B128" i="133" l="1"/>
  <c r="B126" i="141"/>
  <c r="E129" i="135"/>
  <c r="A127" i="141"/>
  <c r="G128" i="135"/>
  <c r="F128" i="135"/>
  <c r="K129" i="133"/>
  <c r="I129" i="133"/>
  <c r="D129" i="133"/>
  <c r="A130" i="133"/>
  <c r="F129" i="133"/>
  <c r="E129" i="133"/>
  <c r="J129" i="133"/>
  <c r="G129" i="133"/>
  <c r="C128" i="133"/>
  <c r="H128" i="133" s="1"/>
  <c r="C126" i="130"/>
  <c r="D126" i="130" s="1"/>
  <c r="A128" i="130"/>
  <c r="E127" i="130"/>
  <c r="B129" i="133" l="1"/>
  <c r="B127" i="141"/>
  <c r="C129" i="133"/>
  <c r="H129" i="133" s="1"/>
  <c r="C127" i="130"/>
  <c r="D127" i="130" s="1"/>
  <c r="E130" i="135"/>
  <c r="A128" i="141"/>
  <c r="G129" i="135"/>
  <c r="F129" i="135"/>
  <c r="K130" i="133"/>
  <c r="J130" i="133"/>
  <c r="D130" i="133"/>
  <c r="E130" i="133"/>
  <c r="A131" i="133"/>
  <c r="F130" i="133"/>
  <c r="G130" i="133"/>
  <c r="I130" i="133"/>
  <c r="A129" i="130"/>
  <c r="E128" i="130"/>
  <c r="C128" i="130" l="1"/>
  <c r="D128" i="130" s="1"/>
  <c r="C130" i="133"/>
  <c r="K131" i="133"/>
  <c r="G131" i="133"/>
  <c r="I131" i="133"/>
  <c r="J131" i="133"/>
  <c r="A132" i="133"/>
  <c r="F131" i="133"/>
  <c r="D131" i="133"/>
  <c r="E131" i="133"/>
  <c r="E131" i="135"/>
  <c r="A129" i="141"/>
  <c r="G130" i="135"/>
  <c r="F130" i="135"/>
  <c r="B128" i="141"/>
  <c r="B130" i="133"/>
  <c r="A130" i="130"/>
  <c r="E129" i="130"/>
  <c r="K132" i="133" l="1"/>
  <c r="J132" i="133"/>
  <c r="A133" i="133"/>
  <c r="D132" i="133"/>
  <c r="G132" i="133"/>
  <c r="E132" i="133"/>
  <c r="F132" i="133"/>
  <c r="I132" i="133"/>
  <c r="B131" i="133"/>
  <c r="B129" i="141"/>
  <c r="C131" i="133"/>
  <c r="H131" i="133" s="1"/>
  <c r="C129" i="130"/>
  <c r="D129" i="130" s="1"/>
  <c r="E132" i="135"/>
  <c r="A130" i="141"/>
  <c r="F131" i="135"/>
  <c r="G131" i="135"/>
  <c r="H130" i="133"/>
  <c r="A131" i="130"/>
  <c r="E130" i="130"/>
  <c r="B132" i="133" l="1"/>
  <c r="B130" i="141"/>
  <c r="C132" i="133"/>
  <c r="H132" i="133" s="1"/>
  <c r="C130" i="130"/>
  <c r="D130" i="130" s="1"/>
  <c r="E133" i="135"/>
  <c r="A131" i="141"/>
  <c r="G132" i="135"/>
  <c r="F132" i="135"/>
  <c r="K133" i="133"/>
  <c r="I133" i="133"/>
  <c r="J133" i="133"/>
  <c r="G133" i="133"/>
  <c r="D133" i="133"/>
  <c r="A134" i="133"/>
  <c r="E133" i="133"/>
  <c r="F133" i="133"/>
  <c r="A132" i="130"/>
  <c r="E131" i="130"/>
  <c r="B133" i="133" l="1"/>
  <c r="B131" i="141"/>
  <c r="C133" i="133"/>
  <c r="H133" i="133" s="1"/>
  <c r="C131" i="130"/>
  <c r="D131" i="130" s="1"/>
  <c r="K134" i="133"/>
  <c r="J134" i="133"/>
  <c r="D134" i="133"/>
  <c r="A135" i="133"/>
  <c r="F134" i="133"/>
  <c r="G134" i="133"/>
  <c r="E134" i="133"/>
  <c r="I134" i="133"/>
  <c r="E134" i="135"/>
  <c r="A132" i="141"/>
  <c r="F133" i="135"/>
  <c r="G133" i="135"/>
  <c r="A133" i="130"/>
  <c r="E132" i="130"/>
  <c r="B134" i="133" l="1"/>
  <c r="B132" i="141"/>
  <c r="K135" i="133"/>
  <c r="I135" i="133"/>
  <c r="J135" i="133"/>
  <c r="A136" i="133"/>
  <c r="E135" i="133"/>
  <c r="G135" i="133"/>
  <c r="D135" i="133"/>
  <c r="F135" i="133"/>
  <c r="E135" i="135"/>
  <c r="A133" i="141"/>
  <c r="F134" i="135"/>
  <c r="G134" i="135"/>
  <c r="C132" i="130"/>
  <c r="D132" i="130" s="1"/>
  <c r="C134" i="133"/>
  <c r="A134" i="130"/>
  <c r="E133" i="130"/>
  <c r="C135" i="133" l="1"/>
  <c r="H135" i="133" s="1"/>
  <c r="C133" i="130"/>
  <c r="D133" i="130" s="1"/>
  <c r="B135" i="133"/>
  <c r="B133" i="141"/>
  <c r="K136" i="133"/>
  <c r="J136" i="133"/>
  <c r="F136" i="133"/>
  <c r="A137" i="133"/>
  <c r="D136" i="133"/>
  <c r="E136" i="133"/>
  <c r="G136" i="133"/>
  <c r="I136" i="133"/>
  <c r="H134" i="133"/>
  <c r="E136" i="135"/>
  <c r="A134" i="141"/>
  <c r="F135" i="135"/>
  <c r="G135" i="135"/>
  <c r="A135" i="130"/>
  <c r="E134" i="130"/>
  <c r="E137" i="135" l="1"/>
  <c r="A135" i="141"/>
  <c r="G136" i="135"/>
  <c r="F136" i="135"/>
  <c r="K137" i="133"/>
  <c r="I137" i="133"/>
  <c r="F137" i="133"/>
  <c r="J137" i="133"/>
  <c r="D137" i="133"/>
  <c r="A138" i="133"/>
  <c r="G137" i="133"/>
  <c r="E137" i="133"/>
  <c r="B134" i="141"/>
  <c r="B136" i="133"/>
  <c r="C136" i="133"/>
  <c r="H136" i="133" s="1"/>
  <c r="C134" i="130"/>
  <c r="D134" i="130" s="1"/>
  <c r="A136" i="130"/>
  <c r="E135" i="130"/>
  <c r="K138" i="133" l="1"/>
  <c r="A139" i="133"/>
  <c r="E138" i="133"/>
  <c r="J138" i="133"/>
  <c r="G138" i="133"/>
  <c r="F138" i="133"/>
  <c r="D138" i="133"/>
  <c r="I138" i="133"/>
  <c r="B137" i="133"/>
  <c r="B135" i="141"/>
  <c r="C137" i="133"/>
  <c r="H137" i="133" s="1"/>
  <c r="C135" i="130"/>
  <c r="D135" i="130" s="1"/>
  <c r="E138" i="135"/>
  <c r="A136" i="141"/>
  <c r="F137" i="135"/>
  <c r="G137" i="135"/>
  <c r="A137" i="130"/>
  <c r="E136" i="130"/>
  <c r="E139" i="135" l="1"/>
  <c r="A137" i="141"/>
  <c r="G138" i="135"/>
  <c r="F138" i="135"/>
  <c r="C136" i="130"/>
  <c r="D136" i="130" s="1"/>
  <c r="C138" i="133"/>
  <c r="K139" i="133"/>
  <c r="G139" i="133"/>
  <c r="I139" i="133"/>
  <c r="J139" i="133"/>
  <c r="A140" i="133"/>
  <c r="D139" i="133"/>
  <c r="E139" i="133"/>
  <c r="F139" i="133"/>
  <c r="B138" i="133"/>
  <c r="B136" i="141"/>
  <c r="A138" i="130"/>
  <c r="E137" i="130"/>
  <c r="H138" i="133" l="1"/>
  <c r="B139" i="133"/>
  <c r="B137" i="141"/>
  <c r="C139" i="133"/>
  <c r="H139" i="133" s="1"/>
  <c r="C137" i="130"/>
  <c r="D137" i="130" s="1"/>
  <c r="K140" i="133"/>
  <c r="A141" i="133"/>
  <c r="J140" i="133"/>
  <c r="D140" i="133"/>
  <c r="E140" i="133"/>
  <c r="I140" i="133"/>
  <c r="F140" i="133"/>
  <c r="G140" i="133"/>
  <c r="E140" i="135"/>
  <c r="A138" i="141"/>
  <c r="G139" i="135"/>
  <c r="F139" i="135"/>
  <c r="A139" i="130"/>
  <c r="E138" i="130"/>
  <c r="E141" i="135" l="1"/>
  <c r="A139" i="141"/>
  <c r="G140" i="135"/>
  <c r="F140" i="135"/>
  <c r="B140" i="133"/>
  <c r="B138" i="141"/>
  <c r="K141" i="133"/>
  <c r="I141" i="133"/>
  <c r="J141" i="133"/>
  <c r="D141" i="133"/>
  <c r="F141" i="133"/>
  <c r="G141" i="133"/>
  <c r="A142" i="133"/>
  <c r="E141" i="133"/>
  <c r="C140" i="133"/>
  <c r="H140" i="133" s="1"/>
  <c r="C138" i="130"/>
  <c r="D138" i="130" s="1"/>
  <c r="A140" i="130"/>
  <c r="E139" i="130"/>
  <c r="K142" i="133" l="1"/>
  <c r="A143" i="133"/>
  <c r="E142" i="133"/>
  <c r="D142" i="133"/>
  <c r="G142" i="133"/>
  <c r="J142" i="133"/>
  <c r="F142" i="133"/>
  <c r="I142" i="133"/>
  <c r="B139" i="141"/>
  <c r="B141" i="133"/>
  <c r="C141" i="133"/>
  <c r="H141" i="133" s="1"/>
  <c r="C139" i="130"/>
  <c r="D139" i="130" s="1"/>
  <c r="E142" i="135"/>
  <c r="A140" i="141"/>
  <c r="G141" i="135"/>
  <c r="F141" i="135"/>
  <c r="A141" i="130"/>
  <c r="E140" i="130"/>
  <c r="C140" i="130" l="1"/>
  <c r="D140" i="130" s="1"/>
  <c r="C142" i="133"/>
  <c r="E143" i="135"/>
  <c r="A141" i="141"/>
  <c r="G142" i="135"/>
  <c r="F142" i="135"/>
  <c r="K143" i="133"/>
  <c r="G143" i="133"/>
  <c r="I143" i="133"/>
  <c r="J143" i="133"/>
  <c r="A144" i="133"/>
  <c r="E143" i="133"/>
  <c r="F143" i="133"/>
  <c r="D143" i="133"/>
  <c r="B142" i="133"/>
  <c r="B140" i="141"/>
  <c r="A142" i="130"/>
  <c r="E141" i="130"/>
  <c r="B141" i="141" l="1"/>
  <c r="B143" i="133"/>
  <c r="C143" i="133"/>
  <c r="H143" i="133" s="1"/>
  <c r="C141" i="130"/>
  <c r="D141" i="130" s="1"/>
  <c r="E144" i="135"/>
  <c r="A142" i="141"/>
  <c r="G143" i="135"/>
  <c r="F143" i="135"/>
  <c r="H142" i="133"/>
  <c r="K144" i="133"/>
  <c r="A145" i="133"/>
  <c r="J144" i="133"/>
  <c r="D144" i="133"/>
  <c r="E144" i="133"/>
  <c r="G144" i="133"/>
  <c r="I144" i="133"/>
  <c r="F144" i="133"/>
  <c r="A143" i="130"/>
  <c r="E142" i="130"/>
  <c r="C144" i="133" l="1"/>
  <c r="H144" i="133" s="1"/>
  <c r="C142" i="130"/>
  <c r="D142" i="130" s="1"/>
  <c r="E145" i="135"/>
  <c r="A143" i="141"/>
  <c r="G144" i="135"/>
  <c r="F144" i="135"/>
  <c r="B144" i="133"/>
  <c r="B142" i="141"/>
  <c r="K145" i="133"/>
  <c r="I145" i="133"/>
  <c r="D145" i="133"/>
  <c r="A146" i="133"/>
  <c r="J145" i="133"/>
  <c r="F145" i="133"/>
  <c r="E145" i="133"/>
  <c r="G145" i="133"/>
  <c r="A144" i="130"/>
  <c r="E143" i="130"/>
  <c r="B145" i="133" l="1"/>
  <c r="B143" i="141"/>
  <c r="C145" i="133"/>
  <c r="H145" i="133" s="1"/>
  <c r="C143" i="130"/>
  <c r="D143" i="130" s="1"/>
  <c r="K146" i="133"/>
  <c r="D146" i="133"/>
  <c r="A147" i="133"/>
  <c r="I146" i="133"/>
  <c r="E146" i="133"/>
  <c r="G146" i="133"/>
  <c r="F146" i="133"/>
  <c r="J146" i="133"/>
  <c r="E146" i="135"/>
  <c r="A144" i="141"/>
  <c r="G145" i="135"/>
  <c r="F145" i="135"/>
  <c r="A145" i="130"/>
  <c r="E144" i="130"/>
  <c r="C144" i="130" l="1"/>
  <c r="D144" i="130" s="1"/>
  <c r="C146" i="133"/>
  <c r="E147" i="135"/>
  <c r="A145" i="141"/>
  <c r="G146" i="135"/>
  <c r="F146" i="135"/>
  <c r="K147" i="133"/>
  <c r="J147" i="133"/>
  <c r="F147" i="133"/>
  <c r="A148" i="133"/>
  <c r="D147" i="133"/>
  <c r="G147" i="133"/>
  <c r="E147" i="133"/>
  <c r="I147" i="133"/>
  <c r="B146" i="133"/>
  <c r="B144" i="141"/>
  <c r="A146" i="130"/>
  <c r="E145" i="130"/>
  <c r="B147" i="133" l="1"/>
  <c r="B145" i="141"/>
  <c r="C147" i="133"/>
  <c r="H147" i="133" s="1"/>
  <c r="C145" i="130"/>
  <c r="D145" i="130" s="1"/>
  <c r="K148" i="133"/>
  <c r="A149" i="133"/>
  <c r="D148" i="133"/>
  <c r="G148" i="133"/>
  <c r="E148" i="133"/>
  <c r="F148" i="133"/>
  <c r="J148" i="133"/>
  <c r="I148" i="133"/>
  <c r="E148" i="135"/>
  <c r="A146" i="141"/>
  <c r="G147" i="135"/>
  <c r="F147" i="135"/>
  <c r="H146" i="133"/>
  <c r="A147" i="130"/>
  <c r="E146" i="130"/>
  <c r="E149" i="135" l="1"/>
  <c r="A147" i="141"/>
  <c r="F148" i="135"/>
  <c r="G148" i="135"/>
  <c r="C146" i="130"/>
  <c r="D146" i="130" s="1"/>
  <c r="C148" i="133"/>
  <c r="H148" i="133" s="1"/>
  <c r="K149" i="133"/>
  <c r="J149" i="133"/>
  <c r="A150" i="133"/>
  <c r="D149" i="133"/>
  <c r="I149" i="133"/>
  <c r="E149" i="133"/>
  <c r="F149" i="133"/>
  <c r="G149" i="133"/>
  <c r="B148" i="133"/>
  <c r="B146" i="141"/>
  <c r="A148" i="130"/>
  <c r="E147" i="130"/>
  <c r="C149" i="133" l="1"/>
  <c r="H149" i="133" s="1"/>
  <c r="C147" i="130"/>
  <c r="D147" i="130" s="1"/>
  <c r="B147" i="141"/>
  <c r="B149" i="133"/>
  <c r="K150" i="133"/>
  <c r="D150" i="133"/>
  <c r="A151" i="133"/>
  <c r="E150" i="133"/>
  <c r="F150" i="133"/>
  <c r="G150" i="133"/>
  <c r="J150" i="133"/>
  <c r="I150" i="133"/>
  <c r="E150" i="135"/>
  <c r="A148" i="141"/>
  <c r="F149" i="135"/>
  <c r="G149" i="135"/>
  <c r="A149" i="130"/>
  <c r="E148" i="130"/>
  <c r="E151" i="135" l="1"/>
  <c r="A149" i="141"/>
  <c r="F150" i="135"/>
  <c r="G150" i="135"/>
  <c r="K151" i="133"/>
  <c r="J151" i="133"/>
  <c r="F151" i="133"/>
  <c r="E151" i="133"/>
  <c r="G151" i="133"/>
  <c r="A152" i="133"/>
  <c r="D151" i="133"/>
  <c r="I151" i="133"/>
  <c r="B150" i="133"/>
  <c r="B148" i="141"/>
  <c r="C148" i="130"/>
  <c r="D148" i="130" s="1"/>
  <c r="C150" i="133"/>
  <c r="H150" i="133" s="1"/>
  <c r="A150" i="130"/>
  <c r="E149" i="130"/>
  <c r="C151" i="133" l="1"/>
  <c r="H151" i="133" s="1"/>
  <c r="C149" i="130"/>
  <c r="D149" i="130" s="1"/>
  <c r="B151" i="133"/>
  <c r="B149" i="141"/>
  <c r="K152" i="133"/>
  <c r="A153" i="133"/>
  <c r="E152" i="133"/>
  <c r="I152" i="133"/>
  <c r="J152" i="133"/>
  <c r="D152" i="133"/>
  <c r="F152" i="133"/>
  <c r="G152" i="133"/>
  <c r="E152" i="135"/>
  <c r="A150" i="141"/>
  <c r="F151" i="135"/>
  <c r="G151" i="135"/>
  <c r="A151" i="130"/>
  <c r="E150" i="130"/>
  <c r="E153" i="135" l="1"/>
  <c r="A151" i="141"/>
  <c r="F152" i="135"/>
  <c r="G152" i="135"/>
  <c r="B152" i="133"/>
  <c r="B150" i="141"/>
  <c r="K153" i="133"/>
  <c r="J153" i="133"/>
  <c r="F153" i="133"/>
  <c r="I153" i="133"/>
  <c r="A154" i="133"/>
  <c r="D153" i="133"/>
  <c r="E153" i="133"/>
  <c r="G153" i="133"/>
  <c r="C152" i="133"/>
  <c r="H152" i="133" s="1"/>
  <c r="C150" i="130"/>
  <c r="D150" i="130" s="1"/>
  <c r="A152" i="130"/>
  <c r="E151" i="130"/>
  <c r="C153" i="133" l="1"/>
  <c r="H153" i="133" s="1"/>
  <c r="C151" i="130"/>
  <c r="D151" i="130" s="1"/>
  <c r="B151" i="141"/>
  <c r="B153" i="133"/>
  <c r="K154" i="133"/>
  <c r="J154" i="133"/>
  <c r="D154" i="133"/>
  <c r="G154" i="133"/>
  <c r="A155" i="133"/>
  <c r="E154" i="133"/>
  <c r="F154" i="133"/>
  <c r="I154" i="133"/>
  <c r="E154" i="135"/>
  <c r="A152" i="141"/>
  <c r="G153" i="135"/>
  <c r="F153" i="135"/>
  <c r="A153" i="130"/>
  <c r="E152" i="130"/>
  <c r="E155" i="135" l="1"/>
  <c r="A153" i="141"/>
  <c r="F154" i="135"/>
  <c r="G154" i="135"/>
  <c r="C154" i="133"/>
  <c r="H154" i="133" s="1"/>
  <c r="C152" i="130"/>
  <c r="D152" i="130" s="1"/>
  <c r="B154" i="133"/>
  <c r="B152" i="141"/>
  <c r="K155" i="133"/>
  <c r="J155" i="133"/>
  <c r="A156" i="133"/>
  <c r="E155" i="133"/>
  <c r="G155" i="133"/>
  <c r="F155" i="133"/>
  <c r="D155" i="133"/>
  <c r="I155" i="133"/>
  <c r="A154" i="130"/>
  <c r="E153" i="130"/>
  <c r="K156" i="133" l="1"/>
  <c r="J156" i="133"/>
  <c r="F156" i="133"/>
  <c r="G156" i="133"/>
  <c r="A157" i="133"/>
  <c r="D156" i="133"/>
  <c r="E156" i="133"/>
  <c r="I156" i="133"/>
  <c r="C155" i="133"/>
  <c r="H155" i="133" s="1"/>
  <c r="C153" i="130"/>
  <c r="D153" i="130" s="1"/>
  <c r="B155" i="133"/>
  <c r="B153" i="141"/>
  <c r="E156" i="135"/>
  <c r="A154" i="141"/>
  <c r="G155" i="135"/>
  <c r="F155" i="135"/>
  <c r="A155" i="130"/>
  <c r="E154" i="130"/>
  <c r="E157" i="135" l="1"/>
  <c r="A155" i="141"/>
  <c r="F156" i="135"/>
  <c r="G156" i="135"/>
  <c r="K157" i="133"/>
  <c r="J157" i="133"/>
  <c r="A158" i="133"/>
  <c r="D157" i="133"/>
  <c r="E157" i="133"/>
  <c r="F157" i="133"/>
  <c r="G157" i="133"/>
  <c r="I157" i="133"/>
  <c r="B156" i="133"/>
  <c r="B154" i="141"/>
  <c r="C156" i="133"/>
  <c r="H156" i="133" s="1"/>
  <c r="C154" i="130"/>
  <c r="D154" i="130" s="1"/>
  <c r="A156" i="130"/>
  <c r="E155" i="130"/>
  <c r="K158" i="133" l="1"/>
  <c r="A159" i="133"/>
  <c r="D158" i="133"/>
  <c r="F158" i="133"/>
  <c r="E158" i="133"/>
  <c r="G158" i="133"/>
  <c r="I158" i="133"/>
  <c r="J158" i="133"/>
  <c r="C157" i="133"/>
  <c r="H157" i="133" s="1"/>
  <c r="C155" i="130"/>
  <c r="D155" i="130" s="1"/>
  <c r="B157" i="133"/>
  <c r="B155" i="141"/>
  <c r="E158" i="135"/>
  <c r="A156" i="141"/>
  <c r="G157" i="135"/>
  <c r="F157" i="135"/>
  <c r="A157" i="130"/>
  <c r="E156" i="130"/>
  <c r="E159" i="135" l="1"/>
  <c r="A157" i="141"/>
  <c r="G158" i="135"/>
  <c r="F158" i="135"/>
  <c r="C156" i="130"/>
  <c r="D156" i="130" s="1"/>
  <c r="C158" i="133"/>
  <c r="K159" i="133"/>
  <c r="A160" i="133"/>
  <c r="J159" i="133"/>
  <c r="D159" i="133"/>
  <c r="E159" i="133"/>
  <c r="I159" i="133"/>
  <c r="F159" i="133"/>
  <c r="G159" i="133"/>
  <c r="B156" i="141"/>
  <c r="B158" i="133"/>
  <c r="A158" i="130"/>
  <c r="E157" i="130"/>
  <c r="K160" i="133" l="1"/>
  <c r="J160" i="133"/>
  <c r="E160" i="133"/>
  <c r="A161" i="133"/>
  <c r="G160" i="133"/>
  <c r="D160" i="133"/>
  <c r="I160" i="133"/>
  <c r="F160" i="133"/>
  <c r="H158" i="133"/>
  <c r="B157" i="141"/>
  <c r="B159" i="133"/>
  <c r="C159" i="133"/>
  <c r="H159" i="133" s="1"/>
  <c r="C157" i="130"/>
  <c r="D157" i="130" s="1"/>
  <c r="E160" i="135"/>
  <c r="A158" i="141"/>
  <c r="G159" i="135"/>
  <c r="F159" i="135"/>
  <c r="A159" i="130"/>
  <c r="E158" i="130"/>
  <c r="K161" i="133" l="1"/>
  <c r="F161" i="133"/>
  <c r="G161" i="133"/>
  <c r="E161" i="133"/>
  <c r="D161" i="133"/>
  <c r="I161" i="133"/>
  <c r="J161" i="133"/>
  <c r="A162" i="133"/>
  <c r="E161" i="135"/>
  <c r="A159" i="141"/>
  <c r="G160" i="135"/>
  <c r="F160" i="135"/>
  <c r="B158" i="141"/>
  <c r="B160" i="133"/>
  <c r="C160" i="133"/>
  <c r="H160" i="133" s="1"/>
  <c r="C158" i="130"/>
  <c r="D158" i="130" s="1"/>
  <c r="A160" i="130"/>
  <c r="E159" i="130"/>
  <c r="B159" i="141" l="1"/>
  <c r="B161" i="133"/>
  <c r="C161" i="133"/>
  <c r="H161" i="133" s="1"/>
  <c r="C159" i="130"/>
  <c r="D159" i="130" s="1"/>
  <c r="K162" i="133"/>
  <c r="J162" i="133"/>
  <c r="A163" i="133"/>
  <c r="F162" i="133"/>
  <c r="G162" i="133"/>
  <c r="D162" i="133"/>
  <c r="E162" i="133"/>
  <c r="I162" i="133"/>
  <c r="E162" i="135"/>
  <c r="A160" i="141"/>
  <c r="G161" i="135"/>
  <c r="F161" i="135"/>
  <c r="A161" i="130"/>
  <c r="E160" i="130"/>
  <c r="E163" i="135" l="1"/>
  <c r="A161" i="141"/>
  <c r="G162" i="135"/>
  <c r="F162" i="135"/>
  <c r="C160" i="130"/>
  <c r="D160" i="130" s="1"/>
  <c r="C162" i="133"/>
  <c r="H162" i="133" s="1"/>
  <c r="K163" i="133"/>
  <c r="A164" i="133"/>
  <c r="E163" i="133"/>
  <c r="G163" i="133"/>
  <c r="D163" i="133"/>
  <c r="I163" i="133"/>
  <c r="J163" i="133"/>
  <c r="F163" i="133"/>
  <c r="B162" i="133"/>
  <c r="B160" i="141"/>
  <c r="A162" i="130"/>
  <c r="E161" i="130"/>
  <c r="K164" i="133" l="1"/>
  <c r="J164" i="133"/>
  <c r="A165" i="133"/>
  <c r="D164" i="133"/>
  <c r="F164" i="133"/>
  <c r="E164" i="133"/>
  <c r="G164" i="133"/>
  <c r="B163" i="133"/>
  <c r="B161" i="141"/>
  <c r="C161" i="130"/>
  <c r="D161" i="130" s="1"/>
  <c r="C163" i="133"/>
  <c r="H163" i="133" s="1"/>
  <c r="E164" i="135"/>
  <c r="A162" i="141"/>
  <c r="G163" i="135"/>
  <c r="F163" i="135"/>
  <c r="A163" i="130"/>
  <c r="E162" i="130"/>
  <c r="E165" i="135" l="1"/>
  <c r="A163" i="141"/>
  <c r="G164" i="135"/>
  <c r="F164" i="135"/>
  <c r="B162" i="141"/>
  <c r="B164" i="133"/>
  <c r="K165" i="133"/>
  <c r="H165" i="133"/>
  <c r="A166" i="133"/>
  <c r="E165" i="133"/>
  <c r="F165" i="133"/>
  <c r="G165" i="133"/>
  <c r="D165" i="133"/>
  <c r="J165" i="133"/>
  <c r="C162" i="130"/>
  <c r="D162" i="130" s="1"/>
  <c r="C164" i="133"/>
  <c r="A164" i="130"/>
  <c r="E163" i="130"/>
  <c r="B163" i="141" l="1"/>
  <c r="B165" i="133"/>
  <c r="C165" i="133"/>
  <c r="I165" i="133" s="1"/>
  <c r="C163" i="130"/>
  <c r="D163" i="130" s="1"/>
  <c r="K166" i="133"/>
  <c r="J166" i="133"/>
  <c r="A167" i="133"/>
  <c r="D166" i="133"/>
  <c r="F166" i="133"/>
  <c r="H166" i="133"/>
  <c r="E166" i="133"/>
  <c r="G166" i="133"/>
  <c r="I164" i="133"/>
  <c r="H164" i="133"/>
  <c r="E166" i="135"/>
  <c r="A164" i="141"/>
  <c r="G165" i="135"/>
  <c r="F165" i="135"/>
  <c r="A165" i="130"/>
  <c r="E164" i="130"/>
  <c r="K167" i="133" l="1"/>
  <c r="A168" i="133"/>
  <c r="D167" i="133"/>
  <c r="E167" i="133"/>
  <c r="F167" i="133"/>
  <c r="G167" i="133"/>
  <c r="H167" i="133"/>
  <c r="J167" i="133"/>
  <c r="B164" i="141"/>
  <c r="B166" i="133"/>
  <c r="C164" i="130"/>
  <c r="D164" i="130" s="1"/>
  <c r="C166" i="133"/>
  <c r="I166" i="133" s="1"/>
  <c r="E167" i="135"/>
  <c r="A165" i="141"/>
  <c r="F166" i="135"/>
  <c r="G166" i="135"/>
  <c r="A166" i="130"/>
  <c r="E165" i="130"/>
  <c r="E168" i="135" l="1"/>
  <c r="A166" i="141"/>
  <c r="F167" i="135"/>
  <c r="G167" i="135"/>
  <c r="B165" i="141"/>
  <c r="B167" i="133"/>
  <c r="K168" i="133"/>
  <c r="J168" i="133"/>
  <c r="E168" i="133"/>
  <c r="A169" i="133"/>
  <c r="D168" i="133"/>
  <c r="F168" i="133"/>
  <c r="G168" i="133"/>
  <c r="H168" i="133"/>
  <c r="C167" i="133"/>
  <c r="I167" i="133" s="1"/>
  <c r="C165" i="130"/>
  <c r="D165" i="130" s="1"/>
  <c r="A167" i="130"/>
  <c r="E166" i="130"/>
  <c r="C166" i="130" l="1"/>
  <c r="D166" i="130" s="1"/>
  <c r="C168" i="133"/>
  <c r="I168" i="133" s="1"/>
  <c r="B168" i="133"/>
  <c r="B166" i="141"/>
  <c r="K169" i="133"/>
  <c r="J169" i="133"/>
  <c r="A170" i="133"/>
  <c r="H169" i="133"/>
  <c r="D169" i="133"/>
  <c r="E169" i="133"/>
  <c r="F169" i="133"/>
  <c r="G169" i="133"/>
  <c r="E169" i="135"/>
  <c r="A167" i="141"/>
  <c r="G168" i="135"/>
  <c r="F168" i="135"/>
  <c r="A168" i="130"/>
  <c r="E167" i="130"/>
  <c r="C169" i="133" l="1"/>
  <c r="I169" i="133" s="1"/>
  <c r="C167" i="130"/>
  <c r="D167" i="130" s="1"/>
  <c r="K170" i="133"/>
  <c r="D170" i="133"/>
  <c r="A171" i="133"/>
  <c r="F170" i="133"/>
  <c r="E170" i="133"/>
  <c r="H170" i="133"/>
  <c r="J170" i="133"/>
  <c r="G170" i="133"/>
  <c r="E170" i="135"/>
  <c r="A168" i="141"/>
  <c r="G169" i="135"/>
  <c r="F169" i="135"/>
  <c r="B169" i="133"/>
  <c r="B167" i="141"/>
  <c r="A169" i="130"/>
  <c r="E168" i="130"/>
  <c r="B168" i="141" l="1"/>
  <c r="B170" i="133"/>
  <c r="C168" i="130"/>
  <c r="D168" i="130" s="1"/>
  <c r="C170" i="133"/>
  <c r="I170" i="133" s="1"/>
  <c r="K171" i="133"/>
  <c r="J171" i="133"/>
  <c r="E171" i="133"/>
  <c r="H171" i="133"/>
  <c r="A172" i="133"/>
  <c r="G171" i="133"/>
  <c r="D171" i="133"/>
  <c r="F171" i="133"/>
  <c r="E171" i="135"/>
  <c r="A169" i="141"/>
  <c r="F170" i="135"/>
  <c r="G170" i="135"/>
  <c r="A170" i="130"/>
  <c r="E169" i="130"/>
  <c r="E172" i="135" l="1"/>
  <c r="A170" i="141"/>
  <c r="F171" i="135"/>
  <c r="G171" i="135"/>
  <c r="B171" i="133"/>
  <c r="B169" i="141"/>
  <c r="K172" i="133"/>
  <c r="J172" i="133"/>
  <c r="A173" i="133"/>
  <c r="D172" i="133"/>
  <c r="F172" i="133"/>
  <c r="G172" i="133"/>
  <c r="E172" i="133"/>
  <c r="H172" i="133"/>
  <c r="C171" i="133"/>
  <c r="I171" i="133" s="1"/>
  <c r="C169" i="130"/>
  <c r="D169" i="130" s="1"/>
  <c r="A171" i="130"/>
  <c r="E170" i="130"/>
  <c r="C172" i="133" l="1"/>
  <c r="I172" i="133" s="1"/>
  <c r="C170" i="130"/>
  <c r="D170" i="130" s="1"/>
  <c r="B170" i="141"/>
  <c r="B172" i="133"/>
  <c r="K173" i="133"/>
  <c r="H173" i="133"/>
  <c r="F173" i="133"/>
  <c r="D173" i="133"/>
  <c r="J173" i="133"/>
  <c r="E173" i="133"/>
  <c r="G173" i="133"/>
  <c r="A174" i="133"/>
  <c r="E173" i="135"/>
  <c r="A171" i="141"/>
  <c r="G172" i="135"/>
  <c r="F172" i="135"/>
  <c r="A172" i="130"/>
  <c r="E171" i="130"/>
  <c r="E174" i="135" l="1"/>
  <c r="A172" i="141"/>
  <c r="F173" i="135"/>
  <c r="G173" i="135"/>
  <c r="K174" i="133"/>
  <c r="A175" i="133"/>
  <c r="D174" i="133"/>
  <c r="E174" i="133"/>
  <c r="G174" i="133"/>
  <c r="F174" i="133"/>
  <c r="J174" i="133"/>
  <c r="H174" i="133"/>
  <c r="C173" i="133"/>
  <c r="I173" i="133" s="1"/>
  <c r="C171" i="130"/>
  <c r="D171" i="130" s="1"/>
  <c r="B171" i="141"/>
  <c r="B173" i="133"/>
  <c r="A173" i="130"/>
  <c r="E172" i="130"/>
  <c r="K175" i="133" l="1"/>
  <c r="G175" i="133"/>
  <c r="H175" i="133"/>
  <c r="J175" i="133"/>
  <c r="D175" i="133"/>
  <c r="E175" i="133"/>
  <c r="A176" i="133"/>
  <c r="F175" i="133"/>
  <c r="C172" i="130"/>
  <c r="D172" i="130" s="1"/>
  <c r="C174" i="133"/>
  <c r="B172" i="141"/>
  <c r="B174" i="133"/>
  <c r="E175" i="135"/>
  <c r="A173" i="141"/>
  <c r="F174" i="135"/>
  <c r="G174" i="135"/>
  <c r="A174" i="130"/>
  <c r="E173" i="130"/>
  <c r="B175" i="133" l="1"/>
  <c r="B173" i="141"/>
  <c r="E176" i="135"/>
  <c r="A174" i="141"/>
  <c r="G175" i="135"/>
  <c r="F175" i="135"/>
  <c r="K176" i="133"/>
  <c r="D176" i="133"/>
  <c r="F176" i="133"/>
  <c r="E176" i="133"/>
  <c r="H176" i="133"/>
  <c r="J176" i="133"/>
  <c r="A177" i="133"/>
  <c r="G176" i="133"/>
  <c r="I174" i="133"/>
  <c r="C175" i="133"/>
  <c r="I175" i="133" s="1"/>
  <c r="C173" i="130"/>
  <c r="D173" i="130" s="1"/>
  <c r="A175" i="130"/>
  <c r="E174" i="130"/>
  <c r="B174" i="141" l="1"/>
  <c r="B176" i="133"/>
  <c r="C176" i="133"/>
  <c r="I176" i="133" s="1"/>
  <c r="C174" i="130"/>
  <c r="D174" i="130" s="1"/>
  <c r="E177" i="135"/>
  <c r="A175" i="141"/>
  <c r="G176" i="135"/>
  <c r="F176" i="135"/>
  <c r="K177" i="133"/>
  <c r="J177" i="133"/>
  <c r="A178" i="133"/>
  <c r="D177" i="133"/>
  <c r="E177" i="133"/>
  <c r="H177" i="133"/>
  <c r="F177" i="133"/>
  <c r="G177" i="133"/>
  <c r="A176" i="130"/>
  <c r="E175" i="130"/>
  <c r="B177" i="133" l="1"/>
  <c r="B175" i="141"/>
  <c r="C177" i="133"/>
  <c r="I177" i="133" s="1"/>
  <c r="C175" i="130"/>
  <c r="D175" i="130" s="1"/>
  <c r="E178" i="135"/>
  <c r="A176" i="141"/>
  <c r="F177" i="135"/>
  <c r="G177" i="135"/>
  <c r="K178" i="133"/>
  <c r="J178" i="133"/>
  <c r="F178" i="133"/>
  <c r="D178" i="133"/>
  <c r="E178" i="133"/>
  <c r="H178" i="133"/>
  <c r="A179" i="133"/>
  <c r="G178" i="133"/>
  <c r="A177" i="130"/>
  <c r="E176" i="130"/>
  <c r="C176" i="130" l="1"/>
  <c r="D176" i="130" s="1"/>
  <c r="C178" i="133"/>
  <c r="B176" i="141"/>
  <c r="B178" i="133"/>
  <c r="K179" i="133"/>
  <c r="J179" i="133"/>
  <c r="E179" i="133"/>
  <c r="D179" i="133"/>
  <c r="A180" i="133"/>
  <c r="F179" i="133"/>
  <c r="G179" i="133"/>
  <c r="H179" i="133"/>
  <c r="E179" i="135"/>
  <c r="A177" i="141"/>
  <c r="G178" i="135"/>
  <c r="F178" i="135"/>
  <c r="A178" i="130"/>
  <c r="E177" i="130"/>
  <c r="C177" i="130" l="1"/>
  <c r="D177" i="130" s="1"/>
  <c r="C179" i="133"/>
  <c r="I179" i="133" s="1"/>
  <c r="B177" i="141"/>
  <c r="B179" i="133"/>
  <c r="E180" i="135"/>
  <c r="A178" i="141"/>
  <c r="G179" i="135"/>
  <c r="F179" i="135"/>
  <c r="I178" i="133"/>
  <c r="K180" i="133"/>
  <c r="J180" i="133"/>
  <c r="A181" i="133"/>
  <c r="D180" i="133"/>
  <c r="E180" i="133"/>
  <c r="G180" i="133"/>
  <c r="F180" i="133"/>
  <c r="H180" i="133"/>
  <c r="A179" i="130"/>
  <c r="E178" i="130"/>
  <c r="B178" i="141" l="1"/>
  <c r="B180" i="133"/>
  <c r="C178" i="130"/>
  <c r="D178" i="130" s="1"/>
  <c r="C180" i="133"/>
  <c r="I180" i="133" s="1"/>
  <c r="K181" i="133"/>
  <c r="F181" i="133"/>
  <c r="H181" i="133"/>
  <c r="E181" i="133"/>
  <c r="J181" i="133"/>
  <c r="A182" i="133"/>
  <c r="G181" i="133"/>
  <c r="D181" i="133"/>
  <c r="E181" i="135"/>
  <c r="A179" i="141"/>
  <c r="F180" i="135"/>
  <c r="G180" i="135"/>
  <c r="A180" i="130"/>
  <c r="E179" i="130"/>
  <c r="E182" i="135" l="1"/>
  <c r="A180" i="141"/>
  <c r="F181" i="135"/>
  <c r="G181" i="135"/>
  <c r="B179" i="141"/>
  <c r="B181" i="133"/>
  <c r="K182" i="133"/>
  <c r="A183" i="133"/>
  <c r="H182" i="133"/>
  <c r="D182" i="133"/>
  <c r="F182" i="133"/>
  <c r="E182" i="133"/>
  <c r="J182" i="133"/>
  <c r="G182" i="133"/>
  <c r="C181" i="133"/>
  <c r="I181" i="133" s="1"/>
  <c r="C179" i="130"/>
  <c r="D179" i="130" s="1"/>
  <c r="A181" i="130"/>
  <c r="E180" i="130"/>
  <c r="C180" i="130" l="1"/>
  <c r="D180" i="130" s="1"/>
  <c r="C182" i="133"/>
  <c r="I182" i="133" s="1"/>
  <c r="B180" i="141"/>
  <c r="B182" i="133"/>
  <c r="K183" i="133"/>
  <c r="A184" i="133"/>
  <c r="D183" i="133"/>
  <c r="E183" i="133"/>
  <c r="G183" i="133"/>
  <c r="F183" i="133"/>
  <c r="H183" i="133"/>
  <c r="J183" i="133"/>
  <c r="E183" i="135"/>
  <c r="A181" i="141"/>
  <c r="G182" i="135"/>
  <c r="F182" i="135"/>
  <c r="A182" i="130"/>
  <c r="E181" i="130"/>
  <c r="C183" i="133" l="1"/>
  <c r="I183" i="133" s="1"/>
  <c r="C181" i="130"/>
  <c r="D181" i="130" s="1"/>
  <c r="E184" i="135"/>
  <c r="A182" i="141"/>
  <c r="F183" i="135"/>
  <c r="G183" i="135"/>
  <c r="K184" i="133"/>
  <c r="F184" i="133"/>
  <c r="D184" i="133"/>
  <c r="G184" i="133"/>
  <c r="H184" i="133"/>
  <c r="J184" i="133"/>
  <c r="A185" i="133"/>
  <c r="E184" i="133"/>
  <c r="B183" i="133"/>
  <c r="B181" i="141"/>
  <c r="A183" i="130"/>
  <c r="E182" i="130"/>
  <c r="C184" i="133" l="1"/>
  <c r="I184" i="133" s="1"/>
  <c r="C182" i="130"/>
  <c r="D182" i="130" s="1"/>
  <c r="B182" i="141"/>
  <c r="B184" i="133"/>
  <c r="E185" i="135"/>
  <c r="A183" i="141"/>
  <c r="F184" i="135"/>
  <c r="G184" i="135"/>
  <c r="K185" i="133"/>
  <c r="J185" i="133"/>
  <c r="A186" i="133"/>
  <c r="F185" i="133"/>
  <c r="E185" i="133"/>
  <c r="D185" i="133"/>
  <c r="G185" i="133"/>
  <c r="H185" i="133"/>
  <c r="A184" i="130"/>
  <c r="E183" i="130"/>
  <c r="B185" i="133" l="1"/>
  <c r="B183" i="141"/>
  <c r="E186" i="135"/>
  <c r="A184" i="141"/>
  <c r="G185" i="135"/>
  <c r="F185" i="135"/>
  <c r="K186" i="133"/>
  <c r="A187" i="133"/>
  <c r="D186" i="133"/>
  <c r="E186" i="133"/>
  <c r="G186" i="133"/>
  <c r="J186" i="133"/>
  <c r="F186" i="133"/>
  <c r="H186" i="133"/>
  <c r="C185" i="133"/>
  <c r="I185" i="133" s="1"/>
  <c r="C183" i="130"/>
  <c r="D183" i="130" s="1"/>
  <c r="A185" i="130"/>
  <c r="E184" i="130"/>
  <c r="K187" i="133" l="1"/>
  <c r="A188" i="133"/>
  <c r="E187" i="133"/>
  <c r="G187" i="133"/>
  <c r="H187" i="133"/>
  <c r="J187" i="133"/>
  <c r="D187" i="133"/>
  <c r="F187" i="133"/>
  <c r="B184" i="141"/>
  <c r="B186" i="133"/>
  <c r="C186" i="133"/>
  <c r="I186" i="133" s="1"/>
  <c r="C184" i="130"/>
  <c r="D184" i="130" s="1"/>
  <c r="E187" i="135"/>
  <c r="A185" i="141"/>
  <c r="G186" i="135"/>
  <c r="F186" i="135"/>
  <c r="A186" i="130"/>
  <c r="E185" i="130"/>
  <c r="C185" i="130" l="1"/>
  <c r="D185" i="130" s="1"/>
  <c r="C187" i="133"/>
  <c r="E188" i="135"/>
  <c r="A186" i="141"/>
  <c r="G187" i="135"/>
  <c r="F187" i="135"/>
  <c r="K188" i="133"/>
  <c r="J188" i="133"/>
  <c r="D188" i="133"/>
  <c r="E188" i="133"/>
  <c r="H188" i="133"/>
  <c r="A189" i="133"/>
  <c r="F188" i="133"/>
  <c r="G188" i="133"/>
  <c r="B185" i="141"/>
  <c r="B187" i="133"/>
  <c r="A187" i="130"/>
  <c r="E186" i="130"/>
  <c r="B188" i="133" l="1"/>
  <c r="B186" i="141"/>
  <c r="C186" i="130"/>
  <c r="D186" i="130" s="1"/>
  <c r="C188" i="133"/>
  <c r="K189" i="133"/>
  <c r="H189" i="133"/>
  <c r="J189" i="133"/>
  <c r="D189" i="133"/>
  <c r="F189" i="133"/>
  <c r="E189" i="133"/>
  <c r="G189" i="133"/>
  <c r="A190" i="133"/>
  <c r="E189" i="135"/>
  <c r="A187" i="141"/>
  <c r="F188" i="135"/>
  <c r="G188" i="135"/>
  <c r="I187" i="133"/>
  <c r="A188" i="130"/>
  <c r="E187" i="130"/>
  <c r="B187" i="141" l="1"/>
  <c r="B189" i="133"/>
  <c r="C189" i="133"/>
  <c r="I189" i="133" s="1"/>
  <c r="C187" i="130"/>
  <c r="D187" i="130" s="1"/>
  <c r="K190" i="133"/>
  <c r="A191" i="133"/>
  <c r="F190" i="133"/>
  <c r="G190" i="133"/>
  <c r="H190" i="133"/>
  <c r="J190" i="133"/>
  <c r="D190" i="133"/>
  <c r="E190" i="133"/>
  <c r="E190" i="135"/>
  <c r="A188" i="141"/>
  <c r="G189" i="135"/>
  <c r="F189" i="135"/>
  <c r="I188" i="133"/>
  <c r="A189" i="130"/>
  <c r="E188" i="130"/>
  <c r="C188" i="130" l="1"/>
  <c r="D188" i="130" s="1"/>
  <c r="C190" i="133"/>
  <c r="B188" i="141"/>
  <c r="B190" i="133"/>
  <c r="E191" i="135"/>
  <c r="A189" i="141"/>
  <c r="F190" i="135"/>
  <c r="G190" i="135"/>
  <c r="K191" i="133"/>
  <c r="A192" i="133"/>
  <c r="H191" i="133"/>
  <c r="F191" i="133"/>
  <c r="G191" i="133"/>
  <c r="J191" i="133"/>
  <c r="D191" i="133"/>
  <c r="E191" i="133"/>
  <c r="A190" i="130"/>
  <c r="E189" i="130"/>
  <c r="B189" i="141" l="1"/>
  <c r="B191" i="133"/>
  <c r="E192" i="135"/>
  <c r="A190" i="141"/>
  <c r="G191" i="135"/>
  <c r="F191" i="135"/>
  <c r="C191" i="133"/>
  <c r="I191" i="133" s="1"/>
  <c r="C189" i="130"/>
  <c r="D189" i="130" s="1"/>
  <c r="K192" i="133"/>
  <c r="J192" i="133"/>
  <c r="D192" i="133"/>
  <c r="G192" i="133"/>
  <c r="H192" i="133"/>
  <c r="A193" i="133"/>
  <c r="F192" i="133"/>
  <c r="E192" i="133"/>
  <c r="I190" i="133"/>
  <c r="A191" i="130"/>
  <c r="E190" i="130"/>
  <c r="E193" i="135" l="1"/>
  <c r="A191" i="141"/>
  <c r="G192" i="135"/>
  <c r="F192" i="135"/>
  <c r="B190" i="141"/>
  <c r="B192" i="133"/>
  <c r="C192" i="133"/>
  <c r="I192" i="133" s="1"/>
  <c r="C190" i="130"/>
  <c r="D190" i="130" s="1"/>
  <c r="K193" i="133"/>
  <c r="H193" i="133"/>
  <c r="F193" i="133"/>
  <c r="D193" i="133"/>
  <c r="J193" i="133"/>
  <c r="A194" i="133"/>
  <c r="E193" i="133"/>
  <c r="G193" i="133"/>
  <c r="A192" i="130"/>
  <c r="E191" i="130"/>
  <c r="K194" i="133" l="1"/>
  <c r="J194" i="133"/>
  <c r="A195" i="133"/>
  <c r="G194" i="133"/>
  <c r="F194" i="133"/>
  <c r="E194" i="133"/>
  <c r="D194" i="133"/>
  <c r="H194" i="133"/>
  <c r="B191" i="141"/>
  <c r="B193" i="133"/>
  <c r="C193" i="133"/>
  <c r="I193" i="133" s="1"/>
  <c r="C191" i="130"/>
  <c r="D191" i="130" s="1"/>
  <c r="E194" i="135"/>
  <c r="A192" i="141"/>
  <c r="G193" i="135"/>
  <c r="F193" i="135"/>
  <c r="A193" i="130"/>
  <c r="E192" i="130"/>
  <c r="C192" i="130" l="1"/>
  <c r="D192" i="130" s="1"/>
  <c r="C194" i="133"/>
  <c r="I194" i="133" s="1"/>
  <c r="E195" i="135"/>
  <c r="A193" i="141"/>
  <c r="G194" i="135"/>
  <c r="F194" i="135"/>
  <c r="K195" i="133"/>
  <c r="E195" i="133"/>
  <c r="G195" i="133"/>
  <c r="D195" i="133"/>
  <c r="F195" i="133"/>
  <c r="H195" i="133"/>
  <c r="J195" i="133"/>
  <c r="A196" i="133"/>
  <c r="B192" i="141"/>
  <c r="B194" i="133"/>
  <c r="A194" i="130"/>
  <c r="E193" i="130"/>
  <c r="B195" i="133" l="1"/>
  <c r="B193" i="141"/>
  <c r="C193" i="130"/>
  <c r="D193" i="130" s="1"/>
  <c r="C195" i="133"/>
  <c r="I195" i="133" s="1"/>
  <c r="K196" i="133"/>
  <c r="J196" i="133"/>
  <c r="E196" i="133"/>
  <c r="G196" i="133"/>
  <c r="A197" i="133"/>
  <c r="D196" i="133"/>
  <c r="F196" i="133"/>
  <c r="H196" i="133"/>
  <c r="E196" i="135"/>
  <c r="A194" i="141"/>
  <c r="G195" i="135"/>
  <c r="F195" i="135"/>
  <c r="A195" i="130"/>
  <c r="E194" i="130"/>
  <c r="C194" i="130" l="1"/>
  <c r="D194" i="130" s="1"/>
  <c r="C196" i="133"/>
  <c r="I196" i="133" s="1"/>
  <c r="E197" i="135"/>
  <c r="A195" i="141"/>
  <c r="G196" i="135"/>
  <c r="F196" i="135"/>
  <c r="B196" i="133"/>
  <c r="B194" i="141"/>
  <c r="K197" i="133"/>
  <c r="H197" i="133"/>
  <c r="G197" i="133"/>
  <c r="J197" i="133"/>
  <c r="A198" i="133"/>
  <c r="E197" i="133"/>
  <c r="F197" i="133"/>
  <c r="D197" i="133"/>
  <c r="A196" i="130"/>
  <c r="E195" i="130"/>
  <c r="B197" i="133" l="1"/>
  <c r="B195" i="141"/>
  <c r="C195" i="130"/>
  <c r="D195" i="130" s="1"/>
  <c r="C197" i="133"/>
  <c r="I197" i="133" s="1"/>
  <c r="K198" i="133"/>
  <c r="J198" i="133"/>
  <c r="A199" i="133"/>
  <c r="E198" i="133"/>
  <c r="F198" i="133"/>
  <c r="G198" i="133"/>
  <c r="H198" i="133"/>
  <c r="D198" i="133"/>
  <c r="E198" i="135"/>
  <c r="A196" i="141"/>
  <c r="F197" i="135"/>
  <c r="G197" i="135"/>
  <c r="A197" i="130"/>
  <c r="E196" i="130"/>
  <c r="B198" i="133" l="1"/>
  <c r="B196" i="141"/>
  <c r="K199" i="133"/>
  <c r="A200" i="133"/>
  <c r="F199" i="133"/>
  <c r="E199" i="133"/>
  <c r="D199" i="133"/>
  <c r="J199" i="133"/>
  <c r="G199" i="133"/>
  <c r="H199" i="133"/>
  <c r="E199" i="135"/>
  <c r="A197" i="141"/>
  <c r="G198" i="135"/>
  <c r="F198" i="135"/>
  <c r="C198" i="133"/>
  <c r="I198" i="133" s="1"/>
  <c r="C196" i="130"/>
  <c r="D196" i="130" s="1"/>
  <c r="A198" i="130"/>
  <c r="E197" i="130"/>
  <c r="E200" i="135" l="1"/>
  <c r="A198" i="141"/>
  <c r="F199" i="135"/>
  <c r="G199" i="135"/>
  <c r="K200" i="133"/>
  <c r="J200" i="133"/>
  <c r="A201" i="133"/>
  <c r="E200" i="133"/>
  <c r="D200" i="133"/>
  <c r="F200" i="133"/>
  <c r="G200" i="133"/>
  <c r="H200" i="133"/>
  <c r="B197" i="141"/>
  <c r="B199" i="133"/>
  <c r="C199" i="133"/>
  <c r="I199" i="133" s="1"/>
  <c r="C197" i="130"/>
  <c r="D197" i="130" s="1"/>
  <c r="A199" i="130"/>
  <c r="E198" i="130"/>
  <c r="K201" i="133" l="1"/>
  <c r="G201" i="133"/>
  <c r="F201" i="133"/>
  <c r="E201" i="133"/>
  <c r="D201" i="133"/>
  <c r="J201" i="133"/>
  <c r="A202" i="133"/>
  <c r="H201" i="133"/>
  <c r="C200" i="133"/>
  <c r="I200" i="133" s="1"/>
  <c r="C198" i="130"/>
  <c r="D198" i="130" s="1"/>
  <c r="B198" i="141"/>
  <c r="B200" i="133"/>
  <c r="E201" i="135"/>
  <c r="A199" i="141"/>
  <c r="G200" i="135"/>
  <c r="F200" i="135"/>
  <c r="A200" i="130"/>
  <c r="E199" i="130"/>
  <c r="K202" i="133" l="1"/>
  <c r="A203" i="133"/>
  <c r="D202" i="133"/>
  <c r="F202" i="133"/>
  <c r="J202" i="133"/>
  <c r="E202" i="133"/>
  <c r="G202" i="133"/>
  <c r="H202" i="133"/>
  <c r="E202" i="135"/>
  <c r="A200" i="141"/>
  <c r="F201" i="135"/>
  <c r="G201" i="135"/>
  <c r="C199" i="130"/>
  <c r="D199" i="130" s="1"/>
  <c r="C201" i="133"/>
  <c r="I201" i="133" s="1"/>
  <c r="B201" i="133"/>
  <c r="B199" i="141"/>
  <c r="A201" i="130"/>
  <c r="E200" i="130"/>
  <c r="C200" i="130" l="1"/>
  <c r="D200" i="130" s="1"/>
  <c r="C202" i="133"/>
  <c r="I202" i="133" s="1"/>
  <c r="B202" i="133"/>
  <c r="B200" i="141"/>
  <c r="E203" i="135"/>
  <c r="A201" i="141"/>
  <c r="G202" i="135"/>
  <c r="F202" i="135"/>
  <c r="K203" i="133"/>
  <c r="A204" i="133"/>
  <c r="H203" i="133"/>
  <c r="J203" i="133"/>
  <c r="D203" i="133"/>
  <c r="G203" i="133"/>
  <c r="E203" i="133"/>
  <c r="F203" i="133"/>
  <c r="A202" i="130"/>
  <c r="E201" i="130"/>
  <c r="B203" i="133" l="1"/>
  <c r="B201" i="141"/>
  <c r="C203" i="133"/>
  <c r="I203" i="133" s="1"/>
  <c r="C201" i="130"/>
  <c r="D201" i="130" s="1"/>
  <c r="E204" i="135"/>
  <c r="A202" i="141"/>
  <c r="F203" i="135"/>
  <c r="G203" i="135"/>
  <c r="K204" i="133"/>
  <c r="A205" i="133"/>
  <c r="D204" i="133"/>
  <c r="E204" i="133"/>
  <c r="G204" i="133"/>
  <c r="H204" i="133"/>
  <c r="F204" i="133"/>
  <c r="A203" i="130"/>
  <c r="E202" i="130"/>
  <c r="B202" i="141" l="1"/>
  <c r="B204" i="133"/>
  <c r="C204" i="133"/>
  <c r="C202" i="130"/>
  <c r="D202" i="130" s="1"/>
  <c r="E205" i="135"/>
  <c r="A203" i="141"/>
  <c r="G204" i="135"/>
  <c r="F204" i="135"/>
  <c r="K205" i="133"/>
  <c r="A206" i="133"/>
  <c r="F205" i="133"/>
  <c r="E205" i="133"/>
  <c r="D205" i="133"/>
  <c r="G205" i="133"/>
  <c r="H205" i="133"/>
  <c r="I205" i="133"/>
  <c r="A204" i="130"/>
  <c r="E203" i="130"/>
  <c r="C205" i="133" l="1"/>
  <c r="J205" i="133" s="1"/>
  <c r="C203" i="130"/>
  <c r="D203" i="130" s="1"/>
  <c r="B205" i="133"/>
  <c r="B203" i="141"/>
  <c r="E206" i="135"/>
  <c r="A204" i="141"/>
  <c r="F205" i="135"/>
  <c r="G205" i="135"/>
  <c r="I204" i="133"/>
  <c r="J204" i="133"/>
  <c r="K206" i="133"/>
  <c r="A207" i="133"/>
  <c r="F206" i="133"/>
  <c r="E206" i="133"/>
  <c r="D206" i="133"/>
  <c r="G206" i="133"/>
  <c r="I206" i="133"/>
  <c r="H206" i="133"/>
  <c r="A205" i="130"/>
  <c r="E204" i="130"/>
  <c r="C204" i="130" l="1"/>
  <c r="D204" i="130" s="1"/>
  <c r="C206" i="133"/>
  <c r="J206" i="133" s="1"/>
  <c r="B204" i="141"/>
  <c r="B206" i="133"/>
  <c r="K207" i="133"/>
  <c r="A208" i="133"/>
  <c r="E207" i="133"/>
  <c r="D207" i="133"/>
  <c r="G207" i="133"/>
  <c r="F207" i="133"/>
  <c r="H207" i="133"/>
  <c r="I207" i="133"/>
  <c r="E207" i="135"/>
  <c r="A205" i="141"/>
  <c r="F206" i="135"/>
  <c r="G206" i="135"/>
  <c r="A206" i="130"/>
  <c r="E205" i="130"/>
  <c r="B205" i="141" l="1"/>
  <c r="B207" i="133"/>
  <c r="C205" i="130"/>
  <c r="D205" i="130" s="1"/>
  <c r="C207" i="133"/>
  <c r="J207" i="133" s="1"/>
  <c r="E208" i="135"/>
  <c r="A206" i="141"/>
  <c r="G207" i="135"/>
  <c r="F207" i="135"/>
  <c r="K208" i="133"/>
  <c r="A209" i="133"/>
  <c r="D208" i="133"/>
  <c r="F208" i="133"/>
  <c r="G208" i="133"/>
  <c r="H208" i="133"/>
  <c r="I208" i="133"/>
  <c r="E208" i="133"/>
  <c r="A207" i="130"/>
  <c r="E206" i="130"/>
  <c r="C206" i="130" l="1"/>
  <c r="D206" i="130" s="1"/>
  <c r="C208" i="133"/>
  <c r="J208" i="133" s="1"/>
  <c r="E209" i="135"/>
  <c r="A207" i="141"/>
  <c r="G208" i="135"/>
  <c r="F208" i="135"/>
  <c r="K209" i="133"/>
  <c r="H209" i="133"/>
  <c r="I209" i="133"/>
  <c r="A210" i="133"/>
  <c r="D209" i="133"/>
  <c r="E209" i="133"/>
  <c r="F209" i="133"/>
  <c r="G209" i="133"/>
  <c r="B206" i="141"/>
  <c r="B208" i="133"/>
  <c r="A208" i="130"/>
  <c r="E207" i="130"/>
  <c r="B207" i="141" l="1"/>
  <c r="B209" i="133"/>
  <c r="K210" i="133"/>
  <c r="A211" i="133"/>
  <c r="F210" i="133"/>
  <c r="D210" i="133"/>
  <c r="E210" i="133"/>
  <c r="G210" i="133"/>
  <c r="H210" i="133"/>
  <c r="I210" i="133"/>
  <c r="E210" i="135"/>
  <c r="A208" i="141"/>
  <c r="G209" i="135"/>
  <c r="F209" i="135"/>
  <c r="C207" i="130"/>
  <c r="D207" i="130" s="1"/>
  <c r="C209" i="133"/>
  <c r="J209" i="133" s="1"/>
  <c r="A209" i="130"/>
  <c r="E208" i="130"/>
  <c r="B208" i="141" l="1"/>
  <c r="B210" i="133"/>
  <c r="E211" i="135"/>
  <c r="A209" i="141"/>
  <c r="F210" i="135"/>
  <c r="G210" i="135"/>
  <c r="K211" i="133"/>
  <c r="A212" i="133"/>
  <c r="E211" i="133"/>
  <c r="H211" i="133"/>
  <c r="I211" i="133"/>
  <c r="F211" i="133"/>
  <c r="D211" i="133"/>
  <c r="G211" i="133"/>
  <c r="C210" i="133"/>
  <c r="J210" i="133" s="1"/>
  <c r="C208" i="130"/>
  <c r="D208" i="130" s="1"/>
  <c r="A210" i="130"/>
  <c r="E209" i="130"/>
  <c r="C209" i="130" l="1"/>
  <c r="D209" i="130" s="1"/>
  <c r="C211" i="133"/>
  <c r="J211" i="133" s="1"/>
  <c r="B209" i="141"/>
  <c r="B211" i="133"/>
  <c r="K212" i="133"/>
  <c r="E212" i="133"/>
  <c r="F212" i="133"/>
  <c r="D212" i="133"/>
  <c r="G212" i="133"/>
  <c r="H212" i="133"/>
  <c r="A213" i="133"/>
  <c r="I212" i="133"/>
  <c r="E212" i="135"/>
  <c r="A210" i="141"/>
  <c r="G211" i="135"/>
  <c r="F211" i="135"/>
  <c r="A211" i="130"/>
  <c r="E210" i="130"/>
  <c r="E213" i="135" l="1"/>
  <c r="A211" i="141"/>
  <c r="G212" i="135"/>
  <c r="F212" i="135"/>
  <c r="C212" i="133"/>
  <c r="J212" i="133" s="1"/>
  <c r="C210" i="130"/>
  <c r="D210" i="130" s="1"/>
  <c r="K213" i="133"/>
  <c r="A214" i="133"/>
  <c r="D213" i="133"/>
  <c r="F213" i="133"/>
  <c r="I213" i="133"/>
  <c r="E213" i="133"/>
  <c r="G213" i="133"/>
  <c r="H213" i="133"/>
  <c r="B212" i="133"/>
  <c r="B210" i="141"/>
  <c r="A212" i="130"/>
  <c r="E211" i="130"/>
  <c r="K214" i="133" l="1"/>
  <c r="E214" i="133"/>
  <c r="A215" i="133"/>
  <c r="F214" i="133"/>
  <c r="D214" i="133"/>
  <c r="G214" i="133"/>
  <c r="I214" i="133"/>
  <c r="H214" i="133"/>
  <c r="B213" i="133"/>
  <c r="B211" i="141"/>
  <c r="C213" i="133"/>
  <c r="J213" i="133" s="1"/>
  <c r="C211" i="130"/>
  <c r="D211" i="130" s="1"/>
  <c r="E214" i="135"/>
  <c r="A212" i="141"/>
  <c r="F213" i="135"/>
  <c r="G213" i="135"/>
  <c r="A213" i="130"/>
  <c r="E212" i="130"/>
  <c r="E215" i="135" l="1"/>
  <c r="A213" i="141"/>
  <c r="F214" i="135"/>
  <c r="G214" i="135"/>
  <c r="B214" i="133"/>
  <c r="B212" i="141"/>
  <c r="K215" i="133"/>
  <c r="G215" i="133"/>
  <c r="I215" i="133"/>
  <c r="A216" i="133"/>
  <c r="D215" i="133"/>
  <c r="H215" i="133"/>
  <c r="E215" i="133"/>
  <c r="F215" i="133"/>
  <c r="C212" i="130"/>
  <c r="D212" i="130" s="1"/>
  <c r="C214" i="133"/>
  <c r="A214" i="130"/>
  <c r="E213" i="130"/>
  <c r="J214" i="133" l="1"/>
  <c r="C215" i="133"/>
  <c r="J215" i="133" s="1"/>
  <c r="C213" i="130"/>
  <c r="D213" i="130" s="1"/>
  <c r="B213" i="141"/>
  <c r="B215" i="133"/>
  <c r="K216" i="133"/>
  <c r="A217" i="133"/>
  <c r="I216" i="133"/>
  <c r="D216" i="133"/>
  <c r="E216" i="133"/>
  <c r="G216" i="133"/>
  <c r="F216" i="133"/>
  <c r="H216" i="133"/>
  <c r="E216" i="135"/>
  <c r="A214" i="141"/>
  <c r="G215" i="135"/>
  <c r="F215" i="135"/>
  <c r="A215" i="130"/>
  <c r="E214" i="130"/>
  <c r="E217" i="135" l="1"/>
  <c r="A215" i="141"/>
  <c r="F216" i="135"/>
  <c r="G216" i="135"/>
  <c r="K217" i="133"/>
  <c r="A218" i="133"/>
  <c r="D217" i="133"/>
  <c r="G217" i="133"/>
  <c r="E217" i="133"/>
  <c r="I217" i="133"/>
  <c r="F217" i="133"/>
  <c r="H217" i="133"/>
  <c r="C214" i="130"/>
  <c r="D214" i="130" s="1"/>
  <c r="C216" i="133"/>
  <c r="B214" i="141"/>
  <c r="B216" i="133"/>
  <c r="A216" i="130"/>
  <c r="E215" i="130"/>
  <c r="J216" i="133" l="1"/>
  <c r="K218" i="133"/>
  <c r="A219" i="133"/>
  <c r="E218" i="133"/>
  <c r="F218" i="133"/>
  <c r="D218" i="133"/>
  <c r="H218" i="133"/>
  <c r="I218" i="133"/>
  <c r="G218" i="133"/>
  <c r="C217" i="133"/>
  <c r="J217" i="133" s="1"/>
  <c r="C215" i="130"/>
  <c r="D215" i="130" s="1"/>
  <c r="B215" i="141"/>
  <c r="B217" i="133"/>
  <c r="E218" i="135"/>
  <c r="A216" i="141"/>
  <c r="G217" i="135"/>
  <c r="F217" i="135"/>
  <c r="A217" i="130"/>
  <c r="E216" i="130"/>
  <c r="E219" i="135" l="1"/>
  <c r="A217" i="141"/>
  <c r="G218" i="135"/>
  <c r="F218" i="135"/>
  <c r="K219" i="133"/>
  <c r="A220" i="133"/>
  <c r="F219" i="133"/>
  <c r="D219" i="133"/>
  <c r="I219" i="133"/>
  <c r="H219" i="133"/>
  <c r="E219" i="133"/>
  <c r="G219" i="133"/>
  <c r="C218" i="133"/>
  <c r="C216" i="130"/>
  <c r="D216" i="130" s="1"/>
  <c r="B216" i="141"/>
  <c r="B218" i="133"/>
  <c r="A218" i="130"/>
  <c r="E217" i="130"/>
  <c r="K220" i="133" l="1"/>
  <c r="A221" i="133"/>
  <c r="G220" i="133"/>
  <c r="F220" i="133"/>
  <c r="D220" i="133"/>
  <c r="E220" i="133"/>
  <c r="H220" i="133"/>
  <c r="I220" i="133"/>
  <c r="J218" i="133"/>
  <c r="B219" i="133"/>
  <c r="B217" i="141"/>
  <c r="C219" i="133"/>
  <c r="J219" i="133" s="1"/>
  <c r="C217" i="130"/>
  <c r="D217" i="130" s="1"/>
  <c r="E220" i="135"/>
  <c r="A218" i="141"/>
  <c r="G219" i="135"/>
  <c r="F219" i="135"/>
  <c r="A219" i="130"/>
  <c r="E218" i="130"/>
  <c r="C220" i="133" l="1"/>
  <c r="J220" i="133" s="1"/>
  <c r="C218" i="130"/>
  <c r="D218" i="130" s="1"/>
  <c r="K221" i="133"/>
  <c r="A222" i="133"/>
  <c r="E221" i="133"/>
  <c r="D221" i="133"/>
  <c r="G221" i="133"/>
  <c r="F221" i="133"/>
  <c r="I221" i="133"/>
  <c r="H221" i="133"/>
  <c r="B218" i="141"/>
  <c r="B220" i="133"/>
  <c r="E221" i="135"/>
  <c r="A219" i="141"/>
  <c r="F220" i="135"/>
  <c r="G220" i="135"/>
  <c r="A220" i="130"/>
  <c r="E219" i="130"/>
  <c r="E222" i="135" l="1"/>
  <c r="A220" i="141"/>
  <c r="G221" i="135"/>
  <c r="F221" i="135"/>
  <c r="K222" i="133"/>
  <c r="A223" i="133"/>
  <c r="G222" i="133"/>
  <c r="I222" i="133"/>
  <c r="F222" i="133"/>
  <c r="D222" i="133"/>
  <c r="E222" i="133"/>
  <c r="H222" i="133"/>
  <c r="B221" i="133"/>
  <c r="B219" i="141"/>
  <c r="C221" i="133"/>
  <c r="J221" i="133" s="1"/>
  <c r="C219" i="130"/>
  <c r="D219" i="130" s="1"/>
  <c r="A221" i="130"/>
  <c r="E220" i="130"/>
  <c r="K223" i="133" l="1"/>
  <c r="A224" i="133"/>
  <c r="E223" i="133"/>
  <c r="D223" i="133"/>
  <c r="F223" i="133"/>
  <c r="G223" i="133"/>
  <c r="H223" i="133"/>
  <c r="I223" i="133"/>
  <c r="B222" i="133"/>
  <c r="B220" i="141"/>
  <c r="C222" i="133"/>
  <c r="J222" i="133" s="1"/>
  <c r="C220" i="130"/>
  <c r="D220" i="130" s="1"/>
  <c r="E223" i="135"/>
  <c r="A221" i="141"/>
  <c r="G222" i="135"/>
  <c r="F222" i="135"/>
  <c r="A222" i="130"/>
  <c r="E221" i="130"/>
  <c r="E224" i="135" l="1"/>
  <c r="A222" i="141"/>
  <c r="F223" i="135"/>
  <c r="G223" i="135"/>
  <c r="B223" i="133"/>
  <c r="B221" i="141"/>
  <c r="K224" i="133"/>
  <c r="A225" i="133"/>
  <c r="F224" i="133"/>
  <c r="E224" i="133"/>
  <c r="D224" i="133"/>
  <c r="G224" i="133"/>
  <c r="I224" i="133"/>
  <c r="H224" i="133"/>
  <c r="C221" i="130"/>
  <c r="D221" i="130" s="1"/>
  <c r="C223" i="133"/>
  <c r="A223" i="130"/>
  <c r="E222" i="130"/>
  <c r="K225" i="133" l="1"/>
  <c r="H225" i="133"/>
  <c r="F225" i="133"/>
  <c r="I225" i="133"/>
  <c r="D225" i="133"/>
  <c r="E225" i="133"/>
  <c r="A226" i="133"/>
  <c r="G225" i="133"/>
  <c r="C222" i="130"/>
  <c r="D222" i="130" s="1"/>
  <c r="C224" i="133"/>
  <c r="J224" i="133" s="1"/>
  <c r="B224" i="133"/>
  <c r="B222" i="141"/>
  <c r="J223" i="133"/>
  <c r="E225" i="135"/>
  <c r="A223" i="141"/>
  <c r="G224" i="135"/>
  <c r="F224" i="135"/>
  <c r="A224" i="130"/>
  <c r="E223" i="130"/>
  <c r="K226" i="133" l="1"/>
  <c r="A227" i="133"/>
  <c r="G226" i="133"/>
  <c r="H226" i="133"/>
  <c r="E226" i="133"/>
  <c r="D226" i="133"/>
  <c r="I226" i="133"/>
  <c r="F226" i="133"/>
  <c r="E226" i="135"/>
  <c r="A224" i="141"/>
  <c r="G225" i="135"/>
  <c r="F225" i="135"/>
  <c r="B225" i="133"/>
  <c r="B223" i="141"/>
  <c r="C223" i="130"/>
  <c r="D223" i="130" s="1"/>
  <c r="C225" i="133"/>
  <c r="J225" i="133" s="1"/>
  <c r="A225" i="130"/>
  <c r="E224" i="130"/>
  <c r="B226" i="133" l="1"/>
  <c r="B224" i="141"/>
  <c r="C226" i="133"/>
  <c r="J226" i="133" s="1"/>
  <c r="C224" i="130"/>
  <c r="D224" i="130" s="1"/>
  <c r="E227" i="135"/>
  <c r="A225" i="141"/>
  <c r="F226" i="135"/>
  <c r="G226" i="135"/>
  <c r="K227" i="133"/>
  <c r="I227" i="133"/>
  <c r="H227" i="133"/>
  <c r="A228" i="133"/>
  <c r="G227" i="133"/>
  <c r="F227" i="133"/>
  <c r="D227" i="133"/>
  <c r="E227" i="133"/>
  <c r="A226" i="130"/>
  <c r="E225" i="130"/>
  <c r="C225" i="130" l="1"/>
  <c r="D225" i="130" s="1"/>
  <c r="C227" i="133"/>
  <c r="J227" i="133" s="1"/>
  <c r="B227" i="133"/>
  <c r="B225" i="141"/>
  <c r="K228" i="133"/>
  <c r="A229" i="133"/>
  <c r="E228" i="133"/>
  <c r="I228" i="133"/>
  <c r="G228" i="133"/>
  <c r="F228" i="133"/>
  <c r="D228" i="133"/>
  <c r="H228" i="133"/>
  <c r="E228" i="135"/>
  <c r="A226" i="141"/>
  <c r="F227" i="135"/>
  <c r="G227" i="135"/>
  <c r="A227" i="130"/>
  <c r="E226" i="130"/>
  <c r="B226" i="141" l="1"/>
  <c r="B228" i="133"/>
  <c r="E229" i="135"/>
  <c r="A227" i="141"/>
  <c r="F228" i="135"/>
  <c r="G228" i="135"/>
  <c r="K229" i="133"/>
  <c r="I229" i="133"/>
  <c r="A230" i="133"/>
  <c r="D229" i="133"/>
  <c r="G229" i="133"/>
  <c r="F229" i="133"/>
  <c r="E229" i="133"/>
  <c r="H229" i="133"/>
  <c r="C228" i="133"/>
  <c r="J228" i="133" s="1"/>
  <c r="C226" i="130"/>
  <c r="D226" i="130" s="1"/>
  <c r="A228" i="130"/>
  <c r="E227" i="130"/>
  <c r="C227" i="130" l="1"/>
  <c r="D227" i="130" s="1"/>
  <c r="C229" i="133"/>
  <c r="J229" i="133" s="1"/>
  <c r="B229" i="133"/>
  <c r="B227" i="141"/>
  <c r="E230" i="135"/>
  <c r="A228" i="141"/>
  <c r="F229" i="135"/>
  <c r="G229" i="135"/>
  <c r="K230" i="133"/>
  <c r="A231" i="133"/>
  <c r="D230" i="133"/>
  <c r="F230" i="133"/>
  <c r="E230" i="133"/>
  <c r="G230" i="133"/>
  <c r="H230" i="133"/>
  <c r="I230" i="133"/>
  <c r="A229" i="130"/>
  <c r="E228" i="130"/>
  <c r="C228" i="130" l="1"/>
  <c r="D228" i="130" s="1"/>
  <c r="C230" i="133"/>
  <c r="J230" i="133" s="1"/>
  <c r="B230" i="133"/>
  <c r="B228" i="141"/>
  <c r="E231" i="135"/>
  <c r="A229" i="141"/>
  <c r="G230" i="135"/>
  <c r="F230" i="135"/>
  <c r="K231" i="133"/>
  <c r="I231" i="133"/>
  <c r="H231" i="133"/>
  <c r="F231" i="133"/>
  <c r="D231" i="133"/>
  <c r="A232" i="133"/>
  <c r="E231" i="133"/>
  <c r="G231" i="133"/>
  <c r="A230" i="130"/>
  <c r="E229" i="130"/>
  <c r="C229" i="130" l="1"/>
  <c r="D229" i="130" s="1"/>
  <c r="C231" i="133"/>
  <c r="J231" i="133" s="1"/>
  <c r="K232" i="133"/>
  <c r="A233" i="133"/>
  <c r="H232" i="133"/>
  <c r="E232" i="133"/>
  <c r="F232" i="133"/>
  <c r="G232" i="133"/>
  <c r="I232" i="133"/>
  <c r="D232" i="133"/>
  <c r="B229" i="141"/>
  <c r="B231" i="133"/>
  <c r="E232" i="135"/>
  <c r="A230" i="141"/>
  <c r="F231" i="135"/>
  <c r="G231" i="135"/>
  <c r="A231" i="130"/>
  <c r="E230" i="130"/>
  <c r="B232" i="133" l="1"/>
  <c r="B230" i="141"/>
  <c r="E233" i="135"/>
  <c r="A231" i="141"/>
  <c r="G232" i="135"/>
  <c r="F232" i="135"/>
  <c r="K233" i="133"/>
  <c r="A234" i="133"/>
  <c r="D233" i="133"/>
  <c r="E233" i="133"/>
  <c r="F233" i="133"/>
  <c r="G233" i="133"/>
  <c r="I233" i="133"/>
  <c r="H233" i="133"/>
  <c r="C230" i="130"/>
  <c r="D230" i="130" s="1"/>
  <c r="C232" i="133"/>
  <c r="J232" i="133" s="1"/>
  <c r="A232" i="130"/>
  <c r="E231" i="130"/>
  <c r="B233" i="133" l="1"/>
  <c r="B231" i="141"/>
  <c r="C233" i="133"/>
  <c r="J233" i="133" s="1"/>
  <c r="C231" i="130"/>
  <c r="D231" i="130" s="1"/>
  <c r="E234" i="135"/>
  <c r="A232" i="141"/>
  <c r="G233" i="135"/>
  <c r="F233" i="135"/>
  <c r="K234" i="133"/>
  <c r="A235" i="133"/>
  <c r="D234" i="133"/>
  <c r="G234" i="133"/>
  <c r="F234" i="133"/>
  <c r="E234" i="133"/>
  <c r="H234" i="133"/>
  <c r="I234" i="133"/>
  <c r="A233" i="130"/>
  <c r="E232" i="130"/>
  <c r="E235" i="135" l="1"/>
  <c r="A233" i="141"/>
  <c r="F234" i="135"/>
  <c r="G234" i="135"/>
  <c r="C232" i="130"/>
  <c r="D232" i="130" s="1"/>
  <c r="C234" i="133"/>
  <c r="J234" i="133" s="1"/>
  <c r="B234" i="133"/>
  <c r="B232" i="141"/>
  <c r="K235" i="133"/>
  <c r="A236" i="133"/>
  <c r="E235" i="133"/>
  <c r="F235" i="133"/>
  <c r="D235" i="133"/>
  <c r="G235" i="133"/>
  <c r="H235" i="133"/>
  <c r="I235" i="133"/>
  <c r="A234" i="130"/>
  <c r="E233" i="130"/>
  <c r="C233" i="130" l="1"/>
  <c r="D233" i="130" s="1"/>
  <c r="C235" i="133"/>
  <c r="J235" i="133" s="1"/>
  <c r="B235" i="133"/>
  <c r="B233" i="141"/>
  <c r="K236" i="133"/>
  <c r="A237" i="133"/>
  <c r="D236" i="133"/>
  <c r="E236" i="133"/>
  <c r="F236" i="133"/>
  <c r="G236" i="133"/>
  <c r="I236" i="133"/>
  <c r="H236" i="133"/>
  <c r="E236" i="135"/>
  <c r="A234" i="141"/>
  <c r="F235" i="135"/>
  <c r="G235" i="135"/>
  <c r="A235" i="130"/>
  <c r="D234" i="130"/>
  <c r="B236" i="133" l="1"/>
  <c r="B234" i="141"/>
  <c r="K237" i="133"/>
  <c r="A238" i="133"/>
  <c r="D237" i="133"/>
  <c r="G237" i="133"/>
  <c r="F237" i="133"/>
  <c r="E237" i="133"/>
  <c r="H237" i="133"/>
  <c r="I237" i="133"/>
  <c r="E237" i="135"/>
  <c r="A235" i="141"/>
  <c r="G236" i="135"/>
  <c r="F236" i="135"/>
  <c r="C234" i="130"/>
  <c r="E234" i="130" s="1"/>
  <c r="C236" i="133"/>
  <c r="J236" i="133" s="1"/>
  <c r="A236" i="130"/>
  <c r="D235" i="130"/>
  <c r="C235" i="130" l="1"/>
  <c r="E235" i="130" s="1"/>
  <c r="C237" i="133"/>
  <c r="J237" i="133" s="1"/>
  <c r="E238" i="135"/>
  <c r="A236" i="141"/>
  <c r="G237" i="135"/>
  <c r="F237" i="135"/>
  <c r="K238" i="133"/>
  <c r="A239" i="133"/>
  <c r="F238" i="133"/>
  <c r="E238" i="133"/>
  <c r="D238" i="133"/>
  <c r="G238" i="133"/>
  <c r="I238" i="133"/>
  <c r="H238" i="133"/>
  <c r="B235" i="141"/>
  <c r="B237" i="133"/>
  <c r="A237" i="130"/>
  <c r="D236" i="130"/>
  <c r="B236" i="141" l="1"/>
  <c r="B238" i="133"/>
  <c r="C238" i="133"/>
  <c r="J238" i="133" s="1"/>
  <c r="C236" i="130"/>
  <c r="E236" i="130" s="1"/>
  <c r="K239" i="133"/>
  <c r="I239" i="133"/>
  <c r="H239" i="133"/>
  <c r="A240" i="133"/>
  <c r="D239" i="133"/>
  <c r="E239" i="133"/>
  <c r="F239" i="133"/>
  <c r="G239" i="133"/>
  <c r="E239" i="135"/>
  <c r="A237" i="141"/>
  <c r="G238" i="135"/>
  <c r="F238" i="135"/>
  <c r="A238" i="130"/>
  <c r="D237" i="130"/>
  <c r="E240" i="135" l="1"/>
  <c r="A238" i="141"/>
  <c r="G239" i="135"/>
  <c r="F239" i="135"/>
  <c r="C237" i="130"/>
  <c r="E237" i="130" s="1"/>
  <c r="C239" i="133"/>
  <c r="J239" i="133" s="1"/>
  <c r="B237" i="141"/>
  <c r="B239" i="133"/>
  <c r="K240" i="133"/>
  <c r="I240" i="133"/>
  <c r="F240" i="133"/>
  <c r="A241" i="133"/>
  <c r="D240" i="133"/>
  <c r="H240" i="133"/>
  <c r="E240" i="133"/>
  <c r="G240" i="133"/>
  <c r="A239" i="130"/>
  <c r="D238" i="130"/>
  <c r="K241" i="133" l="1"/>
  <c r="A242" i="133"/>
  <c r="E241" i="133"/>
  <c r="G241" i="133"/>
  <c r="D241" i="133"/>
  <c r="F241" i="133"/>
  <c r="H241" i="133"/>
  <c r="I241" i="133"/>
  <c r="B240" i="133"/>
  <c r="B238" i="141"/>
  <c r="C238" i="130"/>
  <c r="E238" i="130" s="1"/>
  <c r="C240" i="133"/>
  <c r="J240" i="133" s="1"/>
  <c r="E241" i="135"/>
  <c r="A239" i="141"/>
  <c r="F240" i="135"/>
  <c r="G240" i="135"/>
  <c r="A240" i="130"/>
  <c r="D239" i="130"/>
  <c r="B239" i="141" l="1"/>
  <c r="B241" i="133"/>
  <c r="E242" i="135"/>
  <c r="A240" i="141"/>
  <c r="G241" i="135"/>
  <c r="F241" i="135"/>
  <c r="K242" i="133"/>
  <c r="I242" i="133"/>
  <c r="A243" i="133"/>
  <c r="E242" i="133"/>
  <c r="F242" i="133"/>
  <c r="D242" i="133"/>
  <c r="G242" i="133"/>
  <c r="H242" i="133"/>
  <c r="C239" i="130"/>
  <c r="E239" i="130" s="1"/>
  <c r="C241" i="133"/>
  <c r="J241" i="133" s="1"/>
  <c r="A241" i="130"/>
  <c r="D240" i="130"/>
  <c r="B242" i="133" l="1"/>
  <c r="B240" i="141"/>
  <c r="C240" i="130"/>
  <c r="E240" i="130" s="1"/>
  <c r="C242" i="133"/>
  <c r="J242" i="133" s="1"/>
  <c r="E243" i="135"/>
  <c r="A241" i="141"/>
  <c r="G242" i="135"/>
  <c r="F242" i="135"/>
  <c r="K243" i="133"/>
  <c r="A244" i="133"/>
  <c r="E243" i="133"/>
  <c r="G243" i="133"/>
  <c r="D243" i="133"/>
  <c r="F243" i="133"/>
  <c r="I243" i="133"/>
  <c r="H243" i="133"/>
  <c r="A242" i="130"/>
  <c r="D241" i="130"/>
  <c r="C243" i="133" l="1"/>
  <c r="J243" i="133" s="1"/>
  <c r="C241" i="130"/>
  <c r="E241" i="130" s="1"/>
  <c r="E244" i="135"/>
  <c r="A242" i="141"/>
  <c r="F243" i="135"/>
  <c r="G243" i="135"/>
  <c r="K244" i="133"/>
  <c r="I244" i="133"/>
  <c r="E244" i="133"/>
  <c r="G244" i="133"/>
  <c r="A245" i="133"/>
  <c r="D244" i="133"/>
  <c r="H244" i="133"/>
  <c r="F244" i="133"/>
  <c r="B243" i="133"/>
  <c r="B241" i="141"/>
  <c r="A243" i="130"/>
  <c r="D242" i="130"/>
  <c r="C242" i="130" l="1"/>
  <c r="E242" i="130" s="1"/>
  <c r="C244" i="133"/>
  <c r="J244" i="133" s="1"/>
  <c r="B244" i="133"/>
  <c r="B242" i="141"/>
  <c r="K245" i="133"/>
  <c r="E245" i="133"/>
  <c r="D245" i="133"/>
  <c r="F245" i="133"/>
  <c r="G245" i="133"/>
  <c r="I245" i="133"/>
  <c r="A246" i="133"/>
  <c r="H245" i="133"/>
  <c r="E245" i="135"/>
  <c r="A243" i="141"/>
  <c r="F244" i="135"/>
  <c r="G244" i="135"/>
  <c r="A244" i="130"/>
  <c r="D243" i="130"/>
  <c r="B245" i="133" l="1"/>
  <c r="B243" i="141"/>
  <c r="E246" i="135"/>
  <c r="A244" i="141"/>
  <c r="G245" i="135"/>
  <c r="F245" i="135"/>
  <c r="K246" i="133"/>
  <c r="A247" i="133"/>
  <c r="H246" i="133"/>
  <c r="D246" i="133"/>
  <c r="E246" i="133"/>
  <c r="F246" i="133"/>
  <c r="G246" i="133"/>
  <c r="I246" i="133"/>
  <c r="C245" i="133"/>
  <c r="J245" i="133" s="1"/>
  <c r="C243" i="130"/>
  <c r="E243" i="130" s="1"/>
  <c r="A245" i="130"/>
  <c r="D244" i="130"/>
  <c r="B244" i="141" l="1"/>
  <c r="B246" i="133"/>
  <c r="C244" i="130"/>
  <c r="E244" i="130" s="1"/>
  <c r="C246" i="133"/>
  <c r="J246" i="133" s="1"/>
  <c r="E247" i="135"/>
  <c r="A245" i="141"/>
  <c r="G246" i="135"/>
  <c r="F246" i="135"/>
  <c r="K247" i="133"/>
  <c r="A248" i="133"/>
  <c r="E247" i="133"/>
  <c r="D247" i="133"/>
  <c r="F247" i="133"/>
  <c r="G247" i="133"/>
  <c r="H247" i="133"/>
  <c r="I247" i="133"/>
  <c r="A246" i="130"/>
  <c r="D245" i="130"/>
  <c r="C245" i="130" l="1"/>
  <c r="E245" i="130" s="1"/>
  <c r="C247" i="133"/>
  <c r="J247" i="133" s="1"/>
  <c r="B247" i="133"/>
  <c r="B245" i="141"/>
  <c r="E248" i="135"/>
  <c r="A246" i="141"/>
  <c r="F247" i="135"/>
  <c r="G247" i="135"/>
  <c r="K248" i="133"/>
  <c r="E248" i="133"/>
  <c r="D248" i="133"/>
  <c r="A249" i="133"/>
  <c r="F248" i="133"/>
  <c r="H248" i="133"/>
  <c r="I248" i="133"/>
  <c r="G248" i="133"/>
  <c r="A247" i="130"/>
  <c r="D246" i="130"/>
  <c r="C246" i="130" l="1"/>
  <c r="E246" i="130" s="1"/>
  <c r="C248" i="133"/>
  <c r="J248" i="133" s="1"/>
  <c r="B246" i="141"/>
  <c r="B248" i="133"/>
  <c r="K249" i="133"/>
  <c r="A250" i="133"/>
  <c r="G249" i="133"/>
  <c r="E249" i="133"/>
  <c r="H249" i="133"/>
  <c r="F249" i="133"/>
  <c r="D249" i="133"/>
  <c r="I249" i="133"/>
  <c r="E249" i="135"/>
  <c r="A247" i="141"/>
  <c r="F248" i="135"/>
  <c r="G248" i="135"/>
  <c r="A248" i="130"/>
  <c r="D247" i="130"/>
  <c r="K250" i="133" l="1"/>
  <c r="A251" i="133"/>
  <c r="D250" i="133"/>
  <c r="E250" i="133"/>
  <c r="H250" i="133"/>
  <c r="I250" i="133"/>
  <c r="F250" i="133"/>
  <c r="G250" i="133"/>
  <c r="E250" i="135"/>
  <c r="A248" i="141"/>
  <c r="F249" i="135"/>
  <c r="G249" i="135"/>
  <c r="B249" i="133"/>
  <c r="B247" i="141"/>
  <c r="C249" i="133"/>
  <c r="J249" i="133" s="1"/>
  <c r="C247" i="130"/>
  <c r="E247" i="130" s="1"/>
  <c r="A249" i="130"/>
  <c r="D248" i="130"/>
  <c r="B250" i="133" l="1"/>
  <c r="B248" i="141"/>
  <c r="C248" i="130"/>
  <c r="E248" i="130" s="1"/>
  <c r="C250" i="133"/>
  <c r="J250" i="133" s="1"/>
  <c r="E251" i="135"/>
  <c r="A249" i="141"/>
  <c r="G250" i="135"/>
  <c r="F250" i="135"/>
  <c r="K251" i="133"/>
  <c r="D251" i="133"/>
  <c r="G251" i="133"/>
  <c r="A252" i="133"/>
  <c r="F251" i="133"/>
  <c r="H251" i="133"/>
  <c r="I251" i="133"/>
  <c r="E251" i="133"/>
  <c r="A250" i="130"/>
  <c r="D249" i="130"/>
  <c r="B251" i="133" l="1"/>
  <c r="B249" i="141"/>
  <c r="C251" i="133"/>
  <c r="J251" i="133" s="1"/>
  <c r="C249" i="130"/>
  <c r="E249" i="130" s="1"/>
  <c r="E252" i="135"/>
  <c r="A250" i="141"/>
  <c r="G251" i="135"/>
  <c r="F251" i="135"/>
  <c r="K252" i="133"/>
  <c r="E252" i="133"/>
  <c r="F252" i="133"/>
  <c r="G252" i="133"/>
  <c r="I252" i="133"/>
  <c r="A253" i="133"/>
  <c r="D252" i="133"/>
  <c r="H252" i="133"/>
  <c r="A251" i="130"/>
  <c r="D250" i="130"/>
  <c r="C250" i="130" l="1"/>
  <c r="E250" i="130" s="1"/>
  <c r="C252" i="133"/>
  <c r="J252" i="133" s="1"/>
  <c r="E253" i="135"/>
  <c r="A251" i="141"/>
  <c r="F252" i="135"/>
  <c r="G252" i="135"/>
  <c r="K253" i="133"/>
  <c r="J253" i="133"/>
  <c r="A254" i="133"/>
  <c r="D253" i="133"/>
  <c r="I253" i="133"/>
  <c r="F253" i="133"/>
  <c r="E253" i="133"/>
  <c r="G253" i="133"/>
  <c r="H253" i="133"/>
  <c r="B252" i="133"/>
  <c r="B250" i="141"/>
  <c r="A252" i="130"/>
  <c r="D251" i="130"/>
  <c r="K254" i="133" l="1"/>
  <c r="J254" i="133"/>
  <c r="A255" i="133"/>
  <c r="E254" i="133"/>
  <c r="I254" i="133"/>
  <c r="F254" i="133"/>
  <c r="D254" i="133"/>
  <c r="G254" i="133"/>
  <c r="H254" i="133"/>
  <c r="C253" i="133"/>
  <c r="C251" i="130"/>
  <c r="E251" i="130" s="1"/>
  <c r="B251" i="141"/>
  <c r="B253" i="133"/>
  <c r="E254" i="135"/>
  <c r="A252" i="141"/>
  <c r="F253" i="135"/>
  <c r="G253" i="135"/>
  <c r="A253" i="130"/>
  <c r="D252" i="130"/>
  <c r="B254" i="133" l="1"/>
  <c r="B252" i="141"/>
  <c r="E255" i="135"/>
  <c r="A253" i="141"/>
  <c r="G254" i="135"/>
  <c r="F254" i="135"/>
  <c r="K255" i="133"/>
  <c r="H255" i="133"/>
  <c r="I255" i="133"/>
  <c r="J255" i="133"/>
  <c r="F255" i="133"/>
  <c r="E255" i="133"/>
  <c r="A256" i="133"/>
  <c r="G255" i="133"/>
  <c r="D255" i="133"/>
  <c r="C254" i="133"/>
  <c r="C252" i="130"/>
  <c r="E252" i="130" s="1"/>
  <c r="A254" i="130"/>
  <c r="D253" i="130"/>
  <c r="B253" i="141" l="1"/>
  <c r="B255" i="133"/>
  <c r="C255" i="133"/>
  <c r="C253" i="130"/>
  <c r="E253" i="130" s="1"/>
  <c r="K256" i="133"/>
  <c r="A257" i="133"/>
  <c r="D256" i="133"/>
  <c r="I256" i="133"/>
  <c r="J256" i="133"/>
  <c r="E256" i="133"/>
  <c r="F256" i="133"/>
  <c r="G256" i="133"/>
  <c r="H256" i="133"/>
  <c r="E256" i="135"/>
  <c r="A254" i="141"/>
  <c r="G255" i="135"/>
  <c r="F255" i="135"/>
  <c r="A255" i="130"/>
  <c r="D254" i="130"/>
  <c r="C254" i="130" l="1"/>
  <c r="E254" i="130" s="1"/>
  <c r="C256" i="133"/>
  <c r="E257" i="135"/>
  <c r="A255" i="141"/>
  <c r="G256" i="135"/>
  <c r="F256" i="135"/>
  <c r="K257" i="133"/>
  <c r="J257" i="133"/>
  <c r="A258" i="133"/>
  <c r="F257" i="133"/>
  <c r="D257" i="133"/>
  <c r="G257" i="133"/>
  <c r="H257" i="133"/>
  <c r="E257" i="133"/>
  <c r="I257" i="133"/>
  <c r="B256" i="133"/>
  <c r="B254" i="141"/>
  <c r="A256" i="130"/>
  <c r="D255" i="130"/>
  <c r="B257" i="133" l="1"/>
  <c r="B255" i="141"/>
  <c r="C255" i="130"/>
  <c r="E255" i="130" s="1"/>
  <c r="C257" i="133"/>
  <c r="E258" i="135"/>
  <c r="A256" i="141"/>
  <c r="F257" i="135"/>
  <c r="G257" i="135"/>
  <c r="K258" i="133"/>
  <c r="A259" i="133"/>
  <c r="E258" i="133"/>
  <c r="D258" i="133"/>
  <c r="I258" i="133"/>
  <c r="H258" i="133"/>
  <c r="J258" i="133"/>
  <c r="F258" i="133"/>
  <c r="G258" i="133"/>
  <c r="A257" i="130"/>
  <c r="D256" i="130"/>
  <c r="C258" i="133" l="1"/>
  <c r="C256" i="130"/>
  <c r="E256" i="130" s="1"/>
  <c r="B256" i="141"/>
  <c r="B258" i="133"/>
  <c r="E259" i="135"/>
  <c r="A257" i="141"/>
  <c r="F258" i="135"/>
  <c r="G258" i="135"/>
  <c r="K259" i="133"/>
  <c r="J259" i="133"/>
  <c r="E259" i="133"/>
  <c r="A260" i="133"/>
  <c r="D259" i="133"/>
  <c r="H259" i="133"/>
  <c r="I259" i="133"/>
  <c r="F259" i="133"/>
  <c r="G259" i="133"/>
  <c r="A258" i="130"/>
  <c r="D257" i="130"/>
  <c r="C259" i="133" l="1"/>
  <c r="C257" i="130"/>
  <c r="E257" i="130" s="1"/>
  <c r="E260" i="135"/>
  <c r="A258" i="141"/>
  <c r="F259" i="135"/>
  <c r="G259" i="135"/>
  <c r="B257" i="141"/>
  <c r="B259" i="133"/>
  <c r="K260" i="133"/>
  <c r="J260" i="133"/>
  <c r="A261" i="133"/>
  <c r="I260" i="133"/>
  <c r="D260" i="133"/>
  <c r="F260" i="133"/>
  <c r="G260" i="133"/>
  <c r="E260" i="133"/>
  <c r="H260" i="133"/>
  <c r="A259" i="130"/>
  <c r="D258" i="130"/>
  <c r="C260" i="133" l="1"/>
  <c r="C258" i="130"/>
  <c r="E258" i="130" s="1"/>
  <c r="B260" i="133"/>
  <c r="B258" i="141"/>
  <c r="K261" i="133"/>
  <c r="A262" i="133"/>
  <c r="E261" i="133"/>
  <c r="G261" i="133"/>
  <c r="F261" i="133"/>
  <c r="H261" i="133"/>
  <c r="D261" i="133"/>
  <c r="J261" i="133"/>
  <c r="I261" i="133"/>
  <c r="E261" i="135"/>
  <c r="A259" i="141"/>
  <c r="G260" i="135"/>
  <c r="F260" i="135"/>
  <c r="A260" i="130"/>
  <c r="D259" i="130"/>
  <c r="C261" i="133" l="1"/>
  <c r="C259" i="130"/>
  <c r="E259" i="130" s="1"/>
  <c r="K262" i="133"/>
  <c r="J262" i="133"/>
  <c r="A263" i="133"/>
  <c r="D262" i="133"/>
  <c r="E262" i="133"/>
  <c r="I262" i="133"/>
  <c r="F262" i="133"/>
  <c r="G262" i="133"/>
  <c r="H262" i="133"/>
  <c r="E262" i="135"/>
  <c r="A260" i="141"/>
  <c r="F261" i="135"/>
  <c r="G261" i="135"/>
  <c r="B261" i="133"/>
  <c r="B259" i="141"/>
  <c r="A261" i="130"/>
  <c r="D260" i="130"/>
  <c r="C260" i="130" l="1"/>
  <c r="E260" i="130" s="1"/>
  <c r="C262" i="133"/>
  <c r="A264" i="133"/>
  <c r="K263" i="133"/>
  <c r="D263" i="133"/>
  <c r="E263" i="133"/>
  <c r="H263" i="133"/>
  <c r="F263" i="133"/>
  <c r="G263" i="133"/>
  <c r="I263" i="133"/>
  <c r="J263" i="133"/>
  <c r="E263" i="135"/>
  <c r="A261" i="141"/>
  <c r="G262" i="135"/>
  <c r="F262" i="135"/>
  <c r="B260" i="141"/>
  <c r="B262" i="133"/>
  <c r="A262" i="130"/>
  <c r="D261" i="130"/>
  <c r="E264" i="135" l="1"/>
  <c r="A262" i="141"/>
  <c r="F263" i="135"/>
  <c r="G263" i="135"/>
  <c r="B263" i="133"/>
  <c r="B261" i="141"/>
  <c r="K264" i="133"/>
  <c r="H264" i="133"/>
  <c r="I264" i="133"/>
  <c r="E264" i="133"/>
  <c r="G264" i="133"/>
  <c r="J264" i="133"/>
  <c r="D264" i="133"/>
  <c r="A265" i="133"/>
  <c r="F264" i="133"/>
  <c r="C263" i="133"/>
  <c r="C261" i="130"/>
  <c r="E261" i="130" s="1"/>
  <c r="A263" i="130"/>
  <c r="D262" i="130"/>
  <c r="K265" i="133" l="1"/>
  <c r="J265" i="133"/>
  <c r="F265" i="133"/>
  <c r="G265" i="133"/>
  <c r="D265" i="133"/>
  <c r="I265" i="133"/>
  <c r="A266" i="133"/>
  <c r="H265" i="133"/>
  <c r="E265" i="133"/>
  <c r="C262" i="130"/>
  <c r="E262" i="130" s="1"/>
  <c r="C264" i="133"/>
  <c r="B262" i="141"/>
  <c r="B264" i="133"/>
  <c r="E265" i="135"/>
  <c r="A263" i="141"/>
  <c r="G264" i="135"/>
  <c r="F264" i="135"/>
  <c r="A264" i="130"/>
  <c r="D263" i="130"/>
  <c r="C265" i="133" l="1"/>
  <c r="C263" i="130"/>
  <c r="E263" i="130" s="1"/>
  <c r="K266" i="133"/>
  <c r="F266" i="133"/>
  <c r="J266" i="133"/>
  <c r="G266" i="133"/>
  <c r="H266" i="133"/>
  <c r="D266" i="133"/>
  <c r="A267" i="133"/>
  <c r="I266" i="133"/>
  <c r="E266" i="133"/>
  <c r="E266" i="135"/>
  <c r="A264" i="141"/>
  <c r="G265" i="135"/>
  <c r="F265" i="135"/>
  <c r="B265" i="133"/>
  <c r="B263" i="141"/>
  <c r="A265" i="130"/>
  <c r="D264" i="130"/>
  <c r="B264" i="141" l="1"/>
  <c r="B266" i="133"/>
  <c r="C266" i="133"/>
  <c r="C264" i="130"/>
  <c r="E264" i="130" s="1"/>
  <c r="A265" i="141"/>
  <c r="G266" i="135"/>
  <c r="F266" i="135"/>
  <c r="K267" i="133"/>
  <c r="F267" i="133"/>
  <c r="I267" i="133"/>
  <c r="H267" i="133"/>
  <c r="J267" i="133"/>
  <c r="G267" i="133"/>
  <c r="D267" i="133"/>
  <c r="E267" i="133"/>
  <c r="D265" i="130"/>
  <c r="G2" i="130" a="1"/>
  <c r="B267" i="133" l="1"/>
  <c r="B265" i="141"/>
  <c r="C267" i="133"/>
  <c r="O6" i="133" s="1"/>
  <c r="C265" i="130"/>
  <c r="E265" i="130" s="1"/>
  <c r="N18" i="133"/>
  <c r="N21" i="133"/>
  <c r="N9" i="133"/>
  <c r="N26" i="133"/>
  <c r="N12" i="133"/>
  <c r="N23" i="133"/>
  <c r="N7" i="133"/>
  <c r="N33" i="133"/>
  <c r="N10" i="133"/>
  <c r="O9" i="133"/>
  <c r="N29" i="133"/>
  <c r="O30" i="133"/>
  <c r="O34" i="133"/>
  <c r="O27" i="133"/>
  <c r="O26" i="133"/>
  <c r="O16" i="133"/>
  <c r="N34" i="133"/>
  <c r="N20" i="133"/>
  <c r="O32" i="133"/>
  <c r="O10" i="133"/>
  <c r="O14" i="133"/>
  <c r="N30" i="133"/>
  <c r="N8" i="133"/>
  <c r="N4" i="133"/>
  <c r="O15" i="133"/>
  <c r="O8" i="133"/>
  <c r="N13" i="133"/>
  <c r="N22" i="133"/>
  <c r="N17" i="133"/>
  <c r="N27" i="133"/>
  <c r="O17" i="133"/>
  <c r="O23" i="133"/>
  <c r="N14" i="133"/>
  <c r="N25" i="133"/>
  <c r="N19" i="133"/>
  <c r="N32" i="133"/>
  <c r="N28" i="133"/>
  <c r="O5" i="133"/>
  <c r="O11" i="133"/>
  <c r="O28" i="133"/>
  <c r="O12" i="133"/>
  <c r="N15" i="133"/>
  <c r="O7" i="133"/>
  <c r="N24" i="133"/>
  <c r="N11" i="133"/>
  <c r="N37" i="133"/>
  <c r="O13" i="133"/>
  <c r="N31" i="133"/>
  <c r="N35" i="133"/>
  <c r="N36" i="133"/>
  <c r="N16" i="133"/>
  <c r="O40" i="133"/>
  <c r="N39" i="133"/>
  <c r="N40" i="133"/>
  <c r="N38" i="133"/>
  <c r="O41" i="133"/>
  <c r="N41" i="133"/>
  <c r="N44" i="133"/>
  <c r="N43" i="133"/>
  <c r="O43" i="133"/>
  <c r="N42" i="133"/>
  <c r="O45" i="133"/>
  <c r="N45" i="133"/>
  <c r="O44" i="133"/>
  <c r="N47" i="133"/>
  <c r="N49" i="133"/>
  <c r="N46" i="133"/>
  <c r="N48" i="133"/>
  <c r="O48" i="133"/>
  <c r="N51" i="133"/>
  <c r="N53" i="133"/>
  <c r="N50" i="133"/>
  <c r="O52" i="133"/>
  <c r="O51" i="133"/>
  <c r="O53" i="133"/>
  <c r="N52" i="133"/>
  <c r="O54" i="133"/>
  <c r="N54" i="133"/>
  <c r="N55" i="133"/>
  <c r="O55" i="133"/>
  <c r="N56" i="133"/>
  <c r="N57" i="133"/>
  <c r="O59" i="133"/>
  <c r="N58" i="133"/>
  <c r="N60" i="133"/>
  <c r="N59" i="133"/>
  <c r="O60" i="133"/>
  <c r="N63" i="133"/>
  <c r="N61" i="133"/>
  <c r="O61" i="133"/>
  <c r="O65" i="133"/>
  <c r="O63" i="133"/>
  <c r="O62" i="133"/>
  <c r="N62" i="133"/>
  <c r="O64" i="133"/>
  <c r="N65" i="133"/>
  <c r="N64" i="133"/>
  <c r="O18" i="133"/>
  <c r="O19" i="133"/>
  <c r="O20" i="133"/>
  <c r="O21" i="133"/>
  <c r="O22" i="133"/>
  <c r="O24" i="133"/>
  <c r="O25" i="133"/>
  <c r="O29" i="133"/>
  <c r="O31" i="133"/>
  <c r="O33" i="133"/>
  <c r="O35" i="133"/>
  <c r="O36" i="133"/>
  <c r="O37" i="133"/>
  <c r="O38" i="133"/>
  <c r="O39" i="133"/>
  <c r="O42" i="133"/>
  <c r="O46" i="133"/>
  <c r="O47" i="133"/>
  <c r="O49" i="133"/>
  <c r="O50" i="133"/>
  <c r="O56" i="133"/>
  <c r="O57" i="133"/>
  <c r="O58" i="133"/>
  <c r="G4" i="130"/>
  <c r="H6" i="130"/>
  <c r="H3" i="130"/>
  <c r="G6" i="130"/>
  <c r="G3" i="130"/>
  <c r="H5" i="130"/>
  <c r="H2" i="130"/>
  <c r="G5" i="130"/>
  <c r="G2" i="130"/>
  <c r="Q11" i="52" s="1"/>
  <c r="H4" i="130"/>
  <c r="N5" i="133" l="1"/>
  <c r="N6" i="133"/>
  <c r="H9" i="130"/>
  <c r="Q10" i="52"/>
  <c r="G12" i="130"/>
  <c r="H10" i="130"/>
  <c r="Q17" i="52" l="1"/>
  <c r="Q15" i="52"/>
  <c r="P14" i="52"/>
  <c r="Q14" i="52" s="1"/>
  <c r="C5" i="45" l="1"/>
  <c r="J4" i="52" l="1"/>
  <c r="N4" i="52" s="1"/>
  <c r="E193" i="73" l="1"/>
  <c r="E192" i="73"/>
  <c r="E191" i="73"/>
  <c r="E190" i="73"/>
  <c r="E189" i="73"/>
  <c r="E188" i="73"/>
  <c r="E187" i="73"/>
  <c r="E186" i="73"/>
  <c r="E185" i="73"/>
  <c r="E184" i="73"/>
  <c r="E183" i="73"/>
  <c r="E182" i="73"/>
  <c r="E181" i="73"/>
  <c r="E180" i="73"/>
  <c r="E179" i="73"/>
  <c r="E178" i="73"/>
  <c r="E177" i="73"/>
  <c r="E176" i="73"/>
  <c r="E175" i="73"/>
  <c r="E174" i="73"/>
  <c r="E173" i="73"/>
  <c r="E172" i="73"/>
  <c r="E171" i="73"/>
  <c r="E170" i="73"/>
  <c r="E169" i="73"/>
  <c r="E168" i="73"/>
  <c r="E167" i="73"/>
  <c r="E166" i="73"/>
  <c r="E165" i="73"/>
  <c r="E164" i="73"/>
  <c r="E163" i="73"/>
  <c r="E162" i="73"/>
  <c r="E161" i="73"/>
  <c r="E160" i="73"/>
  <c r="E159" i="73"/>
  <c r="E158" i="73"/>
  <c r="E157" i="73"/>
  <c r="E156" i="73"/>
  <c r="E155" i="73"/>
  <c r="E154" i="73"/>
  <c r="E153" i="73"/>
  <c r="E152" i="73"/>
  <c r="E151" i="73"/>
  <c r="E150" i="73"/>
  <c r="E149" i="73"/>
  <c r="E148" i="73"/>
  <c r="E147" i="73"/>
  <c r="E146" i="73"/>
  <c r="E145" i="73"/>
  <c r="E144" i="73"/>
  <c r="E143" i="73"/>
  <c r="E142" i="73"/>
  <c r="E141" i="73"/>
  <c r="E140" i="73"/>
  <c r="E139" i="73"/>
  <c r="E138" i="73"/>
  <c r="E137" i="73"/>
  <c r="E136" i="73"/>
  <c r="E135" i="73"/>
  <c r="E134" i="73"/>
  <c r="E133" i="73"/>
  <c r="E132" i="73"/>
  <c r="E131" i="73"/>
  <c r="E130" i="73"/>
  <c r="E129" i="73"/>
  <c r="E128" i="73"/>
  <c r="E127" i="73"/>
  <c r="E126" i="73"/>
  <c r="E125" i="73"/>
  <c r="E124" i="73"/>
  <c r="E123" i="73"/>
  <c r="E122" i="73"/>
  <c r="E121" i="73"/>
  <c r="E120" i="73"/>
  <c r="E119" i="73"/>
  <c r="E118" i="73"/>
  <c r="E117" i="73"/>
  <c r="E116" i="73"/>
  <c r="E115" i="73"/>
  <c r="E114" i="73"/>
  <c r="E113" i="73"/>
  <c r="E112" i="73"/>
  <c r="E111" i="73"/>
  <c r="E110" i="73"/>
  <c r="E109" i="73"/>
  <c r="E108" i="73"/>
  <c r="E107" i="73"/>
  <c r="E106" i="73"/>
  <c r="E105" i="73"/>
  <c r="E104" i="73"/>
  <c r="E103" i="73"/>
  <c r="E102" i="73"/>
  <c r="E101" i="73"/>
  <c r="E100" i="73"/>
  <c r="E99" i="73"/>
  <c r="E98" i="73"/>
  <c r="E97" i="73"/>
  <c r="E96" i="73"/>
  <c r="E95" i="73"/>
  <c r="E94" i="73"/>
  <c r="E93" i="73"/>
  <c r="E92" i="73"/>
  <c r="E91" i="73"/>
  <c r="E90" i="73"/>
  <c r="E89" i="73"/>
  <c r="E88" i="73"/>
  <c r="E87" i="73"/>
  <c r="E86" i="73"/>
  <c r="E85" i="73"/>
  <c r="E84" i="73"/>
  <c r="E83" i="73"/>
  <c r="E82" i="73"/>
  <c r="E81" i="73"/>
  <c r="E80" i="73"/>
  <c r="E79" i="73"/>
  <c r="E78" i="73"/>
  <c r="E77" i="73"/>
  <c r="E76" i="73"/>
  <c r="E75" i="73"/>
  <c r="E74" i="73"/>
  <c r="E73" i="73"/>
  <c r="E72" i="73"/>
  <c r="E71" i="73"/>
  <c r="E70" i="73"/>
  <c r="E69" i="73"/>
  <c r="E68" i="73"/>
  <c r="E67" i="73"/>
  <c r="E66" i="73"/>
  <c r="E65" i="73"/>
  <c r="E64" i="73"/>
  <c r="E63" i="73"/>
  <c r="E62" i="73"/>
  <c r="E61" i="73"/>
  <c r="E60" i="73"/>
  <c r="E59" i="73"/>
  <c r="E58" i="73"/>
  <c r="E57" i="73"/>
  <c r="E56" i="73"/>
  <c r="E55" i="73"/>
  <c r="E54" i="73"/>
  <c r="E53" i="73"/>
  <c r="E52" i="73"/>
  <c r="E51" i="73"/>
  <c r="E50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E3" i="73"/>
  <c r="D193" i="73"/>
  <c r="D192" i="73"/>
  <c r="D191" i="73"/>
  <c r="D190" i="73"/>
  <c r="D189" i="73"/>
  <c r="D188" i="73"/>
  <c r="D187" i="73"/>
  <c r="D186" i="73"/>
  <c r="D185" i="73"/>
  <c r="D184" i="73"/>
  <c r="D183" i="73"/>
  <c r="D182" i="73"/>
  <c r="D181" i="73"/>
  <c r="D180" i="73"/>
  <c r="D179" i="73"/>
  <c r="D178" i="73"/>
  <c r="D177" i="73"/>
  <c r="D176" i="73"/>
  <c r="D175" i="73"/>
  <c r="D174" i="73"/>
  <c r="D173" i="73"/>
  <c r="D172" i="73"/>
  <c r="D171" i="73"/>
  <c r="D170" i="73"/>
  <c r="D169" i="73"/>
  <c r="D168" i="73"/>
  <c r="D167" i="73"/>
  <c r="D166" i="73"/>
  <c r="D165" i="73"/>
  <c r="D164" i="73"/>
  <c r="D163" i="73"/>
  <c r="D162" i="73"/>
  <c r="D161" i="73"/>
  <c r="D160" i="73"/>
  <c r="D159" i="73"/>
  <c r="D158" i="73"/>
  <c r="D157" i="73"/>
  <c r="D156" i="73"/>
  <c r="D155" i="73"/>
  <c r="D154" i="73"/>
  <c r="D153" i="73"/>
  <c r="D152" i="73"/>
  <c r="D151" i="73"/>
  <c r="D150" i="73"/>
  <c r="D149" i="73"/>
  <c r="D148" i="73"/>
  <c r="D147" i="73"/>
  <c r="D146" i="73"/>
  <c r="D145" i="73"/>
  <c r="D144" i="73"/>
  <c r="D143" i="73"/>
  <c r="D142" i="73"/>
  <c r="D141" i="73"/>
  <c r="D140" i="73"/>
  <c r="D139" i="73"/>
  <c r="D138" i="73"/>
  <c r="D137" i="73"/>
  <c r="D136" i="73"/>
  <c r="D135" i="73"/>
  <c r="D134" i="73"/>
  <c r="D133" i="73"/>
  <c r="D132" i="73"/>
  <c r="D131" i="73"/>
  <c r="D130" i="73"/>
  <c r="D129" i="73"/>
  <c r="D128" i="73"/>
  <c r="D127" i="73"/>
  <c r="D126" i="73"/>
  <c r="D125" i="73"/>
  <c r="D124" i="73"/>
  <c r="D123" i="73"/>
  <c r="D122" i="73"/>
  <c r="D121" i="73"/>
  <c r="D120" i="73"/>
  <c r="D119" i="73"/>
  <c r="D118" i="73"/>
  <c r="D117" i="73"/>
  <c r="D116" i="73"/>
  <c r="D115" i="73"/>
  <c r="D114" i="73"/>
  <c r="D113" i="73"/>
  <c r="D112" i="73"/>
  <c r="D111" i="73"/>
  <c r="D110" i="73"/>
  <c r="D109" i="73"/>
  <c r="D108" i="73"/>
  <c r="D107" i="73"/>
  <c r="D106" i="73"/>
  <c r="D105" i="73"/>
  <c r="D104" i="73"/>
  <c r="D103" i="73"/>
  <c r="D102" i="73"/>
  <c r="D101" i="73"/>
  <c r="D100" i="73"/>
  <c r="D99" i="73"/>
  <c r="D98" i="73"/>
  <c r="D97" i="73"/>
  <c r="D96" i="73"/>
  <c r="D95" i="73"/>
  <c r="D94" i="73"/>
  <c r="D93" i="73"/>
  <c r="D92" i="73"/>
  <c r="D91" i="73"/>
  <c r="D90" i="73"/>
  <c r="D89" i="73"/>
  <c r="D88" i="73"/>
  <c r="D87" i="73"/>
  <c r="D86" i="73"/>
  <c r="D85" i="73"/>
  <c r="D84" i="73"/>
  <c r="D83" i="73"/>
  <c r="D82" i="73"/>
  <c r="D81" i="73"/>
  <c r="D80" i="73"/>
  <c r="D79" i="73"/>
  <c r="D78" i="73"/>
  <c r="D77" i="73"/>
  <c r="D76" i="73"/>
  <c r="D75" i="73"/>
  <c r="D74" i="73"/>
  <c r="D73" i="73"/>
  <c r="D72" i="73"/>
  <c r="D71" i="73"/>
  <c r="D70" i="73"/>
  <c r="D69" i="73"/>
  <c r="D68" i="73"/>
  <c r="D67" i="73"/>
  <c r="D66" i="73"/>
  <c r="D65" i="73"/>
  <c r="D64" i="73"/>
  <c r="D63" i="73"/>
  <c r="D62" i="73"/>
  <c r="D61" i="73"/>
  <c r="D60" i="73"/>
  <c r="D59" i="73"/>
  <c r="D58" i="73"/>
  <c r="D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D7" i="73"/>
  <c r="D6" i="73"/>
  <c r="D5" i="73"/>
  <c r="D4" i="73"/>
  <c r="D3" i="73"/>
  <c r="D2" i="73"/>
  <c r="B193" i="73"/>
  <c r="B192" i="73"/>
  <c r="B191" i="73"/>
  <c r="B190" i="73"/>
  <c r="B189" i="73"/>
  <c r="B188" i="73"/>
  <c r="B187" i="73"/>
  <c r="B186" i="73"/>
  <c r="B185" i="73"/>
  <c r="B184" i="73"/>
  <c r="B183" i="73"/>
  <c r="B182" i="73"/>
  <c r="B181" i="73"/>
  <c r="B180" i="73"/>
  <c r="B179" i="73"/>
  <c r="B178" i="73"/>
  <c r="B177" i="73"/>
  <c r="B176" i="73"/>
  <c r="B175" i="73"/>
  <c r="B174" i="73"/>
  <c r="B173" i="73"/>
  <c r="B172" i="73"/>
  <c r="B171" i="73"/>
  <c r="B170" i="73"/>
  <c r="B169" i="73"/>
  <c r="B168" i="73"/>
  <c r="B167" i="73"/>
  <c r="B166" i="73"/>
  <c r="B165" i="73"/>
  <c r="B164" i="73"/>
  <c r="B163" i="73"/>
  <c r="B162" i="73"/>
  <c r="B161" i="73"/>
  <c r="B160" i="73"/>
  <c r="B159" i="73"/>
  <c r="B158" i="73"/>
  <c r="B157" i="73"/>
  <c r="B156" i="73"/>
  <c r="B155" i="73"/>
  <c r="B154" i="73"/>
  <c r="B153" i="73"/>
  <c r="B152" i="73"/>
  <c r="B151" i="73"/>
  <c r="B150" i="73"/>
  <c r="B149" i="73"/>
  <c r="B148" i="73"/>
  <c r="B147" i="73"/>
  <c r="B146" i="73"/>
  <c r="B145" i="73"/>
  <c r="B144" i="73"/>
  <c r="B143" i="73"/>
  <c r="B142" i="73"/>
  <c r="B141" i="73"/>
  <c r="B140" i="73"/>
  <c r="B139" i="73"/>
  <c r="B138" i="73"/>
  <c r="B137" i="73"/>
  <c r="B136" i="73"/>
  <c r="B135" i="73"/>
  <c r="B134" i="73"/>
  <c r="B133" i="73"/>
  <c r="B132" i="73"/>
  <c r="B131" i="73"/>
  <c r="B130" i="73"/>
  <c r="B129" i="73"/>
  <c r="B128" i="73"/>
  <c r="B127" i="73"/>
  <c r="B126" i="73"/>
  <c r="B125" i="73"/>
  <c r="B124" i="73"/>
  <c r="B123" i="73"/>
  <c r="B122" i="73"/>
  <c r="B121" i="73"/>
  <c r="B120" i="73"/>
  <c r="B119" i="73"/>
  <c r="B118" i="73"/>
  <c r="B117" i="73"/>
  <c r="B116" i="73"/>
  <c r="B115" i="73"/>
  <c r="B114" i="73"/>
  <c r="B113" i="73"/>
  <c r="B112" i="73"/>
  <c r="B111" i="73"/>
  <c r="B110" i="73"/>
  <c r="B109" i="73"/>
  <c r="B108" i="73"/>
  <c r="B107" i="73"/>
  <c r="B106" i="73"/>
  <c r="B105" i="73"/>
  <c r="B104" i="73"/>
  <c r="B103" i="73"/>
  <c r="B102" i="73"/>
  <c r="B101" i="73"/>
  <c r="B100" i="73"/>
  <c r="B99" i="73"/>
  <c r="B98" i="73"/>
  <c r="B97" i="73"/>
  <c r="B96" i="73"/>
  <c r="B95" i="73"/>
  <c r="B94" i="73"/>
  <c r="B93" i="73"/>
  <c r="B92" i="73"/>
  <c r="B91" i="73"/>
  <c r="B90" i="73"/>
  <c r="B89" i="73"/>
  <c r="B88" i="73"/>
  <c r="B87" i="73"/>
  <c r="B86" i="73"/>
  <c r="B85" i="73"/>
  <c r="B84" i="73"/>
  <c r="B83" i="73"/>
  <c r="B82" i="73"/>
  <c r="B81" i="73"/>
  <c r="B80" i="73"/>
  <c r="B79" i="73"/>
  <c r="B78" i="73"/>
  <c r="B77" i="73"/>
  <c r="B76" i="73"/>
  <c r="B75" i="73"/>
  <c r="B74" i="73"/>
  <c r="B73" i="73"/>
  <c r="B72" i="73"/>
  <c r="B71" i="73"/>
  <c r="B70" i="73"/>
  <c r="B69" i="73"/>
  <c r="B68" i="73"/>
  <c r="B67" i="73"/>
  <c r="B66" i="73"/>
  <c r="B65" i="73"/>
  <c r="B64" i="73"/>
  <c r="B63" i="73"/>
  <c r="B62" i="73"/>
  <c r="B61" i="73"/>
  <c r="B60" i="73"/>
  <c r="B59" i="73"/>
  <c r="B58" i="73"/>
  <c r="B57" i="73"/>
  <c r="B56" i="73"/>
  <c r="B55" i="73"/>
  <c r="B54" i="73"/>
  <c r="B53" i="73"/>
  <c r="B52" i="73"/>
  <c r="B51" i="73"/>
  <c r="B50" i="73"/>
  <c r="B49" i="73"/>
  <c r="B48" i="73"/>
  <c r="B47" i="73"/>
  <c r="B46" i="73"/>
  <c r="B45" i="73"/>
  <c r="B44" i="73"/>
  <c r="B43" i="73"/>
  <c r="B42" i="73"/>
  <c r="B41" i="73"/>
  <c r="B40" i="73"/>
  <c r="B39" i="73"/>
  <c r="B38" i="73"/>
  <c r="B37" i="73"/>
  <c r="B36" i="73"/>
  <c r="B35" i="73"/>
  <c r="B34" i="73"/>
  <c r="B33" i="73"/>
  <c r="B32" i="73"/>
  <c r="B31" i="73"/>
  <c r="B30" i="73"/>
  <c r="B29" i="73"/>
  <c r="B28" i="73"/>
  <c r="B27" i="73"/>
  <c r="B26" i="73"/>
  <c r="B25" i="73"/>
  <c r="B24" i="73"/>
  <c r="B23" i="73"/>
  <c r="B22" i="73"/>
  <c r="B21" i="73"/>
  <c r="B20" i="73"/>
  <c r="B19" i="73"/>
  <c r="B18" i="73"/>
  <c r="B17" i="73"/>
  <c r="B16" i="73"/>
  <c r="B15" i="73"/>
  <c r="B14" i="73"/>
  <c r="B13" i="73"/>
  <c r="B12" i="73"/>
  <c r="B11" i="73"/>
  <c r="B10" i="73"/>
  <c r="B9" i="73"/>
  <c r="B8" i="73"/>
  <c r="B7" i="73"/>
  <c r="B6" i="73"/>
  <c r="B5" i="73"/>
  <c r="B4" i="73"/>
  <c r="B3" i="73"/>
  <c r="B2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J3" i="52" l="1"/>
  <c r="N3" i="52" s="1"/>
  <c r="O198" i="5" l="1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K194" i="42" l="1"/>
  <c r="K193" i="42"/>
  <c r="K192" i="42"/>
  <c r="K191" i="42"/>
  <c r="K190" i="42"/>
  <c r="K189" i="42"/>
  <c r="K188" i="42"/>
  <c r="K187" i="42"/>
  <c r="K186" i="42"/>
  <c r="K185" i="42"/>
  <c r="K184" i="42"/>
  <c r="K183" i="42"/>
  <c r="K182" i="42"/>
  <c r="K181" i="42"/>
  <c r="K180" i="42"/>
  <c r="K179" i="42"/>
  <c r="K178" i="42"/>
  <c r="K177" i="42"/>
  <c r="K176" i="42"/>
  <c r="K175" i="42"/>
  <c r="K174" i="42"/>
  <c r="K173" i="42"/>
  <c r="K172" i="42"/>
  <c r="K171" i="42"/>
  <c r="K170" i="42"/>
  <c r="K169" i="42"/>
  <c r="K168" i="42"/>
  <c r="K167" i="42"/>
  <c r="K166" i="42"/>
  <c r="K165" i="42"/>
  <c r="K164" i="42"/>
  <c r="K163" i="42"/>
  <c r="K162" i="42"/>
  <c r="K161" i="42"/>
  <c r="K160" i="42"/>
  <c r="K159" i="42"/>
  <c r="K158" i="42"/>
  <c r="K157" i="42"/>
  <c r="K156" i="42"/>
  <c r="K155" i="42"/>
  <c r="K154" i="42"/>
  <c r="K153" i="42"/>
  <c r="K152" i="42"/>
  <c r="K151" i="42"/>
  <c r="K150" i="42"/>
  <c r="K149" i="42"/>
  <c r="K148" i="42"/>
  <c r="K147" i="42"/>
  <c r="K146" i="42"/>
  <c r="K145" i="42"/>
  <c r="K144" i="42"/>
  <c r="K143" i="42"/>
  <c r="K142" i="42"/>
  <c r="K141" i="42"/>
  <c r="K140" i="42"/>
  <c r="K139" i="42"/>
  <c r="K138" i="42"/>
  <c r="K137" i="42"/>
  <c r="K136" i="42"/>
  <c r="K135" i="42"/>
  <c r="K134" i="42"/>
  <c r="K133" i="42"/>
  <c r="K132" i="42"/>
  <c r="K131" i="42"/>
  <c r="K130" i="42"/>
  <c r="K129" i="42"/>
  <c r="K128" i="42"/>
  <c r="K127" i="42"/>
  <c r="K126" i="42"/>
  <c r="K125" i="42"/>
  <c r="K124" i="42"/>
  <c r="K123" i="42"/>
  <c r="K122" i="42"/>
  <c r="K121" i="42"/>
  <c r="K120" i="42"/>
  <c r="K119" i="42"/>
  <c r="K118" i="42"/>
  <c r="K117" i="42"/>
  <c r="K116" i="42"/>
  <c r="K115" i="42"/>
  <c r="K114" i="42"/>
  <c r="K113" i="42"/>
  <c r="K112" i="42"/>
  <c r="K111" i="42"/>
  <c r="K110" i="42"/>
  <c r="K109" i="42"/>
  <c r="K108" i="42"/>
  <c r="K107" i="42"/>
  <c r="K106" i="42"/>
  <c r="K105" i="42"/>
  <c r="K104" i="42"/>
  <c r="K103" i="42"/>
  <c r="K102" i="42"/>
  <c r="K101" i="42"/>
  <c r="K100" i="42"/>
  <c r="K99" i="42"/>
  <c r="K98" i="42"/>
  <c r="K97" i="42"/>
  <c r="K96" i="42"/>
  <c r="K95" i="42"/>
  <c r="K94" i="42"/>
  <c r="K93" i="42"/>
  <c r="K92" i="42"/>
  <c r="K91" i="42"/>
  <c r="K90" i="42"/>
  <c r="K89" i="42"/>
  <c r="K88" i="42"/>
  <c r="K87" i="42"/>
  <c r="K86" i="42"/>
  <c r="K85" i="42"/>
  <c r="K84" i="42"/>
  <c r="K83" i="42"/>
  <c r="K82" i="42"/>
  <c r="K81" i="42"/>
  <c r="K80" i="42"/>
  <c r="K79" i="42"/>
  <c r="K78" i="42"/>
  <c r="K77" i="42"/>
  <c r="K76" i="42"/>
  <c r="K75" i="42"/>
  <c r="K74" i="42"/>
  <c r="K73" i="42"/>
  <c r="K72" i="42"/>
  <c r="K71" i="42"/>
  <c r="K70" i="42"/>
  <c r="K69" i="42"/>
  <c r="K68" i="42"/>
  <c r="K67" i="42"/>
  <c r="K66" i="42"/>
  <c r="K65" i="42"/>
  <c r="K64" i="42"/>
  <c r="K63" i="42"/>
  <c r="K62" i="42"/>
  <c r="K61" i="42"/>
  <c r="K60" i="42"/>
  <c r="K59" i="42"/>
  <c r="K58" i="42"/>
  <c r="K57" i="42"/>
  <c r="K56" i="42"/>
  <c r="K55" i="42"/>
  <c r="K54" i="42"/>
  <c r="K53" i="42"/>
  <c r="K52" i="42"/>
  <c r="K51" i="42"/>
  <c r="K50" i="42"/>
  <c r="K49" i="42"/>
  <c r="K48" i="42"/>
  <c r="K47" i="42"/>
  <c r="K46" i="42"/>
  <c r="K45" i="42"/>
  <c r="K44" i="42"/>
  <c r="K43" i="42"/>
  <c r="K42" i="42"/>
  <c r="K41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K7" i="42"/>
  <c r="K6" i="42"/>
  <c r="K5" i="42"/>
  <c r="K4" i="42"/>
  <c r="J194" i="42"/>
  <c r="J193" i="42"/>
  <c r="J192" i="42"/>
  <c r="J191" i="42"/>
  <c r="J190" i="42"/>
  <c r="J189" i="42"/>
  <c r="J188" i="42"/>
  <c r="J187" i="42"/>
  <c r="J186" i="42"/>
  <c r="J185" i="42"/>
  <c r="J184" i="42"/>
  <c r="J183" i="42"/>
  <c r="J182" i="42"/>
  <c r="J181" i="42"/>
  <c r="J180" i="42"/>
  <c r="J179" i="42"/>
  <c r="J178" i="42"/>
  <c r="J177" i="42"/>
  <c r="J176" i="42"/>
  <c r="J175" i="42"/>
  <c r="J174" i="42"/>
  <c r="J173" i="42"/>
  <c r="J172" i="42"/>
  <c r="J171" i="42"/>
  <c r="J170" i="42"/>
  <c r="J169" i="42"/>
  <c r="J168" i="42"/>
  <c r="J167" i="42"/>
  <c r="J166" i="42"/>
  <c r="J165" i="42"/>
  <c r="J164" i="42"/>
  <c r="J163" i="42"/>
  <c r="J162" i="42"/>
  <c r="J161" i="42"/>
  <c r="J160" i="42"/>
  <c r="J159" i="42"/>
  <c r="J158" i="42"/>
  <c r="J157" i="42"/>
  <c r="J156" i="42"/>
  <c r="J155" i="42"/>
  <c r="J154" i="42"/>
  <c r="J153" i="42"/>
  <c r="J152" i="42"/>
  <c r="J151" i="42"/>
  <c r="J150" i="42"/>
  <c r="J149" i="42"/>
  <c r="J148" i="42"/>
  <c r="J147" i="42"/>
  <c r="J146" i="42"/>
  <c r="J145" i="42"/>
  <c r="J144" i="42"/>
  <c r="J143" i="42"/>
  <c r="J142" i="42"/>
  <c r="J141" i="42"/>
  <c r="J140" i="42"/>
  <c r="J139" i="42"/>
  <c r="J138" i="42"/>
  <c r="J137" i="42"/>
  <c r="J136" i="42"/>
  <c r="J135" i="42"/>
  <c r="J134" i="42"/>
  <c r="J133" i="42"/>
  <c r="J132" i="42"/>
  <c r="J131" i="42"/>
  <c r="J130" i="42"/>
  <c r="J129" i="42"/>
  <c r="J128" i="42"/>
  <c r="J127" i="42"/>
  <c r="J126" i="42"/>
  <c r="J125" i="42"/>
  <c r="J124" i="42"/>
  <c r="J123" i="42"/>
  <c r="J122" i="42"/>
  <c r="J121" i="42"/>
  <c r="J120" i="42"/>
  <c r="J119" i="42"/>
  <c r="J118" i="42"/>
  <c r="J117" i="42"/>
  <c r="J116" i="42"/>
  <c r="J115" i="42"/>
  <c r="J114" i="42"/>
  <c r="J113" i="42"/>
  <c r="J112" i="42"/>
  <c r="J111" i="42"/>
  <c r="J110" i="42"/>
  <c r="J109" i="42"/>
  <c r="J108" i="42"/>
  <c r="J107" i="42"/>
  <c r="J106" i="42"/>
  <c r="J105" i="42"/>
  <c r="J104" i="42"/>
  <c r="J103" i="42"/>
  <c r="J102" i="42"/>
  <c r="J101" i="42"/>
  <c r="J100" i="42"/>
  <c r="J99" i="42"/>
  <c r="J98" i="42"/>
  <c r="J97" i="42"/>
  <c r="J96" i="42"/>
  <c r="J95" i="42"/>
  <c r="J94" i="42"/>
  <c r="J93" i="42"/>
  <c r="J92" i="42"/>
  <c r="J91" i="42"/>
  <c r="J90" i="42"/>
  <c r="J89" i="42"/>
  <c r="J88" i="42"/>
  <c r="J87" i="42"/>
  <c r="J86" i="42"/>
  <c r="J85" i="42"/>
  <c r="J84" i="42"/>
  <c r="J83" i="42"/>
  <c r="J82" i="42"/>
  <c r="J81" i="42"/>
  <c r="J80" i="42"/>
  <c r="J79" i="42"/>
  <c r="J78" i="42"/>
  <c r="J77" i="42"/>
  <c r="J76" i="42"/>
  <c r="J75" i="42"/>
  <c r="J74" i="42"/>
  <c r="J73" i="42"/>
  <c r="J72" i="42"/>
  <c r="J71" i="42"/>
  <c r="J70" i="42"/>
  <c r="J69" i="42"/>
  <c r="J68" i="42"/>
  <c r="J67" i="42"/>
  <c r="J66" i="42"/>
  <c r="J65" i="42"/>
  <c r="J64" i="42"/>
  <c r="J63" i="42"/>
  <c r="J62" i="42"/>
  <c r="J61" i="42"/>
  <c r="J60" i="42"/>
  <c r="J59" i="42"/>
  <c r="J58" i="42"/>
  <c r="J57" i="42"/>
  <c r="J56" i="42"/>
  <c r="J55" i="42"/>
  <c r="J54" i="42"/>
  <c r="J53" i="42"/>
  <c r="J52" i="42"/>
  <c r="J51" i="42"/>
  <c r="J50" i="42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8" i="42"/>
  <c r="J7" i="42"/>
  <c r="J6" i="42"/>
  <c r="J5" i="42"/>
  <c r="J4" i="42"/>
  <c r="J3" i="42"/>
  <c r="E2" i="73"/>
  <c r="C2" i="73"/>
  <c r="M3" i="42"/>
  <c r="K3" i="42" l="1"/>
  <c r="I3" i="52"/>
  <c r="M3" i="52" s="1"/>
  <c r="X3" i="42"/>
  <c r="F11" i="50" s="1"/>
  <c r="U11" i="50" s="1"/>
  <c r="Q3" i="42"/>
  <c r="E11" i="50" s="1"/>
  <c r="K5" i="52" l="1"/>
  <c r="K6" i="52" l="1"/>
  <c r="C3" i="45"/>
  <c r="AA10" i="50"/>
  <c r="G4" i="108" s="1"/>
  <c r="M4" i="108" s="1"/>
  <c r="S4" i="108" s="1"/>
  <c r="Z10" i="50"/>
  <c r="F4" i="108" s="1"/>
  <c r="L4" i="108" s="1"/>
  <c r="R4" i="108" s="1"/>
  <c r="Y10" i="50"/>
  <c r="E4" i="108" s="1"/>
  <c r="K4" i="108" s="1"/>
  <c r="Q4" i="108" s="1"/>
  <c r="X10" i="50"/>
  <c r="D4" i="108" s="1"/>
  <c r="J4" i="108" s="1"/>
  <c r="P4" i="108" s="1"/>
  <c r="W10" i="50"/>
  <c r="V10" i="50"/>
  <c r="B4" i="108" s="1"/>
  <c r="H4" i="108" s="1"/>
  <c r="N4" i="108" s="1"/>
  <c r="X6" i="50"/>
  <c r="X5" i="50"/>
  <c r="X4" i="50"/>
  <c r="X3" i="50"/>
  <c r="X2" i="50"/>
  <c r="X1" i="50"/>
  <c r="X7" i="50"/>
  <c r="C4" i="108" l="1"/>
  <c r="I4" i="108" s="1"/>
  <c r="O4" i="108" s="1"/>
  <c r="X8" i="50"/>
  <c r="J1" i="108" s="1"/>
  <c r="AE10" i="50"/>
  <c r="AG10" i="50"/>
  <c r="AD10" i="50"/>
  <c r="AH10" i="50"/>
  <c r="AI10" i="50"/>
  <c r="AF10" i="50"/>
  <c r="K7" i="52"/>
  <c r="P10" i="50"/>
  <c r="K8" i="52" l="1"/>
  <c r="S10" i="50"/>
  <c r="R10" i="50"/>
  <c r="Q10" i="50"/>
  <c r="O10" i="50"/>
  <c r="N10" i="50"/>
  <c r="K9" i="52" l="1"/>
  <c r="K10" i="52" l="1"/>
  <c r="K11" i="52" l="1"/>
  <c r="K12" i="52" l="1"/>
  <c r="K13" i="52" l="1"/>
  <c r="K14" i="52" l="1"/>
  <c r="K15" i="52" l="1"/>
  <c r="K16" i="52" l="1"/>
  <c r="K17" i="52" l="1"/>
  <c r="K18" i="52" l="1"/>
  <c r="K19" i="52" l="1"/>
  <c r="K20" i="52" l="1"/>
  <c r="K21" i="52" l="1"/>
  <c r="K22" i="52" l="1"/>
  <c r="K23" i="52" l="1"/>
  <c r="K24" i="52" l="1"/>
  <c r="K25" i="52" l="1"/>
  <c r="K26" i="52" l="1"/>
  <c r="K27" i="52" l="1"/>
  <c r="K28" i="52" l="1"/>
  <c r="K29" i="52" l="1"/>
  <c r="K30" i="52" l="1"/>
  <c r="K31" i="52" l="1"/>
  <c r="K32" i="52" l="1"/>
  <c r="K33" i="52" l="1"/>
  <c r="W3" i="42" l="1"/>
  <c r="L11" i="50" s="1"/>
  <c r="G5" i="108" s="1"/>
  <c r="V3" i="42"/>
  <c r="K11" i="50" s="1"/>
  <c r="F5" i="108" s="1"/>
  <c r="B2" i="45"/>
  <c r="B4" i="45" s="1"/>
  <c r="S11" i="50" l="1"/>
  <c r="R11" i="50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3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4" i="42"/>
  <c r="C3" i="42"/>
  <c r="B194" i="42"/>
  <c r="B193" i="42"/>
  <c r="B192" i="42"/>
  <c r="B191" i="42"/>
  <c r="B190" i="42"/>
  <c r="B189" i="42"/>
  <c r="B188" i="42"/>
  <c r="B187" i="42"/>
  <c r="B186" i="42"/>
  <c r="B185" i="42"/>
  <c r="B184" i="42"/>
  <c r="B183" i="42"/>
  <c r="B182" i="42"/>
  <c r="B181" i="42"/>
  <c r="B180" i="42"/>
  <c r="B179" i="42"/>
  <c r="B178" i="42"/>
  <c r="B177" i="42"/>
  <c r="B176" i="42"/>
  <c r="B175" i="42"/>
  <c r="B174" i="42"/>
  <c r="B173" i="42"/>
  <c r="B172" i="42"/>
  <c r="B171" i="42"/>
  <c r="B170" i="42"/>
  <c r="B169" i="42"/>
  <c r="B168" i="42"/>
  <c r="B167" i="42"/>
  <c r="B166" i="42"/>
  <c r="B165" i="42"/>
  <c r="B164" i="42"/>
  <c r="B163" i="42"/>
  <c r="B162" i="42"/>
  <c r="B161" i="42"/>
  <c r="B160" i="42"/>
  <c r="B159" i="42"/>
  <c r="B158" i="42"/>
  <c r="B157" i="42"/>
  <c r="B156" i="42"/>
  <c r="B155" i="42"/>
  <c r="B154" i="42"/>
  <c r="B153" i="42"/>
  <c r="B152" i="42"/>
  <c r="B151" i="42"/>
  <c r="B150" i="42"/>
  <c r="B149" i="42"/>
  <c r="B148" i="42"/>
  <c r="B147" i="42"/>
  <c r="B146" i="42"/>
  <c r="B145" i="42"/>
  <c r="B144" i="42"/>
  <c r="B143" i="42"/>
  <c r="B142" i="42"/>
  <c r="B141" i="42"/>
  <c r="B140" i="42"/>
  <c r="B139" i="42"/>
  <c r="B138" i="42"/>
  <c r="B137" i="42"/>
  <c r="B136" i="42"/>
  <c r="B135" i="42"/>
  <c r="B134" i="42"/>
  <c r="B133" i="42"/>
  <c r="B132" i="42"/>
  <c r="B131" i="42"/>
  <c r="B130" i="42"/>
  <c r="B129" i="42"/>
  <c r="B128" i="42"/>
  <c r="B127" i="42"/>
  <c r="B126" i="42"/>
  <c r="B125" i="42"/>
  <c r="B124" i="42"/>
  <c r="B123" i="42"/>
  <c r="B122" i="42"/>
  <c r="B121" i="42"/>
  <c r="B120" i="42"/>
  <c r="B119" i="42"/>
  <c r="B118" i="42"/>
  <c r="B117" i="42"/>
  <c r="B116" i="42"/>
  <c r="B115" i="42"/>
  <c r="B114" i="42"/>
  <c r="B113" i="42"/>
  <c r="B112" i="42"/>
  <c r="B111" i="42"/>
  <c r="B110" i="42"/>
  <c r="B109" i="42"/>
  <c r="B108" i="42"/>
  <c r="B107" i="42"/>
  <c r="B106" i="42"/>
  <c r="B105" i="42"/>
  <c r="B104" i="42"/>
  <c r="B103" i="42"/>
  <c r="B102" i="42"/>
  <c r="B101" i="42"/>
  <c r="B100" i="42"/>
  <c r="B99" i="42"/>
  <c r="B98" i="42"/>
  <c r="B97" i="42"/>
  <c r="B96" i="42"/>
  <c r="B95" i="42"/>
  <c r="B94" i="42"/>
  <c r="B93" i="42"/>
  <c r="B92" i="42"/>
  <c r="B91" i="42"/>
  <c r="B90" i="42"/>
  <c r="B89" i="42"/>
  <c r="B88" i="42"/>
  <c r="B87" i="42"/>
  <c r="B86" i="42"/>
  <c r="B85" i="42"/>
  <c r="B84" i="42"/>
  <c r="B83" i="42"/>
  <c r="B82" i="42"/>
  <c r="B81" i="42"/>
  <c r="B80" i="42"/>
  <c r="B79" i="42"/>
  <c r="B78" i="42"/>
  <c r="B77" i="42"/>
  <c r="B76" i="42"/>
  <c r="B75" i="42"/>
  <c r="B74" i="42"/>
  <c r="B73" i="42"/>
  <c r="B72" i="42"/>
  <c r="B71" i="42"/>
  <c r="B70" i="42"/>
  <c r="B69" i="42"/>
  <c r="B68" i="42"/>
  <c r="B67" i="42"/>
  <c r="B66" i="42"/>
  <c r="B65" i="42"/>
  <c r="B64" i="42"/>
  <c r="B63" i="42"/>
  <c r="B62" i="42"/>
  <c r="B61" i="42"/>
  <c r="B60" i="42"/>
  <c r="B59" i="42"/>
  <c r="B58" i="42"/>
  <c r="B57" i="42"/>
  <c r="B56" i="42"/>
  <c r="B55" i="42"/>
  <c r="B54" i="42"/>
  <c r="B53" i="42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3" i="42"/>
  <c r="B12" i="42"/>
  <c r="B11" i="42"/>
  <c r="B10" i="42"/>
  <c r="B9" i="42"/>
  <c r="B8" i="42"/>
  <c r="B7" i="42"/>
  <c r="B6" i="42"/>
  <c r="B5" i="42"/>
  <c r="B4" i="42"/>
  <c r="B3" i="42"/>
  <c r="K2" i="35"/>
  <c r="J2" i="35"/>
  <c r="I2" i="35"/>
  <c r="H2" i="35"/>
  <c r="G2" i="35"/>
  <c r="F2" i="35"/>
  <c r="E2" i="35"/>
  <c r="D2" i="35"/>
  <c r="C2" i="35"/>
  <c r="E43" i="1"/>
  <c r="E42" i="1"/>
  <c r="K3" i="35" s="1"/>
  <c r="E41" i="1"/>
  <c r="E40" i="1"/>
  <c r="E39" i="1"/>
  <c r="J3" i="35" s="1"/>
  <c r="E38" i="1"/>
  <c r="I3" i="35" s="1"/>
  <c r="E37" i="1"/>
  <c r="H3" i="35" s="1"/>
  <c r="E36" i="1"/>
  <c r="E35" i="1"/>
  <c r="E34" i="1"/>
  <c r="E33" i="1"/>
  <c r="G3" i="35" s="1"/>
  <c r="E32" i="1"/>
  <c r="F3" i="35" s="1"/>
  <c r="E31" i="1"/>
  <c r="E3" i="35" s="1"/>
  <c r="E30" i="1"/>
  <c r="D3" i="35" s="1"/>
  <c r="E29" i="1"/>
  <c r="C3" i="35" s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A29" i="1"/>
  <c r="BC2" i="4"/>
  <c r="BL2" i="4" s="1"/>
  <c r="BU2" i="4" s="1"/>
  <c r="CD2" i="4" s="1"/>
  <c r="BB2" i="4"/>
  <c r="BK2" i="4" s="1"/>
  <c r="BT2" i="4" s="1"/>
  <c r="CC2" i="4" s="1"/>
  <c r="BA2" i="4"/>
  <c r="BJ2" i="4" s="1"/>
  <c r="BS2" i="4" s="1"/>
  <c r="CB2" i="4" s="1"/>
  <c r="AZ2" i="4"/>
  <c r="BI2" i="4" s="1"/>
  <c r="BR2" i="4" s="1"/>
  <c r="CA2" i="4" s="1"/>
  <c r="AY2" i="4"/>
  <c r="BH2" i="4" s="1"/>
  <c r="BQ2" i="4" s="1"/>
  <c r="BZ2" i="4" s="1"/>
  <c r="AX2" i="4"/>
  <c r="BG2" i="4" s="1"/>
  <c r="BP2" i="4" s="1"/>
  <c r="BY2" i="4" s="1"/>
  <c r="AW2" i="4"/>
  <c r="BF2" i="4" s="1"/>
  <c r="BO2" i="4" s="1"/>
  <c r="BX2" i="4" s="1"/>
  <c r="AV2" i="4"/>
  <c r="BE2" i="4" s="1"/>
  <c r="BN2" i="4" s="1"/>
  <c r="BW2" i="4" s="1"/>
  <c r="AU2" i="4"/>
  <c r="BD2" i="4" s="1"/>
  <c r="BM2" i="4" s="1"/>
  <c r="BV2" i="4" s="1"/>
  <c r="BK2" i="2"/>
  <c r="BZ2" i="2" s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BZ4" i="2" l="1"/>
  <c r="CO2" i="2"/>
  <c r="BK4" i="2"/>
  <c r="X6" i="42"/>
  <c r="X10" i="42"/>
  <c r="X14" i="42"/>
  <c r="X18" i="42"/>
  <c r="X22" i="42"/>
  <c r="X26" i="42"/>
  <c r="X30" i="42"/>
  <c r="X34" i="42"/>
  <c r="X38" i="42"/>
  <c r="X42" i="42"/>
  <c r="X46" i="42"/>
  <c r="X50" i="42"/>
  <c r="X54" i="42"/>
  <c r="X58" i="42"/>
  <c r="X62" i="42"/>
  <c r="X66" i="42"/>
  <c r="X70" i="42"/>
  <c r="X74" i="42"/>
  <c r="X78" i="42"/>
  <c r="X4" i="42"/>
  <c r="X8" i="42"/>
  <c r="X12" i="42"/>
  <c r="X16" i="42"/>
  <c r="X20" i="42"/>
  <c r="X24" i="42"/>
  <c r="X28" i="42"/>
  <c r="X32" i="42"/>
  <c r="X36" i="42"/>
  <c r="X40" i="42"/>
  <c r="X44" i="42"/>
  <c r="X48" i="42"/>
  <c r="X52" i="42"/>
  <c r="X56" i="42"/>
  <c r="X60" i="42"/>
  <c r="X64" i="42"/>
  <c r="X68" i="42"/>
  <c r="X72" i="42"/>
  <c r="X76" i="42"/>
  <c r="X80" i="42"/>
  <c r="X82" i="42"/>
  <c r="X84" i="42"/>
  <c r="X86" i="42"/>
  <c r="X88" i="42"/>
  <c r="X90" i="42"/>
  <c r="X92" i="42"/>
  <c r="X94" i="42"/>
  <c r="X96" i="42"/>
  <c r="X98" i="42"/>
  <c r="X100" i="42"/>
  <c r="X102" i="42"/>
  <c r="X104" i="42"/>
  <c r="X106" i="42"/>
  <c r="X108" i="42"/>
  <c r="X110" i="42"/>
  <c r="X112" i="42"/>
  <c r="X114" i="42"/>
  <c r="X116" i="42"/>
  <c r="X118" i="42"/>
  <c r="X120" i="42"/>
  <c r="X122" i="42"/>
  <c r="X124" i="42"/>
  <c r="X126" i="42"/>
  <c r="X128" i="42"/>
  <c r="X130" i="42"/>
  <c r="X132" i="42"/>
  <c r="X134" i="42"/>
  <c r="X136" i="42"/>
  <c r="X138" i="42"/>
  <c r="X140" i="42"/>
  <c r="X142" i="42"/>
  <c r="X144" i="42"/>
  <c r="X146" i="42"/>
  <c r="X148" i="42"/>
  <c r="X150" i="42"/>
  <c r="X152" i="42"/>
  <c r="X154" i="42"/>
  <c r="X156" i="42"/>
  <c r="X158" i="42"/>
  <c r="X160" i="42"/>
  <c r="X162" i="42"/>
  <c r="X164" i="42"/>
  <c r="X166" i="42"/>
  <c r="X168" i="42"/>
  <c r="X170" i="42"/>
  <c r="X172" i="42"/>
  <c r="X174" i="42"/>
  <c r="X176" i="42"/>
  <c r="X178" i="42"/>
  <c r="X180" i="42"/>
  <c r="X182" i="42"/>
  <c r="X184" i="42"/>
  <c r="X186" i="42"/>
  <c r="X188" i="42"/>
  <c r="X190" i="42"/>
  <c r="X192" i="42"/>
  <c r="X194" i="42"/>
  <c r="X5" i="42"/>
  <c r="X7" i="42"/>
  <c r="X9" i="42"/>
  <c r="X11" i="42"/>
  <c r="X13" i="42"/>
  <c r="X15" i="42"/>
  <c r="X17" i="42"/>
  <c r="X19" i="42"/>
  <c r="X21" i="42"/>
  <c r="X23" i="42"/>
  <c r="X25" i="42"/>
  <c r="X27" i="42"/>
  <c r="X29" i="42"/>
  <c r="X31" i="42"/>
  <c r="X33" i="42"/>
  <c r="X35" i="42"/>
  <c r="X37" i="42"/>
  <c r="X39" i="42"/>
  <c r="X41" i="42"/>
  <c r="X43" i="42"/>
  <c r="X45" i="42"/>
  <c r="X47" i="42"/>
  <c r="X49" i="42"/>
  <c r="X51" i="42"/>
  <c r="X53" i="42"/>
  <c r="X55" i="42"/>
  <c r="X57" i="42"/>
  <c r="X59" i="42"/>
  <c r="X61" i="42"/>
  <c r="X63" i="42"/>
  <c r="X65" i="42"/>
  <c r="X67" i="42"/>
  <c r="X69" i="42"/>
  <c r="X71" i="42"/>
  <c r="X73" i="42"/>
  <c r="X75" i="42"/>
  <c r="X77" i="42"/>
  <c r="X79" i="42"/>
  <c r="X81" i="42"/>
  <c r="X83" i="42"/>
  <c r="X85" i="42"/>
  <c r="X87" i="42"/>
  <c r="X89" i="42"/>
  <c r="X91" i="42"/>
  <c r="X93" i="42"/>
  <c r="X95" i="42"/>
  <c r="X97" i="42"/>
  <c r="X99" i="42"/>
  <c r="X101" i="42"/>
  <c r="X103" i="42"/>
  <c r="X105" i="42"/>
  <c r="X107" i="42"/>
  <c r="X109" i="42"/>
  <c r="X111" i="42"/>
  <c r="X113" i="42"/>
  <c r="X115" i="42"/>
  <c r="X117" i="42"/>
  <c r="X119" i="42"/>
  <c r="X121" i="42"/>
  <c r="X123" i="42"/>
  <c r="X125" i="42"/>
  <c r="X127" i="42"/>
  <c r="X129" i="42"/>
  <c r="X131" i="42"/>
  <c r="X133" i="42"/>
  <c r="X135" i="42"/>
  <c r="X137" i="42"/>
  <c r="X139" i="42"/>
  <c r="X141" i="42"/>
  <c r="X143" i="42"/>
  <c r="X145" i="42"/>
  <c r="X147" i="42"/>
  <c r="X149" i="42"/>
  <c r="X151" i="42"/>
  <c r="X153" i="42"/>
  <c r="X155" i="42"/>
  <c r="X157" i="42"/>
  <c r="X159" i="42"/>
  <c r="X161" i="42"/>
  <c r="X163" i="42"/>
  <c r="X165" i="42"/>
  <c r="X167" i="42"/>
  <c r="X169" i="42"/>
  <c r="X171" i="42"/>
  <c r="X173" i="42"/>
  <c r="X175" i="42"/>
  <c r="X177" i="42"/>
  <c r="X179" i="42"/>
  <c r="X181" i="42"/>
  <c r="X183" i="42"/>
  <c r="X185" i="42"/>
  <c r="X187" i="42"/>
  <c r="X189" i="42"/>
  <c r="X191" i="42"/>
  <c r="X193" i="42"/>
  <c r="M4" i="42"/>
  <c r="N4" i="42" s="1"/>
  <c r="M6" i="42"/>
  <c r="N6" i="42" s="1"/>
  <c r="M8" i="42"/>
  <c r="N8" i="42" s="1"/>
  <c r="M10" i="42"/>
  <c r="N10" i="42" s="1"/>
  <c r="M12" i="42"/>
  <c r="N12" i="42" s="1"/>
  <c r="M14" i="42"/>
  <c r="N14" i="42" s="1"/>
  <c r="M16" i="42"/>
  <c r="N16" i="42" s="1"/>
  <c r="M18" i="42"/>
  <c r="N18" i="42" s="1"/>
  <c r="M20" i="42"/>
  <c r="N20" i="42" s="1"/>
  <c r="M22" i="42"/>
  <c r="N22" i="42" s="1"/>
  <c r="M24" i="42"/>
  <c r="N24" i="42" s="1"/>
  <c r="M26" i="42"/>
  <c r="N26" i="42" s="1"/>
  <c r="M28" i="42"/>
  <c r="N28" i="42" s="1"/>
  <c r="M30" i="42"/>
  <c r="N30" i="42" s="1"/>
  <c r="M32" i="42"/>
  <c r="N32" i="42" s="1"/>
  <c r="M34" i="42"/>
  <c r="N34" i="42" s="1"/>
  <c r="M36" i="42"/>
  <c r="N36" i="42" s="1"/>
  <c r="M38" i="42"/>
  <c r="N38" i="42" s="1"/>
  <c r="M40" i="42"/>
  <c r="N40" i="42" s="1"/>
  <c r="M42" i="42"/>
  <c r="N42" i="42" s="1"/>
  <c r="M44" i="42"/>
  <c r="N44" i="42" s="1"/>
  <c r="M46" i="42"/>
  <c r="N46" i="42" s="1"/>
  <c r="M48" i="42"/>
  <c r="N48" i="42" s="1"/>
  <c r="M50" i="42"/>
  <c r="N50" i="42" s="1"/>
  <c r="M52" i="42"/>
  <c r="N52" i="42" s="1"/>
  <c r="M54" i="42"/>
  <c r="N54" i="42" s="1"/>
  <c r="M56" i="42"/>
  <c r="N56" i="42" s="1"/>
  <c r="M58" i="42"/>
  <c r="N58" i="42" s="1"/>
  <c r="M60" i="42"/>
  <c r="N60" i="42" s="1"/>
  <c r="M62" i="42"/>
  <c r="N62" i="42" s="1"/>
  <c r="M64" i="42"/>
  <c r="N64" i="42" s="1"/>
  <c r="M66" i="42"/>
  <c r="N66" i="42" s="1"/>
  <c r="M68" i="42"/>
  <c r="N68" i="42" s="1"/>
  <c r="M70" i="42"/>
  <c r="N70" i="42" s="1"/>
  <c r="M72" i="42"/>
  <c r="N72" i="42" s="1"/>
  <c r="M74" i="42"/>
  <c r="N74" i="42" s="1"/>
  <c r="M76" i="42"/>
  <c r="N76" i="42" s="1"/>
  <c r="M78" i="42"/>
  <c r="N78" i="42" s="1"/>
  <c r="M80" i="42"/>
  <c r="N80" i="42" s="1"/>
  <c r="M82" i="42"/>
  <c r="N82" i="42" s="1"/>
  <c r="M84" i="42"/>
  <c r="N84" i="42" s="1"/>
  <c r="M86" i="42"/>
  <c r="N86" i="42" s="1"/>
  <c r="M88" i="42"/>
  <c r="N88" i="42" s="1"/>
  <c r="M90" i="42"/>
  <c r="N90" i="42" s="1"/>
  <c r="M92" i="42"/>
  <c r="N92" i="42" s="1"/>
  <c r="M94" i="42"/>
  <c r="N94" i="42" s="1"/>
  <c r="M96" i="42"/>
  <c r="N96" i="42" s="1"/>
  <c r="M98" i="42"/>
  <c r="N98" i="42" s="1"/>
  <c r="M100" i="42"/>
  <c r="N100" i="42" s="1"/>
  <c r="M102" i="42"/>
  <c r="N102" i="42" s="1"/>
  <c r="M104" i="42"/>
  <c r="N104" i="42" s="1"/>
  <c r="M106" i="42"/>
  <c r="N106" i="42" s="1"/>
  <c r="M108" i="42"/>
  <c r="N108" i="42" s="1"/>
  <c r="M110" i="42"/>
  <c r="N110" i="42" s="1"/>
  <c r="M112" i="42"/>
  <c r="N112" i="42" s="1"/>
  <c r="M114" i="42"/>
  <c r="N114" i="42" s="1"/>
  <c r="M116" i="42"/>
  <c r="N116" i="42" s="1"/>
  <c r="M118" i="42"/>
  <c r="N118" i="42" s="1"/>
  <c r="M120" i="42"/>
  <c r="N120" i="42" s="1"/>
  <c r="M122" i="42"/>
  <c r="N122" i="42" s="1"/>
  <c r="M124" i="42"/>
  <c r="N124" i="42" s="1"/>
  <c r="M126" i="42"/>
  <c r="N126" i="42" s="1"/>
  <c r="M128" i="42"/>
  <c r="N128" i="42" s="1"/>
  <c r="M130" i="42"/>
  <c r="N130" i="42" s="1"/>
  <c r="M132" i="42"/>
  <c r="N132" i="42" s="1"/>
  <c r="M134" i="42"/>
  <c r="N134" i="42" s="1"/>
  <c r="M136" i="42"/>
  <c r="N136" i="42" s="1"/>
  <c r="M138" i="42"/>
  <c r="N138" i="42" s="1"/>
  <c r="M140" i="42"/>
  <c r="N140" i="42" s="1"/>
  <c r="M142" i="42"/>
  <c r="N142" i="42" s="1"/>
  <c r="M144" i="42"/>
  <c r="N144" i="42" s="1"/>
  <c r="M146" i="42"/>
  <c r="N146" i="42" s="1"/>
  <c r="M148" i="42"/>
  <c r="N148" i="42" s="1"/>
  <c r="M150" i="42"/>
  <c r="N150" i="42" s="1"/>
  <c r="M152" i="42"/>
  <c r="N152" i="42" s="1"/>
  <c r="M154" i="42"/>
  <c r="N154" i="42" s="1"/>
  <c r="M156" i="42"/>
  <c r="N156" i="42" s="1"/>
  <c r="M158" i="42"/>
  <c r="N158" i="42" s="1"/>
  <c r="M160" i="42"/>
  <c r="N160" i="42" s="1"/>
  <c r="M162" i="42"/>
  <c r="N162" i="42" s="1"/>
  <c r="M164" i="42"/>
  <c r="N164" i="42" s="1"/>
  <c r="M166" i="42"/>
  <c r="N166" i="42" s="1"/>
  <c r="M168" i="42"/>
  <c r="N168" i="42" s="1"/>
  <c r="M170" i="42"/>
  <c r="N170" i="42" s="1"/>
  <c r="M172" i="42"/>
  <c r="N172" i="42" s="1"/>
  <c r="M174" i="42"/>
  <c r="N174" i="42" s="1"/>
  <c r="M176" i="42"/>
  <c r="N176" i="42" s="1"/>
  <c r="M178" i="42"/>
  <c r="N178" i="42" s="1"/>
  <c r="M180" i="42"/>
  <c r="N180" i="42" s="1"/>
  <c r="M182" i="42"/>
  <c r="N182" i="42" s="1"/>
  <c r="M184" i="42"/>
  <c r="N184" i="42" s="1"/>
  <c r="M186" i="42"/>
  <c r="N186" i="42" s="1"/>
  <c r="M188" i="42"/>
  <c r="N188" i="42" s="1"/>
  <c r="M190" i="42"/>
  <c r="N190" i="42" s="1"/>
  <c r="M192" i="42"/>
  <c r="N192" i="42" s="1"/>
  <c r="M194" i="42"/>
  <c r="N194" i="42" s="1"/>
  <c r="R3" i="42"/>
  <c r="R5" i="42"/>
  <c r="R7" i="42"/>
  <c r="R9" i="42"/>
  <c r="R11" i="42"/>
  <c r="R13" i="42"/>
  <c r="R15" i="42"/>
  <c r="R17" i="42"/>
  <c r="R19" i="42"/>
  <c r="R21" i="42"/>
  <c r="R23" i="42"/>
  <c r="R25" i="42"/>
  <c r="R27" i="42"/>
  <c r="R29" i="42"/>
  <c r="R31" i="42"/>
  <c r="R33" i="42"/>
  <c r="R35" i="42"/>
  <c r="R37" i="42"/>
  <c r="R39" i="42"/>
  <c r="R41" i="42"/>
  <c r="R43" i="42"/>
  <c r="R45" i="42"/>
  <c r="R47" i="42"/>
  <c r="R49" i="42"/>
  <c r="R51" i="42"/>
  <c r="R53" i="42"/>
  <c r="R55" i="42"/>
  <c r="R57" i="42"/>
  <c r="R59" i="42"/>
  <c r="R61" i="42"/>
  <c r="R63" i="42"/>
  <c r="R65" i="42"/>
  <c r="R67" i="42"/>
  <c r="R69" i="42"/>
  <c r="R71" i="42"/>
  <c r="R73" i="42"/>
  <c r="R75" i="42"/>
  <c r="R77" i="42"/>
  <c r="R79" i="42"/>
  <c r="R81" i="42"/>
  <c r="R83" i="42"/>
  <c r="R85" i="42"/>
  <c r="R87" i="42"/>
  <c r="R89" i="42"/>
  <c r="R91" i="42"/>
  <c r="R93" i="42"/>
  <c r="R95" i="42"/>
  <c r="R97" i="42"/>
  <c r="R99" i="42"/>
  <c r="R101" i="42"/>
  <c r="R103" i="42"/>
  <c r="R105" i="42"/>
  <c r="R107" i="42"/>
  <c r="R109" i="42"/>
  <c r="R111" i="42"/>
  <c r="R113" i="42"/>
  <c r="R115" i="42"/>
  <c r="R117" i="42"/>
  <c r="R119" i="42"/>
  <c r="R121" i="42"/>
  <c r="R123" i="42"/>
  <c r="R125" i="42"/>
  <c r="R127" i="42"/>
  <c r="R129" i="42"/>
  <c r="R131" i="42"/>
  <c r="R133" i="42"/>
  <c r="R135" i="42"/>
  <c r="R137" i="42"/>
  <c r="R139" i="42"/>
  <c r="R141" i="42"/>
  <c r="R143" i="42"/>
  <c r="R145" i="42"/>
  <c r="R147" i="42"/>
  <c r="R149" i="42"/>
  <c r="R151" i="42"/>
  <c r="R153" i="42"/>
  <c r="R155" i="42"/>
  <c r="R157" i="42"/>
  <c r="R159" i="42"/>
  <c r="R161" i="42"/>
  <c r="R163" i="42"/>
  <c r="R165" i="42"/>
  <c r="R167" i="42"/>
  <c r="R169" i="42"/>
  <c r="R171" i="42"/>
  <c r="R173" i="42"/>
  <c r="R175" i="42"/>
  <c r="R177" i="42"/>
  <c r="R179" i="42"/>
  <c r="R181" i="42"/>
  <c r="R183" i="42"/>
  <c r="R185" i="42"/>
  <c r="R187" i="42"/>
  <c r="R189" i="42"/>
  <c r="R191" i="42"/>
  <c r="R193" i="42"/>
  <c r="M5" i="42"/>
  <c r="N5" i="42" s="1"/>
  <c r="M7" i="42"/>
  <c r="N7" i="42" s="1"/>
  <c r="M9" i="42"/>
  <c r="N9" i="42" s="1"/>
  <c r="M11" i="42"/>
  <c r="N11" i="42" s="1"/>
  <c r="M13" i="42"/>
  <c r="N13" i="42" s="1"/>
  <c r="M15" i="42"/>
  <c r="N15" i="42" s="1"/>
  <c r="M17" i="42"/>
  <c r="N17" i="42" s="1"/>
  <c r="M19" i="42"/>
  <c r="N19" i="42" s="1"/>
  <c r="M21" i="42"/>
  <c r="N21" i="42" s="1"/>
  <c r="M23" i="42"/>
  <c r="N23" i="42" s="1"/>
  <c r="M25" i="42"/>
  <c r="N25" i="42" s="1"/>
  <c r="M27" i="42"/>
  <c r="N27" i="42" s="1"/>
  <c r="M29" i="42"/>
  <c r="N29" i="42" s="1"/>
  <c r="M31" i="42"/>
  <c r="N31" i="42" s="1"/>
  <c r="M33" i="42"/>
  <c r="N33" i="42" s="1"/>
  <c r="M35" i="42"/>
  <c r="N35" i="42" s="1"/>
  <c r="M37" i="42"/>
  <c r="N37" i="42" s="1"/>
  <c r="M39" i="42"/>
  <c r="N39" i="42" s="1"/>
  <c r="M41" i="42"/>
  <c r="N41" i="42" s="1"/>
  <c r="M43" i="42"/>
  <c r="M45" i="42"/>
  <c r="N45" i="42" s="1"/>
  <c r="M47" i="42"/>
  <c r="N47" i="42" s="1"/>
  <c r="M49" i="42"/>
  <c r="N49" i="42" s="1"/>
  <c r="M51" i="42"/>
  <c r="N51" i="42" s="1"/>
  <c r="M53" i="42"/>
  <c r="N53" i="42" s="1"/>
  <c r="M55" i="42"/>
  <c r="N55" i="42" s="1"/>
  <c r="M57" i="42"/>
  <c r="N57" i="42" s="1"/>
  <c r="M59" i="42"/>
  <c r="N59" i="42" s="1"/>
  <c r="M61" i="42"/>
  <c r="N61" i="42" s="1"/>
  <c r="M63" i="42"/>
  <c r="N63" i="42" s="1"/>
  <c r="M65" i="42"/>
  <c r="N65" i="42" s="1"/>
  <c r="M67" i="42"/>
  <c r="N67" i="42" s="1"/>
  <c r="M69" i="42"/>
  <c r="N69" i="42" s="1"/>
  <c r="M71" i="42"/>
  <c r="N71" i="42" s="1"/>
  <c r="M73" i="42"/>
  <c r="N73" i="42" s="1"/>
  <c r="M75" i="42"/>
  <c r="N75" i="42" s="1"/>
  <c r="M77" i="42"/>
  <c r="N77" i="42" s="1"/>
  <c r="M79" i="42"/>
  <c r="N79" i="42" s="1"/>
  <c r="M81" i="42"/>
  <c r="N81" i="42" s="1"/>
  <c r="M83" i="42"/>
  <c r="N83" i="42" s="1"/>
  <c r="M85" i="42"/>
  <c r="N85" i="42" s="1"/>
  <c r="M87" i="42"/>
  <c r="N87" i="42" s="1"/>
  <c r="M89" i="42"/>
  <c r="N89" i="42" s="1"/>
  <c r="M91" i="42"/>
  <c r="N91" i="42" s="1"/>
  <c r="M93" i="42"/>
  <c r="N93" i="42" s="1"/>
  <c r="M95" i="42"/>
  <c r="N95" i="42" s="1"/>
  <c r="M97" i="42"/>
  <c r="N97" i="42" s="1"/>
  <c r="M99" i="42"/>
  <c r="N99" i="42" s="1"/>
  <c r="M101" i="42"/>
  <c r="N101" i="42" s="1"/>
  <c r="M103" i="42"/>
  <c r="N103" i="42" s="1"/>
  <c r="M105" i="42"/>
  <c r="N105" i="42" s="1"/>
  <c r="M107" i="42"/>
  <c r="N107" i="42" s="1"/>
  <c r="M109" i="42"/>
  <c r="N109" i="42" s="1"/>
  <c r="M111" i="42"/>
  <c r="N111" i="42" s="1"/>
  <c r="M113" i="42"/>
  <c r="N113" i="42" s="1"/>
  <c r="M115" i="42"/>
  <c r="N115" i="42" s="1"/>
  <c r="M117" i="42"/>
  <c r="N117" i="42" s="1"/>
  <c r="M119" i="42"/>
  <c r="N119" i="42" s="1"/>
  <c r="M121" i="42"/>
  <c r="N121" i="42" s="1"/>
  <c r="M123" i="42"/>
  <c r="N123" i="42" s="1"/>
  <c r="M125" i="42"/>
  <c r="N125" i="42" s="1"/>
  <c r="M127" i="42"/>
  <c r="N127" i="42" s="1"/>
  <c r="M129" i="42"/>
  <c r="N129" i="42" s="1"/>
  <c r="M131" i="42"/>
  <c r="N131" i="42" s="1"/>
  <c r="M133" i="42"/>
  <c r="N133" i="42" s="1"/>
  <c r="M135" i="42"/>
  <c r="N135" i="42" s="1"/>
  <c r="M137" i="42"/>
  <c r="N137" i="42" s="1"/>
  <c r="M139" i="42"/>
  <c r="N139" i="42" s="1"/>
  <c r="M141" i="42"/>
  <c r="N141" i="42" s="1"/>
  <c r="M143" i="42"/>
  <c r="N143" i="42" s="1"/>
  <c r="M145" i="42"/>
  <c r="N145" i="42" s="1"/>
  <c r="M147" i="42"/>
  <c r="N147" i="42" s="1"/>
  <c r="M149" i="42"/>
  <c r="N149" i="42" s="1"/>
  <c r="M151" i="42"/>
  <c r="N151" i="42" s="1"/>
  <c r="M153" i="42"/>
  <c r="N153" i="42" s="1"/>
  <c r="M155" i="42"/>
  <c r="N155" i="42" s="1"/>
  <c r="M157" i="42"/>
  <c r="N157" i="42" s="1"/>
  <c r="M159" i="42"/>
  <c r="N159" i="42" s="1"/>
  <c r="M161" i="42"/>
  <c r="N161" i="42" s="1"/>
  <c r="M163" i="42"/>
  <c r="N163" i="42" s="1"/>
  <c r="M165" i="42"/>
  <c r="N165" i="42" s="1"/>
  <c r="M167" i="42"/>
  <c r="N167" i="42" s="1"/>
  <c r="M169" i="42"/>
  <c r="N169" i="42" s="1"/>
  <c r="M171" i="42"/>
  <c r="N171" i="42" s="1"/>
  <c r="M173" i="42"/>
  <c r="N173" i="42" s="1"/>
  <c r="M175" i="42"/>
  <c r="N175" i="42" s="1"/>
  <c r="M177" i="42"/>
  <c r="N177" i="42" s="1"/>
  <c r="M179" i="42"/>
  <c r="N179" i="42" s="1"/>
  <c r="M181" i="42"/>
  <c r="N181" i="42" s="1"/>
  <c r="M183" i="42"/>
  <c r="N183" i="42" s="1"/>
  <c r="M185" i="42"/>
  <c r="N185" i="42" s="1"/>
  <c r="M187" i="42"/>
  <c r="N187" i="42" s="1"/>
  <c r="M189" i="42"/>
  <c r="N189" i="42" s="1"/>
  <c r="M191" i="42"/>
  <c r="N191" i="42" s="1"/>
  <c r="M193" i="42"/>
  <c r="N193" i="42" s="1"/>
  <c r="R4" i="42"/>
  <c r="R6" i="42"/>
  <c r="R8" i="42"/>
  <c r="R10" i="42"/>
  <c r="R12" i="42"/>
  <c r="R14" i="42"/>
  <c r="R16" i="42"/>
  <c r="R18" i="42"/>
  <c r="R20" i="42"/>
  <c r="R22" i="42"/>
  <c r="R24" i="42"/>
  <c r="R26" i="42"/>
  <c r="R28" i="42"/>
  <c r="R30" i="42"/>
  <c r="R32" i="42"/>
  <c r="R34" i="42"/>
  <c r="R36" i="42"/>
  <c r="R38" i="42"/>
  <c r="R40" i="42"/>
  <c r="R42" i="42"/>
  <c r="R44" i="42"/>
  <c r="R46" i="42"/>
  <c r="R48" i="42"/>
  <c r="R50" i="42"/>
  <c r="R52" i="42"/>
  <c r="R54" i="42"/>
  <c r="R56" i="42"/>
  <c r="R58" i="42"/>
  <c r="R60" i="42"/>
  <c r="R62" i="42"/>
  <c r="R64" i="42"/>
  <c r="R66" i="42"/>
  <c r="R68" i="42"/>
  <c r="R70" i="42"/>
  <c r="R72" i="42"/>
  <c r="R74" i="42"/>
  <c r="R76" i="42"/>
  <c r="R78" i="42"/>
  <c r="R80" i="42"/>
  <c r="R82" i="42"/>
  <c r="R84" i="42"/>
  <c r="R86" i="42"/>
  <c r="R88" i="42"/>
  <c r="R90" i="42"/>
  <c r="R92" i="42"/>
  <c r="R94" i="42"/>
  <c r="R96" i="42"/>
  <c r="R98" i="42"/>
  <c r="R100" i="42"/>
  <c r="R102" i="42"/>
  <c r="R104" i="42"/>
  <c r="R106" i="42"/>
  <c r="R108" i="42"/>
  <c r="R110" i="42"/>
  <c r="R112" i="42"/>
  <c r="R114" i="42"/>
  <c r="R116" i="42"/>
  <c r="R118" i="42"/>
  <c r="R120" i="42"/>
  <c r="R122" i="42"/>
  <c r="R124" i="42"/>
  <c r="R126" i="42"/>
  <c r="R128" i="42"/>
  <c r="R130" i="42"/>
  <c r="R132" i="42"/>
  <c r="R134" i="42"/>
  <c r="R136" i="42"/>
  <c r="R138" i="42"/>
  <c r="R140" i="42"/>
  <c r="R142" i="42"/>
  <c r="R144" i="42"/>
  <c r="R146" i="42"/>
  <c r="R148" i="42"/>
  <c r="R150" i="42"/>
  <c r="R152" i="42"/>
  <c r="R154" i="42"/>
  <c r="R156" i="42"/>
  <c r="R158" i="42"/>
  <c r="R160" i="42"/>
  <c r="R162" i="42"/>
  <c r="R164" i="42"/>
  <c r="R166" i="42"/>
  <c r="R168" i="42"/>
  <c r="R170" i="42"/>
  <c r="R172" i="42"/>
  <c r="R174" i="42"/>
  <c r="R176" i="42"/>
  <c r="R178" i="42"/>
  <c r="R180" i="42"/>
  <c r="R182" i="42"/>
  <c r="R184" i="42"/>
  <c r="R186" i="42"/>
  <c r="R188" i="42"/>
  <c r="R190" i="42"/>
  <c r="R192" i="42"/>
  <c r="R194" i="42"/>
  <c r="N43" i="42"/>
  <c r="N3" i="42"/>
  <c r="D4" i="42"/>
  <c r="D6" i="42"/>
  <c r="D8" i="42"/>
  <c r="D10" i="42"/>
  <c r="D12" i="42"/>
  <c r="D14" i="42"/>
  <c r="D16" i="42"/>
  <c r="D18" i="42"/>
  <c r="D20" i="42"/>
  <c r="D22" i="42"/>
  <c r="D24" i="42"/>
  <c r="D26" i="42"/>
  <c r="D28" i="42"/>
  <c r="D30" i="42"/>
  <c r="D32" i="42"/>
  <c r="D34" i="42"/>
  <c r="D36" i="42"/>
  <c r="D38" i="42"/>
  <c r="D40" i="42"/>
  <c r="D42" i="42"/>
  <c r="D44" i="42"/>
  <c r="D46" i="42"/>
  <c r="D48" i="42"/>
  <c r="D50" i="42"/>
  <c r="D52" i="42"/>
  <c r="D54" i="42"/>
  <c r="D56" i="42"/>
  <c r="D58" i="42"/>
  <c r="D60" i="42"/>
  <c r="D62" i="42"/>
  <c r="D64" i="42"/>
  <c r="D66" i="42"/>
  <c r="D68" i="42"/>
  <c r="D70" i="42"/>
  <c r="D72" i="42"/>
  <c r="D74" i="42"/>
  <c r="D76" i="42"/>
  <c r="D78" i="42"/>
  <c r="D80" i="42"/>
  <c r="D82" i="42"/>
  <c r="D84" i="42"/>
  <c r="D86" i="42"/>
  <c r="D88" i="42"/>
  <c r="D90" i="42"/>
  <c r="D92" i="42"/>
  <c r="D94" i="42"/>
  <c r="D96" i="42"/>
  <c r="D98" i="42"/>
  <c r="D100" i="42"/>
  <c r="D102" i="42"/>
  <c r="D104" i="42"/>
  <c r="D106" i="42"/>
  <c r="D108" i="42"/>
  <c r="D110" i="42"/>
  <c r="D112" i="42"/>
  <c r="D114" i="42"/>
  <c r="D116" i="42"/>
  <c r="D118" i="42"/>
  <c r="D120" i="42"/>
  <c r="D122" i="42"/>
  <c r="D124" i="42"/>
  <c r="D126" i="42"/>
  <c r="D128" i="42"/>
  <c r="D130" i="42"/>
  <c r="D132" i="42"/>
  <c r="D134" i="42"/>
  <c r="D136" i="42"/>
  <c r="D138" i="42"/>
  <c r="D140" i="42"/>
  <c r="D142" i="42"/>
  <c r="D144" i="42"/>
  <c r="D146" i="42"/>
  <c r="D148" i="42"/>
  <c r="D150" i="42"/>
  <c r="D152" i="42"/>
  <c r="D154" i="42"/>
  <c r="D156" i="42"/>
  <c r="D158" i="42"/>
  <c r="D160" i="42"/>
  <c r="D162" i="42"/>
  <c r="D164" i="42"/>
  <c r="D166" i="42"/>
  <c r="D168" i="42"/>
  <c r="D170" i="42"/>
  <c r="D172" i="42"/>
  <c r="D174" i="42"/>
  <c r="D176" i="42"/>
  <c r="D178" i="42"/>
  <c r="D180" i="42"/>
  <c r="D182" i="42"/>
  <c r="D184" i="42"/>
  <c r="D186" i="42"/>
  <c r="D188" i="42"/>
  <c r="D190" i="42"/>
  <c r="D192" i="42"/>
  <c r="D194" i="42"/>
  <c r="D3" i="42"/>
  <c r="W4" i="42" s="1"/>
  <c r="D5" i="42"/>
  <c r="D7" i="42"/>
  <c r="D9" i="42"/>
  <c r="D11" i="42"/>
  <c r="D13" i="42"/>
  <c r="D15" i="42"/>
  <c r="D17" i="42"/>
  <c r="D19" i="42"/>
  <c r="D21" i="42"/>
  <c r="D23" i="42"/>
  <c r="D25" i="42"/>
  <c r="D27" i="42"/>
  <c r="D29" i="42"/>
  <c r="D31" i="42"/>
  <c r="D33" i="42"/>
  <c r="D35" i="42"/>
  <c r="D37" i="42"/>
  <c r="D39" i="42"/>
  <c r="D41" i="42"/>
  <c r="D43" i="42"/>
  <c r="D45" i="42"/>
  <c r="D47" i="42"/>
  <c r="D49" i="42"/>
  <c r="D51" i="42"/>
  <c r="D53" i="42"/>
  <c r="D55" i="42"/>
  <c r="D57" i="42"/>
  <c r="D59" i="42"/>
  <c r="D61" i="42"/>
  <c r="D63" i="42"/>
  <c r="D65" i="42"/>
  <c r="D67" i="42"/>
  <c r="D69" i="42"/>
  <c r="D71" i="42"/>
  <c r="D73" i="42"/>
  <c r="D75" i="42"/>
  <c r="D77" i="42"/>
  <c r="D79" i="42"/>
  <c r="D81" i="42"/>
  <c r="D83" i="42"/>
  <c r="D85" i="42"/>
  <c r="D87" i="42"/>
  <c r="D89" i="42"/>
  <c r="D91" i="42"/>
  <c r="D93" i="42"/>
  <c r="D95" i="42"/>
  <c r="D97" i="42"/>
  <c r="D99" i="42"/>
  <c r="D101" i="42"/>
  <c r="D103" i="42"/>
  <c r="D105" i="42"/>
  <c r="D107" i="42"/>
  <c r="D109" i="42"/>
  <c r="D111" i="42"/>
  <c r="D113" i="42"/>
  <c r="D115" i="42"/>
  <c r="D117" i="42"/>
  <c r="D119" i="42"/>
  <c r="D121" i="42"/>
  <c r="D123" i="42"/>
  <c r="D125" i="42"/>
  <c r="D127" i="42"/>
  <c r="D129" i="42"/>
  <c r="D131" i="42"/>
  <c r="D133" i="42"/>
  <c r="D135" i="42"/>
  <c r="D137" i="42"/>
  <c r="D139" i="42"/>
  <c r="D141" i="42"/>
  <c r="D143" i="42"/>
  <c r="D145" i="42"/>
  <c r="D147" i="42"/>
  <c r="D149" i="42"/>
  <c r="D151" i="42"/>
  <c r="D153" i="42"/>
  <c r="D155" i="42"/>
  <c r="D157" i="42"/>
  <c r="D159" i="42"/>
  <c r="D161" i="42"/>
  <c r="D163" i="42"/>
  <c r="D165" i="42"/>
  <c r="D167" i="42"/>
  <c r="D169" i="42"/>
  <c r="D171" i="42"/>
  <c r="D173" i="42"/>
  <c r="D175" i="42"/>
  <c r="D177" i="42"/>
  <c r="D179" i="42"/>
  <c r="D181" i="42"/>
  <c r="D183" i="42"/>
  <c r="D185" i="42"/>
  <c r="D187" i="42"/>
  <c r="D189" i="42"/>
  <c r="D191" i="42"/>
  <c r="D193" i="42"/>
  <c r="U6" i="5"/>
  <c r="V6" i="5" s="1"/>
  <c r="W6" i="5" s="1"/>
  <c r="X6" i="5" s="1"/>
  <c r="Y6" i="5" s="1"/>
  <c r="Z6" i="5" s="1"/>
  <c r="AA6" i="5" s="1"/>
  <c r="AB6" i="5" s="1"/>
  <c r="L6" i="5"/>
  <c r="M6" i="5" s="1"/>
  <c r="N6" i="5" s="1"/>
  <c r="O6" i="5" s="1"/>
  <c r="P6" i="5" s="1"/>
  <c r="Q6" i="5" s="1"/>
  <c r="R6" i="5" s="1"/>
  <c r="S6" i="5" s="1"/>
  <c r="CO4" i="2" l="1"/>
  <c r="DD2" i="2"/>
  <c r="DD4" i="2" s="1"/>
  <c r="V4" i="42"/>
  <c r="K12" i="50" s="1"/>
  <c r="F6" i="108" s="1"/>
  <c r="V194" i="42"/>
  <c r="K202" i="50" s="1"/>
  <c r="F196" i="108" s="1"/>
  <c r="W194" i="42"/>
  <c r="L202" i="50" s="1"/>
  <c r="G196" i="108" s="1"/>
  <c r="Q189" i="42"/>
  <c r="E197" i="50" s="1"/>
  <c r="V190" i="42"/>
  <c r="K198" i="50" s="1"/>
  <c r="F192" i="108" s="1"/>
  <c r="W190" i="42"/>
  <c r="L198" i="50" s="1"/>
  <c r="G192" i="108" s="1"/>
  <c r="Q185" i="42"/>
  <c r="E193" i="50" s="1"/>
  <c r="V186" i="42"/>
  <c r="K194" i="50" s="1"/>
  <c r="F188" i="108" s="1"/>
  <c r="W186" i="42"/>
  <c r="L194" i="50" s="1"/>
  <c r="G188" i="108" s="1"/>
  <c r="Q181" i="42"/>
  <c r="E189" i="50" s="1"/>
  <c r="V182" i="42"/>
  <c r="K190" i="50" s="1"/>
  <c r="F184" i="108" s="1"/>
  <c r="W182" i="42"/>
  <c r="L190" i="50" s="1"/>
  <c r="G184" i="108" s="1"/>
  <c r="Q177" i="42"/>
  <c r="E185" i="50" s="1"/>
  <c r="V178" i="42"/>
  <c r="K186" i="50" s="1"/>
  <c r="F180" i="108" s="1"/>
  <c r="W178" i="42"/>
  <c r="Q173" i="42"/>
  <c r="E181" i="50" s="1"/>
  <c r="V174" i="42"/>
  <c r="K182" i="50" s="1"/>
  <c r="F176" i="108" s="1"/>
  <c r="W174" i="42"/>
  <c r="L182" i="50" s="1"/>
  <c r="G176" i="108" s="1"/>
  <c r="Q169" i="42"/>
  <c r="E177" i="50" s="1"/>
  <c r="V170" i="42"/>
  <c r="K178" i="50" s="1"/>
  <c r="F172" i="108" s="1"/>
  <c r="W170" i="42"/>
  <c r="L178" i="50" s="1"/>
  <c r="G172" i="108" s="1"/>
  <c r="Q165" i="42"/>
  <c r="E173" i="50" s="1"/>
  <c r="V166" i="42"/>
  <c r="K174" i="50" s="1"/>
  <c r="F168" i="108" s="1"/>
  <c r="W166" i="42"/>
  <c r="L174" i="50" s="1"/>
  <c r="G168" i="108" s="1"/>
  <c r="Q161" i="42"/>
  <c r="E169" i="50" s="1"/>
  <c r="V162" i="42"/>
  <c r="K170" i="50" s="1"/>
  <c r="F164" i="108" s="1"/>
  <c r="W162" i="42"/>
  <c r="L170" i="50" s="1"/>
  <c r="G164" i="108" s="1"/>
  <c r="Q157" i="42"/>
  <c r="E165" i="50" s="1"/>
  <c r="V158" i="42"/>
  <c r="K166" i="50" s="1"/>
  <c r="F160" i="108" s="1"/>
  <c r="W158" i="42"/>
  <c r="L166" i="50" s="1"/>
  <c r="G160" i="108" s="1"/>
  <c r="Q153" i="42"/>
  <c r="E161" i="50" s="1"/>
  <c r="V154" i="42"/>
  <c r="K162" i="50" s="1"/>
  <c r="F156" i="108" s="1"/>
  <c r="W154" i="42"/>
  <c r="L162" i="50" s="1"/>
  <c r="G156" i="108" s="1"/>
  <c r="Q149" i="42"/>
  <c r="E157" i="50" s="1"/>
  <c r="V150" i="42"/>
  <c r="K158" i="50" s="1"/>
  <c r="F152" i="108" s="1"/>
  <c r="W150" i="42"/>
  <c r="L158" i="50" s="1"/>
  <c r="G152" i="108" s="1"/>
  <c r="Q145" i="42"/>
  <c r="E153" i="50" s="1"/>
  <c r="V146" i="42"/>
  <c r="K154" i="50" s="1"/>
  <c r="F148" i="108" s="1"/>
  <c r="W146" i="42"/>
  <c r="L154" i="50" s="1"/>
  <c r="G148" i="108" s="1"/>
  <c r="Q141" i="42"/>
  <c r="E149" i="50" s="1"/>
  <c r="V142" i="42"/>
  <c r="K150" i="50" s="1"/>
  <c r="F144" i="108" s="1"/>
  <c r="W142" i="42"/>
  <c r="L150" i="50" s="1"/>
  <c r="G144" i="108" s="1"/>
  <c r="Q137" i="42"/>
  <c r="E145" i="50" s="1"/>
  <c r="V138" i="42"/>
  <c r="K146" i="50" s="1"/>
  <c r="F140" i="108" s="1"/>
  <c r="W138" i="42"/>
  <c r="L146" i="50" s="1"/>
  <c r="G140" i="108" s="1"/>
  <c r="Q133" i="42"/>
  <c r="E141" i="50" s="1"/>
  <c r="V134" i="42"/>
  <c r="K142" i="50" s="1"/>
  <c r="F136" i="108" s="1"/>
  <c r="W134" i="42"/>
  <c r="L142" i="50" s="1"/>
  <c r="G136" i="108" s="1"/>
  <c r="Q129" i="42"/>
  <c r="E137" i="50" s="1"/>
  <c r="V130" i="42"/>
  <c r="K138" i="50" s="1"/>
  <c r="F132" i="108" s="1"/>
  <c r="W130" i="42"/>
  <c r="L138" i="50" s="1"/>
  <c r="G132" i="108" s="1"/>
  <c r="Q125" i="42"/>
  <c r="E133" i="50" s="1"/>
  <c r="V126" i="42"/>
  <c r="K134" i="50" s="1"/>
  <c r="F128" i="108" s="1"/>
  <c r="W126" i="42"/>
  <c r="L134" i="50" s="1"/>
  <c r="G128" i="108" s="1"/>
  <c r="Q121" i="42"/>
  <c r="E129" i="50" s="1"/>
  <c r="V122" i="42"/>
  <c r="K130" i="50" s="1"/>
  <c r="F124" i="108" s="1"/>
  <c r="W122" i="42"/>
  <c r="L130" i="50" s="1"/>
  <c r="G124" i="108" s="1"/>
  <c r="Q117" i="42"/>
  <c r="E125" i="50" s="1"/>
  <c r="V118" i="42"/>
  <c r="K126" i="50" s="1"/>
  <c r="F120" i="108" s="1"/>
  <c r="W118" i="42"/>
  <c r="L126" i="50" s="1"/>
  <c r="G120" i="108" s="1"/>
  <c r="Q113" i="42"/>
  <c r="E121" i="50" s="1"/>
  <c r="V114" i="42"/>
  <c r="K122" i="50" s="1"/>
  <c r="F116" i="108" s="1"/>
  <c r="W114" i="42"/>
  <c r="L122" i="50" s="1"/>
  <c r="G116" i="108" s="1"/>
  <c r="Q109" i="42"/>
  <c r="E117" i="50" s="1"/>
  <c r="V110" i="42"/>
  <c r="K118" i="50" s="1"/>
  <c r="F112" i="108" s="1"/>
  <c r="W110" i="42"/>
  <c r="L118" i="50" s="1"/>
  <c r="G112" i="108" s="1"/>
  <c r="Q105" i="42"/>
  <c r="E113" i="50" s="1"/>
  <c r="V106" i="42"/>
  <c r="K114" i="50" s="1"/>
  <c r="F108" i="108" s="1"/>
  <c r="W106" i="42"/>
  <c r="L114" i="50" s="1"/>
  <c r="G108" i="108" s="1"/>
  <c r="Q101" i="42"/>
  <c r="E109" i="50" s="1"/>
  <c r="V102" i="42"/>
  <c r="K110" i="50" s="1"/>
  <c r="F104" i="108" s="1"/>
  <c r="W102" i="42"/>
  <c r="L110" i="50" s="1"/>
  <c r="G104" i="108" s="1"/>
  <c r="Q97" i="42"/>
  <c r="E105" i="50" s="1"/>
  <c r="V98" i="42"/>
  <c r="K106" i="50" s="1"/>
  <c r="F100" i="108" s="1"/>
  <c r="W98" i="42"/>
  <c r="L106" i="50" s="1"/>
  <c r="G100" i="108" s="1"/>
  <c r="Q93" i="42"/>
  <c r="E101" i="50" s="1"/>
  <c r="V94" i="42"/>
  <c r="K102" i="50" s="1"/>
  <c r="F96" i="108" s="1"/>
  <c r="W94" i="42"/>
  <c r="L102" i="50" s="1"/>
  <c r="G96" i="108" s="1"/>
  <c r="Q89" i="42"/>
  <c r="E97" i="50" s="1"/>
  <c r="V90" i="42"/>
  <c r="K98" i="50" s="1"/>
  <c r="F92" i="108" s="1"/>
  <c r="W90" i="42"/>
  <c r="L98" i="50" s="1"/>
  <c r="G92" i="108" s="1"/>
  <c r="Q85" i="42"/>
  <c r="E93" i="50" s="1"/>
  <c r="V86" i="42"/>
  <c r="K94" i="50" s="1"/>
  <c r="F88" i="108" s="1"/>
  <c r="W86" i="42"/>
  <c r="L94" i="50" s="1"/>
  <c r="G88" i="108" s="1"/>
  <c r="Q81" i="42"/>
  <c r="E89" i="50" s="1"/>
  <c r="V82" i="42"/>
  <c r="K90" i="50" s="1"/>
  <c r="F84" i="108" s="1"/>
  <c r="W82" i="42"/>
  <c r="L90" i="50" s="1"/>
  <c r="G84" i="108" s="1"/>
  <c r="Q77" i="42"/>
  <c r="E85" i="50" s="1"/>
  <c r="V78" i="42"/>
  <c r="K86" i="50" s="1"/>
  <c r="F80" i="108" s="1"/>
  <c r="W78" i="42"/>
  <c r="L86" i="50" s="1"/>
  <c r="G80" i="108" s="1"/>
  <c r="Q73" i="42"/>
  <c r="E81" i="50" s="1"/>
  <c r="V74" i="42"/>
  <c r="K82" i="50" s="1"/>
  <c r="F76" i="108" s="1"/>
  <c r="W74" i="42"/>
  <c r="L82" i="50" s="1"/>
  <c r="G76" i="108" s="1"/>
  <c r="Q69" i="42"/>
  <c r="E77" i="50" s="1"/>
  <c r="V70" i="42"/>
  <c r="K78" i="50" s="1"/>
  <c r="F72" i="108" s="1"/>
  <c r="W70" i="42"/>
  <c r="L78" i="50" s="1"/>
  <c r="G72" i="108" s="1"/>
  <c r="Q65" i="42"/>
  <c r="E73" i="50" s="1"/>
  <c r="V66" i="42"/>
  <c r="K74" i="50" s="1"/>
  <c r="F68" i="108" s="1"/>
  <c r="W66" i="42"/>
  <c r="L74" i="50" s="1"/>
  <c r="G68" i="108" s="1"/>
  <c r="Q61" i="42"/>
  <c r="E69" i="50" s="1"/>
  <c r="V62" i="42"/>
  <c r="K70" i="50" s="1"/>
  <c r="F64" i="108" s="1"/>
  <c r="W62" i="42"/>
  <c r="L70" i="50" s="1"/>
  <c r="G64" i="108" s="1"/>
  <c r="Q57" i="42"/>
  <c r="E65" i="50" s="1"/>
  <c r="V58" i="42"/>
  <c r="K66" i="50" s="1"/>
  <c r="F60" i="108" s="1"/>
  <c r="W58" i="42"/>
  <c r="L66" i="50" s="1"/>
  <c r="G60" i="108" s="1"/>
  <c r="Q53" i="42"/>
  <c r="E61" i="50" s="1"/>
  <c r="V54" i="42"/>
  <c r="K62" i="50" s="1"/>
  <c r="F56" i="108" s="1"/>
  <c r="W54" i="42"/>
  <c r="L62" i="50" s="1"/>
  <c r="G56" i="108" s="1"/>
  <c r="Q49" i="42"/>
  <c r="E57" i="50" s="1"/>
  <c r="V50" i="42"/>
  <c r="K58" i="50" s="1"/>
  <c r="F52" i="108" s="1"/>
  <c r="W50" i="42"/>
  <c r="L58" i="50" s="1"/>
  <c r="G52" i="108" s="1"/>
  <c r="Q45" i="42"/>
  <c r="E53" i="50" s="1"/>
  <c r="V46" i="42"/>
  <c r="K54" i="50" s="1"/>
  <c r="F48" i="108" s="1"/>
  <c r="W46" i="42"/>
  <c r="L54" i="50" s="1"/>
  <c r="G48" i="108" s="1"/>
  <c r="Q41" i="42"/>
  <c r="E49" i="50" s="1"/>
  <c r="V42" i="42"/>
  <c r="K50" i="50" s="1"/>
  <c r="F44" i="108" s="1"/>
  <c r="W42" i="42"/>
  <c r="L50" i="50" s="1"/>
  <c r="G44" i="108" s="1"/>
  <c r="Q37" i="42"/>
  <c r="E45" i="50" s="1"/>
  <c r="V38" i="42"/>
  <c r="K46" i="50" s="1"/>
  <c r="F40" i="108" s="1"/>
  <c r="W38" i="42"/>
  <c r="L46" i="50" s="1"/>
  <c r="G40" i="108" s="1"/>
  <c r="Q33" i="42"/>
  <c r="E41" i="50" s="1"/>
  <c r="V34" i="42"/>
  <c r="K42" i="50" s="1"/>
  <c r="F36" i="108" s="1"/>
  <c r="W34" i="42"/>
  <c r="L42" i="50" s="1"/>
  <c r="G36" i="108" s="1"/>
  <c r="Q29" i="42"/>
  <c r="E37" i="50" s="1"/>
  <c r="V30" i="42"/>
  <c r="K38" i="50" s="1"/>
  <c r="F32" i="108" s="1"/>
  <c r="W30" i="42"/>
  <c r="L38" i="50" s="1"/>
  <c r="G32" i="108" s="1"/>
  <c r="Q25" i="42"/>
  <c r="E33" i="50" s="1"/>
  <c r="V26" i="42"/>
  <c r="K34" i="50" s="1"/>
  <c r="F28" i="108" s="1"/>
  <c r="W26" i="42"/>
  <c r="L34" i="50" s="1"/>
  <c r="G28" i="108" s="1"/>
  <c r="Q21" i="42"/>
  <c r="E29" i="50" s="1"/>
  <c r="V22" i="42"/>
  <c r="K30" i="50" s="1"/>
  <c r="F24" i="108" s="1"/>
  <c r="W22" i="42"/>
  <c r="L30" i="50" s="1"/>
  <c r="G24" i="108" s="1"/>
  <c r="Q17" i="42"/>
  <c r="E25" i="50" s="1"/>
  <c r="V18" i="42"/>
  <c r="K26" i="50" s="1"/>
  <c r="F20" i="108" s="1"/>
  <c r="W18" i="42"/>
  <c r="L26" i="50" s="1"/>
  <c r="G20" i="108" s="1"/>
  <c r="Q13" i="42"/>
  <c r="E21" i="50" s="1"/>
  <c r="V14" i="42"/>
  <c r="K22" i="50" s="1"/>
  <c r="F16" i="108" s="1"/>
  <c r="W14" i="42"/>
  <c r="L22" i="50" s="1"/>
  <c r="G16" i="108" s="1"/>
  <c r="Q9" i="42"/>
  <c r="E17" i="50" s="1"/>
  <c r="V10" i="42"/>
  <c r="K18" i="50" s="1"/>
  <c r="F12" i="108" s="1"/>
  <c r="W10" i="42"/>
  <c r="L18" i="50" s="1"/>
  <c r="G12" i="108" s="1"/>
  <c r="Q5" i="42"/>
  <c r="E13" i="50" s="1"/>
  <c r="V6" i="42"/>
  <c r="K14" i="50" s="1"/>
  <c r="F8" i="108" s="1"/>
  <c r="W6" i="42"/>
  <c r="L14" i="50" s="1"/>
  <c r="G8" i="108" s="1"/>
  <c r="V193" i="42"/>
  <c r="K201" i="50" s="1"/>
  <c r="F195" i="108" s="1"/>
  <c r="W193" i="42"/>
  <c r="L201" i="50" s="1"/>
  <c r="G195" i="108" s="1"/>
  <c r="V189" i="42"/>
  <c r="K197" i="50" s="1"/>
  <c r="F191" i="108" s="1"/>
  <c r="W189" i="42"/>
  <c r="L197" i="50" s="1"/>
  <c r="G191" i="108" s="1"/>
  <c r="V185" i="42"/>
  <c r="K193" i="50" s="1"/>
  <c r="F187" i="108" s="1"/>
  <c r="W185" i="42"/>
  <c r="L193" i="50" s="1"/>
  <c r="G187" i="108" s="1"/>
  <c r="V181" i="42"/>
  <c r="K189" i="50" s="1"/>
  <c r="F183" i="108" s="1"/>
  <c r="W181" i="42"/>
  <c r="L189" i="50" s="1"/>
  <c r="G183" i="108" s="1"/>
  <c r="V177" i="42"/>
  <c r="K185" i="50" s="1"/>
  <c r="F179" i="108" s="1"/>
  <c r="W177" i="42"/>
  <c r="L185" i="50" s="1"/>
  <c r="G179" i="108" s="1"/>
  <c r="V173" i="42"/>
  <c r="K181" i="50" s="1"/>
  <c r="F175" i="108" s="1"/>
  <c r="W173" i="42"/>
  <c r="L181" i="50" s="1"/>
  <c r="G175" i="108" s="1"/>
  <c r="V169" i="42"/>
  <c r="K177" i="50" s="1"/>
  <c r="F171" i="108" s="1"/>
  <c r="W169" i="42"/>
  <c r="L177" i="50" s="1"/>
  <c r="G171" i="108" s="1"/>
  <c r="V165" i="42"/>
  <c r="K173" i="50" s="1"/>
  <c r="F167" i="108" s="1"/>
  <c r="W165" i="42"/>
  <c r="L173" i="50" s="1"/>
  <c r="G167" i="108" s="1"/>
  <c r="V161" i="42"/>
  <c r="K169" i="50" s="1"/>
  <c r="F163" i="108" s="1"/>
  <c r="W161" i="42"/>
  <c r="L169" i="50" s="1"/>
  <c r="G163" i="108" s="1"/>
  <c r="V157" i="42"/>
  <c r="K165" i="50" s="1"/>
  <c r="F159" i="108" s="1"/>
  <c r="W157" i="42"/>
  <c r="L165" i="50" s="1"/>
  <c r="G159" i="108" s="1"/>
  <c r="V153" i="42"/>
  <c r="K161" i="50" s="1"/>
  <c r="F155" i="108" s="1"/>
  <c r="W153" i="42"/>
  <c r="L161" i="50" s="1"/>
  <c r="G155" i="108" s="1"/>
  <c r="V149" i="42"/>
  <c r="K157" i="50" s="1"/>
  <c r="F151" i="108" s="1"/>
  <c r="W149" i="42"/>
  <c r="L157" i="50" s="1"/>
  <c r="G151" i="108" s="1"/>
  <c r="V145" i="42"/>
  <c r="K153" i="50" s="1"/>
  <c r="F147" i="108" s="1"/>
  <c r="W145" i="42"/>
  <c r="L153" i="50" s="1"/>
  <c r="G147" i="108" s="1"/>
  <c r="V141" i="42"/>
  <c r="K149" i="50" s="1"/>
  <c r="F143" i="108" s="1"/>
  <c r="W141" i="42"/>
  <c r="L149" i="50" s="1"/>
  <c r="G143" i="108" s="1"/>
  <c r="V137" i="42"/>
  <c r="K145" i="50" s="1"/>
  <c r="F139" i="108" s="1"/>
  <c r="W137" i="42"/>
  <c r="L145" i="50" s="1"/>
  <c r="G139" i="108" s="1"/>
  <c r="V133" i="42"/>
  <c r="K141" i="50" s="1"/>
  <c r="F135" i="108" s="1"/>
  <c r="W133" i="42"/>
  <c r="L141" i="50" s="1"/>
  <c r="G135" i="108" s="1"/>
  <c r="V129" i="42"/>
  <c r="K137" i="50" s="1"/>
  <c r="F131" i="108" s="1"/>
  <c r="W129" i="42"/>
  <c r="L137" i="50" s="1"/>
  <c r="G131" i="108" s="1"/>
  <c r="V125" i="42"/>
  <c r="K133" i="50" s="1"/>
  <c r="F127" i="108" s="1"/>
  <c r="W125" i="42"/>
  <c r="L133" i="50" s="1"/>
  <c r="G127" i="108" s="1"/>
  <c r="V121" i="42"/>
  <c r="K129" i="50" s="1"/>
  <c r="F123" i="108" s="1"/>
  <c r="W121" i="42"/>
  <c r="L129" i="50" s="1"/>
  <c r="G123" i="108" s="1"/>
  <c r="V117" i="42"/>
  <c r="K125" i="50" s="1"/>
  <c r="F119" i="108" s="1"/>
  <c r="W117" i="42"/>
  <c r="L125" i="50" s="1"/>
  <c r="G119" i="108" s="1"/>
  <c r="V113" i="42"/>
  <c r="K121" i="50" s="1"/>
  <c r="F115" i="108" s="1"/>
  <c r="W113" i="42"/>
  <c r="L121" i="50" s="1"/>
  <c r="G115" i="108" s="1"/>
  <c r="V109" i="42"/>
  <c r="K117" i="50" s="1"/>
  <c r="F111" i="108" s="1"/>
  <c r="W109" i="42"/>
  <c r="L117" i="50" s="1"/>
  <c r="G111" i="108" s="1"/>
  <c r="V105" i="42"/>
  <c r="K113" i="50" s="1"/>
  <c r="F107" i="108" s="1"/>
  <c r="W105" i="42"/>
  <c r="L113" i="50" s="1"/>
  <c r="G107" i="108" s="1"/>
  <c r="V101" i="42"/>
  <c r="K109" i="50" s="1"/>
  <c r="F103" i="108" s="1"/>
  <c r="W101" i="42"/>
  <c r="L109" i="50" s="1"/>
  <c r="G103" i="108" s="1"/>
  <c r="V97" i="42"/>
  <c r="K105" i="50" s="1"/>
  <c r="F99" i="108" s="1"/>
  <c r="W97" i="42"/>
  <c r="L105" i="50" s="1"/>
  <c r="G99" i="108" s="1"/>
  <c r="V93" i="42"/>
  <c r="K101" i="50" s="1"/>
  <c r="F95" i="108" s="1"/>
  <c r="W93" i="42"/>
  <c r="L101" i="50" s="1"/>
  <c r="G95" i="108" s="1"/>
  <c r="V89" i="42"/>
  <c r="K97" i="50" s="1"/>
  <c r="F91" i="108" s="1"/>
  <c r="W89" i="42"/>
  <c r="L97" i="50" s="1"/>
  <c r="G91" i="108" s="1"/>
  <c r="V85" i="42"/>
  <c r="K93" i="50" s="1"/>
  <c r="F87" i="108" s="1"/>
  <c r="W85" i="42"/>
  <c r="L93" i="50" s="1"/>
  <c r="G87" i="108" s="1"/>
  <c r="V81" i="42"/>
  <c r="K89" i="50" s="1"/>
  <c r="F83" i="108" s="1"/>
  <c r="W81" i="42"/>
  <c r="L89" i="50" s="1"/>
  <c r="G83" i="108" s="1"/>
  <c r="V77" i="42"/>
  <c r="K85" i="50" s="1"/>
  <c r="F79" i="108" s="1"/>
  <c r="W77" i="42"/>
  <c r="L85" i="50" s="1"/>
  <c r="G79" i="108" s="1"/>
  <c r="V73" i="42"/>
  <c r="K81" i="50" s="1"/>
  <c r="F75" i="108" s="1"/>
  <c r="W73" i="42"/>
  <c r="L81" i="50" s="1"/>
  <c r="G75" i="108" s="1"/>
  <c r="V69" i="42"/>
  <c r="K77" i="50" s="1"/>
  <c r="F71" i="108" s="1"/>
  <c r="W69" i="42"/>
  <c r="L77" i="50" s="1"/>
  <c r="G71" i="108" s="1"/>
  <c r="V65" i="42"/>
  <c r="K73" i="50" s="1"/>
  <c r="F67" i="108" s="1"/>
  <c r="W65" i="42"/>
  <c r="L73" i="50" s="1"/>
  <c r="G67" i="108" s="1"/>
  <c r="V61" i="42"/>
  <c r="K69" i="50" s="1"/>
  <c r="F63" i="108" s="1"/>
  <c r="W61" i="42"/>
  <c r="L69" i="50" s="1"/>
  <c r="G63" i="108" s="1"/>
  <c r="V57" i="42"/>
  <c r="K65" i="50" s="1"/>
  <c r="F59" i="108" s="1"/>
  <c r="W57" i="42"/>
  <c r="L65" i="50" s="1"/>
  <c r="G59" i="108" s="1"/>
  <c r="V53" i="42"/>
  <c r="K61" i="50" s="1"/>
  <c r="F55" i="108" s="1"/>
  <c r="W53" i="42"/>
  <c r="L61" i="50" s="1"/>
  <c r="G55" i="108" s="1"/>
  <c r="V49" i="42"/>
  <c r="K57" i="50" s="1"/>
  <c r="F51" i="108" s="1"/>
  <c r="W49" i="42"/>
  <c r="L57" i="50" s="1"/>
  <c r="G51" i="108" s="1"/>
  <c r="V45" i="42"/>
  <c r="K53" i="50" s="1"/>
  <c r="F47" i="108" s="1"/>
  <c r="W45" i="42"/>
  <c r="L53" i="50" s="1"/>
  <c r="G47" i="108" s="1"/>
  <c r="V41" i="42"/>
  <c r="K49" i="50" s="1"/>
  <c r="F43" i="108" s="1"/>
  <c r="W41" i="42"/>
  <c r="L49" i="50" s="1"/>
  <c r="G43" i="108" s="1"/>
  <c r="V37" i="42"/>
  <c r="K45" i="50" s="1"/>
  <c r="F39" i="108" s="1"/>
  <c r="W37" i="42"/>
  <c r="L45" i="50" s="1"/>
  <c r="G39" i="108" s="1"/>
  <c r="V33" i="42"/>
  <c r="K41" i="50" s="1"/>
  <c r="F35" i="108" s="1"/>
  <c r="W33" i="42"/>
  <c r="L41" i="50" s="1"/>
  <c r="G35" i="108" s="1"/>
  <c r="V29" i="42"/>
  <c r="K37" i="50" s="1"/>
  <c r="F31" i="108" s="1"/>
  <c r="W29" i="42"/>
  <c r="L37" i="50" s="1"/>
  <c r="G31" i="108" s="1"/>
  <c r="V25" i="42"/>
  <c r="K33" i="50" s="1"/>
  <c r="F27" i="108" s="1"/>
  <c r="W25" i="42"/>
  <c r="L33" i="50" s="1"/>
  <c r="G27" i="108" s="1"/>
  <c r="V21" i="42"/>
  <c r="K29" i="50" s="1"/>
  <c r="F23" i="108" s="1"/>
  <c r="W21" i="42"/>
  <c r="L29" i="50" s="1"/>
  <c r="G23" i="108" s="1"/>
  <c r="V17" i="42"/>
  <c r="K25" i="50" s="1"/>
  <c r="F19" i="108" s="1"/>
  <c r="W17" i="42"/>
  <c r="L25" i="50" s="1"/>
  <c r="G19" i="108" s="1"/>
  <c r="V13" i="42"/>
  <c r="K21" i="50" s="1"/>
  <c r="F15" i="108" s="1"/>
  <c r="W13" i="42"/>
  <c r="L21" i="50" s="1"/>
  <c r="G15" i="108" s="1"/>
  <c r="V9" i="42"/>
  <c r="K17" i="50" s="1"/>
  <c r="F11" i="108" s="1"/>
  <c r="W9" i="42"/>
  <c r="L17" i="50" s="1"/>
  <c r="G11" i="108" s="1"/>
  <c r="V5" i="42"/>
  <c r="K13" i="50" s="1"/>
  <c r="F7" i="108" s="1"/>
  <c r="W5" i="42"/>
  <c r="L13" i="50" s="1"/>
  <c r="G7" i="108" s="1"/>
  <c r="V192" i="42"/>
  <c r="W192" i="42"/>
  <c r="L200" i="50" s="1"/>
  <c r="G194" i="108" s="1"/>
  <c r="V188" i="42"/>
  <c r="W188" i="42"/>
  <c r="L196" i="50" s="1"/>
  <c r="G190" i="108" s="1"/>
  <c r="V184" i="42"/>
  <c r="W184" i="42"/>
  <c r="L192" i="50" s="1"/>
  <c r="G186" i="108" s="1"/>
  <c r="V180" i="42"/>
  <c r="W180" i="42"/>
  <c r="L188" i="50" s="1"/>
  <c r="G182" i="108" s="1"/>
  <c r="V176" i="42"/>
  <c r="W176" i="42"/>
  <c r="L184" i="50" s="1"/>
  <c r="G178" i="108" s="1"/>
  <c r="V172" i="42"/>
  <c r="W172" i="42"/>
  <c r="L180" i="50" s="1"/>
  <c r="G174" i="108" s="1"/>
  <c r="V168" i="42"/>
  <c r="W168" i="42"/>
  <c r="L176" i="50" s="1"/>
  <c r="G170" i="108" s="1"/>
  <c r="V164" i="42"/>
  <c r="W164" i="42"/>
  <c r="L172" i="50" s="1"/>
  <c r="G166" i="108" s="1"/>
  <c r="V160" i="42"/>
  <c r="W160" i="42"/>
  <c r="L168" i="50" s="1"/>
  <c r="G162" i="108" s="1"/>
  <c r="V156" i="42"/>
  <c r="W156" i="42"/>
  <c r="L164" i="50" s="1"/>
  <c r="G158" i="108" s="1"/>
  <c r="V152" i="42"/>
  <c r="W152" i="42"/>
  <c r="L160" i="50" s="1"/>
  <c r="G154" i="108" s="1"/>
  <c r="V148" i="42"/>
  <c r="W148" i="42"/>
  <c r="L156" i="50" s="1"/>
  <c r="G150" i="108" s="1"/>
  <c r="V144" i="42"/>
  <c r="W144" i="42"/>
  <c r="L152" i="50" s="1"/>
  <c r="G146" i="108" s="1"/>
  <c r="V140" i="42"/>
  <c r="W140" i="42"/>
  <c r="L148" i="50" s="1"/>
  <c r="G142" i="108" s="1"/>
  <c r="V136" i="42"/>
  <c r="W136" i="42"/>
  <c r="L144" i="50" s="1"/>
  <c r="G138" i="108" s="1"/>
  <c r="V132" i="42"/>
  <c r="W132" i="42"/>
  <c r="L140" i="50" s="1"/>
  <c r="G134" i="108" s="1"/>
  <c r="V128" i="42"/>
  <c r="W128" i="42"/>
  <c r="L136" i="50" s="1"/>
  <c r="G130" i="108" s="1"/>
  <c r="V124" i="42"/>
  <c r="W124" i="42"/>
  <c r="L132" i="50" s="1"/>
  <c r="G126" i="108" s="1"/>
  <c r="V120" i="42"/>
  <c r="W120" i="42"/>
  <c r="L128" i="50" s="1"/>
  <c r="G122" i="108" s="1"/>
  <c r="V116" i="42"/>
  <c r="W116" i="42"/>
  <c r="L124" i="50" s="1"/>
  <c r="G118" i="108" s="1"/>
  <c r="V112" i="42"/>
  <c r="W112" i="42"/>
  <c r="L120" i="50" s="1"/>
  <c r="G114" i="108" s="1"/>
  <c r="V108" i="42"/>
  <c r="W108" i="42"/>
  <c r="L116" i="50" s="1"/>
  <c r="G110" i="108" s="1"/>
  <c r="V104" i="42"/>
  <c r="W104" i="42"/>
  <c r="L112" i="50" s="1"/>
  <c r="G106" i="108" s="1"/>
  <c r="V100" i="42"/>
  <c r="W100" i="42"/>
  <c r="L108" i="50" s="1"/>
  <c r="G102" i="108" s="1"/>
  <c r="V96" i="42"/>
  <c r="W96" i="42"/>
  <c r="L104" i="50" s="1"/>
  <c r="G98" i="108" s="1"/>
  <c r="V92" i="42"/>
  <c r="W92" i="42"/>
  <c r="L100" i="50" s="1"/>
  <c r="G94" i="108" s="1"/>
  <c r="V88" i="42"/>
  <c r="W88" i="42"/>
  <c r="L96" i="50" s="1"/>
  <c r="G90" i="108" s="1"/>
  <c r="V84" i="42"/>
  <c r="W84" i="42"/>
  <c r="L92" i="50" s="1"/>
  <c r="G86" i="108" s="1"/>
  <c r="V80" i="42"/>
  <c r="W80" i="42"/>
  <c r="L88" i="50" s="1"/>
  <c r="G82" i="108" s="1"/>
  <c r="V76" i="42"/>
  <c r="W76" i="42"/>
  <c r="L84" i="50" s="1"/>
  <c r="G78" i="108" s="1"/>
  <c r="V72" i="42"/>
  <c r="W72" i="42"/>
  <c r="L80" i="50" s="1"/>
  <c r="G74" i="108" s="1"/>
  <c r="V68" i="42"/>
  <c r="W68" i="42"/>
  <c r="L76" i="50" s="1"/>
  <c r="G70" i="108" s="1"/>
  <c r="V64" i="42"/>
  <c r="W64" i="42"/>
  <c r="L72" i="50" s="1"/>
  <c r="G66" i="108" s="1"/>
  <c r="V60" i="42"/>
  <c r="W60" i="42"/>
  <c r="L68" i="50" s="1"/>
  <c r="G62" i="108" s="1"/>
  <c r="V56" i="42"/>
  <c r="W56" i="42"/>
  <c r="L64" i="50" s="1"/>
  <c r="G58" i="108" s="1"/>
  <c r="V52" i="42"/>
  <c r="W52" i="42"/>
  <c r="L60" i="50" s="1"/>
  <c r="G54" i="108" s="1"/>
  <c r="V48" i="42"/>
  <c r="W48" i="42"/>
  <c r="L56" i="50" s="1"/>
  <c r="G50" i="108" s="1"/>
  <c r="V44" i="42"/>
  <c r="W44" i="42"/>
  <c r="L52" i="50" s="1"/>
  <c r="G46" i="108" s="1"/>
  <c r="V40" i="42"/>
  <c r="W40" i="42"/>
  <c r="L48" i="50" s="1"/>
  <c r="G42" i="108" s="1"/>
  <c r="V36" i="42"/>
  <c r="W36" i="42"/>
  <c r="L44" i="50" s="1"/>
  <c r="G38" i="108" s="1"/>
  <c r="V32" i="42"/>
  <c r="W32" i="42"/>
  <c r="L40" i="50" s="1"/>
  <c r="G34" i="108" s="1"/>
  <c r="V28" i="42"/>
  <c r="W28" i="42"/>
  <c r="L36" i="50" s="1"/>
  <c r="G30" i="108" s="1"/>
  <c r="V24" i="42"/>
  <c r="W24" i="42"/>
  <c r="L32" i="50" s="1"/>
  <c r="G26" i="108" s="1"/>
  <c r="V20" i="42"/>
  <c r="W20" i="42"/>
  <c r="L28" i="50" s="1"/>
  <c r="G22" i="108" s="1"/>
  <c r="V16" i="42"/>
  <c r="W16" i="42"/>
  <c r="L24" i="50" s="1"/>
  <c r="G18" i="108" s="1"/>
  <c r="V12" i="42"/>
  <c r="W12" i="42"/>
  <c r="L20" i="50" s="1"/>
  <c r="G14" i="108" s="1"/>
  <c r="V8" i="42"/>
  <c r="W8" i="42"/>
  <c r="L16" i="50" s="1"/>
  <c r="G10" i="108" s="1"/>
  <c r="V191" i="42"/>
  <c r="W191" i="42"/>
  <c r="L199" i="50" s="1"/>
  <c r="G193" i="108" s="1"/>
  <c r="V187" i="42"/>
  <c r="W187" i="42"/>
  <c r="L195" i="50" s="1"/>
  <c r="G189" i="108" s="1"/>
  <c r="V183" i="42"/>
  <c r="W183" i="42"/>
  <c r="L191" i="50" s="1"/>
  <c r="G185" i="108" s="1"/>
  <c r="V179" i="42"/>
  <c r="W179" i="42"/>
  <c r="L187" i="50" s="1"/>
  <c r="G181" i="108" s="1"/>
  <c r="V175" i="42"/>
  <c r="W175" i="42"/>
  <c r="L183" i="50" s="1"/>
  <c r="G177" i="108" s="1"/>
  <c r="V171" i="42"/>
  <c r="W171" i="42"/>
  <c r="L179" i="50" s="1"/>
  <c r="G173" i="108" s="1"/>
  <c r="V167" i="42"/>
  <c r="W167" i="42"/>
  <c r="L175" i="50" s="1"/>
  <c r="G169" i="108" s="1"/>
  <c r="V163" i="42"/>
  <c r="W163" i="42"/>
  <c r="L171" i="50" s="1"/>
  <c r="G165" i="108" s="1"/>
  <c r="V159" i="42"/>
  <c r="W159" i="42"/>
  <c r="L167" i="50" s="1"/>
  <c r="G161" i="108" s="1"/>
  <c r="V155" i="42"/>
  <c r="W155" i="42"/>
  <c r="L163" i="50" s="1"/>
  <c r="G157" i="108" s="1"/>
  <c r="V151" i="42"/>
  <c r="W151" i="42"/>
  <c r="L159" i="50" s="1"/>
  <c r="G153" i="108" s="1"/>
  <c r="V147" i="42"/>
  <c r="W147" i="42"/>
  <c r="L155" i="50" s="1"/>
  <c r="G149" i="108" s="1"/>
  <c r="V143" i="42"/>
  <c r="W143" i="42"/>
  <c r="L151" i="50" s="1"/>
  <c r="G145" i="108" s="1"/>
  <c r="V139" i="42"/>
  <c r="W139" i="42"/>
  <c r="L147" i="50" s="1"/>
  <c r="G141" i="108" s="1"/>
  <c r="V135" i="42"/>
  <c r="W135" i="42"/>
  <c r="L143" i="50" s="1"/>
  <c r="G137" i="108" s="1"/>
  <c r="V131" i="42"/>
  <c r="W131" i="42"/>
  <c r="L139" i="50" s="1"/>
  <c r="G133" i="108" s="1"/>
  <c r="V127" i="42"/>
  <c r="W127" i="42"/>
  <c r="L135" i="50" s="1"/>
  <c r="G129" i="108" s="1"/>
  <c r="V123" i="42"/>
  <c r="W123" i="42"/>
  <c r="L131" i="50" s="1"/>
  <c r="G125" i="108" s="1"/>
  <c r="V119" i="42"/>
  <c r="W119" i="42"/>
  <c r="L127" i="50" s="1"/>
  <c r="G121" i="108" s="1"/>
  <c r="V115" i="42"/>
  <c r="W115" i="42"/>
  <c r="L123" i="50" s="1"/>
  <c r="G117" i="108" s="1"/>
  <c r="V111" i="42"/>
  <c r="W111" i="42"/>
  <c r="L119" i="50" s="1"/>
  <c r="G113" i="108" s="1"/>
  <c r="V107" i="42"/>
  <c r="W107" i="42"/>
  <c r="L115" i="50" s="1"/>
  <c r="G109" i="108" s="1"/>
  <c r="V103" i="42"/>
  <c r="W103" i="42"/>
  <c r="L111" i="50" s="1"/>
  <c r="G105" i="108" s="1"/>
  <c r="V99" i="42"/>
  <c r="W99" i="42"/>
  <c r="L107" i="50" s="1"/>
  <c r="G101" i="108" s="1"/>
  <c r="V95" i="42"/>
  <c r="W95" i="42"/>
  <c r="L103" i="50" s="1"/>
  <c r="G97" i="108" s="1"/>
  <c r="V91" i="42"/>
  <c r="W91" i="42"/>
  <c r="L99" i="50" s="1"/>
  <c r="G93" i="108" s="1"/>
  <c r="V87" i="42"/>
  <c r="W87" i="42"/>
  <c r="L95" i="50" s="1"/>
  <c r="G89" i="108" s="1"/>
  <c r="V83" i="42"/>
  <c r="W83" i="42"/>
  <c r="L91" i="50" s="1"/>
  <c r="G85" i="108" s="1"/>
  <c r="V79" i="42"/>
  <c r="W79" i="42"/>
  <c r="L87" i="50" s="1"/>
  <c r="G81" i="108" s="1"/>
  <c r="V75" i="42"/>
  <c r="W75" i="42"/>
  <c r="L83" i="50" s="1"/>
  <c r="G77" i="108" s="1"/>
  <c r="V71" i="42"/>
  <c r="W71" i="42"/>
  <c r="L79" i="50" s="1"/>
  <c r="G73" i="108" s="1"/>
  <c r="V67" i="42"/>
  <c r="W67" i="42"/>
  <c r="L75" i="50" s="1"/>
  <c r="G69" i="108" s="1"/>
  <c r="V63" i="42"/>
  <c r="W63" i="42"/>
  <c r="L71" i="50" s="1"/>
  <c r="G65" i="108" s="1"/>
  <c r="V59" i="42"/>
  <c r="W59" i="42"/>
  <c r="L67" i="50" s="1"/>
  <c r="G61" i="108" s="1"/>
  <c r="V55" i="42"/>
  <c r="W55" i="42"/>
  <c r="L63" i="50" s="1"/>
  <c r="G57" i="108" s="1"/>
  <c r="V51" i="42"/>
  <c r="W51" i="42"/>
  <c r="L59" i="50" s="1"/>
  <c r="G53" i="108" s="1"/>
  <c r="V47" i="42"/>
  <c r="W47" i="42"/>
  <c r="L55" i="50" s="1"/>
  <c r="G49" i="108" s="1"/>
  <c r="V43" i="42"/>
  <c r="W43" i="42"/>
  <c r="L51" i="50" s="1"/>
  <c r="G45" i="108" s="1"/>
  <c r="V39" i="42"/>
  <c r="W39" i="42"/>
  <c r="L47" i="50" s="1"/>
  <c r="G41" i="108" s="1"/>
  <c r="V35" i="42"/>
  <c r="W35" i="42"/>
  <c r="L43" i="50" s="1"/>
  <c r="G37" i="108" s="1"/>
  <c r="V31" i="42"/>
  <c r="W31" i="42"/>
  <c r="L39" i="50" s="1"/>
  <c r="G33" i="108" s="1"/>
  <c r="V27" i="42"/>
  <c r="W27" i="42"/>
  <c r="L35" i="50" s="1"/>
  <c r="G29" i="108" s="1"/>
  <c r="V23" i="42"/>
  <c r="W23" i="42"/>
  <c r="L31" i="50" s="1"/>
  <c r="G25" i="108" s="1"/>
  <c r="V19" i="42"/>
  <c r="W19" i="42"/>
  <c r="L27" i="50" s="1"/>
  <c r="G21" i="108" s="1"/>
  <c r="V15" i="42"/>
  <c r="W15" i="42"/>
  <c r="L23" i="50" s="1"/>
  <c r="G17" i="108" s="1"/>
  <c r="V11" i="42"/>
  <c r="W11" i="42"/>
  <c r="L19" i="50" s="1"/>
  <c r="G13" i="108" s="1"/>
  <c r="V7" i="42"/>
  <c r="W7" i="42"/>
  <c r="L15" i="50" s="1"/>
  <c r="G9" i="108" s="1"/>
  <c r="Q193" i="42"/>
  <c r="E201" i="50" s="1"/>
  <c r="O194" i="42"/>
  <c r="Q194" i="42"/>
  <c r="E202" i="50" s="1"/>
  <c r="O190" i="42"/>
  <c r="Q190" i="42"/>
  <c r="E198" i="50" s="1"/>
  <c r="O186" i="42"/>
  <c r="Q186" i="42"/>
  <c r="E194" i="50" s="1"/>
  <c r="O182" i="42"/>
  <c r="Q182" i="42"/>
  <c r="E190" i="50" s="1"/>
  <c r="O178" i="42"/>
  <c r="Q178" i="42"/>
  <c r="E186" i="50" s="1"/>
  <c r="O174" i="42"/>
  <c r="Q174" i="42"/>
  <c r="E182" i="50" s="1"/>
  <c r="O170" i="42"/>
  <c r="Q170" i="42"/>
  <c r="E178" i="50" s="1"/>
  <c r="O166" i="42"/>
  <c r="Q166" i="42"/>
  <c r="E174" i="50" s="1"/>
  <c r="O162" i="42"/>
  <c r="Q162" i="42"/>
  <c r="E170" i="50" s="1"/>
  <c r="O158" i="42"/>
  <c r="Q158" i="42"/>
  <c r="E166" i="50" s="1"/>
  <c r="O154" i="42"/>
  <c r="Q154" i="42"/>
  <c r="E162" i="50" s="1"/>
  <c r="O150" i="42"/>
  <c r="Q150" i="42"/>
  <c r="E158" i="50" s="1"/>
  <c r="O146" i="42"/>
  <c r="Q146" i="42"/>
  <c r="E154" i="50" s="1"/>
  <c r="O142" i="42"/>
  <c r="Q142" i="42"/>
  <c r="E150" i="50" s="1"/>
  <c r="O138" i="42"/>
  <c r="Q138" i="42"/>
  <c r="E146" i="50" s="1"/>
  <c r="O134" i="42"/>
  <c r="Q134" i="42"/>
  <c r="E142" i="50" s="1"/>
  <c r="O130" i="42"/>
  <c r="Q130" i="42"/>
  <c r="E138" i="50" s="1"/>
  <c r="O126" i="42"/>
  <c r="Q126" i="42"/>
  <c r="E134" i="50" s="1"/>
  <c r="O122" i="42"/>
  <c r="Q122" i="42"/>
  <c r="E130" i="50" s="1"/>
  <c r="O118" i="42"/>
  <c r="Q118" i="42"/>
  <c r="E126" i="50" s="1"/>
  <c r="O114" i="42"/>
  <c r="Q114" i="42"/>
  <c r="E122" i="50" s="1"/>
  <c r="O110" i="42"/>
  <c r="Q110" i="42"/>
  <c r="E118" i="50" s="1"/>
  <c r="O106" i="42"/>
  <c r="Q106" i="42"/>
  <c r="E114" i="50" s="1"/>
  <c r="O102" i="42"/>
  <c r="Q102" i="42"/>
  <c r="E110" i="50" s="1"/>
  <c r="O98" i="42"/>
  <c r="Q98" i="42"/>
  <c r="E106" i="50" s="1"/>
  <c r="O94" i="42"/>
  <c r="Q94" i="42"/>
  <c r="E102" i="50" s="1"/>
  <c r="O90" i="42"/>
  <c r="Q90" i="42"/>
  <c r="E98" i="50" s="1"/>
  <c r="O86" i="42"/>
  <c r="Q86" i="42"/>
  <c r="E94" i="50" s="1"/>
  <c r="O82" i="42"/>
  <c r="Q82" i="42"/>
  <c r="E90" i="50" s="1"/>
  <c r="O78" i="42"/>
  <c r="Q78" i="42"/>
  <c r="E86" i="50" s="1"/>
  <c r="O74" i="42"/>
  <c r="Q74" i="42"/>
  <c r="E82" i="50" s="1"/>
  <c r="O70" i="42"/>
  <c r="Q70" i="42"/>
  <c r="E78" i="50" s="1"/>
  <c r="O66" i="42"/>
  <c r="Q66" i="42"/>
  <c r="E74" i="50" s="1"/>
  <c r="O62" i="42"/>
  <c r="Q62" i="42"/>
  <c r="E70" i="50" s="1"/>
  <c r="O58" i="42"/>
  <c r="Q58" i="42"/>
  <c r="E66" i="50" s="1"/>
  <c r="O54" i="42"/>
  <c r="Q54" i="42"/>
  <c r="E62" i="50" s="1"/>
  <c r="O50" i="42"/>
  <c r="Q50" i="42"/>
  <c r="E58" i="50" s="1"/>
  <c r="O46" i="42"/>
  <c r="Q46" i="42"/>
  <c r="E54" i="50" s="1"/>
  <c r="O42" i="42"/>
  <c r="Q42" i="42"/>
  <c r="E50" i="50" s="1"/>
  <c r="O38" i="42"/>
  <c r="Q38" i="42"/>
  <c r="E46" i="50" s="1"/>
  <c r="O34" i="42"/>
  <c r="Q34" i="42"/>
  <c r="E42" i="50" s="1"/>
  <c r="O30" i="42"/>
  <c r="Q30" i="42"/>
  <c r="E38" i="50" s="1"/>
  <c r="O26" i="42"/>
  <c r="Q26" i="42"/>
  <c r="E34" i="50" s="1"/>
  <c r="O22" i="42"/>
  <c r="Q22" i="42"/>
  <c r="E30" i="50" s="1"/>
  <c r="O18" i="42"/>
  <c r="Q18" i="42"/>
  <c r="E26" i="50" s="1"/>
  <c r="O14" i="42"/>
  <c r="Q14" i="42"/>
  <c r="E22" i="50" s="1"/>
  <c r="O10" i="42"/>
  <c r="Q10" i="42"/>
  <c r="E18" i="50" s="1"/>
  <c r="O6" i="42"/>
  <c r="Q6" i="42"/>
  <c r="E14" i="50" s="1"/>
  <c r="O192" i="42"/>
  <c r="Q192" i="42"/>
  <c r="E200" i="50" s="1"/>
  <c r="O188" i="42"/>
  <c r="Q188" i="42"/>
  <c r="E196" i="50" s="1"/>
  <c r="O184" i="42"/>
  <c r="Q184" i="42"/>
  <c r="E192" i="50" s="1"/>
  <c r="O180" i="42"/>
  <c r="Q180" i="42"/>
  <c r="E188" i="50" s="1"/>
  <c r="O176" i="42"/>
  <c r="Q176" i="42"/>
  <c r="E184" i="50" s="1"/>
  <c r="O172" i="42"/>
  <c r="Q172" i="42"/>
  <c r="E180" i="50" s="1"/>
  <c r="O168" i="42"/>
  <c r="Q168" i="42"/>
  <c r="E176" i="50" s="1"/>
  <c r="O164" i="42"/>
  <c r="Q164" i="42"/>
  <c r="E172" i="50" s="1"/>
  <c r="O160" i="42"/>
  <c r="Q160" i="42"/>
  <c r="E168" i="50" s="1"/>
  <c r="O156" i="42"/>
  <c r="Q156" i="42"/>
  <c r="E164" i="50" s="1"/>
  <c r="O152" i="42"/>
  <c r="Q152" i="42"/>
  <c r="E160" i="50" s="1"/>
  <c r="O148" i="42"/>
  <c r="Q148" i="42"/>
  <c r="E156" i="50" s="1"/>
  <c r="O144" i="42"/>
  <c r="Q144" i="42"/>
  <c r="E152" i="50" s="1"/>
  <c r="O140" i="42"/>
  <c r="Q140" i="42"/>
  <c r="E148" i="50" s="1"/>
  <c r="O136" i="42"/>
  <c r="Q136" i="42"/>
  <c r="E144" i="50" s="1"/>
  <c r="O132" i="42"/>
  <c r="Q132" i="42"/>
  <c r="E140" i="50" s="1"/>
  <c r="O128" i="42"/>
  <c r="Q128" i="42"/>
  <c r="E136" i="50" s="1"/>
  <c r="O124" i="42"/>
  <c r="Q124" i="42"/>
  <c r="E132" i="50" s="1"/>
  <c r="O120" i="42"/>
  <c r="Q120" i="42"/>
  <c r="E128" i="50" s="1"/>
  <c r="O116" i="42"/>
  <c r="Q116" i="42"/>
  <c r="E124" i="50" s="1"/>
  <c r="O112" i="42"/>
  <c r="Q112" i="42"/>
  <c r="E120" i="50" s="1"/>
  <c r="O108" i="42"/>
  <c r="Q108" i="42"/>
  <c r="E116" i="50" s="1"/>
  <c r="O104" i="42"/>
  <c r="Q104" i="42"/>
  <c r="E112" i="50" s="1"/>
  <c r="O100" i="42"/>
  <c r="Q100" i="42"/>
  <c r="E108" i="50" s="1"/>
  <c r="O96" i="42"/>
  <c r="Q96" i="42"/>
  <c r="E104" i="50" s="1"/>
  <c r="O92" i="42"/>
  <c r="Q92" i="42"/>
  <c r="E100" i="50" s="1"/>
  <c r="O88" i="42"/>
  <c r="Q88" i="42"/>
  <c r="E96" i="50" s="1"/>
  <c r="O84" i="42"/>
  <c r="Q84" i="42"/>
  <c r="E92" i="50" s="1"/>
  <c r="O80" i="42"/>
  <c r="Q80" i="42"/>
  <c r="E88" i="50" s="1"/>
  <c r="O76" i="42"/>
  <c r="Q76" i="42"/>
  <c r="E84" i="50" s="1"/>
  <c r="O72" i="42"/>
  <c r="Q72" i="42"/>
  <c r="E80" i="50" s="1"/>
  <c r="O68" i="42"/>
  <c r="Q68" i="42"/>
  <c r="E76" i="50" s="1"/>
  <c r="O64" i="42"/>
  <c r="Q64" i="42"/>
  <c r="E72" i="50" s="1"/>
  <c r="O60" i="42"/>
  <c r="Q60" i="42"/>
  <c r="E68" i="50" s="1"/>
  <c r="O56" i="42"/>
  <c r="Q56" i="42"/>
  <c r="E64" i="50" s="1"/>
  <c r="O52" i="42"/>
  <c r="Q52" i="42"/>
  <c r="E60" i="50" s="1"/>
  <c r="O48" i="42"/>
  <c r="Q48" i="42"/>
  <c r="E56" i="50" s="1"/>
  <c r="O44" i="42"/>
  <c r="Q44" i="42"/>
  <c r="E52" i="50" s="1"/>
  <c r="O40" i="42"/>
  <c r="Q40" i="42"/>
  <c r="E48" i="50" s="1"/>
  <c r="O36" i="42"/>
  <c r="Q36" i="42"/>
  <c r="E44" i="50" s="1"/>
  <c r="O32" i="42"/>
  <c r="Q32" i="42"/>
  <c r="E40" i="50" s="1"/>
  <c r="O28" i="42"/>
  <c r="Q28" i="42"/>
  <c r="E36" i="50" s="1"/>
  <c r="O24" i="42"/>
  <c r="Q24" i="42"/>
  <c r="E32" i="50" s="1"/>
  <c r="O20" i="42"/>
  <c r="Q20" i="42"/>
  <c r="E28" i="50" s="1"/>
  <c r="O16" i="42"/>
  <c r="Q16" i="42"/>
  <c r="E24" i="50" s="1"/>
  <c r="O12" i="42"/>
  <c r="Q12" i="42"/>
  <c r="E20" i="50" s="1"/>
  <c r="O8" i="42"/>
  <c r="Q8" i="42"/>
  <c r="E16" i="50" s="1"/>
  <c r="Q191" i="42"/>
  <c r="E199" i="50" s="1"/>
  <c r="Q187" i="42"/>
  <c r="E195" i="50" s="1"/>
  <c r="Q183" i="42"/>
  <c r="E191" i="50" s="1"/>
  <c r="Q179" i="42"/>
  <c r="E187" i="50" s="1"/>
  <c r="Q175" i="42"/>
  <c r="E183" i="50" s="1"/>
  <c r="Q171" i="42"/>
  <c r="E179" i="50" s="1"/>
  <c r="Q167" i="42"/>
  <c r="E175" i="50" s="1"/>
  <c r="Q163" i="42"/>
  <c r="E171" i="50" s="1"/>
  <c r="Q159" i="42"/>
  <c r="E167" i="50" s="1"/>
  <c r="Q155" i="42"/>
  <c r="E163" i="50" s="1"/>
  <c r="Q151" i="42"/>
  <c r="E159" i="50" s="1"/>
  <c r="Q147" i="42"/>
  <c r="E155" i="50" s="1"/>
  <c r="Q143" i="42"/>
  <c r="E151" i="50" s="1"/>
  <c r="Q139" i="42"/>
  <c r="E147" i="50" s="1"/>
  <c r="Q135" i="42"/>
  <c r="E143" i="50" s="1"/>
  <c r="Q131" i="42"/>
  <c r="E139" i="50" s="1"/>
  <c r="Q127" i="42"/>
  <c r="E135" i="50" s="1"/>
  <c r="Q123" i="42"/>
  <c r="E131" i="50" s="1"/>
  <c r="Q119" i="42"/>
  <c r="E127" i="50" s="1"/>
  <c r="Q115" i="42"/>
  <c r="E123" i="50" s="1"/>
  <c r="Q111" i="42"/>
  <c r="E119" i="50" s="1"/>
  <c r="Q107" i="42"/>
  <c r="E115" i="50" s="1"/>
  <c r="Q103" i="42"/>
  <c r="E111" i="50" s="1"/>
  <c r="Q99" i="42"/>
  <c r="E107" i="50" s="1"/>
  <c r="Q95" i="42"/>
  <c r="E103" i="50" s="1"/>
  <c r="Q91" i="42"/>
  <c r="E99" i="50" s="1"/>
  <c r="Q87" i="42"/>
  <c r="E95" i="50" s="1"/>
  <c r="Q83" i="42"/>
  <c r="E91" i="50" s="1"/>
  <c r="Q79" i="42"/>
  <c r="E87" i="50" s="1"/>
  <c r="Q75" i="42"/>
  <c r="E83" i="50" s="1"/>
  <c r="Q71" i="42"/>
  <c r="E79" i="50" s="1"/>
  <c r="Q67" i="42"/>
  <c r="E75" i="50" s="1"/>
  <c r="Q63" i="42"/>
  <c r="E71" i="50" s="1"/>
  <c r="Q59" i="42"/>
  <c r="E67" i="50" s="1"/>
  <c r="Q55" i="42"/>
  <c r="E63" i="50" s="1"/>
  <c r="Q51" i="42"/>
  <c r="E59" i="50" s="1"/>
  <c r="Q47" i="42"/>
  <c r="E55" i="50" s="1"/>
  <c r="Q43" i="42"/>
  <c r="E51" i="50" s="1"/>
  <c r="Q39" i="42"/>
  <c r="E47" i="50" s="1"/>
  <c r="Q35" i="42"/>
  <c r="E43" i="50" s="1"/>
  <c r="Q31" i="42"/>
  <c r="E39" i="50" s="1"/>
  <c r="Q27" i="42"/>
  <c r="E35" i="50" s="1"/>
  <c r="Q23" i="42"/>
  <c r="E31" i="50" s="1"/>
  <c r="Q19" i="42"/>
  <c r="E27" i="50" s="1"/>
  <c r="Q15" i="42"/>
  <c r="E23" i="50" s="1"/>
  <c r="Q11" i="42"/>
  <c r="E19" i="50" s="1"/>
  <c r="Q7" i="42"/>
  <c r="E15" i="50" s="1"/>
  <c r="O3" i="42"/>
  <c r="O4" i="42"/>
  <c r="B12" i="50" s="1"/>
  <c r="Q4" i="42"/>
  <c r="E12" i="50" s="1"/>
  <c r="I201" i="50"/>
  <c r="X201" i="50" s="1"/>
  <c r="J195" i="108" s="1"/>
  <c r="L186" i="50"/>
  <c r="G180" i="108" s="1"/>
  <c r="L12" i="50"/>
  <c r="G6" i="108" s="1"/>
  <c r="I199" i="50"/>
  <c r="I195" i="50"/>
  <c r="D189" i="108" s="1"/>
  <c r="I191" i="50"/>
  <c r="I187" i="50"/>
  <c r="D181" i="108" s="1"/>
  <c r="I183" i="50"/>
  <c r="I179" i="50"/>
  <c r="D173" i="108" s="1"/>
  <c r="I175" i="50"/>
  <c r="I171" i="50"/>
  <c r="D165" i="108" s="1"/>
  <c r="I167" i="50"/>
  <c r="I163" i="50"/>
  <c r="D157" i="108" s="1"/>
  <c r="I159" i="50"/>
  <c r="I155" i="50"/>
  <c r="D149" i="108" s="1"/>
  <c r="I151" i="50"/>
  <c r="I147" i="50"/>
  <c r="D141" i="108" s="1"/>
  <c r="I143" i="50"/>
  <c r="I139" i="50"/>
  <c r="X139" i="50" s="1"/>
  <c r="J133" i="108" s="1"/>
  <c r="I135" i="50"/>
  <c r="I131" i="50"/>
  <c r="D125" i="108" s="1"/>
  <c r="I127" i="50"/>
  <c r="I123" i="50"/>
  <c r="D117" i="108" s="1"/>
  <c r="I119" i="50"/>
  <c r="I115" i="50"/>
  <c r="D109" i="108" s="1"/>
  <c r="I111" i="50"/>
  <c r="I107" i="50"/>
  <c r="D101" i="108" s="1"/>
  <c r="I103" i="50"/>
  <c r="I99" i="50"/>
  <c r="D93" i="108" s="1"/>
  <c r="I95" i="50"/>
  <c r="I91" i="50"/>
  <c r="D85" i="108" s="1"/>
  <c r="I87" i="50"/>
  <c r="I83" i="50"/>
  <c r="D77" i="108" s="1"/>
  <c r="I79" i="50"/>
  <c r="I75" i="50"/>
  <c r="D69" i="108" s="1"/>
  <c r="I71" i="50"/>
  <c r="I67" i="50"/>
  <c r="D61" i="108" s="1"/>
  <c r="I63" i="50"/>
  <c r="I59" i="50"/>
  <c r="D53" i="108" s="1"/>
  <c r="I55" i="50"/>
  <c r="I51" i="50"/>
  <c r="D45" i="108" s="1"/>
  <c r="I47" i="50"/>
  <c r="I43" i="50"/>
  <c r="D37" i="108" s="1"/>
  <c r="I39" i="50"/>
  <c r="I35" i="50"/>
  <c r="D29" i="108" s="1"/>
  <c r="I11" i="50"/>
  <c r="D5" i="108" s="1"/>
  <c r="I197" i="50"/>
  <c r="I193" i="50"/>
  <c r="D187" i="108" s="1"/>
  <c r="I189" i="50"/>
  <c r="I185" i="50"/>
  <c r="D179" i="108" s="1"/>
  <c r="I181" i="50"/>
  <c r="I177" i="50"/>
  <c r="D171" i="108" s="1"/>
  <c r="I173" i="50"/>
  <c r="I169" i="50"/>
  <c r="D163" i="108" s="1"/>
  <c r="I165" i="50"/>
  <c r="I161" i="50"/>
  <c r="D155" i="108" s="1"/>
  <c r="I157" i="50"/>
  <c r="I153" i="50"/>
  <c r="D147" i="108" s="1"/>
  <c r="I149" i="50"/>
  <c r="I145" i="50"/>
  <c r="D139" i="108" s="1"/>
  <c r="I141" i="50"/>
  <c r="I137" i="50"/>
  <c r="D131" i="108" s="1"/>
  <c r="I133" i="50"/>
  <c r="I129" i="50"/>
  <c r="D123" i="108" s="1"/>
  <c r="I125" i="50"/>
  <c r="I121" i="50"/>
  <c r="D115" i="108" s="1"/>
  <c r="I117" i="50"/>
  <c r="I113" i="50"/>
  <c r="D107" i="108" s="1"/>
  <c r="I109" i="50"/>
  <c r="I105" i="50"/>
  <c r="D99" i="108" s="1"/>
  <c r="I101" i="50"/>
  <c r="I97" i="50"/>
  <c r="D91" i="108" s="1"/>
  <c r="I93" i="50"/>
  <c r="I89" i="50"/>
  <c r="D83" i="108" s="1"/>
  <c r="I85" i="50"/>
  <c r="I81" i="50"/>
  <c r="D75" i="108" s="1"/>
  <c r="I77" i="50"/>
  <c r="I73" i="50"/>
  <c r="D67" i="108" s="1"/>
  <c r="I69" i="50"/>
  <c r="I65" i="50"/>
  <c r="D59" i="108" s="1"/>
  <c r="I61" i="50"/>
  <c r="I57" i="50"/>
  <c r="D51" i="108" s="1"/>
  <c r="I53" i="50"/>
  <c r="I49" i="50"/>
  <c r="D43" i="108" s="1"/>
  <c r="I45" i="50"/>
  <c r="I41" i="50"/>
  <c r="D35" i="108" s="1"/>
  <c r="I37" i="50"/>
  <c r="I33" i="50"/>
  <c r="D27" i="108" s="1"/>
  <c r="O193" i="42"/>
  <c r="B201" i="50" s="1"/>
  <c r="O191" i="42"/>
  <c r="B199" i="50" s="1"/>
  <c r="O189" i="42"/>
  <c r="B197" i="50" s="1"/>
  <c r="O187" i="42"/>
  <c r="B195" i="50" s="1"/>
  <c r="O185" i="42"/>
  <c r="B193" i="50" s="1"/>
  <c r="O183" i="42"/>
  <c r="B191" i="50" s="1"/>
  <c r="O181" i="42"/>
  <c r="B189" i="50" s="1"/>
  <c r="O179" i="42"/>
  <c r="B187" i="50" s="1"/>
  <c r="O177" i="42"/>
  <c r="B185" i="50" s="1"/>
  <c r="O175" i="42"/>
  <c r="B183" i="50" s="1"/>
  <c r="O173" i="42"/>
  <c r="B181" i="50" s="1"/>
  <c r="O171" i="42"/>
  <c r="B179" i="50" s="1"/>
  <c r="O169" i="42"/>
  <c r="B177" i="50" s="1"/>
  <c r="O167" i="42"/>
  <c r="B175" i="50" s="1"/>
  <c r="O165" i="42"/>
  <c r="B173" i="50" s="1"/>
  <c r="O163" i="42"/>
  <c r="B171" i="50" s="1"/>
  <c r="O161" i="42"/>
  <c r="B169" i="50" s="1"/>
  <c r="O159" i="42"/>
  <c r="B167" i="50" s="1"/>
  <c r="O157" i="42"/>
  <c r="B165" i="50" s="1"/>
  <c r="O155" i="42"/>
  <c r="B163" i="50" s="1"/>
  <c r="O153" i="42"/>
  <c r="B161" i="50" s="1"/>
  <c r="O151" i="42"/>
  <c r="B159" i="50" s="1"/>
  <c r="O149" i="42"/>
  <c r="B157" i="50" s="1"/>
  <c r="O147" i="42"/>
  <c r="B155" i="50" s="1"/>
  <c r="O145" i="42"/>
  <c r="B153" i="50" s="1"/>
  <c r="O143" i="42"/>
  <c r="B151" i="50" s="1"/>
  <c r="O141" i="42"/>
  <c r="B149" i="50" s="1"/>
  <c r="O139" i="42"/>
  <c r="B147" i="50" s="1"/>
  <c r="O137" i="42"/>
  <c r="B145" i="50" s="1"/>
  <c r="O135" i="42"/>
  <c r="B143" i="50" s="1"/>
  <c r="O133" i="42"/>
  <c r="B141" i="50" s="1"/>
  <c r="O131" i="42"/>
  <c r="B139" i="50" s="1"/>
  <c r="O129" i="42"/>
  <c r="B137" i="50" s="1"/>
  <c r="O127" i="42"/>
  <c r="B135" i="50" s="1"/>
  <c r="O125" i="42"/>
  <c r="B133" i="50" s="1"/>
  <c r="O123" i="42"/>
  <c r="B131" i="50" s="1"/>
  <c r="O121" i="42"/>
  <c r="B129" i="50" s="1"/>
  <c r="O119" i="42"/>
  <c r="B127" i="50" s="1"/>
  <c r="O117" i="42"/>
  <c r="B125" i="50" s="1"/>
  <c r="O115" i="42"/>
  <c r="B123" i="50" s="1"/>
  <c r="O113" i="42"/>
  <c r="B121" i="50" s="1"/>
  <c r="O111" i="42"/>
  <c r="B119" i="50" s="1"/>
  <c r="O109" i="42"/>
  <c r="B117" i="50" s="1"/>
  <c r="O107" i="42"/>
  <c r="B115" i="50" s="1"/>
  <c r="O105" i="42"/>
  <c r="B113" i="50" s="1"/>
  <c r="O103" i="42"/>
  <c r="B111" i="50" s="1"/>
  <c r="O101" i="42"/>
  <c r="B109" i="50" s="1"/>
  <c r="O99" i="42"/>
  <c r="B107" i="50" s="1"/>
  <c r="O97" i="42"/>
  <c r="B105" i="50" s="1"/>
  <c r="O95" i="42"/>
  <c r="B103" i="50" s="1"/>
  <c r="O93" i="42"/>
  <c r="B101" i="50" s="1"/>
  <c r="O91" i="42"/>
  <c r="B99" i="50" s="1"/>
  <c r="O89" i="42"/>
  <c r="B97" i="50" s="1"/>
  <c r="O87" i="42"/>
  <c r="B95" i="50" s="1"/>
  <c r="O85" i="42"/>
  <c r="B93" i="50" s="1"/>
  <c r="O83" i="42"/>
  <c r="B91" i="50" s="1"/>
  <c r="O81" i="42"/>
  <c r="B89" i="50" s="1"/>
  <c r="O79" i="42"/>
  <c r="B87" i="50" s="1"/>
  <c r="O77" i="42"/>
  <c r="B85" i="50" s="1"/>
  <c r="O75" i="42"/>
  <c r="B83" i="50" s="1"/>
  <c r="O73" i="42"/>
  <c r="B81" i="50" s="1"/>
  <c r="O71" i="42"/>
  <c r="B79" i="50" s="1"/>
  <c r="O69" i="42"/>
  <c r="B77" i="50" s="1"/>
  <c r="O67" i="42"/>
  <c r="B75" i="50" s="1"/>
  <c r="O65" i="42"/>
  <c r="B73" i="50" s="1"/>
  <c r="O63" i="42"/>
  <c r="B71" i="50" s="1"/>
  <c r="O61" i="42"/>
  <c r="B69" i="50" s="1"/>
  <c r="O59" i="42"/>
  <c r="B67" i="50" s="1"/>
  <c r="O57" i="42"/>
  <c r="B65" i="50" s="1"/>
  <c r="O55" i="42"/>
  <c r="B63" i="50" s="1"/>
  <c r="O53" i="42"/>
  <c r="B61" i="50" s="1"/>
  <c r="O51" i="42"/>
  <c r="B59" i="50" s="1"/>
  <c r="O49" i="42"/>
  <c r="B57" i="50" s="1"/>
  <c r="O47" i="42"/>
  <c r="B55" i="50" s="1"/>
  <c r="O45" i="42"/>
  <c r="B53" i="50" s="1"/>
  <c r="O43" i="42"/>
  <c r="B51" i="50" s="1"/>
  <c r="O41" i="42"/>
  <c r="B49" i="50" s="1"/>
  <c r="O39" i="42"/>
  <c r="B47" i="50" s="1"/>
  <c r="O37" i="42"/>
  <c r="B45" i="50" s="1"/>
  <c r="O35" i="42"/>
  <c r="B43" i="50" s="1"/>
  <c r="O33" i="42"/>
  <c r="B41" i="50" s="1"/>
  <c r="O31" i="42"/>
  <c r="B39" i="50" s="1"/>
  <c r="O29" i="42"/>
  <c r="B37" i="50" s="1"/>
  <c r="O27" i="42"/>
  <c r="B35" i="50" s="1"/>
  <c r="O25" i="42"/>
  <c r="B33" i="50" s="1"/>
  <c r="O23" i="42"/>
  <c r="B31" i="50" s="1"/>
  <c r="O21" i="42"/>
  <c r="B29" i="50" s="1"/>
  <c r="O19" i="42"/>
  <c r="B27" i="50" s="1"/>
  <c r="O17" i="42"/>
  <c r="B25" i="50" s="1"/>
  <c r="O15" i="42"/>
  <c r="B23" i="50" s="1"/>
  <c r="O13" i="42"/>
  <c r="B21" i="50" s="1"/>
  <c r="O11" i="42"/>
  <c r="B19" i="50" s="1"/>
  <c r="O9" i="42"/>
  <c r="B17" i="50" s="1"/>
  <c r="O7" i="42"/>
  <c r="B15" i="50" s="1"/>
  <c r="O5" i="42"/>
  <c r="B13" i="50" s="1"/>
  <c r="AF39" i="50" l="1"/>
  <c r="D33" i="108"/>
  <c r="AF47" i="50"/>
  <c r="D41" i="108"/>
  <c r="AF55" i="50"/>
  <c r="D49" i="108"/>
  <c r="AF63" i="50"/>
  <c r="D57" i="108"/>
  <c r="AF71" i="50"/>
  <c r="D65" i="108"/>
  <c r="AF79" i="50"/>
  <c r="D73" i="108"/>
  <c r="AF87" i="50"/>
  <c r="D81" i="108"/>
  <c r="AF95" i="50"/>
  <c r="D89" i="108"/>
  <c r="AF103" i="50"/>
  <c r="D97" i="108"/>
  <c r="AF111" i="50"/>
  <c r="D105" i="108"/>
  <c r="AF119" i="50"/>
  <c r="D113" i="108"/>
  <c r="AF127" i="50"/>
  <c r="D121" i="108"/>
  <c r="AF135" i="50"/>
  <c r="D129" i="108"/>
  <c r="AF143" i="50"/>
  <c r="D137" i="108"/>
  <c r="AF151" i="50"/>
  <c r="D145" i="108"/>
  <c r="AF159" i="50"/>
  <c r="D153" i="108"/>
  <c r="AF167" i="50"/>
  <c r="D161" i="108"/>
  <c r="AF175" i="50"/>
  <c r="D169" i="108"/>
  <c r="AF183" i="50"/>
  <c r="D177" i="108"/>
  <c r="AF191" i="50"/>
  <c r="D185" i="108"/>
  <c r="AF199" i="50"/>
  <c r="D193" i="108"/>
  <c r="AF201" i="50"/>
  <c r="D195" i="108"/>
  <c r="P195" i="108" s="1"/>
  <c r="AF37" i="50"/>
  <c r="D31" i="108"/>
  <c r="AF45" i="50"/>
  <c r="D39" i="108"/>
  <c r="AF53" i="50"/>
  <c r="D47" i="108"/>
  <c r="AF61" i="50"/>
  <c r="D55" i="108"/>
  <c r="AF69" i="50"/>
  <c r="D63" i="108"/>
  <c r="AF77" i="50"/>
  <c r="D71" i="108"/>
  <c r="AF85" i="50"/>
  <c r="D79" i="108"/>
  <c r="AF93" i="50"/>
  <c r="D87" i="108"/>
  <c r="AF101" i="50"/>
  <c r="D95" i="108"/>
  <c r="AF109" i="50"/>
  <c r="D103" i="108"/>
  <c r="AF117" i="50"/>
  <c r="D111" i="108"/>
  <c r="AF125" i="50"/>
  <c r="D119" i="108"/>
  <c r="AF133" i="50"/>
  <c r="D127" i="108"/>
  <c r="AF141" i="50"/>
  <c r="D135" i="108"/>
  <c r="AF149" i="50"/>
  <c r="D143" i="108"/>
  <c r="AF157" i="50"/>
  <c r="D151" i="108"/>
  <c r="AF165" i="50"/>
  <c r="D159" i="108"/>
  <c r="AF173" i="50"/>
  <c r="D167" i="108"/>
  <c r="AF181" i="50"/>
  <c r="D175" i="108"/>
  <c r="AF189" i="50"/>
  <c r="D183" i="108"/>
  <c r="AF197" i="50"/>
  <c r="D191" i="108"/>
  <c r="AF139" i="50"/>
  <c r="D133" i="108"/>
  <c r="P133" i="108" s="1"/>
  <c r="S13" i="50"/>
  <c r="S16" i="50"/>
  <c r="S18" i="50"/>
  <c r="S21" i="50"/>
  <c r="S24" i="50"/>
  <c r="S26" i="50"/>
  <c r="S29" i="50"/>
  <c r="S32" i="50"/>
  <c r="S34" i="50"/>
  <c r="S37" i="50"/>
  <c r="S40" i="50"/>
  <c r="S42" i="50"/>
  <c r="S45" i="50"/>
  <c r="S48" i="50"/>
  <c r="S50" i="50"/>
  <c r="S53" i="50"/>
  <c r="S56" i="50"/>
  <c r="S58" i="50"/>
  <c r="S61" i="50"/>
  <c r="S64" i="50"/>
  <c r="S66" i="50"/>
  <c r="S69" i="50"/>
  <c r="S72" i="50"/>
  <c r="S74" i="50"/>
  <c r="S77" i="50"/>
  <c r="S80" i="50"/>
  <c r="S82" i="50"/>
  <c r="S85" i="50"/>
  <c r="S88" i="50"/>
  <c r="S90" i="50"/>
  <c r="S93" i="50"/>
  <c r="S96" i="50"/>
  <c r="S98" i="50"/>
  <c r="S101" i="50"/>
  <c r="S104" i="50"/>
  <c r="S106" i="50"/>
  <c r="S109" i="50"/>
  <c r="S112" i="50"/>
  <c r="S114" i="50"/>
  <c r="S117" i="50"/>
  <c r="S120" i="50"/>
  <c r="S122" i="50"/>
  <c r="S125" i="50"/>
  <c r="S128" i="50"/>
  <c r="S130" i="50"/>
  <c r="S133" i="50"/>
  <c r="S136" i="50"/>
  <c r="S138" i="50"/>
  <c r="R13" i="50"/>
  <c r="S15" i="50"/>
  <c r="R18" i="50"/>
  <c r="R21" i="50"/>
  <c r="S23" i="50"/>
  <c r="R26" i="50"/>
  <c r="R29" i="50"/>
  <c r="S31" i="50"/>
  <c r="R34" i="50"/>
  <c r="R37" i="50"/>
  <c r="S39" i="50"/>
  <c r="R42" i="50"/>
  <c r="R45" i="50"/>
  <c r="S47" i="50"/>
  <c r="R50" i="50"/>
  <c r="R53" i="50"/>
  <c r="S55" i="50"/>
  <c r="R58" i="50"/>
  <c r="R61" i="50"/>
  <c r="S63" i="50"/>
  <c r="R66" i="50"/>
  <c r="R69" i="50"/>
  <c r="S71" i="50"/>
  <c r="R74" i="50"/>
  <c r="R77" i="50"/>
  <c r="S79" i="50"/>
  <c r="R82" i="50"/>
  <c r="R85" i="50"/>
  <c r="S87" i="50"/>
  <c r="R90" i="50"/>
  <c r="R93" i="50"/>
  <c r="S95" i="50"/>
  <c r="R98" i="50"/>
  <c r="R101" i="50"/>
  <c r="S103" i="50"/>
  <c r="R106" i="50"/>
  <c r="R109" i="50"/>
  <c r="S111" i="50"/>
  <c r="R114" i="50"/>
  <c r="R117" i="50"/>
  <c r="S119" i="50"/>
  <c r="R122" i="50"/>
  <c r="R125" i="50"/>
  <c r="S127" i="50"/>
  <c r="R130" i="50"/>
  <c r="R133" i="50"/>
  <c r="S135" i="50"/>
  <c r="R138" i="50"/>
  <c r="R141" i="50"/>
  <c r="S143" i="50"/>
  <c r="R146" i="50"/>
  <c r="R149" i="50"/>
  <c r="S151" i="50"/>
  <c r="R154" i="50"/>
  <c r="R157" i="50"/>
  <c r="S159" i="50"/>
  <c r="R162" i="50"/>
  <c r="R165" i="50"/>
  <c r="S167" i="50"/>
  <c r="R170" i="50"/>
  <c r="R173" i="50"/>
  <c r="S175" i="50"/>
  <c r="R178" i="50"/>
  <c r="R181" i="50"/>
  <c r="S183" i="50"/>
  <c r="R186" i="50"/>
  <c r="R189" i="50"/>
  <c r="S191" i="50"/>
  <c r="R194" i="50"/>
  <c r="R197" i="50"/>
  <c r="S199" i="50"/>
  <c r="S141" i="50"/>
  <c r="S144" i="50"/>
  <c r="S146" i="50"/>
  <c r="S149" i="50"/>
  <c r="S152" i="50"/>
  <c r="S154" i="50"/>
  <c r="S157" i="50"/>
  <c r="S160" i="50"/>
  <c r="S162" i="50"/>
  <c r="S165" i="50"/>
  <c r="S168" i="50"/>
  <c r="S170" i="50"/>
  <c r="S173" i="50"/>
  <c r="S176" i="50"/>
  <c r="S178" i="50"/>
  <c r="S181" i="50"/>
  <c r="S184" i="50"/>
  <c r="S186" i="50"/>
  <c r="S189" i="50"/>
  <c r="S192" i="50"/>
  <c r="S194" i="50"/>
  <c r="S197" i="50"/>
  <c r="S200" i="50"/>
  <c r="B8" i="52"/>
  <c r="B16" i="50"/>
  <c r="B12" i="52"/>
  <c r="B20" i="50"/>
  <c r="B16" i="52"/>
  <c r="B24" i="50"/>
  <c r="B20" i="52"/>
  <c r="B28" i="50"/>
  <c r="B24" i="52"/>
  <c r="B32" i="50"/>
  <c r="B28" i="52"/>
  <c r="B36" i="50"/>
  <c r="B32" i="52"/>
  <c r="B40" i="50"/>
  <c r="B36" i="52"/>
  <c r="B44" i="50"/>
  <c r="B40" i="52"/>
  <c r="B48" i="50"/>
  <c r="B44" i="52"/>
  <c r="B52" i="50"/>
  <c r="B48" i="52"/>
  <c r="B56" i="50"/>
  <c r="B52" i="52"/>
  <c r="B60" i="50"/>
  <c r="B56" i="52"/>
  <c r="B64" i="50"/>
  <c r="B60" i="52"/>
  <c r="B68" i="50"/>
  <c r="B64" i="52"/>
  <c r="B72" i="50"/>
  <c r="B68" i="52"/>
  <c r="B76" i="50"/>
  <c r="B72" i="52"/>
  <c r="B80" i="50"/>
  <c r="B76" i="52"/>
  <c r="B84" i="50"/>
  <c r="B80" i="52"/>
  <c r="B88" i="50"/>
  <c r="B84" i="52"/>
  <c r="B92" i="50"/>
  <c r="B88" i="52"/>
  <c r="B96" i="50"/>
  <c r="B92" i="52"/>
  <c r="B100" i="50"/>
  <c r="B96" i="52"/>
  <c r="B104" i="50"/>
  <c r="B100" i="52"/>
  <c r="B108" i="50"/>
  <c r="B104" i="52"/>
  <c r="B112" i="50"/>
  <c r="B108" i="52"/>
  <c r="B116" i="50"/>
  <c r="B112" i="52"/>
  <c r="B120" i="50"/>
  <c r="B116" i="52"/>
  <c r="B124" i="50"/>
  <c r="B120" i="52"/>
  <c r="B128" i="50"/>
  <c r="B124" i="52"/>
  <c r="B132" i="50"/>
  <c r="B128" i="52"/>
  <c r="B136" i="50"/>
  <c r="B132" i="52"/>
  <c r="B140" i="50"/>
  <c r="B136" i="52"/>
  <c r="B144" i="50"/>
  <c r="B140" i="52"/>
  <c r="B148" i="50"/>
  <c r="B144" i="52"/>
  <c r="B152" i="50"/>
  <c r="B148" i="52"/>
  <c r="B156" i="50"/>
  <c r="B152" i="52"/>
  <c r="B160" i="50"/>
  <c r="B156" i="52"/>
  <c r="B164" i="50"/>
  <c r="B160" i="52"/>
  <c r="B168" i="50"/>
  <c r="B164" i="52"/>
  <c r="B172" i="50"/>
  <c r="B168" i="52"/>
  <c r="B176" i="50"/>
  <c r="B172" i="52"/>
  <c r="B180" i="50"/>
  <c r="B176" i="52"/>
  <c r="B184" i="50"/>
  <c r="B180" i="52"/>
  <c r="B188" i="50"/>
  <c r="B184" i="52"/>
  <c r="B192" i="50"/>
  <c r="B188" i="52"/>
  <c r="B196" i="50"/>
  <c r="B192" i="52"/>
  <c r="B200" i="50"/>
  <c r="B6" i="52"/>
  <c r="B14" i="50"/>
  <c r="B10" i="52"/>
  <c r="B18" i="50"/>
  <c r="B14" i="52"/>
  <c r="B22" i="50"/>
  <c r="B18" i="52"/>
  <c r="B26" i="50"/>
  <c r="B22" i="52"/>
  <c r="B30" i="50"/>
  <c r="B26" i="52"/>
  <c r="B34" i="50"/>
  <c r="B30" i="52"/>
  <c r="B38" i="50"/>
  <c r="B34" i="52"/>
  <c r="B42" i="50"/>
  <c r="B38" i="52"/>
  <c r="B46" i="50"/>
  <c r="B42" i="52"/>
  <c r="B50" i="50"/>
  <c r="B46" i="52"/>
  <c r="B54" i="50"/>
  <c r="B50" i="52"/>
  <c r="B58" i="50"/>
  <c r="B54" i="52"/>
  <c r="B62" i="50"/>
  <c r="B58" i="52"/>
  <c r="B66" i="50"/>
  <c r="B62" i="52"/>
  <c r="B70" i="50"/>
  <c r="B66" i="52"/>
  <c r="B74" i="50"/>
  <c r="B70" i="52"/>
  <c r="B78" i="50"/>
  <c r="B74" i="52"/>
  <c r="B82" i="50"/>
  <c r="B78" i="52"/>
  <c r="B86" i="50"/>
  <c r="B82" i="52"/>
  <c r="B90" i="50"/>
  <c r="B86" i="52"/>
  <c r="B94" i="50"/>
  <c r="B90" i="52"/>
  <c r="B98" i="50"/>
  <c r="B94" i="52"/>
  <c r="B102" i="50"/>
  <c r="B98" i="52"/>
  <c r="B106" i="50"/>
  <c r="B102" i="52"/>
  <c r="B110" i="50"/>
  <c r="B106" i="52"/>
  <c r="B114" i="50"/>
  <c r="B110" i="52"/>
  <c r="B118" i="50"/>
  <c r="B114" i="52"/>
  <c r="B122" i="50"/>
  <c r="B118" i="52"/>
  <c r="B126" i="50"/>
  <c r="B122" i="52"/>
  <c r="B130" i="50"/>
  <c r="B126" i="52"/>
  <c r="B134" i="50"/>
  <c r="B130" i="52"/>
  <c r="B138" i="50"/>
  <c r="B134" i="52"/>
  <c r="B142" i="50"/>
  <c r="B138" i="52"/>
  <c r="B146" i="50"/>
  <c r="B142" i="52"/>
  <c r="B150" i="50"/>
  <c r="B146" i="52"/>
  <c r="B154" i="50"/>
  <c r="B150" i="52"/>
  <c r="B158" i="50"/>
  <c r="B154" i="52"/>
  <c r="B162" i="50"/>
  <c r="B158" i="52"/>
  <c r="B166" i="50"/>
  <c r="B162" i="52"/>
  <c r="B170" i="50"/>
  <c r="B166" i="52"/>
  <c r="B174" i="50"/>
  <c r="B170" i="52"/>
  <c r="B178" i="50"/>
  <c r="B174" i="52"/>
  <c r="B182" i="50"/>
  <c r="B178" i="52"/>
  <c r="B186" i="50"/>
  <c r="B182" i="52"/>
  <c r="B190" i="50"/>
  <c r="B186" i="52"/>
  <c r="B194" i="50"/>
  <c r="B190" i="52"/>
  <c r="B198" i="50"/>
  <c r="B194" i="52"/>
  <c r="B202" i="50"/>
  <c r="R202" i="50"/>
  <c r="S12" i="50"/>
  <c r="S14" i="50"/>
  <c r="S17" i="50"/>
  <c r="S20" i="50"/>
  <c r="S22" i="50"/>
  <c r="S25" i="50"/>
  <c r="S28" i="50"/>
  <c r="S30" i="50"/>
  <c r="S33" i="50"/>
  <c r="S36" i="50"/>
  <c r="S38" i="50"/>
  <c r="S41" i="50"/>
  <c r="S44" i="50"/>
  <c r="S46" i="50"/>
  <c r="S49" i="50"/>
  <c r="S52" i="50"/>
  <c r="S54" i="50"/>
  <c r="S57" i="50"/>
  <c r="S60" i="50"/>
  <c r="S62" i="50"/>
  <c r="S65" i="50"/>
  <c r="S68" i="50"/>
  <c r="S70" i="50"/>
  <c r="S73" i="50"/>
  <c r="S76" i="50"/>
  <c r="S78" i="50"/>
  <c r="S81" i="50"/>
  <c r="S84" i="50"/>
  <c r="S86" i="50"/>
  <c r="S89" i="50"/>
  <c r="S92" i="50"/>
  <c r="S94" i="50"/>
  <c r="S97" i="50"/>
  <c r="S100" i="50"/>
  <c r="S102" i="50"/>
  <c r="S105" i="50"/>
  <c r="S108" i="50"/>
  <c r="S110" i="50"/>
  <c r="S113" i="50"/>
  <c r="S116" i="50"/>
  <c r="S118" i="50"/>
  <c r="S121" i="50"/>
  <c r="S124" i="50"/>
  <c r="S126" i="50"/>
  <c r="S129" i="50"/>
  <c r="S132" i="50"/>
  <c r="S134" i="50"/>
  <c r="S137" i="50"/>
  <c r="R12" i="50"/>
  <c r="R14" i="50"/>
  <c r="R17" i="50"/>
  <c r="S19" i="50"/>
  <c r="R22" i="50"/>
  <c r="R25" i="50"/>
  <c r="S27" i="50"/>
  <c r="R30" i="50"/>
  <c r="R33" i="50"/>
  <c r="S35" i="50"/>
  <c r="R38" i="50"/>
  <c r="R41" i="50"/>
  <c r="S43" i="50"/>
  <c r="R46" i="50"/>
  <c r="R49" i="50"/>
  <c r="S51" i="50"/>
  <c r="R54" i="50"/>
  <c r="R57" i="50"/>
  <c r="S59" i="50"/>
  <c r="R62" i="50"/>
  <c r="R65" i="50"/>
  <c r="S67" i="50"/>
  <c r="R70" i="50"/>
  <c r="R73" i="50"/>
  <c r="S75" i="50"/>
  <c r="R78" i="50"/>
  <c r="R81" i="50"/>
  <c r="S83" i="50"/>
  <c r="R86" i="50"/>
  <c r="R89" i="50"/>
  <c r="S91" i="50"/>
  <c r="R94" i="50"/>
  <c r="R97" i="50"/>
  <c r="S99" i="50"/>
  <c r="R102" i="50"/>
  <c r="R105" i="50"/>
  <c r="S107" i="50"/>
  <c r="R110" i="50"/>
  <c r="R113" i="50"/>
  <c r="S115" i="50"/>
  <c r="R118" i="50"/>
  <c r="R121" i="50"/>
  <c r="S123" i="50"/>
  <c r="R126" i="50"/>
  <c r="R129" i="50"/>
  <c r="S131" i="50"/>
  <c r="R134" i="50"/>
  <c r="R137" i="50"/>
  <c r="S139" i="50"/>
  <c r="R142" i="50"/>
  <c r="R145" i="50"/>
  <c r="S147" i="50"/>
  <c r="R150" i="50"/>
  <c r="R153" i="50"/>
  <c r="S155" i="50"/>
  <c r="R158" i="50"/>
  <c r="R161" i="50"/>
  <c r="S163" i="50"/>
  <c r="R166" i="50"/>
  <c r="R169" i="50"/>
  <c r="S171" i="50"/>
  <c r="R174" i="50"/>
  <c r="R177" i="50"/>
  <c r="S179" i="50"/>
  <c r="R182" i="50"/>
  <c r="R185" i="50"/>
  <c r="S187" i="50"/>
  <c r="R190" i="50"/>
  <c r="R193" i="50"/>
  <c r="S195" i="50"/>
  <c r="R198" i="50"/>
  <c r="S140" i="50"/>
  <c r="S142" i="50"/>
  <c r="S145" i="50"/>
  <c r="S148" i="50"/>
  <c r="S150" i="50"/>
  <c r="S153" i="50"/>
  <c r="S156" i="50"/>
  <c r="S158" i="50"/>
  <c r="S161" i="50"/>
  <c r="S164" i="50"/>
  <c r="S166" i="50"/>
  <c r="S169" i="50"/>
  <c r="S172" i="50"/>
  <c r="S174" i="50"/>
  <c r="S177" i="50"/>
  <c r="S180" i="50"/>
  <c r="S182" i="50"/>
  <c r="S185" i="50"/>
  <c r="S188" i="50"/>
  <c r="S190" i="50"/>
  <c r="S193" i="50"/>
  <c r="S196" i="50"/>
  <c r="S198" i="50"/>
  <c r="S201" i="50"/>
  <c r="B3" i="52"/>
  <c r="B11" i="50"/>
  <c r="R201" i="50"/>
  <c r="S202" i="50"/>
  <c r="X33" i="50"/>
  <c r="J27" i="108" s="1"/>
  <c r="P27" i="108" s="1"/>
  <c r="AF33" i="50"/>
  <c r="X41" i="50"/>
  <c r="J35" i="108" s="1"/>
  <c r="P35" i="108" s="1"/>
  <c r="AF41" i="50"/>
  <c r="X49" i="50"/>
  <c r="J43" i="108" s="1"/>
  <c r="P43" i="108" s="1"/>
  <c r="AF49" i="50"/>
  <c r="X57" i="50"/>
  <c r="J51" i="108" s="1"/>
  <c r="P51" i="108" s="1"/>
  <c r="AF57" i="50"/>
  <c r="X65" i="50"/>
  <c r="J59" i="108" s="1"/>
  <c r="P59" i="108" s="1"/>
  <c r="AF65" i="50"/>
  <c r="X73" i="50"/>
  <c r="J67" i="108" s="1"/>
  <c r="P67" i="108" s="1"/>
  <c r="AF73" i="50"/>
  <c r="X81" i="50"/>
  <c r="J75" i="108" s="1"/>
  <c r="P75" i="108" s="1"/>
  <c r="AF81" i="50"/>
  <c r="X89" i="50"/>
  <c r="J83" i="108" s="1"/>
  <c r="P83" i="108" s="1"/>
  <c r="AF89" i="50"/>
  <c r="X97" i="50"/>
  <c r="J91" i="108" s="1"/>
  <c r="P91" i="108" s="1"/>
  <c r="AF97" i="50"/>
  <c r="X105" i="50"/>
  <c r="AF105" i="50"/>
  <c r="X113" i="50"/>
  <c r="J107" i="108" s="1"/>
  <c r="P107" i="108" s="1"/>
  <c r="AF113" i="50"/>
  <c r="X121" i="50"/>
  <c r="J115" i="108" s="1"/>
  <c r="P115" i="108" s="1"/>
  <c r="AF121" i="50"/>
  <c r="X129" i="50"/>
  <c r="J123" i="108" s="1"/>
  <c r="P123" i="108" s="1"/>
  <c r="AF129" i="50"/>
  <c r="X137" i="50"/>
  <c r="J131" i="108" s="1"/>
  <c r="P131" i="108" s="1"/>
  <c r="AF137" i="50"/>
  <c r="X145" i="50"/>
  <c r="J139" i="108" s="1"/>
  <c r="P139" i="108" s="1"/>
  <c r="AF145" i="50"/>
  <c r="X153" i="50"/>
  <c r="J147" i="108" s="1"/>
  <c r="P147" i="108" s="1"/>
  <c r="AF153" i="50"/>
  <c r="X161" i="50"/>
  <c r="J155" i="108" s="1"/>
  <c r="P155" i="108" s="1"/>
  <c r="AF161" i="50"/>
  <c r="X169" i="50"/>
  <c r="J163" i="108" s="1"/>
  <c r="P163" i="108" s="1"/>
  <c r="AF169" i="50"/>
  <c r="X177" i="50"/>
  <c r="J171" i="108" s="1"/>
  <c r="P171" i="108" s="1"/>
  <c r="AF177" i="50"/>
  <c r="X185" i="50"/>
  <c r="J179" i="108" s="1"/>
  <c r="P179" i="108" s="1"/>
  <c r="AF185" i="50"/>
  <c r="X193" i="50"/>
  <c r="J187" i="108" s="1"/>
  <c r="P187" i="108" s="1"/>
  <c r="AF193" i="50"/>
  <c r="X35" i="50"/>
  <c r="J29" i="108" s="1"/>
  <c r="P29" i="108" s="1"/>
  <c r="AF35" i="50"/>
  <c r="X43" i="50"/>
  <c r="J37" i="108" s="1"/>
  <c r="P37" i="108" s="1"/>
  <c r="AF43" i="50"/>
  <c r="X51" i="50"/>
  <c r="J45" i="108" s="1"/>
  <c r="P45" i="108" s="1"/>
  <c r="AF51" i="50"/>
  <c r="X59" i="50"/>
  <c r="J53" i="108" s="1"/>
  <c r="P53" i="108" s="1"/>
  <c r="AF59" i="50"/>
  <c r="X67" i="50"/>
  <c r="J61" i="108" s="1"/>
  <c r="P61" i="108" s="1"/>
  <c r="AF67" i="50"/>
  <c r="X75" i="50"/>
  <c r="J69" i="108" s="1"/>
  <c r="P69" i="108" s="1"/>
  <c r="AF75" i="50"/>
  <c r="X83" i="50"/>
  <c r="J77" i="108" s="1"/>
  <c r="P77" i="108" s="1"/>
  <c r="AF83" i="50"/>
  <c r="X91" i="50"/>
  <c r="J85" i="108" s="1"/>
  <c r="P85" i="108" s="1"/>
  <c r="AF91" i="50"/>
  <c r="X99" i="50"/>
  <c r="J93" i="108" s="1"/>
  <c r="P93" i="108" s="1"/>
  <c r="AF99" i="50"/>
  <c r="X107" i="50"/>
  <c r="J101" i="108" s="1"/>
  <c r="P101" i="108" s="1"/>
  <c r="AF107" i="50"/>
  <c r="X115" i="50"/>
  <c r="J109" i="108" s="1"/>
  <c r="P109" i="108" s="1"/>
  <c r="AF115" i="50"/>
  <c r="X123" i="50"/>
  <c r="J117" i="108" s="1"/>
  <c r="P117" i="108" s="1"/>
  <c r="AF123" i="50"/>
  <c r="X131" i="50"/>
  <c r="J125" i="108" s="1"/>
  <c r="P125" i="108" s="1"/>
  <c r="AF131" i="50"/>
  <c r="X147" i="50"/>
  <c r="J141" i="108" s="1"/>
  <c r="P141" i="108" s="1"/>
  <c r="AF147" i="50"/>
  <c r="X155" i="50"/>
  <c r="J149" i="108" s="1"/>
  <c r="P149" i="108" s="1"/>
  <c r="AF155" i="50"/>
  <c r="X163" i="50"/>
  <c r="J157" i="108" s="1"/>
  <c r="P157" i="108" s="1"/>
  <c r="AF163" i="50"/>
  <c r="X171" i="50"/>
  <c r="J165" i="108" s="1"/>
  <c r="P165" i="108" s="1"/>
  <c r="AF171" i="50"/>
  <c r="X179" i="50"/>
  <c r="J173" i="108" s="1"/>
  <c r="P173" i="108" s="1"/>
  <c r="AF179" i="50"/>
  <c r="X187" i="50"/>
  <c r="J181" i="108" s="1"/>
  <c r="P181" i="108" s="1"/>
  <c r="AF187" i="50"/>
  <c r="X195" i="50"/>
  <c r="J189" i="108" s="1"/>
  <c r="P189" i="108" s="1"/>
  <c r="AF195" i="50"/>
  <c r="P201" i="50"/>
  <c r="B5" i="52"/>
  <c r="B9" i="52"/>
  <c r="B13" i="52"/>
  <c r="B17" i="52"/>
  <c r="B21" i="52"/>
  <c r="B25" i="52"/>
  <c r="B29" i="52"/>
  <c r="B33" i="52"/>
  <c r="B37" i="52"/>
  <c r="B41" i="52"/>
  <c r="B45" i="52"/>
  <c r="B49" i="52"/>
  <c r="B53" i="52"/>
  <c r="B57" i="52"/>
  <c r="B61" i="52"/>
  <c r="B65" i="52"/>
  <c r="B69" i="52"/>
  <c r="B73" i="52"/>
  <c r="B77" i="52"/>
  <c r="B81" i="52"/>
  <c r="B85" i="52"/>
  <c r="B89" i="52"/>
  <c r="B93" i="52"/>
  <c r="B97" i="52"/>
  <c r="B101" i="52"/>
  <c r="B105" i="52"/>
  <c r="B109" i="52"/>
  <c r="B113" i="52"/>
  <c r="B117" i="52"/>
  <c r="B121" i="52"/>
  <c r="B125" i="52"/>
  <c r="B129" i="52"/>
  <c r="B133" i="52"/>
  <c r="B137" i="52"/>
  <c r="B141" i="52"/>
  <c r="B145" i="52"/>
  <c r="B149" i="52"/>
  <c r="B153" i="52"/>
  <c r="B157" i="52"/>
  <c r="B161" i="52"/>
  <c r="B165" i="52"/>
  <c r="B169" i="52"/>
  <c r="B173" i="52"/>
  <c r="B177" i="52"/>
  <c r="B181" i="52"/>
  <c r="B185" i="52"/>
  <c r="B189" i="52"/>
  <c r="B193" i="52"/>
  <c r="B4" i="52"/>
  <c r="B7" i="52"/>
  <c r="B11" i="52"/>
  <c r="B15" i="52"/>
  <c r="B19" i="52"/>
  <c r="B23" i="52"/>
  <c r="B27" i="52"/>
  <c r="B31" i="52"/>
  <c r="B35" i="52"/>
  <c r="B39" i="52"/>
  <c r="B43" i="52"/>
  <c r="B47" i="52"/>
  <c r="B51" i="52"/>
  <c r="B55" i="52"/>
  <c r="B59" i="52"/>
  <c r="B63" i="52"/>
  <c r="B67" i="52"/>
  <c r="B71" i="52"/>
  <c r="B75" i="52"/>
  <c r="B79" i="52"/>
  <c r="B83" i="52"/>
  <c r="B87" i="52"/>
  <c r="B91" i="52"/>
  <c r="B95" i="52"/>
  <c r="B99" i="52"/>
  <c r="B103" i="52"/>
  <c r="B107" i="52"/>
  <c r="B111" i="52"/>
  <c r="B115" i="52"/>
  <c r="B119" i="52"/>
  <c r="B123" i="52"/>
  <c r="B127" i="52"/>
  <c r="B131" i="52"/>
  <c r="B135" i="52"/>
  <c r="B139" i="52"/>
  <c r="B143" i="52"/>
  <c r="B147" i="52"/>
  <c r="B151" i="52"/>
  <c r="B155" i="52"/>
  <c r="B159" i="52"/>
  <c r="B163" i="52"/>
  <c r="B167" i="52"/>
  <c r="B171" i="52"/>
  <c r="B175" i="52"/>
  <c r="B179" i="52"/>
  <c r="B183" i="52"/>
  <c r="B187" i="52"/>
  <c r="B191" i="52"/>
  <c r="I13" i="50"/>
  <c r="I15" i="50"/>
  <c r="D9" i="108" s="1"/>
  <c r="I17" i="50"/>
  <c r="I19" i="50"/>
  <c r="D13" i="108" s="1"/>
  <c r="I21" i="50"/>
  <c r="P21" i="50" s="1"/>
  <c r="I23" i="50"/>
  <c r="D17" i="108" s="1"/>
  <c r="I25" i="50"/>
  <c r="X25" i="50" s="1"/>
  <c r="J19" i="108" s="1"/>
  <c r="I27" i="50"/>
  <c r="D21" i="108" s="1"/>
  <c r="I29" i="50"/>
  <c r="P29" i="50" s="1"/>
  <c r="I31" i="50"/>
  <c r="D25" i="108" s="1"/>
  <c r="I14" i="50"/>
  <c r="D8" i="108" s="1"/>
  <c r="I16" i="50"/>
  <c r="P16" i="50" s="1"/>
  <c r="I18" i="50"/>
  <c r="I20" i="50"/>
  <c r="I22" i="50"/>
  <c r="D16" i="108" s="1"/>
  <c r="I24" i="50"/>
  <c r="I26" i="50"/>
  <c r="I28" i="50"/>
  <c r="I30" i="50"/>
  <c r="D24" i="108" s="1"/>
  <c r="I32" i="50"/>
  <c r="I34" i="50"/>
  <c r="I36" i="50"/>
  <c r="I38" i="50"/>
  <c r="D32" i="108" s="1"/>
  <c r="I40" i="50"/>
  <c r="I42" i="50"/>
  <c r="I44" i="50"/>
  <c r="I46" i="50"/>
  <c r="D40" i="108" s="1"/>
  <c r="I48" i="50"/>
  <c r="I50" i="50"/>
  <c r="I52" i="50"/>
  <c r="I54" i="50"/>
  <c r="D48" i="108" s="1"/>
  <c r="I56" i="50"/>
  <c r="I58" i="50"/>
  <c r="I60" i="50"/>
  <c r="I62" i="50"/>
  <c r="D56" i="108" s="1"/>
  <c r="I64" i="50"/>
  <c r="I66" i="50"/>
  <c r="I68" i="50"/>
  <c r="I70" i="50"/>
  <c r="D64" i="108" s="1"/>
  <c r="I72" i="50"/>
  <c r="I74" i="50"/>
  <c r="I76" i="50"/>
  <c r="I78" i="50"/>
  <c r="D72" i="108" s="1"/>
  <c r="I80" i="50"/>
  <c r="P80" i="50" s="1"/>
  <c r="I82" i="50"/>
  <c r="I84" i="50"/>
  <c r="I86" i="50"/>
  <c r="D80" i="108" s="1"/>
  <c r="I88" i="50"/>
  <c r="I90" i="50"/>
  <c r="I92" i="50"/>
  <c r="I94" i="50"/>
  <c r="D88" i="108" s="1"/>
  <c r="I96" i="50"/>
  <c r="I98" i="50"/>
  <c r="I100" i="50"/>
  <c r="I102" i="50"/>
  <c r="D96" i="108" s="1"/>
  <c r="I106" i="50"/>
  <c r="D100" i="108" s="1"/>
  <c r="I110" i="50"/>
  <c r="I114" i="50"/>
  <c r="D108" i="108" s="1"/>
  <c r="I118" i="50"/>
  <c r="D112" i="108" s="1"/>
  <c r="I122" i="50"/>
  <c r="D116" i="108" s="1"/>
  <c r="I126" i="50"/>
  <c r="I130" i="50"/>
  <c r="D124" i="108" s="1"/>
  <c r="I134" i="50"/>
  <c r="D128" i="108" s="1"/>
  <c r="I138" i="50"/>
  <c r="D132" i="108" s="1"/>
  <c r="I142" i="50"/>
  <c r="I146" i="50"/>
  <c r="D140" i="108" s="1"/>
  <c r="I150" i="50"/>
  <c r="D144" i="108" s="1"/>
  <c r="I154" i="50"/>
  <c r="D148" i="108" s="1"/>
  <c r="I158" i="50"/>
  <c r="I162" i="50"/>
  <c r="D156" i="108" s="1"/>
  <c r="I166" i="50"/>
  <c r="D160" i="108" s="1"/>
  <c r="I170" i="50"/>
  <c r="D164" i="108" s="1"/>
  <c r="I174" i="50"/>
  <c r="I178" i="50"/>
  <c r="D172" i="108" s="1"/>
  <c r="I182" i="50"/>
  <c r="D176" i="108" s="1"/>
  <c r="I186" i="50"/>
  <c r="D180" i="108" s="1"/>
  <c r="I190" i="50"/>
  <c r="I194" i="50"/>
  <c r="D188" i="108" s="1"/>
  <c r="I198" i="50"/>
  <c r="D192" i="108" s="1"/>
  <c r="I202" i="50"/>
  <c r="D196" i="108" s="1"/>
  <c r="I104" i="50"/>
  <c r="I108" i="50"/>
  <c r="I112" i="50"/>
  <c r="D106" i="108" s="1"/>
  <c r="I116" i="50"/>
  <c r="X116" i="50" s="1"/>
  <c r="J110" i="108" s="1"/>
  <c r="I120" i="50"/>
  <c r="I124" i="50"/>
  <c r="I128" i="50"/>
  <c r="D122" i="108" s="1"/>
  <c r="I132" i="50"/>
  <c r="I136" i="50"/>
  <c r="I140" i="50"/>
  <c r="I144" i="50"/>
  <c r="D138" i="108" s="1"/>
  <c r="I148" i="50"/>
  <c r="I152" i="50"/>
  <c r="I156" i="50"/>
  <c r="I160" i="50"/>
  <c r="D154" i="108" s="1"/>
  <c r="I164" i="50"/>
  <c r="I168" i="50"/>
  <c r="I172" i="50"/>
  <c r="I176" i="50"/>
  <c r="D170" i="108" s="1"/>
  <c r="I180" i="50"/>
  <c r="I184" i="50"/>
  <c r="I188" i="50"/>
  <c r="I192" i="50"/>
  <c r="D186" i="108" s="1"/>
  <c r="I196" i="50"/>
  <c r="I200" i="50"/>
  <c r="I12" i="50"/>
  <c r="P37" i="50"/>
  <c r="P45" i="50"/>
  <c r="P53" i="50"/>
  <c r="P61" i="50"/>
  <c r="P69" i="50"/>
  <c r="P77" i="50"/>
  <c r="P85" i="50"/>
  <c r="P93" i="50"/>
  <c r="P101" i="50"/>
  <c r="P109" i="50"/>
  <c r="P117" i="50"/>
  <c r="P125" i="50"/>
  <c r="P133" i="50"/>
  <c r="P141" i="50"/>
  <c r="P149" i="50"/>
  <c r="P157" i="50"/>
  <c r="P165" i="50"/>
  <c r="P173" i="50"/>
  <c r="P181" i="50"/>
  <c r="P189" i="50"/>
  <c r="P197" i="50"/>
  <c r="P11" i="50"/>
  <c r="AF11" i="50"/>
  <c r="P143" i="50"/>
  <c r="P151" i="50"/>
  <c r="P159" i="50"/>
  <c r="P167" i="50"/>
  <c r="P175" i="50"/>
  <c r="P183" i="50"/>
  <c r="P191" i="50"/>
  <c r="P13" i="50"/>
  <c r="P33" i="50"/>
  <c r="P41" i="50"/>
  <c r="P49" i="50"/>
  <c r="P57" i="50"/>
  <c r="P65" i="50"/>
  <c r="P73" i="50"/>
  <c r="P81" i="50"/>
  <c r="P89" i="50"/>
  <c r="P97" i="50"/>
  <c r="P105" i="50"/>
  <c r="P113" i="50"/>
  <c r="P121" i="50"/>
  <c r="P129" i="50"/>
  <c r="P137" i="50"/>
  <c r="P145" i="50"/>
  <c r="P153" i="50"/>
  <c r="P161" i="50"/>
  <c r="P169" i="50"/>
  <c r="P177" i="50"/>
  <c r="P185" i="50"/>
  <c r="P193" i="50"/>
  <c r="P35" i="50"/>
  <c r="P43" i="50"/>
  <c r="P51" i="50"/>
  <c r="P59" i="50"/>
  <c r="P67" i="50"/>
  <c r="P75" i="50"/>
  <c r="P83" i="50"/>
  <c r="P91" i="50"/>
  <c r="P99" i="50"/>
  <c r="P107" i="50"/>
  <c r="P115" i="50"/>
  <c r="P123" i="50"/>
  <c r="P131" i="50"/>
  <c r="P139" i="50"/>
  <c r="P147" i="50"/>
  <c r="P155" i="50"/>
  <c r="P163" i="50"/>
  <c r="P171" i="50"/>
  <c r="P179" i="50"/>
  <c r="P187" i="50"/>
  <c r="P195" i="50"/>
  <c r="X39" i="50"/>
  <c r="J33" i="108" s="1"/>
  <c r="P39" i="50"/>
  <c r="X47" i="50"/>
  <c r="J41" i="108" s="1"/>
  <c r="P47" i="50"/>
  <c r="X55" i="50"/>
  <c r="J49" i="108" s="1"/>
  <c r="P55" i="50"/>
  <c r="X63" i="50"/>
  <c r="J57" i="108" s="1"/>
  <c r="P63" i="50"/>
  <c r="X71" i="50"/>
  <c r="J65" i="108" s="1"/>
  <c r="P71" i="50"/>
  <c r="X79" i="50"/>
  <c r="J73" i="108" s="1"/>
  <c r="P79" i="50"/>
  <c r="X87" i="50"/>
  <c r="J81" i="108" s="1"/>
  <c r="P87" i="50"/>
  <c r="X95" i="50"/>
  <c r="J89" i="108" s="1"/>
  <c r="P95" i="50"/>
  <c r="X103" i="50"/>
  <c r="J97" i="108" s="1"/>
  <c r="P103" i="50"/>
  <c r="X111" i="50"/>
  <c r="J105" i="108" s="1"/>
  <c r="P111" i="50"/>
  <c r="X119" i="50"/>
  <c r="J113" i="108" s="1"/>
  <c r="P119" i="50"/>
  <c r="X127" i="50"/>
  <c r="J121" i="108" s="1"/>
  <c r="P127" i="50"/>
  <c r="X135" i="50"/>
  <c r="J129" i="108" s="1"/>
  <c r="P135" i="50"/>
  <c r="X199" i="50"/>
  <c r="J193" i="108" s="1"/>
  <c r="P199" i="50"/>
  <c r="X37" i="50"/>
  <c r="J31" i="108" s="1"/>
  <c r="X45" i="50"/>
  <c r="J39" i="108" s="1"/>
  <c r="X53" i="50"/>
  <c r="J47" i="108" s="1"/>
  <c r="X61" i="50"/>
  <c r="J55" i="108" s="1"/>
  <c r="X69" i="50"/>
  <c r="J63" i="108" s="1"/>
  <c r="X77" i="50"/>
  <c r="J71" i="108" s="1"/>
  <c r="X85" i="50"/>
  <c r="J79" i="108" s="1"/>
  <c r="X93" i="50"/>
  <c r="J87" i="108" s="1"/>
  <c r="X101" i="50"/>
  <c r="J95" i="108" s="1"/>
  <c r="X109" i="50"/>
  <c r="J103" i="108" s="1"/>
  <c r="X117" i="50"/>
  <c r="J111" i="108" s="1"/>
  <c r="X125" i="50"/>
  <c r="J119" i="108" s="1"/>
  <c r="X133" i="50"/>
  <c r="J127" i="108" s="1"/>
  <c r="X141" i="50"/>
  <c r="J135" i="108" s="1"/>
  <c r="X149" i="50"/>
  <c r="J143" i="108" s="1"/>
  <c r="X157" i="50"/>
  <c r="J151" i="108" s="1"/>
  <c r="X165" i="50"/>
  <c r="J159" i="108" s="1"/>
  <c r="X173" i="50"/>
  <c r="J167" i="108" s="1"/>
  <c r="X181" i="50"/>
  <c r="J175" i="108" s="1"/>
  <c r="X189" i="50"/>
  <c r="J183" i="108" s="1"/>
  <c r="X197" i="50"/>
  <c r="J191" i="108" s="1"/>
  <c r="X11" i="50"/>
  <c r="J5" i="108" s="1"/>
  <c r="P5" i="108" s="1"/>
  <c r="X143" i="50"/>
  <c r="J137" i="108" s="1"/>
  <c r="X151" i="50"/>
  <c r="J145" i="108" s="1"/>
  <c r="X159" i="50"/>
  <c r="J153" i="108" s="1"/>
  <c r="X167" i="50"/>
  <c r="J161" i="108" s="1"/>
  <c r="X175" i="50"/>
  <c r="J169" i="108" s="1"/>
  <c r="X183" i="50"/>
  <c r="J177" i="108" s="1"/>
  <c r="X191" i="50"/>
  <c r="J185" i="108" s="1"/>
  <c r="K15" i="50"/>
  <c r="F9" i="108" s="1"/>
  <c r="K19" i="50"/>
  <c r="F13" i="108" s="1"/>
  <c r="K23" i="50"/>
  <c r="F17" i="108" s="1"/>
  <c r="K27" i="50"/>
  <c r="F21" i="108" s="1"/>
  <c r="K31" i="50"/>
  <c r="F25" i="108" s="1"/>
  <c r="K35" i="50"/>
  <c r="F29" i="108" s="1"/>
  <c r="K39" i="50"/>
  <c r="F33" i="108" s="1"/>
  <c r="K43" i="50"/>
  <c r="F37" i="108" s="1"/>
  <c r="K47" i="50"/>
  <c r="F41" i="108" s="1"/>
  <c r="K51" i="50"/>
  <c r="F45" i="108" s="1"/>
  <c r="K55" i="50"/>
  <c r="F49" i="108" s="1"/>
  <c r="K59" i="50"/>
  <c r="F53" i="108" s="1"/>
  <c r="K63" i="50"/>
  <c r="F57" i="108" s="1"/>
  <c r="K67" i="50"/>
  <c r="F61" i="108" s="1"/>
  <c r="K71" i="50"/>
  <c r="F65" i="108" s="1"/>
  <c r="K75" i="50"/>
  <c r="F69" i="108" s="1"/>
  <c r="K79" i="50"/>
  <c r="F73" i="108" s="1"/>
  <c r="K83" i="50"/>
  <c r="F77" i="108" s="1"/>
  <c r="K87" i="50"/>
  <c r="F81" i="108" s="1"/>
  <c r="K91" i="50"/>
  <c r="F85" i="108" s="1"/>
  <c r="K95" i="50"/>
  <c r="F89" i="108" s="1"/>
  <c r="K99" i="50"/>
  <c r="F93" i="108" s="1"/>
  <c r="K103" i="50"/>
  <c r="F97" i="108" s="1"/>
  <c r="K107" i="50"/>
  <c r="F101" i="108" s="1"/>
  <c r="K111" i="50"/>
  <c r="F105" i="108" s="1"/>
  <c r="K115" i="50"/>
  <c r="F109" i="108" s="1"/>
  <c r="K119" i="50"/>
  <c r="F113" i="108" s="1"/>
  <c r="K123" i="50"/>
  <c r="F117" i="108" s="1"/>
  <c r="K127" i="50"/>
  <c r="F121" i="108" s="1"/>
  <c r="K131" i="50"/>
  <c r="F125" i="108" s="1"/>
  <c r="K135" i="50"/>
  <c r="F129" i="108" s="1"/>
  <c r="K139" i="50"/>
  <c r="F133" i="108" s="1"/>
  <c r="K143" i="50"/>
  <c r="F137" i="108" s="1"/>
  <c r="K147" i="50"/>
  <c r="F141" i="108" s="1"/>
  <c r="K151" i="50"/>
  <c r="F145" i="108" s="1"/>
  <c r="K155" i="50"/>
  <c r="F149" i="108" s="1"/>
  <c r="K159" i="50"/>
  <c r="F153" i="108" s="1"/>
  <c r="K163" i="50"/>
  <c r="F157" i="108" s="1"/>
  <c r="K167" i="50"/>
  <c r="F161" i="108" s="1"/>
  <c r="K171" i="50"/>
  <c r="F165" i="108" s="1"/>
  <c r="K175" i="50"/>
  <c r="F169" i="108" s="1"/>
  <c r="K179" i="50"/>
  <c r="F173" i="108" s="1"/>
  <c r="K183" i="50"/>
  <c r="F177" i="108" s="1"/>
  <c r="K187" i="50"/>
  <c r="F181" i="108" s="1"/>
  <c r="K191" i="50"/>
  <c r="F185" i="108" s="1"/>
  <c r="K195" i="50"/>
  <c r="F189" i="108" s="1"/>
  <c r="K199" i="50"/>
  <c r="F193" i="108" s="1"/>
  <c r="K16" i="50"/>
  <c r="F10" i="108" s="1"/>
  <c r="K20" i="50"/>
  <c r="F14" i="108" s="1"/>
  <c r="K24" i="50"/>
  <c r="F18" i="108" s="1"/>
  <c r="K28" i="50"/>
  <c r="F22" i="108" s="1"/>
  <c r="K32" i="50"/>
  <c r="F26" i="108" s="1"/>
  <c r="K36" i="50"/>
  <c r="F30" i="108" s="1"/>
  <c r="K40" i="50"/>
  <c r="F34" i="108" s="1"/>
  <c r="K44" i="50"/>
  <c r="F38" i="108" s="1"/>
  <c r="K48" i="50"/>
  <c r="F42" i="108" s="1"/>
  <c r="K52" i="50"/>
  <c r="F46" i="108" s="1"/>
  <c r="K56" i="50"/>
  <c r="F50" i="108" s="1"/>
  <c r="K60" i="50"/>
  <c r="F54" i="108" s="1"/>
  <c r="K64" i="50"/>
  <c r="F58" i="108" s="1"/>
  <c r="K68" i="50"/>
  <c r="F62" i="108" s="1"/>
  <c r="K72" i="50"/>
  <c r="F66" i="108" s="1"/>
  <c r="K76" i="50"/>
  <c r="F70" i="108" s="1"/>
  <c r="K80" i="50"/>
  <c r="F74" i="108" s="1"/>
  <c r="K84" i="50"/>
  <c r="F78" i="108" s="1"/>
  <c r="K88" i="50"/>
  <c r="F82" i="108" s="1"/>
  <c r="K92" i="50"/>
  <c r="F86" i="108" s="1"/>
  <c r="K96" i="50"/>
  <c r="F90" i="108" s="1"/>
  <c r="K100" i="50"/>
  <c r="F94" i="108" s="1"/>
  <c r="K104" i="50"/>
  <c r="F98" i="108" s="1"/>
  <c r="K108" i="50"/>
  <c r="F102" i="108" s="1"/>
  <c r="K112" i="50"/>
  <c r="F106" i="108" s="1"/>
  <c r="K116" i="50"/>
  <c r="F110" i="108" s="1"/>
  <c r="K120" i="50"/>
  <c r="F114" i="108" s="1"/>
  <c r="K124" i="50"/>
  <c r="F118" i="108" s="1"/>
  <c r="K128" i="50"/>
  <c r="F122" i="108" s="1"/>
  <c r="K132" i="50"/>
  <c r="F126" i="108" s="1"/>
  <c r="K136" i="50"/>
  <c r="F130" i="108" s="1"/>
  <c r="K140" i="50"/>
  <c r="F134" i="108" s="1"/>
  <c r="K144" i="50"/>
  <c r="F138" i="108" s="1"/>
  <c r="K148" i="50"/>
  <c r="F142" i="108" s="1"/>
  <c r="K152" i="50"/>
  <c r="F146" i="108" s="1"/>
  <c r="K156" i="50"/>
  <c r="F150" i="108" s="1"/>
  <c r="K160" i="50"/>
  <c r="F154" i="108" s="1"/>
  <c r="K164" i="50"/>
  <c r="F158" i="108" s="1"/>
  <c r="K168" i="50"/>
  <c r="F162" i="108" s="1"/>
  <c r="K172" i="50"/>
  <c r="F166" i="108" s="1"/>
  <c r="K176" i="50"/>
  <c r="F170" i="108" s="1"/>
  <c r="K180" i="50"/>
  <c r="F174" i="108" s="1"/>
  <c r="K184" i="50"/>
  <c r="F178" i="108" s="1"/>
  <c r="K188" i="50"/>
  <c r="F182" i="108" s="1"/>
  <c r="K192" i="50"/>
  <c r="F186" i="108" s="1"/>
  <c r="K196" i="50"/>
  <c r="F190" i="108" s="1"/>
  <c r="K200" i="50"/>
  <c r="F194" i="108" s="1"/>
  <c r="G194" i="16"/>
  <c r="F194" i="16"/>
  <c r="E194" i="16"/>
  <c r="D194" i="16"/>
  <c r="C194" i="16"/>
  <c r="B194" i="16"/>
  <c r="G193" i="16"/>
  <c r="F193" i="16"/>
  <c r="E193" i="16"/>
  <c r="D193" i="16"/>
  <c r="C193" i="16"/>
  <c r="B193" i="16"/>
  <c r="G192" i="16"/>
  <c r="F192" i="16"/>
  <c r="E192" i="16"/>
  <c r="D192" i="16"/>
  <c r="C192" i="16"/>
  <c r="B192" i="16"/>
  <c r="G191" i="16"/>
  <c r="F191" i="16"/>
  <c r="E191" i="16"/>
  <c r="D191" i="16"/>
  <c r="C191" i="16"/>
  <c r="B191" i="16"/>
  <c r="G190" i="16"/>
  <c r="F190" i="16"/>
  <c r="E190" i="16"/>
  <c r="D190" i="16"/>
  <c r="C190" i="16"/>
  <c r="B190" i="16"/>
  <c r="G189" i="16"/>
  <c r="F189" i="16"/>
  <c r="E189" i="16"/>
  <c r="D189" i="16"/>
  <c r="C189" i="16"/>
  <c r="B189" i="16"/>
  <c r="G188" i="16"/>
  <c r="F188" i="16"/>
  <c r="E188" i="16"/>
  <c r="D188" i="16"/>
  <c r="C188" i="16"/>
  <c r="B188" i="16"/>
  <c r="G187" i="16"/>
  <c r="F187" i="16"/>
  <c r="E187" i="16"/>
  <c r="D187" i="16"/>
  <c r="C187" i="16"/>
  <c r="B187" i="16"/>
  <c r="G186" i="16"/>
  <c r="F186" i="16"/>
  <c r="E186" i="16"/>
  <c r="D186" i="16"/>
  <c r="C186" i="16"/>
  <c r="B186" i="16"/>
  <c r="G185" i="16"/>
  <c r="F185" i="16"/>
  <c r="E185" i="16"/>
  <c r="D185" i="16"/>
  <c r="C185" i="16"/>
  <c r="B185" i="16"/>
  <c r="G184" i="16"/>
  <c r="F184" i="16"/>
  <c r="E184" i="16"/>
  <c r="D184" i="16"/>
  <c r="C184" i="16"/>
  <c r="B184" i="16"/>
  <c r="G183" i="16"/>
  <c r="F183" i="16"/>
  <c r="E183" i="16"/>
  <c r="D183" i="16"/>
  <c r="C183" i="16"/>
  <c r="B183" i="16"/>
  <c r="G182" i="16"/>
  <c r="F182" i="16"/>
  <c r="E182" i="16"/>
  <c r="D182" i="16"/>
  <c r="C182" i="16"/>
  <c r="B182" i="16"/>
  <c r="G181" i="16"/>
  <c r="F181" i="16"/>
  <c r="E181" i="16"/>
  <c r="D181" i="16"/>
  <c r="C181" i="16"/>
  <c r="B181" i="16"/>
  <c r="G180" i="16"/>
  <c r="F180" i="16"/>
  <c r="E180" i="16"/>
  <c r="D180" i="16"/>
  <c r="C180" i="16"/>
  <c r="B180" i="16"/>
  <c r="G179" i="16"/>
  <c r="F179" i="16"/>
  <c r="E179" i="16"/>
  <c r="D179" i="16"/>
  <c r="C179" i="16"/>
  <c r="B179" i="16"/>
  <c r="G178" i="16"/>
  <c r="F178" i="16"/>
  <c r="E178" i="16"/>
  <c r="D178" i="16"/>
  <c r="C178" i="16"/>
  <c r="B178" i="16"/>
  <c r="G177" i="16"/>
  <c r="F177" i="16"/>
  <c r="E177" i="16"/>
  <c r="D177" i="16"/>
  <c r="C177" i="16"/>
  <c r="B177" i="16"/>
  <c r="G176" i="16"/>
  <c r="F176" i="16"/>
  <c r="E176" i="16"/>
  <c r="D176" i="16"/>
  <c r="C176" i="16"/>
  <c r="B176" i="16"/>
  <c r="G175" i="16"/>
  <c r="F175" i="16"/>
  <c r="E175" i="16"/>
  <c r="D175" i="16"/>
  <c r="C175" i="16"/>
  <c r="B175" i="16"/>
  <c r="G174" i="16"/>
  <c r="F174" i="16"/>
  <c r="E174" i="16"/>
  <c r="D174" i="16"/>
  <c r="C174" i="16"/>
  <c r="B174" i="16"/>
  <c r="G173" i="16"/>
  <c r="F173" i="16"/>
  <c r="E173" i="16"/>
  <c r="D173" i="16"/>
  <c r="C173" i="16"/>
  <c r="B173" i="16"/>
  <c r="G172" i="16"/>
  <c r="F172" i="16"/>
  <c r="E172" i="16"/>
  <c r="D172" i="16"/>
  <c r="C172" i="16"/>
  <c r="B172" i="16"/>
  <c r="G171" i="16"/>
  <c r="F171" i="16"/>
  <c r="E171" i="16"/>
  <c r="D171" i="16"/>
  <c r="C171" i="16"/>
  <c r="B171" i="16"/>
  <c r="G170" i="16"/>
  <c r="F170" i="16"/>
  <c r="E170" i="16"/>
  <c r="D170" i="16"/>
  <c r="C170" i="16"/>
  <c r="B170" i="16"/>
  <c r="G169" i="16"/>
  <c r="F169" i="16"/>
  <c r="E169" i="16"/>
  <c r="D169" i="16"/>
  <c r="C169" i="16"/>
  <c r="B169" i="16"/>
  <c r="G168" i="16"/>
  <c r="F168" i="16"/>
  <c r="E168" i="16"/>
  <c r="D168" i="16"/>
  <c r="C168" i="16"/>
  <c r="B168" i="16"/>
  <c r="G167" i="16"/>
  <c r="F167" i="16"/>
  <c r="E167" i="16"/>
  <c r="D167" i="16"/>
  <c r="C167" i="16"/>
  <c r="B167" i="16"/>
  <c r="G166" i="16"/>
  <c r="F166" i="16"/>
  <c r="E166" i="16"/>
  <c r="D166" i="16"/>
  <c r="C166" i="16"/>
  <c r="B166" i="16"/>
  <c r="G165" i="16"/>
  <c r="F165" i="16"/>
  <c r="E165" i="16"/>
  <c r="D165" i="16"/>
  <c r="C165" i="16"/>
  <c r="B165" i="16"/>
  <c r="G164" i="16"/>
  <c r="F164" i="16"/>
  <c r="E164" i="16"/>
  <c r="D164" i="16"/>
  <c r="C164" i="16"/>
  <c r="B164" i="16"/>
  <c r="G163" i="16"/>
  <c r="F163" i="16"/>
  <c r="E163" i="16"/>
  <c r="D163" i="16"/>
  <c r="C163" i="16"/>
  <c r="B163" i="16"/>
  <c r="G162" i="16"/>
  <c r="F162" i="16"/>
  <c r="E162" i="16"/>
  <c r="D162" i="16"/>
  <c r="C162" i="16"/>
  <c r="B162" i="16"/>
  <c r="G161" i="16"/>
  <c r="F161" i="16"/>
  <c r="E161" i="16"/>
  <c r="D161" i="16"/>
  <c r="C161" i="16"/>
  <c r="B161" i="16"/>
  <c r="G160" i="16"/>
  <c r="F160" i="16"/>
  <c r="E160" i="16"/>
  <c r="D160" i="16"/>
  <c r="C160" i="16"/>
  <c r="B160" i="16"/>
  <c r="G159" i="16"/>
  <c r="F159" i="16"/>
  <c r="E159" i="16"/>
  <c r="D159" i="16"/>
  <c r="C159" i="16"/>
  <c r="B159" i="16"/>
  <c r="G158" i="16"/>
  <c r="F158" i="16"/>
  <c r="E158" i="16"/>
  <c r="D158" i="16"/>
  <c r="C158" i="16"/>
  <c r="B158" i="16"/>
  <c r="G157" i="16"/>
  <c r="F157" i="16"/>
  <c r="E157" i="16"/>
  <c r="D157" i="16"/>
  <c r="C157" i="16"/>
  <c r="B157" i="16"/>
  <c r="G156" i="16"/>
  <c r="F156" i="16"/>
  <c r="E156" i="16"/>
  <c r="D156" i="16"/>
  <c r="C156" i="16"/>
  <c r="B156" i="16"/>
  <c r="G155" i="16"/>
  <c r="F155" i="16"/>
  <c r="E155" i="16"/>
  <c r="D155" i="16"/>
  <c r="C155" i="16"/>
  <c r="B155" i="16"/>
  <c r="G154" i="16"/>
  <c r="F154" i="16"/>
  <c r="E154" i="16"/>
  <c r="D154" i="16"/>
  <c r="C154" i="16"/>
  <c r="B154" i="16"/>
  <c r="G153" i="16"/>
  <c r="F153" i="16"/>
  <c r="E153" i="16"/>
  <c r="D153" i="16"/>
  <c r="C153" i="16"/>
  <c r="B153" i="16"/>
  <c r="G152" i="16"/>
  <c r="F152" i="16"/>
  <c r="E152" i="16"/>
  <c r="D152" i="16"/>
  <c r="C152" i="16"/>
  <c r="B152" i="16"/>
  <c r="G151" i="16"/>
  <c r="F151" i="16"/>
  <c r="E151" i="16"/>
  <c r="D151" i="16"/>
  <c r="C151" i="16"/>
  <c r="B151" i="16"/>
  <c r="G150" i="16"/>
  <c r="F150" i="16"/>
  <c r="E150" i="16"/>
  <c r="D150" i="16"/>
  <c r="C150" i="16"/>
  <c r="B150" i="16"/>
  <c r="G149" i="16"/>
  <c r="F149" i="16"/>
  <c r="E149" i="16"/>
  <c r="D149" i="16"/>
  <c r="C149" i="16"/>
  <c r="B149" i="16"/>
  <c r="G148" i="16"/>
  <c r="F148" i="16"/>
  <c r="E148" i="16"/>
  <c r="D148" i="16"/>
  <c r="C148" i="16"/>
  <c r="B148" i="16"/>
  <c r="G147" i="16"/>
  <c r="F147" i="16"/>
  <c r="E147" i="16"/>
  <c r="D147" i="16"/>
  <c r="C147" i="16"/>
  <c r="B147" i="16"/>
  <c r="G146" i="16"/>
  <c r="F146" i="16"/>
  <c r="E146" i="16"/>
  <c r="D146" i="16"/>
  <c r="C146" i="16"/>
  <c r="B146" i="16"/>
  <c r="G145" i="16"/>
  <c r="F145" i="16"/>
  <c r="E145" i="16"/>
  <c r="D145" i="16"/>
  <c r="C145" i="16"/>
  <c r="B145" i="16"/>
  <c r="G144" i="16"/>
  <c r="F144" i="16"/>
  <c r="E144" i="16"/>
  <c r="D144" i="16"/>
  <c r="C144" i="16"/>
  <c r="B144" i="16"/>
  <c r="G143" i="16"/>
  <c r="F143" i="16"/>
  <c r="E143" i="16"/>
  <c r="D143" i="16"/>
  <c r="C143" i="16"/>
  <c r="B143" i="16"/>
  <c r="G142" i="16"/>
  <c r="F142" i="16"/>
  <c r="E142" i="16"/>
  <c r="D142" i="16"/>
  <c r="C142" i="16"/>
  <c r="B142" i="16"/>
  <c r="G141" i="16"/>
  <c r="F141" i="16"/>
  <c r="E141" i="16"/>
  <c r="D141" i="16"/>
  <c r="C141" i="16"/>
  <c r="B141" i="16"/>
  <c r="G140" i="16"/>
  <c r="F140" i="16"/>
  <c r="E140" i="16"/>
  <c r="D140" i="16"/>
  <c r="C140" i="16"/>
  <c r="B140" i="16"/>
  <c r="G139" i="16"/>
  <c r="F139" i="16"/>
  <c r="E139" i="16"/>
  <c r="D139" i="16"/>
  <c r="C139" i="16"/>
  <c r="B139" i="16"/>
  <c r="G138" i="16"/>
  <c r="F138" i="16"/>
  <c r="E138" i="16"/>
  <c r="D138" i="16"/>
  <c r="C138" i="16"/>
  <c r="B138" i="16"/>
  <c r="G137" i="16"/>
  <c r="F137" i="16"/>
  <c r="E137" i="16"/>
  <c r="D137" i="16"/>
  <c r="C137" i="16"/>
  <c r="B137" i="16"/>
  <c r="G136" i="16"/>
  <c r="F136" i="16"/>
  <c r="E136" i="16"/>
  <c r="D136" i="16"/>
  <c r="C136" i="16"/>
  <c r="B136" i="16"/>
  <c r="G135" i="16"/>
  <c r="F135" i="16"/>
  <c r="E135" i="16"/>
  <c r="D135" i="16"/>
  <c r="C135" i="16"/>
  <c r="B135" i="16"/>
  <c r="G134" i="16"/>
  <c r="F134" i="16"/>
  <c r="E134" i="16"/>
  <c r="D134" i="16"/>
  <c r="C134" i="16"/>
  <c r="B134" i="16"/>
  <c r="G133" i="16"/>
  <c r="F133" i="16"/>
  <c r="E133" i="16"/>
  <c r="D133" i="16"/>
  <c r="C133" i="16"/>
  <c r="B133" i="16"/>
  <c r="G132" i="16"/>
  <c r="F132" i="16"/>
  <c r="E132" i="16"/>
  <c r="D132" i="16"/>
  <c r="C132" i="16"/>
  <c r="B132" i="16"/>
  <c r="G131" i="16"/>
  <c r="F131" i="16"/>
  <c r="E131" i="16"/>
  <c r="D131" i="16"/>
  <c r="C131" i="16"/>
  <c r="B131" i="16"/>
  <c r="G130" i="16"/>
  <c r="F130" i="16"/>
  <c r="E130" i="16"/>
  <c r="D130" i="16"/>
  <c r="C130" i="16"/>
  <c r="B130" i="16"/>
  <c r="G129" i="16"/>
  <c r="F129" i="16"/>
  <c r="E129" i="16"/>
  <c r="D129" i="16"/>
  <c r="C129" i="16"/>
  <c r="B129" i="16"/>
  <c r="G128" i="16"/>
  <c r="F128" i="16"/>
  <c r="E128" i="16"/>
  <c r="D128" i="16"/>
  <c r="C128" i="16"/>
  <c r="B128" i="16"/>
  <c r="G127" i="16"/>
  <c r="F127" i="16"/>
  <c r="E127" i="16"/>
  <c r="D127" i="16"/>
  <c r="C127" i="16"/>
  <c r="B127" i="16"/>
  <c r="G126" i="16"/>
  <c r="F126" i="16"/>
  <c r="E126" i="16"/>
  <c r="D126" i="16"/>
  <c r="C126" i="16"/>
  <c r="B126" i="16"/>
  <c r="G125" i="16"/>
  <c r="F125" i="16"/>
  <c r="E125" i="16"/>
  <c r="D125" i="16"/>
  <c r="C125" i="16"/>
  <c r="B125" i="16"/>
  <c r="G124" i="16"/>
  <c r="F124" i="16"/>
  <c r="E124" i="16"/>
  <c r="D124" i="16"/>
  <c r="C124" i="16"/>
  <c r="B124" i="16"/>
  <c r="G123" i="16"/>
  <c r="F123" i="16"/>
  <c r="E123" i="16"/>
  <c r="D123" i="16"/>
  <c r="C123" i="16"/>
  <c r="B123" i="16"/>
  <c r="G122" i="16"/>
  <c r="F122" i="16"/>
  <c r="E122" i="16"/>
  <c r="D122" i="16"/>
  <c r="C122" i="16"/>
  <c r="B122" i="16"/>
  <c r="G121" i="16"/>
  <c r="F121" i="16"/>
  <c r="E121" i="16"/>
  <c r="D121" i="16"/>
  <c r="C121" i="16"/>
  <c r="B121" i="16"/>
  <c r="G120" i="16"/>
  <c r="F120" i="16"/>
  <c r="E120" i="16"/>
  <c r="D120" i="16"/>
  <c r="C120" i="16"/>
  <c r="B120" i="16"/>
  <c r="G119" i="16"/>
  <c r="F119" i="16"/>
  <c r="E119" i="16"/>
  <c r="D119" i="16"/>
  <c r="C119" i="16"/>
  <c r="B119" i="16"/>
  <c r="G118" i="16"/>
  <c r="F118" i="16"/>
  <c r="E118" i="16"/>
  <c r="D118" i="16"/>
  <c r="C118" i="16"/>
  <c r="B118" i="16"/>
  <c r="G117" i="16"/>
  <c r="F117" i="16"/>
  <c r="E117" i="16"/>
  <c r="D117" i="16"/>
  <c r="C117" i="16"/>
  <c r="B117" i="16"/>
  <c r="G116" i="16"/>
  <c r="F116" i="16"/>
  <c r="E116" i="16"/>
  <c r="D116" i="16"/>
  <c r="C116" i="16"/>
  <c r="B116" i="16"/>
  <c r="G115" i="16"/>
  <c r="F115" i="16"/>
  <c r="E115" i="16"/>
  <c r="D115" i="16"/>
  <c r="C115" i="16"/>
  <c r="B115" i="16"/>
  <c r="G114" i="16"/>
  <c r="F114" i="16"/>
  <c r="E114" i="16"/>
  <c r="D114" i="16"/>
  <c r="C114" i="16"/>
  <c r="B114" i="16"/>
  <c r="G113" i="16"/>
  <c r="F113" i="16"/>
  <c r="E113" i="16"/>
  <c r="D113" i="16"/>
  <c r="C113" i="16"/>
  <c r="B113" i="16"/>
  <c r="G112" i="16"/>
  <c r="F112" i="16"/>
  <c r="E112" i="16"/>
  <c r="D112" i="16"/>
  <c r="C112" i="16"/>
  <c r="B112" i="16"/>
  <c r="G111" i="16"/>
  <c r="F111" i="16"/>
  <c r="E111" i="16"/>
  <c r="D111" i="16"/>
  <c r="C111" i="16"/>
  <c r="B111" i="16"/>
  <c r="G110" i="16"/>
  <c r="F110" i="16"/>
  <c r="E110" i="16"/>
  <c r="D110" i="16"/>
  <c r="C110" i="16"/>
  <c r="B110" i="16"/>
  <c r="G109" i="16"/>
  <c r="F109" i="16"/>
  <c r="E109" i="16"/>
  <c r="D109" i="16"/>
  <c r="C109" i="16"/>
  <c r="B109" i="16"/>
  <c r="G108" i="16"/>
  <c r="F108" i="16"/>
  <c r="E108" i="16"/>
  <c r="D108" i="16"/>
  <c r="C108" i="16"/>
  <c r="B108" i="16"/>
  <c r="G107" i="16"/>
  <c r="F107" i="16"/>
  <c r="E107" i="16"/>
  <c r="D107" i="16"/>
  <c r="C107" i="16"/>
  <c r="B107" i="16"/>
  <c r="G106" i="16"/>
  <c r="F106" i="16"/>
  <c r="E106" i="16"/>
  <c r="D106" i="16"/>
  <c r="C106" i="16"/>
  <c r="B106" i="16"/>
  <c r="G105" i="16"/>
  <c r="F105" i="16"/>
  <c r="E105" i="16"/>
  <c r="D105" i="16"/>
  <c r="C105" i="16"/>
  <c r="B105" i="16"/>
  <c r="G104" i="16"/>
  <c r="F104" i="16"/>
  <c r="E104" i="16"/>
  <c r="D104" i="16"/>
  <c r="C104" i="16"/>
  <c r="B104" i="16"/>
  <c r="G103" i="16"/>
  <c r="F103" i="16"/>
  <c r="E103" i="16"/>
  <c r="D103" i="16"/>
  <c r="C103" i="16"/>
  <c r="B103" i="16"/>
  <c r="G102" i="16"/>
  <c r="F102" i="16"/>
  <c r="E102" i="16"/>
  <c r="D102" i="16"/>
  <c r="C102" i="16"/>
  <c r="B102" i="16"/>
  <c r="G101" i="16"/>
  <c r="F101" i="16"/>
  <c r="E101" i="16"/>
  <c r="D101" i="16"/>
  <c r="C101" i="16"/>
  <c r="B101" i="16"/>
  <c r="G100" i="16"/>
  <c r="F100" i="16"/>
  <c r="E100" i="16"/>
  <c r="D100" i="16"/>
  <c r="C100" i="16"/>
  <c r="B100" i="16"/>
  <c r="G99" i="16"/>
  <c r="F99" i="16"/>
  <c r="E99" i="16"/>
  <c r="D99" i="16"/>
  <c r="C99" i="16"/>
  <c r="B99" i="16"/>
  <c r="G98" i="16"/>
  <c r="F98" i="16"/>
  <c r="E98" i="16"/>
  <c r="D98" i="16"/>
  <c r="C98" i="16"/>
  <c r="B98" i="16"/>
  <c r="G97" i="16"/>
  <c r="F97" i="16"/>
  <c r="E97" i="16"/>
  <c r="D97" i="16"/>
  <c r="C97" i="16"/>
  <c r="B97" i="16"/>
  <c r="G96" i="16"/>
  <c r="F96" i="16"/>
  <c r="E96" i="16"/>
  <c r="D96" i="16"/>
  <c r="C96" i="16"/>
  <c r="B96" i="16"/>
  <c r="G95" i="16"/>
  <c r="F95" i="16"/>
  <c r="E95" i="16"/>
  <c r="D95" i="16"/>
  <c r="C95" i="16"/>
  <c r="B95" i="16"/>
  <c r="G94" i="16"/>
  <c r="F94" i="16"/>
  <c r="E94" i="16"/>
  <c r="D94" i="16"/>
  <c r="C94" i="16"/>
  <c r="B94" i="16"/>
  <c r="G93" i="16"/>
  <c r="F93" i="16"/>
  <c r="E93" i="16"/>
  <c r="D93" i="16"/>
  <c r="C93" i="16"/>
  <c r="B93" i="16"/>
  <c r="G92" i="16"/>
  <c r="F92" i="16"/>
  <c r="E92" i="16"/>
  <c r="D92" i="16"/>
  <c r="C92" i="16"/>
  <c r="B92" i="16"/>
  <c r="G91" i="16"/>
  <c r="F91" i="16"/>
  <c r="E91" i="16"/>
  <c r="D91" i="16"/>
  <c r="C91" i="16"/>
  <c r="B91" i="16"/>
  <c r="G90" i="16"/>
  <c r="F90" i="16"/>
  <c r="E90" i="16"/>
  <c r="D90" i="16"/>
  <c r="C90" i="16"/>
  <c r="B90" i="16"/>
  <c r="G89" i="16"/>
  <c r="F89" i="16"/>
  <c r="E89" i="16"/>
  <c r="D89" i="16"/>
  <c r="C89" i="16"/>
  <c r="B89" i="16"/>
  <c r="G88" i="16"/>
  <c r="F88" i="16"/>
  <c r="E88" i="16"/>
  <c r="D88" i="16"/>
  <c r="C88" i="16"/>
  <c r="B88" i="16"/>
  <c r="G87" i="16"/>
  <c r="F87" i="16"/>
  <c r="E87" i="16"/>
  <c r="D87" i="16"/>
  <c r="C87" i="16"/>
  <c r="B87" i="16"/>
  <c r="G86" i="16"/>
  <c r="F86" i="16"/>
  <c r="E86" i="16"/>
  <c r="D86" i="16"/>
  <c r="C86" i="16"/>
  <c r="B86" i="16"/>
  <c r="G85" i="16"/>
  <c r="F85" i="16"/>
  <c r="E85" i="16"/>
  <c r="D85" i="16"/>
  <c r="C85" i="16"/>
  <c r="B85" i="16"/>
  <c r="G84" i="16"/>
  <c r="F84" i="16"/>
  <c r="E84" i="16"/>
  <c r="D84" i="16"/>
  <c r="C84" i="16"/>
  <c r="B84" i="16"/>
  <c r="G83" i="16"/>
  <c r="F83" i="16"/>
  <c r="E83" i="16"/>
  <c r="D83" i="16"/>
  <c r="C83" i="16"/>
  <c r="B83" i="16"/>
  <c r="G82" i="16"/>
  <c r="F82" i="16"/>
  <c r="E82" i="16"/>
  <c r="D82" i="16"/>
  <c r="C82" i="16"/>
  <c r="B82" i="16"/>
  <c r="G81" i="16"/>
  <c r="F81" i="16"/>
  <c r="E81" i="16"/>
  <c r="D81" i="16"/>
  <c r="C81" i="16"/>
  <c r="B81" i="16"/>
  <c r="G80" i="16"/>
  <c r="F80" i="16"/>
  <c r="E80" i="16"/>
  <c r="D80" i="16"/>
  <c r="C80" i="16"/>
  <c r="B80" i="16"/>
  <c r="G79" i="16"/>
  <c r="F79" i="16"/>
  <c r="E79" i="16"/>
  <c r="D79" i="16"/>
  <c r="C79" i="16"/>
  <c r="B79" i="16"/>
  <c r="G78" i="16"/>
  <c r="F78" i="16"/>
  <c r="E78" i="16"/>
  <c r="D78" i="16"/>
  <c r="C78" i="16"/>
  <c r="B78" i="16"/>
  <c r="G77" i="16"/>
  <c r="F77" i="16"/>
  <c r="E77" i="16"/>
  <c r="D77" i="16"/>
  <c r="C77" i="16"/>
  <c r="B77" i="16"/>
  <c r="G76" i="16"/>
  <c r="F76" i="16"/>
  <c r="E76" i="16"/>
  <c r="D76" i="16"/>
  <c r="C76" i="16"/>
  <c r="B76" i="16"/>
  <c r="G75" i="16"/>
  <c r="F75" i="16"/>
  <c r="E75" i="16"/>
  <c r="D75" i="16"/>
  <c r="C75" i="16"/>
  <c r="B75" i="16"/>
  <c r="G74" i="16"/>
  <c r="F74" i="16"/>
  <c r="E74" i="16"/>
  <c r="D74" i="16"/>
  <c r="C74" i="16"/>
  <c r="B74" i="16"/>
  <c r="G73" i="16"/>
  <c r="F73" i="16"/>
  <c r="E73" i="16"/>
  <c r="D73" i="16"/>
  <c r="C73" i="16"/>
  <c r="B73" i="16"/>
  <c r="G72" i="16"/>
  <c r="F72" i="16"/>
  <c r="E72" i="16"/>
  <c r="D72" i="16"/>
  <c r="C72" i="16"/>
  <c r="B72" i="16"/>
  <c r="G71" i="16"/>
  <c r="F71" i="16"/>
  <c r="E71" i="16"/>
  <c r="D71" i="16"/>
  <c r="C71" i="16"/>
  <c r="B71" i="16"/>
  <c r="G70" i="16"/>
  <c r="F70" i="16"/>
  <c r="E70" i="16"/>
  <c r="D70" i="16"/>
  <c r="C70" i="16"/>
  <c r="B70" i="16"/>
  <c r="G69" i="16"/>
  <c r="F69" i="16"/>
  <c r="E69" i="16"/>
  <c r="D69" i="16"/>
  <c r="C69" i="16"/>
  <c r="B69" i="16"/>
  <c r="G68" i="16"/>
  <c r="F68" i="16"/>
  <c r="E68" i="16"/>
  <c r="D68" i="16"/>
  <c r="C68" i="16"/>
  <c r="B68" i="16"/>
  <c r="G67" i="16"/>
  <c r="F67" i="16"/>
  <c r="E67" i="16"/>
  <c r="D67" i="16"/>
  <c r="C67" i="16"/>
  <c r="B67" i="16"/>
  <c r="G66" i="16"/>
  <c r="F66" i="16"/>
  <c r="E66" i="16"/>
  <c r="D66" i="16"/>
  <c r="C66" i="16"/>
  <c r="B66" i="16"/>
  <c r="G65" i="16"/>
  <c r="F65" i="16"/>
  <c r="E65" i="16"/>
  <c r="D65" i="16"/>
  <c r="C65" i="16"/>
  <c r="B65" i="16"/>
  <c r="G64" i="16"/>
  <c r="F64" i="16"/>
  <c r="E64" i="16"/>
  <c r="D64" i="16"/>
  <c r="C64" i="16"/>
  <c r="B64" i="16"/>
  <c r="G63" i="16"/>
  <c r="F63" i="16"/>
  <c r="E63" i="16"/>
  <c r="D63" i="16"/>
  <c r="C63" i="16"/>
  <c r="B63" i="16"/>
  <c r="G62" i="16"/>
  <c r="F62" i="16"/>
  <c r="E62" i="16"/>
  <c r="D62" i="16"/>
  <c r="C62" i="16"/>
  <c r="B62" i="16"/>
  <c r="G61" i="16"/>
  <c r="F61" i="16"/>
  <c r="E61" i="16"/>
  <c r="D61" i="16"/>
  <c r="C61" i="16"/>
  <c r="B61" i="16"/>
  <c r="G60" i="16"/>
  <c r="F60" i="16"/>
  <c r="E60" i="16"/>
  <c r="D60" i="16"/>
  <c r="C60" i="16"/>
  <c r="B60" i="16"/>
  <c r="G59" i="16"/>
  <c r="F59" i="16"/>
  <c r="E59" i="16"/>
  <c r="D59" i="16"/>
  <c r="C59" i="16"/>
  <c r="B59" i="16"/>
  <c r="G58" i="16"/>
  <c r="F58" i="16"/>
  <c r="E58" i="16"/>
  <c r="D58" i="16"/>
  <c r="C58" i="16"/>
  <c r="B58" i="16"/>
  <c r="G57" i="16"/>
  <c r="F57" i="16"/>
  <c r="E57" i="16"/>
  <c r="D57" i="16"/>
  <c r="C57" i="16"/>
  <c r="B57" i="16"/>
  <c r="G56" i="16"/>
  <c r="F56" i="16"/>
  <c r="E56" i="16"/>
  <c r="D56" i="16"/>
  <c r="C56" i="16"/>
  <c r="B56" i="16"/>
  <c r="G55" i="16"/>
  <c r="F55" i="16"/>
  <c r="E55" i="16"/>
  <c r="D55" i="16"/>
  <c r="C55" i="16"/>
  <c r="B55" i="16"/>
  <c r="G54" i="16"/>
  <c r="F54" i="16"/>
  <c r="E54" i="16"/>
  <c r="D54" i="16"/>
  <c r="C54" i="16"/>
  <c r="B54" i="16"/>
  <c r="G53" i="16"/>
  <c r="F53" i="16"/>
  <c r="E53" i="16"/>
  <c r="D53" i="16"/>
  <c r="C53" i="16"/>
  <c r="B53" i="16"/>
  <c r="G52" i="16"/>
  <c r="F52" i="16"/>
  <c r="E52" i="16"/>
  <c r="D52" i="16"/>
  <c r="C52" i="16"/>
  <c r="B52" i="16"/>
  <c r="G51" i="16"/>
  <c r="F51" i="16"/>
  <c r="E51" i="16"/>
  <c r="D51" i="16"/>
  <c r="C51" i="16"/>
  <c r="B51" i="16"/>
  <c r="G50" i="16"/>
  <c r="F50" i="16"/>
  <c r="E50" i="16"/>
  <c r="D50" i="16"/>
  <c r="C50" i="16"/>
  <c r="B50" i="16"/>
  <c r="G49" i="16"/>
  <c r="F49" i="16"/>
  <c r="E49" i="16"/>
  <c r="D49" i="16"/>
  <c r="C49" i="16"/>
  <c r="B49" i="16"/>
  <c r="G48" i="16"/>
  <c r="F48" i="16"/>
  <c r="E48" i="16"/>
  <c r="D48" i="16"/>
  <c r="C48" i="16"/>
  <c r="B48" i="16"/>
  <c r="G47" i="16"/>
  <c r="F47" i="16"/>
  <c r="E47" i="16"/>
  <c r="D47" i="16"/>
  <c r="C47" i="16"/>
  <c r="B47" i="16"/>
  <c r="G46" i="16"/>
  <c r="F46" i="16"/>
  <c r="E46" i="16"/>
  <c r="D46" i="16"/>
  <c r="C46" i="16"/>
  <c r="B46" i="16"/>
  <c r="G45" i="16"/>
  <c r="F45" i="16"/>
  <c r="E45" i="16"/>
  <c r="D45" i="16"/>
  <c r="C45" i="16"/>
  <c r="B45" i="16"/>
  <c r="G44" i="16"/>
  <c r="F44" i="16"/>
  <c r="E44" i="16"/>
  <c r="D44" i="16"/>
  <c r="C44" i="16"/>
  <c r="B44" i="16"/>
  <c r="G43" i="16"/>
  <c r="F43" i="16"/>
  <c r="E43" i="16"/>
  <c r="D43" i="16"/>
  <c r="C43" i="16"/>
  <c r="B43" i="16"/>
  <c r="G42" i="16"/>
  <c r="F42" i="16"/>
  <c r="E42" i="16"/>
  <c r="D42" i="16"/>
  <c r="C42" i="16"/>
  <c r="B42" i="16"/>
  <c r="G41" i="16"/>
  <c r="F41" i="16"/>
  <c r="E41" i="16"/>
  <c r="D41" i="16"/>
  <c r="C41" i="16"/>
  <c r="B41" i="16"/>
  <c r="G40" i="16"/>
  <c r="F40" i="16"/>
  <c r="E40" i="16"/>
  <c r="D40" i="16"/>
  <c r="C40" i="16"/>
  <c r="B40" i="16"/>
  <c r="G39" i="16"/>
  <c r="F39" i="16"/>
  <c r="E39" i="16"/>
  <c r="D39" i="16"/>
  <c r="C39" i="16"/>
  <c r="B39" i="16"/>
  <c r="G38" i="16"/>
  <c r="F38" i="16"/>
  <c r="E38" i="16"/>
  <c r="D38" i="16"/>
  <c r="C38" i="16"/>
  <c r="B38" i="16"/>
  <c r="G37" i="16"/>
  <c r="F37" i="16"/>
  <c r="E37" i="16"/>
  <c r="D37" i="16"/>
  <c r="C37" i="16"/>
  <c r="B37" i="16"/>
  <c r="G36" i="16"/>
  <c r="F36" i="16"/>
  <c r="E36" i="16"/>
  <c r="D36" i="16"/>
  <c r="C36" i="16"/>
  <c r="B36" i="16"/>
  <c r="G35" i="16"/>
  <c r="F35" i="16"/>
  <c r="E35" i="16"/>
  <c r="D35" i="16"/>
  <c r="C35" i="16"/>
  <c r="B35" i="16"/>
  <c r="G34" i="16"/>
  <c r="F34" i="16"/>
  <c r="E34" i="16"/>
  <c r="D34" i="16"/>
  <c r="C34" i="16"/>
  <c r="B34" i="16"/>
  <c r="G33" i="16"/>
  <c r="F33" i="16"/>
  <c r="E33" i="16"/>
  <c r="D33" i="16"/>
  <c r="C33" i="16"/>
  <c r="B33" i="16"/>
  <c r="G32" i="16"/>
  <c r="F32" i="16"/>
  <c r="E32" i="16"/>
  <c r="D32" i="16"/>
  <c r="C32" i="16"/>
  <c r="B32" i="16"/>
  <c r="G31" i="16"/>
  <c r="F31" i="16"/>
  <c r="E31" i="16"/>
  <c r="D31" i="16"/>
  <c r="C31" i="16"/>
  <c r="B31" i="16"/>
  <c r="G30" i="16"/>
  <c r="F30" i="16"/>
  <c r="E30" i="16"/>
  <c r="D30" i="16"/>
  <c r="C30" i="16"/>
  <c r="B30" i="16"/>
  <c r="G29" i="16"/>
  <c r="F29" i="16"/>
  <c r="E29" i="16"/>
  <c r="D29" i="16"/>
  <c r="C29" i="16"/>
  <c r="B29" i="16"/>
  <c r="G28" i="16"/>
  <c r="F28" i="16"/>
  <c r="E28" i="16"/>
  <c r="D28" i="16"/>
  <c r="C28" i="16"/>
  <c r="B28" i="16"/>
  <c r="G27" i="16"/>
  <c r="F27" i="16"/>
  <c r="E27" i="16"/>
  <c r="D27" i="16"/>
  <c r="C27" i="16"/>
  <c r="B27" i="16"/>
  <c r="G26" i="16"/>
  <c r="F26" i="16"/>
  <c r="E26" i="16"/>
  <c r="D26" i="16"/>
  <c r="C26" i="16"/>
  <c r="B26" i="16"/>
  <c r="G25" i="16"/>
  <c r="F25" i="16"/>
  <c r="E25" i="16"/>
  <c r="D25" i="16"/>
  <c r="C25" i="16"/>
  <c r="B25" i="16"/>
  <c r="G24" i="16"/>
  <c r="F24" i="16"/>
  <c r="E24" i="16"/>
  <c r="D24" i="16"/>
  <c r="C24" i="16"/>
  <c r="B24" i="16"/>
  <c r="G23" i="16"/>
  <c r="F23" i="16"/>
  <c r="E23" i="16"/>
  <c r="D23" i="16"/>
  <c r="C23" i="16"/>
  <c r="B23" i="16"/>
  <c r="G22" i="16"/>
  <c r="F22" i="16"/>
  <c r="E22" i="16"/>
  <c r="D22" i="16"/>
  <c r="C22" i="16"/>
  <c r="B22" i="16"/>
  <c r="G21" i="16"/>
  <c r="F21" i="16"/>
  <c r="E21" i="16"/>
  <c r="D21" i="16"/>
  <c r="C21" i="16"/>
  <c r="B21" i="16"/>
  <c r="G20" i="16"/>
  <c r="F20" i="16"/>
  <c r="E20" i="16"/>
  <c r="D20" i="16"/>
  <c r="C20" i="16"/>
  <c r="B20" i="16"/>
  <c r="G19" i="16"/>
  <c r="F19" i="16"/>
  <c r="E19" i="16"/>
  <c r="D19" i="16"/>
  <c r="C19" i="16"/>
  <c r="B19" i="16"/>
  <c r="G18" i="16"/>
  <c r="F18" i="16"/>
  <c r="E18" i="16"/>
  <c r="D18" i="16"/>
  <c r="C18" i="16"/>
  <c r="B18" i="16"/>
  <c r="G17" i="16"/>
  <c r="F17" i="16"/>
  <c r="E17" i="16"/>
  <c r="D17" i="16"/>
  <c r="C17" i="16"/>
  <c r="B17" i="16"/>
  <c r="G16" i="16"/>
  <c r="F16" i="16"/>
  <c r="E16" i="16"/>
  <c r="D16" i="16"/>
  <c r="C16" i="16"/>
  <c r="B16" i="16"/>
  <c r="G15" i="16"/>
  <c r="F15" i="16"/>
  <c r="E15" i="16"/>
  <c r="D15" i="16"/>
  <c r="C15" i="16"/>
  <c r="B15" i="16"/>
  <c r="G14" i="16"/>
  <c r="F14" i="16"/>
  <c r="E14" i="16"/>
  <c r="D14" i="16"/>
  <c r="C14" i="16"/>
  <c r="B14" i="16"/>
  <c r="G13" i="16"/>
  <c r="F13" i="16"/>
  <c r="E13" i="16"/>
  <c r="D13" i="16"/>
  <c r="C13" i="16"/>
  <c r="B13" i="16"/>
  <c r="G12" i="16"/>
  <c r="F12" i="16"/>
  <c r="E12" i="16"/>
  <c r="D12" i="16"/>
  <c r="C12" i="16"/>
  <c r="B12" i="16"/>
  <c r="G11" i="16"/>
  <c r="F11" i="16"/>
  <c r="E11" i="16"/>
  <c r="D11" i="16"/>
  <c r="C11" i="16"/>
  <c r="B11" i="16"/>
  <c r="G10" i="16"/>
  <c r="F10" i="16"/>
  <c r="E10" i="16"/>
  <c r="D10" i="16"/>
  <c r="C10" i="16"/>
  <c r="B10" i="16"/>
  <c r="G9" i="16"/>
  <c r="F9" i="16"/>
  <c r="E9" i="16"/>
  <c r="D9" i="16"/>
  <c r="C9" i="16"/>
  <c r="B9" i="16"/>
  <c r="G8" i="16"/>
  <c r="F8" i="16"/>
  <c r="E8" i="16"/>
  <c r="D8" i="16"/>
  <c r="C8" i="16"/>
  <c r="B8" i="16"/>
  <c r="G7" i="16"/>
  <c r="F7" i="16"/>
  <c r="E7" i="16"/>
  <c r="D7" i="16"/>
  <c r="C7" i="16"/>
  <c r="B7" i="16"/>
  <c r="G6" i="16"/>
  <c r="F6" i="16"/>
  <c r="E6" i="16"/>
  <c r="D6" i="16"/>
  <c r="C6" i="16"/>
  <c r="B6" i="16"/>
  <c r="G5" i="16"/>
  <c r="F5" i="16"/>
  <c r="E5" i="16"/>
  <c r="D5" i="16"/>
  <c r="C5" i="16"/>
  <c r="B5" i="16"/>
  <c r="G4" i="16"/>
  <c r="F4" i="16"/>
  <c r="E4" i="16"/>
  <c r="D4" i="16"/>
  <c r="C4" i="16"/>
  <c r="B4" i="16"/>
  <c r="G3" i="16"/>
  <c r="D3" i="16"/>
  <c r="F3" i="16"/>
  <c r="C3" i="16"/>
  <c r="E3" i="16"/>
  <c r="B3" i="16"/>
  <c r="G2" i="16"/>
  <c r="F2" i="16"/>
  <c r="E2" i="16"/>
  <c r="C2" i="5"/>
  <c r="K15" i="1"/>
  <c r="L2" i="5"/>
  <c r="M2" i="5" s="1"/>
  <c r="N2" i="5" s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M2" i="1"/>
  <c r="AV4" i="2"/>
  <c r="AW2" i="2"/>
  <c r="BL2" i="2" s="1"/>
  <c r="AD2" i="3"/>
  <c r="AR2" i="3" s="1"/>
  <c r="BF2" i="3" s="1"/>
  <c r="BF4" i="3" s="1"/>
  <c r="Q2" i="3"/>
  <c r="AE2" i="3" s="1"/>
  <c r="AS2" i="3" s="1"/>
  <c r="AD3" i="3"/>
  <c r="AR3" i="3" s="1"/>
  <c r="BF3" i="3" s="1"/>
  <c r="BF5" i="3" s="1"/>
  <c r="Q3" i="3"/>
  <c r="AE3" i="3" s="1"/>
  <c r="AS3" i="3" s="1"/>
  <c r="T2" i="5"/>
  <c r="S4" i="5"/>
  <c r="AB4" i="5" s="1"/>
  <c r="Q4" i="5"/>
  <c r="Z4" i="5" s="1"/>
  <c r="Z5" i="5" s="1"/>
  <c r="P4" i="5"/>
  <c r="Y4" i="5" s="1"/>
  <c r="Y5" i="5" s="1"/>
  <c r="I4" i="5"/>
  <c r="R4" i="5" s="1"/>
  <c r="AA4" i="5" s="1"/>
  <c r="B4" i="5"/>
  <c r="C4" i="5" s="1"/>
  <c r="L4" i="5" s="1"/>
  <c r="U4" i="5" s="1"/>
  <c r="U5" i="5" s="1"/>
  <c r="U6" i="4"/>
  <c r="V6" i="4" s="1"/>
  <c r="W6" i="4" s="1"/>
  <c r="X6" i="4" s="1"/>
  <c r="Y6" i="4" s="1"/>
  <c r="Z6" i="4" s="1"/>
  <c r="AA6" i="4" s="1"/>
  <c r="AB6" i="4" s="1"/>
  <c r="S4" i="4"/>
  <c r="AB4" i="4" s="1"/>
  <c r="AK4" i="4" s="1"/>
  <c r="AK5" i="4" s="1"/>
  <c r="Q4" i="4"/>
  <c r="Z4" i="4" s="1"/>
  <c r="AI4" i="4" s="1"/>
  <c r="AI5" i="4" s="1"/>
  <c r="P4" i="4"/>
  <c r="Y4" i="4" s="1"/>
  <c r="AH4" i="4" s="1"/>
  <c r="AH5" i="4" s="1"/>
  <c r="K2" i="4"/>
  <c r="T2" i="4" s="1"/>
  <c r="AC2" i="4" s="1"/>
  <c r="S5" i="5"/>
  <c r="A198" i="5"/>
  <c r="A194" i="42" s="1"/>
  <c r="A202" i="50" s="1"/>
  <c r="A196" i="108" s="1"/>
  <c r="A197" i="5"/>
  <c r="A193" i="42" s="1"/>
  <c r="A201" i="50" s="1"/>
  <c r="A195" i="108" s="1"/>
  <c r="A196" i="5"/>
  <c r="A192" i="42" s="1"/>
  <c r="A200" i="50" s="1"/>
  <c r="A194" i="108" s="1"/>
  <c r="A195" i="5"/>
  <c r="A191" i="42" s="1"/>
  <c r="A199" i="50" s="1"/>
  <c r="A193" i="108" s="1"/>
  <c r="A194" i="5"/>
  <c r="A190" i="42" s="1"/>
  <c r="A198" i="50" s="1"/>
  <c r="A192" i="108" s="1"/>
  <c r="A193" i="5"/>
  <c r="A189" i="42" s="1"/>
  <c r="A197" i="50" s="1"/>
  <c r="A191" i="108" s="1"/>
  <c r="A192" i="5"/>
  <c r="A188" i="42" s="1"/>
  <c r="A196" i="50" s="1"/>
  <c r="A190" i="108" s="1"/>
  <c r="A191" i="5"/>
  <c r="A187" i="42" s="1"/>
  <c r="A195" i="50" s="1"/>
  <c r="A189" i="108" s="1"/>
  <c r="A190" i="5"/>
  <c r="A186" i="42" s="1"/>
  <c r="A194" i="50" s="1"/>
  <c r="A188" i="108" s="1"/>
  <c r="A189" i="5"/>
  <c r="A185" i="42" s="1"/>
  <c r="A193" i="50" s="1"/>
  <c r="A187" i="108" s="1"/>
  <c r="A188" i="5"/>
  <c r="A184" i="42" s="1"/>
  <c r="A192" i="50" s="1"/>
  <c r="A186" i="108" s="1"/>
  <c r="A187" i="5"/>
  <c r="A183" i="42" s="1"/>
  <c r="A191" i="50" s="1"/>
  <c r="A185" i="108" s="1"/>
  <c r="A186" i="5"/>
  <c r="A182" i="42" s="1"/>
  <c r="A190" i="50" s="1"/>
  <c r="A184" i="108" s="1"/>
  <c r="A185" i="5"/>
  <c r="A181" i="42" s="1"/>
  <c r="A189" i="50" s="1"/>
  <c r="A183" i="108" s="1"/>
  <c r="A184" i="5"/>
  <c r="A180" i="42" s="1"/>
  <c r="A188" i="50" s="1"/>
  <c r="A182" i="108" s="1"/>
  <c r="A183" i="5"/>
  <c r="A179" i="42" s="1"/>
  <c r="A187" i="50" s="1"/>
  <c r="A181" i="108" s="1"/>
  <c r="A182" i="5"/>
  <c r="A178" i="42" s="1"/>
  <c r="A186" i="50" s="1"/>
  <c r="A180" i="108" s="1"/>
  <c r="A181" i="5"/>
  <c r="A177" i="42" s="1"/>
  <c r="A185" i="50" s="1"/>
  <c r="A179" i="108" s="1"/>
  <c r="A180" i="5"/>
  <c r="A176" i="42" s="1"/>
  <c r="A184" i="50" s="1"/>
  <c r="A178" i="108" s="1"/>
  <c r="A179" i="5"/>
  <c r="A175" i="42" s="1"/>
  <c r="A183" i="50" s="1"/>
  <c r="A177" i="108" s="1"/>
  <c r="A178" i="5"/>
  <c r="A174" i="42" s="1"/>
  <c r="A182" i="50" s="1"/>
  <c r="A176" i="108" s="1"/>
  <c r="A177" i="5"/>
  <c r="A173" i="42" s="1"/>
  <c r="A181" i="50" s="1"/>
  <c r="A175" i="108" s="1"/>
  <c r="A176" i="5"/>
  <c r="A172" i="42" s="1"/>
  <c r="A180" i="50" s="1"/>
  <c r="A174" i="108" s="1"/>
  <c r="A175" i="5"/>
  <c r="A171" i="42" s="1"/>
  <c r="A179" i="50" s="1"/>
  <c r="A173" i="108" s="1"/>
  <c r="A174" i="5"/>
  <c r="A170" i="42" s="1"/>
  <c r="A178" i="50" s="1"/>
  <c r="A172" i="108" s="1"/>
  <c r="A173" i="5"/>
  <c r="A169" i="42" s="1"/>
  <c r="A177" i="50" s="1"/>
  <c r="A171" i="108" s="1"/>
  <c r="A172" i="5"/>
  <c r="A168" i="42" s="1"/>
  <c r="A176" i="50" s="1"/>
  <c r="A170" i="108" s="1"/>
  <c r="A171" i="5"/>
  <c r="A167" i="42" s="1"/>
  <c r="A175" i="50" s="1"/>
  <c r="A169" i="108" s="1"/>
  <c r="A170" i="5"/>
  <c r="A166" i="42" s="1"/>
  <c r="A174" i="50" s="1"/>
  <c r="A168" i="108" s="1"/>
  <c r="A169" i="5"/>
  <c r="A165" i="42" s="1"/>
  <c r="A173" i="50" s="1"/>
  <c r="A167" i="108" s="1"/>
  <c r="A168" i="5"/>
  <c r="A164" i="42" s="1"/>
  <c r="A172" i="50" s="1"/>
  <c r="A166" i="108" s="1"/>
  <c r="A167" i="5"/>
  <c r="A163" i="42" s="1"/>
  <c r="A171" i="50" s="1"/>
  <c r="A165" i="108" s="1"/>
  <c r="A166" i="5"/>
  <c r="A162" i="42" s="1"/>
  <c r="A170" i="50" s="1"/>
  <c r="A164" i="108" s="1"/>
  <c r="A165" i="5"/>
  <c r="A161" i="42" s="1"/>
  <c r="A169" i="50" s="1"/>
  <c r="A163" i="108" s="1"/>
  <c r="A164" i="5"/>
  <c r="A160" i="42" s="1"/>
  <c r="A168" i="50" s="1"/>
  <c r="A162" i="108" s="1"/>
  <c r="A163" i="5"/>
  <c r="A159" i="42" s="1"/>
  <c r="A167" i="50" s="1"/>
  <c r="A161" i="108" s="1"/>
  <c r="A162" i="5"/>
  <c r="A158" i="42" s="1"/>
  <c r="A166" i="50" s="1"/>
  <c r="A160" i="108" s="1"/>
  <c r="A161" i="5"/>
  <c r="A157" i="42" s="1"/>
  <c r="A165" i="50" s="1"/>
  <c r="A159" i="108" s="1"/>
  <c r="A160" i="5"/>
  <c r="A156" i="42" s="1"/>
  <c r="A164" i="50" s="1"/>
  <c r="A158" i="108" s="1"/>
  <c r="A159" i="5"/>
  <c r="A155" i="42" s="1"/>
  <c r="A163" i="50" s="1"/>
  <c r="A157" i="108" s="1"/>
  <c r="A158" i="5"/>
  <c r="A154" i="42" s="1"/>
  <c r="A162" i="50" s="1"/>
  <c r="A156" i="108" s="1"/>
  <c r="A157" i="5"/>
  <c r="A153" i="42" s="1"/>
  <c r="A161" i="50" s="1"/>
  <c r="A155" i="108" s="1"/>
  <c r="A156" i="5"/>
  <c r="A152" i="42" s="1"/>
  <c r="A160" i="50" s="1"/>
  <c r="A154" i="108" s="1"/>
  <c r="A155" i="5"/>
  <c r="A151" i="42" s="1"/>
  <c r="A159" i="50" s="1"/>
  <c r="A153" i="108" s="1"/>
  <c r="A154" i="5"/>
  <c r="A150" i="42" s="1"/>
  <c r="A158" i="50" s="1"/>
  <c r="A152" i="108" s="1"/>
  <c r="A153" i="5"/>
  <c r="A149" i="42" s="1"/>
  <c r="A157" i="50" s="1"/>
  <c r="A151" i="108" s="1"/>
  <c r="A152" i="5"/>
  <c r="A148" i="42" s="1"/>
  <c r="A156" i="50" s="1"/>
  <c r="A150" i="108" s="1"/>
  <c r="A151" i="5"/>
  <c r="A147" i="42" s="1"/>
  <c r="A155" i="50" s="1"/>
  <c r="A149" i="108" s="1"/>
  <c r="A150" i="5"/>
  <c r="A146" i="42" s="1"/>
  <c r="A154" i="50" s="1"/>
  <c r="A148" i="108" s="1"/>
  <c r="A149" i="5"/>
  <c r="A145" i="42" s="1"/>
  <c r="A153" i="50" s="1"/>
  <c r="A147" i="108" s="1"/>
  <c r="A148" i="5"/>
  <c r="A144" i="42" s="1"/>
  <c r="A152" i="50" s="1"/>
  <c r="A146" i="108" s="1"/>
  <c r="A147" i="5"/>
  <c r="A143" i="42" s="1"/>
  <c r="A151" i="50" s="1"/>
  <c r="A145" i="108" s="1"/>
  <c r="A146" i="5"/>
  <c r="A142" i="42" s="1"/>
  <c r="A150" i="50" s="1"/>
  <c r="A144" i="108" s="1"/>
  <c r="A145" i="5"/>
  <c r="A141" i="42" s="1"/>
  <c r="A149" i="50" s="1"/>
  <c r="A143" i="108" s="1"/>
  <c r="A144" i="5"/>
  <c r="A140" i="42" s="1"/>
  <c r="A148" i="50" s="1"/>
  <c r="A142" i="108" s="1"/>
  <c r="A143" i="5"/>
  <c r="A139" i="42" s="1"/>
  <c r="A147" i="50" s="1"/>
  <c r="A141" i="108" s="1"/>
  <c r="A142" i="5"/>
  <c r="A138" i="42" s="1"/>
  <c r="A146" i="50" s="1"/>
  <c r="A140" i="108" s="1"/>
  <c r="A141" i="5"/>
  <c r="A137" i="42" s="1"/>
  <c r="A145" i="50" s="1"/>
  <c r="A139" i="108" s="1"/>
  <c r="A140" i="5"/>
  <c r="A136" i="42" s="1"/>
  <c r="A144" i="50" s="1"/>
  <c r="A138" i="108" s="1"/>
  <c r="A139" i="5"/>
  <c r="A135" i="42" s="1"/>
  <c r="A143" i="50" s="1"/>
  <c r="A137" i="108" s="1"/>
  <c r="A138" i="5"/>
  <c r="A134" i="42" s="1"/>
  <c r="A142" i="50" s="1"/>
  <c r="A136" i="108" s="1"/>
  <c r="A137" i="5"/>
  <c r="A133" i="42" s="1"/>
  <c r="A141" i="50" s="1"/>
  <c r="A135" i="108" s="1"/>
  <c r="A136" i="5"/>
  <c r="A132" i="42" s="1"/>
  <c r="A140" i="50" s="1"/>
  <c r="A134" i="108" s="1"/>
  <c r="A135" i="5"/>
  <c r="A131" i="42" s="1"/>
  <c r="A139" i="50" s="1"/>
  <c r="A133" i="108" s="1"/>
  <c r="A134" i="5"/>
  <c r="A130" i="42" s="1"/>
  <c r="A138" i="50" s="1"/>
  <c r="A132" i="108" s="1"/>
  <c r="A133" i="5"/>
  <c r="A129" i="42" s="1"/>
  <c r="A137" i="50" s="1"/>
  <c r="A131" i="108" s="1"/>
  <c r="A132" i="5"/>
  <c r="A128" i="42" s="1"/>
  <c r="A136" i="50" s="1"/>
  <c r="A130" i="108" s="1"/>
  <c r="A131" i="5"/>
  <c r="A127" i="42" s="1"/>
  <c r="A135" i="50" s="1"/>
  <c r="A129" i="108" s="1"/>
  <c r="A130" i="5"/>
  <c r="A126" i="42" s="1"/>
  <c r="A134" i="50" s="1"/>
  <c r="A128" i="108" s="1"/>
  <c r="A129" i="5"/>
  <c r="A125" i="42" s="1"/>
  <c r="A133" i="50" s="1"/>
  <c r="A127" i="108" s="1"/>
  <c r="A128" i="5"/>
  <c r="A124" i="42" s="1"/>
  <c r="A132" i="50" s="1"/>
  <c r="A126" i="108" s="1"/>
  <c r="A127" i="5"/>
  <c r="A123" i="42" s="1"/>
  <c r="A131" i="50" s="1"/>
  <c r="A125" i="108" s="1"/>
  <c r="A126" i="5"/>
  <c r="A122" i="42" s="1"/>
  <c r="A130" i="50" s="1"/>
  <c r="A124" i="108" s="1"/>
  <c r="A125" i="5"/>
  <c r="A121" i="42" s="1"/>
  <c r="A129" i="50" s="1"/>
  <c r="A123" i="108" s="1"/>
  <c r="A124" i="5"/>
  <c r="A120" i="42" s="1"/>
  <c r="A128" i="50" s="1"/>
  <c r="A122" i="108" s="1"/>
  <c r="A123" i="5"/>
  <c r="A119" i="42" s="1"/>
  <c r="A127" i="50" s="1"/>
  <c r="A121" i="108" s="1"/>
  <c r="A122" i="5"/>
  <c r="A118" i="42" s="1"/>
  <c r="A126" i="50" s="1"/>
  <c r="A120" i="108" s="1"/>
  <c r="A121" i="5"/>
  <c r="A117" i="42" s="1"/>
  <c r="A125" i="50" s="1"/>
  <c r="A119" i="108" s="1"/>
  <c r="A120" i="5"/>
  <c r="A116" i="42" s="1"/>
  <c r="A124" i="50" s="1"/>
  <c r="A118" i="108" s="1"/>
  <c r="A119" i="5"/>
  <c r="A115" i="42" s="1"/>
  <c r="A123" i="50" s="1"/>
  <c r="A117" i="108" s="1"/>
  <c r="A118" i="5"/>
  <c r="A114" i="42" s="1"/>
  <c r="A122" i="50" s="1"/>
  <c r="A116" i="108" s="1"/>
  <c r="A117" i="5"/>
  <c r="A113" i="42" s="1"/>
  <c r="A121" i="50" s="1"/>
  <c r="A115" i="108" s="1"/>
  <c r="A116" i="5"/>
  <c r="A112" i="42" s="1"/>
  <c r="A120" i="50" s="1"/>
  <c r="A114" i="108" s="1"/>
  <c r="A115" i="5"/>
  <c r="A111" i="42" s="1"/>
  <c r="A119" i="50" s="1"/>
  <c r="A113" i="108" s="1"/>
  <c r="A114" i="5"/>
  <c r="A110" i="42" s="1"/>
  <c r="A118" i="50" s="1"/>
  <c r="A112" i="108" s="1"/>
  <c r="A113" i="5"/>
  <c r="A109" i="42" s="1"/>
  <c r="A117" i="50" s="1"/>
  <c r="A111" i="108" s="1"/>
  <c r="A112" i="5"/>
  <c r="A108" i="42" s="1"/>
  <c r="A116" i="50" s="1"/>
  <c r="A110" i="108" s="1"/>
  <c r="A111" i="5"/>
  <c r="A107" i="42" s="1"/>
  <c r="A115" i="50" s="1"/>
  <c r="A109" i="108" s="1"/>
  <c r="A110" i="5"/>
  <c r="A106" i="42" s="1"/>
  <c r="A114" i="50" s="1"/>
  <c r="A108" i="108" s="1"/>
  <c r="A109" i="5"/>
  <c r="A105" i="42" s="1"/>
  <c r="A113" i="50" s="1"/>
  <c r="A107" i="108" s="1"/>
  <c r="A108" i="5"/>
  <c r="A104" i="42" s="1"/>
  <c r="A112" i="50" s="1"/>
  <c r="A106" i="108" s="1"/>
  <c r="A107" i="5"/>
  <c r="A103" i="42" s="1"/>
  <c r="A111" i="50" s="1"/>
  <c r="A105" i="108" s="1"/>
  <c r="A106" i="5"/>
  <c r="A102" i="42" s="1"/>
  <c r="A110" i="50" s="1"/>
  <c r="A104" i="108" s="1"/>
  <c r="A105" i="5"/>
  <c r="A101" i="42" s="1"/>
  <c r="A109" i="50" s="1"/>
  <c r="A103" i="108" s="1"/>
  <c r="A104" i="5"/>
  <c r="A100" i="42" s="1"/>
  <c r="A108" i="50" s="1"/>
  <c r="A102" i="108" s="1"/>
  <c r="A103" i="5"/>
  <c r="A99" i="42" s="1"/>
  <c r="A107" i="50" s="1"/>
  <c r="A101" i="108" s="1"/>
  <c r="A102" i="5"/>
  <c r="A98" i="42" s="1"/>
  <c r="A106" i="50" s="1"/>
  <c r="A100" i="108" s="1"/>
  <c r="A101" i="5"/>
  <c r="A97" i="42" s="1"/>
  <c r="A105" i="50" s="1"/>
  <c r="A99" i="108" s="1"/>
  <c r="A100" i="5"/>
  <c r="A96" i="42" s="1"/>
  <c r="A104" i="50" s="1"/>
  <c r="A98" i="108" s="1"/>
  <c r="A99" i="5"/>
  <c r="A95" i="42" s="1"/>
  <c r="A103" i="50" s="1"/>
  <c r="A97" i="108" s="1"/>
  <c r="A98" i="5"/>
  <c r="A94" i="42" s="1"/>
  <c r="A102" i="50" s="1"/>
  <c r="A96" i="108" s="1"/>
  <c r="A97" i="5"/>
  <c r="A93" i="42" s="1"/>
  <c r="A101" i="50" s="1"/>
  <c r="A95" i="108" s="1"/>
  <c r="A96" i="5"/>
  <c r="A92" i="42" s="1"/>
  <c r="A100" i="50" s="1"/>
  <c r="A94" i="108" s="1"/>
  <c r="A95" i="5"/>
  <c r="A91" i="42" s="1"/>
  <c r="A99" i="50" s="1"/>
  <c r="A93" i="108" s="1"/>
  <c r="A94" i="5"/>
  <c r="A90" i="42" s="1"/>
  <c r="A98" i="50" s="1"/>
  <c r="A92" i="108" s="1"/>
  <c r="A93" i="5"/>
  <c r="A89" i="42" s="1"/>
  <c r="A97" i="50" s="1"/>
  <c r="A91" i="108" s="1"/>
  <c r="A92" i="5"/>
  <c r="A88" i="42" s="1"/>
  <c r="A96" i="50" s="1"/>
  <c r="A90" i="108" s="1"/>
  <c r="A91" i="5"/>
  <c r="A87" i="42" s="1"/>
  <c r="A95" i="50" s="1"/>
  <c r="A89" i="108" s="1"/>
  <c r="A90" i="5"/>
  <c r="A86" i="42" s="1"/>
  <c r="A94" i="50" s="1"/>
  <c r="A88" i="108" s="1"/>
  <c r="A89" i="5"/>
  <c r="A85" i="42" s="1"/>
  <c r="A93" i="50" s="1"/>
  <c r="A87" i="108" s="1"/>
  <c r="A88" i="5"/>
  <c r="A84" i="42" s="1"/>
  <c r="A92" i="50" s="1"/>
  <c r="A86" i="108" s="1"/>
  <c r="A87" i="5"/>
  <c r="A83" i="42" s="1"/>
  <c r="A91" i="50" s="1"/>
  <c r="A85" i="108" s="1"/>
  <c r="A86" i="5"/>
  <c r="A82" i="42" s="1"/>
  <c r="A90" i="50" s="1"/>
  <c r="A84" i="108" s="1"/>
  <c r="A85" i="5"/>
  <c r="A81" i="42" s="1"/>
  <c r="A89" i="50" s="1"/>
  <c r="A83" i="108" s="1"/>
  <c r="A84" i="5"/>
  <c r="A80" i="42" s="1"/>
  <c r="A88" i="50" s="1"/>
  <c r="A82" i="108" s="1"/>
  <c r="A83" i="5"/>
  <c r="A79" i="42" s="1"/>
  <c r="A87" i="50" s="1"/>
  <c r="A81" i="108" s="1"/>
  <c r="A82" i="5"/>
  <c r="A78" i="42" s="1"/>
  <c r="A86" i="50" s="1"/>
  <c r="A80" i="108" s="1"/>
  <c r="A81" i="5"/>
  <c r="A77" i="42" s="1"/>
  <c r="A85" i="50" s="1"/>
  <c r="A79" i="108" s="1"/>
  <c r="A80" i="5"/>
  <c r="A76" i="42" s="1"/>
  <c r="A84" i="50" s="1"/>
  <c r="A78" i="108" s="1"/>
  <c r="A79" i="5"/>
  <c r="A75" i="42" s="1"/>
  <c r="A83" i="50" s="1"/>
  <c r="A77" i="108" s="1"/>
  <c r="A78" i="5"/>
  <c r="A74" i="42" s="1"/>
  <c r="A82" i="50" s="1"/>
  <c r="A76" i="108" s="1"/>
  <c r="A77" i="5"/>
  <c r="A73" i="42" s="1"/>
  <c r="A81" i="50" s="1"/>
  <c r="A75" i="108" s="1"/>
  <c r="A76" i="5"/>
  <c r="A72" i="42" s="1"/>
  <c r="A80" i="50" s="1"/>
  <c r="A74" i="108" s="1"/>
  <c r="A75" i="5"/>
  <c r="A71" i="42" s="1"/>
  <c r="A79" i="50" s="1"/>
  <c r="A73" i="108" s="1"/>
  <c r="A74" i="5"/>
  <c r="A70" i="42" s="1"/>
  <c r="A78" i="50" s="1"/>
  <c r="A72" i="108" s="1"/>
  <c r="A73" i="5"/>
  <c r="A69" i="42" s="1"/>
  <c r="A77" i="50" s="1"/>
  <c r="A71" i="108" s="1"/>
  <c r="A72" i="5"/>
  <c r="A68" i="42" s="1"/>
  <c r="A76" i="50" s="1"/>
  <c r="A70" i="108" s="1"/>
  <c r="A71" i="5"/>
  <c r="A67" i="42" s="1"/>
  <c r="A75" i="50" s="1"/>
  <c r="A69" i="108" s="1"/>
  <c r="A70" i="5"/>
  <c r="A66" i="42" s="1"/>
  <c r="A74" i="50" s="1"/>
  <c r="A68" i="108" s="1"/>
  <c r="A69" i="5"/>
  <c r="A65" i="42" s="1"/>
  <c r="A73" i="50" s="1"/>
  <c r="A67" i="108" s="1"/>
  <c r="A68" i="5"/>
  <c r="A64" i="42" s="1"/>
  <c r="A72" i="50" s="1"/>
  <c r="A66" i="108" s="1"/>
  <c r="A67" i="5"/>
  <c r="A63" i="42" s="1"/>
  <c r="A71" i="50" s="1"/>
  <c r="A65" i="108" s="1"/>
  <c r="A66" i="5"/>
  <c r="A62" i="42" s="1"/>
  <c r="A70" i="50" s="1"/>
  <c r="A64" i="108" s="1"/>
  <c r="A65" i="5"/>
  <c r="A61" i="42" s="1"/>
  <c r="A69" i="50" s="1"/>
  <c r="A63" i="108" s="1"/>
  <c r="A64" i="5"/>
  <c r="A60" i="42" s="1"/>
  <c r="A68" i="50" s="1"/>
  <c r="A62" i="108" s="1"/>
  <c r="A63" i="5"/>
  <c r="A59" i="42" s="1"/>
  <c r="A67" i="50" s="1"/>
  <c r="A61" i="108" s="1"/>
  <c r="A62" i="5"/>
  <c r="A58" i="42" s="1"/>
  <c r="A66" i="50" s="1"/>
  <c r="A60" i="108" s="1"/>
  <c r="A61" i="5"/>
  <c r="A57" i="42" s="1"/>
  <c r="A65" i="50" s="1"/>
  <c r="A59" i="108" s="1"/>
  <c r="A60" i="5"/>
  <c r="A56" i="42" s="1"/>
  <c r="A64" i="50" s="1"/>
  <c r="A58" i="108" s="1"/>
  <c r="A59" i="5"/>
  <c r="A55" i="42" s="1"/>
  <c r="A63" i="50" s="1"/>
  <c r="A57" i="108" s="1"/>
  <c r="A58" i="5"/>
  <c r="A54" i="42" s="1"/>
  <c r="A62" i="50" s="1"/>
  <c r="A56" i="108" s="1"/>
  <c r="A57" i="5"/>
  <c r="A53" i="42" s="1"/>
  <c r="A61" i="50" s="1"/>
  <c r="A55" i="108" s="1"/>
  <c r="A56" i="5"/>
  <c r="A52" i="42" s="1"/>
  <c r="A60" i="50" s="1"/>
  <c r="A54" i="108" s="1"/>
  <c r="A55" i="5"/>
  <c r="A51" i="42" s="1"/>
  <c r="A59" i="50" s="1"/>
  <c r="A53" i="108" s="1"/>
  <c r="A54" i="5"/>
  <c r="A50" i="42" s="1"/>
  <c r="A58" i="50" s="1"/>
  <c r="A52" i="108" s="1"/>
  <c r="A53" i="5"/>
  <c r="A49" i="42" s="1"/>
  <c r="A57" i="50" s="1"/>
  <c r="A51" i="108" s="1"/>
  <c r="A52" i="5"/>
  <c r="A48" i="42" s="1"/>
  <c r="A56" i="50" s="1"/>
  <c r="A50" i="108" s="1"/>
  <c r="A51" i="5"/>
  <c r="A47" i="42" s="1"/>
  <c r="A55" i="50" s="1"/>
  <c r="A49" i="108" s="1"/>
  <c r="A50" i="5"/>
  <c r="A46" i="42" s="1"/>
  <c r="A54" i="50" s="1"/>
  <c r="A48" i="108" s="1"/>
  <c r="A49" i="5"/>
  <c r="A45" i="42" s="1"/>
  <c r="A53" i="50" s="1"/>
  <c r="A47" i="108" s="1"/>
  <c r="A48" i="5"/>
  <c r="A44" i="42" s="1"/>
  <c r="A52" i="50" s="1"/>
  <c r="A46" i="108" s="1"/>
  <c r="A47" i="5"/>
  <c r="A43" i="42" s="1"/>
  <c r="A51" i="50" s="1"/>
  <c r="A45" i="108" s="1"/>
  <c r="A46" i="5"/>
  <c r="A42" i="42" s="1"/>
  <c r="A50" i="50" s="1"/>
  <c r="A44" i="108" s="1"/>
  <c r="A45" i="5"/>
  <c r="A41" i="42" s="1"/>
  <c r="A49" i="50" s="1"/>
  <c r="A43" i="108" s="1"/>
  <c r="A44" i="5"/>
  <c r="A40" i="42" s="1"/>
  <c r="A48" i="50" s="1"/>
  <c r="A42" i="108" s="1"/>
  <c r="A43" i="5"/>
  <c r="A39" i="42" s="1"/>
  <c r="A47" i="50" s="1"/>
  <c r="A41" i="108" s="1"/>
  <c r="A42" i="5"/>
  <c r="A38" i="42" s="1"/>
  <c r="A46" i="50" s="1"/>
  <c r="A40" i="108" s="1"/>
  <c r="A41" i="5"/>
  <c r="A37" i="42" s="1"/>
  <c r="A45" i="50" s="1"/>
  <c r="A39" i="108" s="1"/>
  <c r="A40" i="5"/>
  <c r="A36" i="42" s="1"/>
  <c r="A44" i="50" s="1"/>
  <c r="A38" i="108" s="1"/>
  <c r="A39" i="5"/>
  <c r="A35" i="42" s="1"/>
  <c r="A43" i="50" s="1"/>
  <c r="A37" i="108" s="1"/>
  <c r="A38" i="5"/>
  <c r="A34" i="42" s="1"/>
  <c r="A42" i="50" s="1"/>
  <c r="A36" i="108" s="1"/>
  <c r="A37" i="5"/>
  <c r="A33" i="42" s="1"/>
  <c r="A41" i="50" s="1"/>
  <c r="A35" i="108" s="1"/>
  <c r="A36" i="5"/>
  <c r="A32" i="42" s="1"/>
  <c r="A40" i="50" s="1"/>
  <c r="A34" i="108" s="1"/>
  <c r="A35" i="5"/>
  <c r="A31" i="42" s="1"/>
  <c r="A39" i="50" s="1"/>
  <c r="A33" i="108" s="1"/>
  <c r="A34" i="5"/>
  <c r="A30" i="42" s="1"/>
  <c r="A38" i="50" s="1"/>
  <c r="A32" i="108" s="1"/>
  <c r="A33" i="5"/>
  <c r="A29" i="42" s="1"/>
  <c r="A37" i="50" s="1"/>
  <c r="A31" i="108" s="1"/>
  <c r="A32" i="5"/>
  <c r="A28" i="42" s="1"/>
  <c r="A36" i="50" s="1"/>
  <c r="A30" i="108" s="1"/>
  <c r="A31" i="5"/>
  <c r="A27" i="42" s="1"/>
  <c r="A35" i="50" s="1"/>
  <c r="A29" i="108" s="1"/>
  <c r="A30" i="5"/>
  <c r="A26" i="42" s="1"/>
  <c r="A34" i="50" s="1"/>
  <c r="A28" i="108" s="1"/>
  <c r="A29" i="5"/>
  <c r="A25" i="42" s="1"/>
  <c r="A33" i="50" s="1"/>
  <c r="A27" i="108" s="1"/>
  <c r="A28" i="5"/>
  <c r="A24" i="42" s="1"/>
  <c r="A32" i="50" s="1"/>
  <c r="A26" i="108" s="1"/>
  <c r="A27" i="5"/>
  <c r="A23" i="42" s="1"/>
  <c r="A31" i="50" s="1"/>
  <c r="A25" i="108" s="1"/>
  <c r="A26" i="5"/>
  <c r="A22" i="42" s="1"/>
  <c r="A30" i="50" s="1"/>
  <c r="A24" i="108" s="1"/>
  <c r="A25" i="5"/>
  <c r="A21" i="42" s="1"/>
  <c r="A29" i="50" s="1"/>
  <c r="A23" i="108" s="1"/>
  <c r="A24" i="5"/>
  <c r="A20" i="42" s="1"/>
  <c r="A28" i="50" s="1"/>
  <c r="A22" i="108" s="1"/>
  <c r="A23" i="5"/>
  <c r="A19" i="42" s="1"/>
  <c r="A27" i="50" s="1"/>
  <c r="A21" i="108" s="1"/>
  <c r="A22" i="5"/>
  <c r="A18" i="42" s="1"/>
  <c r="A26" i="50" s="1"/>
  <c r="A20" i="108" s="1"/>
  <c r="A21" i="5"/>
  <c r="A17" i="42" s="1"/>
  <c r="A25" i="50" s="1"/>
  <c r="A19" i="108" s="1"/>
  <c r="A20" i="5"/>
  <c r="A16" i="42" s="1"/>
  <c r="A24" i="50" s="1"/>
  <c r="A18" i="108" s="1"/>
  <c r="A19" i="5"/>
  <c r="A15" i="42" s="1"/>
  <c r="A23" i="50" s="1"/>
  <c r="A17" i="108" s="1"/>
  <c r="A18" i="5"/>
  <c r="A14" i="42" s="1"/>
  <c r="A22" i="50" s="1"/>
  <c r="A16" i="108" s="1"/>
  <c r="A17" i="5"/>
  <c r="A13" i="42" s="1"/>
  <c r="A21" i="50" s="1"/>
  <c r="A15" i="108" s="1"/>
  <c r="A16" i="5"/>
  <c r="A12" i="42" s="1"/>
  <c r="A20" i="50" s="1"/>
  <c r="A14" i="108" s="1"/>
  <c r="A15" i="5"/>
  <c r="A11" i="42" s="1"/>
  <c r="A19" i="50" s="1"/>
  <c r="A13" i="108" s="1"/>
  <c r="A14" i="5"/>
  <c r="A10" i="42" s="1"/>
  <c r="A18" i="50" s="1"/>
  <c r="A12" i="108" s="1"/>
  <c r="A13" i="5"/>
  <c r="A9" i="42" s="1"/>
  <c r="A17" i="50" s="1"/>
  <c r="A11" i="108" s="1"/>
  <c r="A12" i="5"/>
  <c r="A8" i="42" s="1"/>
  <c r="A16" i="50" s="1"/>
  <c r="A10" i="108" s="1"/>
  <c r="A11" i="5"/>
  <c r="A7" i="42" s="1"/>
  <c r="A15" i="50" s="1"/>
  <c r="A9" i="108" s="1"/>
  <c r="A10" i="5"/>
  <c r="A6" i="42" s="1"/>
  <c r="A14" i="50" s="1"/>
  <c r="A8" i="108" s="1"/>
  <c r="A9" i="5"/>
  <c r="A5" i="42" s="1"/>
  <c r="A13" i="50" s="1"/>
  <c r="A7" i="108" s="1"/>
  <c r="A8" i="5"/>
  <c r="A4" i="42" s="1"/>
  <c r="A12" i="50" s="1"/>
  <c r="A6" i="108" s="1"/>
  <c r="A7" i="5"/>
  <c r="A3" i="42" s="1"/>
  <c r="A11" i="50" s="1"/>
  <c r="A5" i="108" s="1"/>
  <c r="L3" i="52"/>
  <c r="AW4" i="2" l="1"/>
  <c r="AX2" i="2"/>
  <c r="BL4" i="2"/>
  <c r="CA2" i="2"/>
  <c r="P112" i="50"/>
  <c r="P30" i="50"/>
  <c r="P19" i="50"/>
  <c r="P94" i="50"/>
  <c r="P150" i="50"/>
  <c r="P176" i="50"/>
  <c r="P62" i="50"/>
  <c r="P144" i="50"/>
  <c r="P182" i="50"/>
  <c r="P118" i="50"/>
  <c r="P78" i="50"/>
  <c r="P46" i="50"/>
  <c r="P14" i="50"/>
  <c r="P192" i="50"/>
  <c r="P160" i="50"/>
  <c r="P128" i="50"/>
  <c r="P198" i="50"/>
  <c r="P166" i="50"/>
  <c r="P134" i="50"/>
  <c r="P102" i="50"/>
  <c r="P86" i="50"/>
  <c r="P70" i="50"/>
  <c r="P54" i="50"/>
  <c r="P38" i="50"/>
  <c r="P22" i="50"/>
  <c r="AF12" i="50"/>
  <c r="D6" i="108"/>
  <c r="AF196" i="50"/>
  <c r="D190" i="108"/>
  <c r="AF188" i="50"/>
  <c r="D182" i="108"/>
  <c r="AF180" i="50"/>
  <c r="D174" i="108"/>
  <c r="AF172" i="50"/>
  <c r="D166" i="108"/>
  <c r="AF164" i="50"/>
  <c r="D158" i="108"/>
  <c r="AF156" i="50"/>
  <c r="D150" i="108"/>
  <c r="AF148" i="50"/>
  <c r="D142" i="108"/>
  <c r="AF140" i="50"/>
  <c r="D134" i="108"/>
  <c r="AF132" i="50"/>
  <c r="D126" i="108"/>
  <c r="AF124" i="50"/>
  <c r="D118" i="108"/>
  <c r="AF116" i="50"/>
  <c r="D110" i="108"/>
  <c r="P110" i="108" s="1"/>
  <c r="AF108" i="50"/>
  <c r="D102" i="108"/>
  <c r="AF100" i="50"/>
  <c r="D94" i="108"/>
  <c r="AF96" i="50"/>
  <c r="D90" i="108"/>
  <c r="AF92" i="50"/>
  <c r="D86" i="108"/>
  <c r="AF88" i="50"/>
  <c r="D82" i="108"/>
  <c r="AF84" i="50"/>
  <c r="D78" i="108"/>
  <c r="AF80" i="50"/>
  <c r="D74" i="108"/>
  <c r="AF76" i="50"/>
  <c r="D70" i="108"/>
  <c r="AF72" i="50"/>
  <c r="D66" i="108"/>
  <c r="AF68" i="50"/>
  <c r="D62" i="108"/>
  <c r="AF64" i="50"/>
  <c r="D58" i="108"/>
  <c r="AF60" i="50"/>
  <c r="D54" i="108"/>
  <c r="AF56" i="50"/>
  <c r="D50" i="108"/>
  <c r="AF52" i="50"/>
  <c r="D46" i="108"/>
  <c r="AF48" i="50"/>
  <c r="D42" i="108"/>
  <c r="AF44" i="50"/>
  <c r="D38" i="108"/>
  <c r="AF40" i="50"/>
  <c r="D34" i="108"/>
  <c r="AF36" i="50"/>
  <c r="D30" i="108"/>
  <c r="AF32" i="50"/>
  <c r="D26" i="108"/>
  <c r="AF28" i="50"/>
  <c r="D22" i="108"/>
  <c r="AF24" i="50"/>
  <c r="D18" i="108"/>
  <c r="AF20" i="50"/>
  <c r="D14" i="108"/>
  <c r="AF16" i="50"/>
  <c r="D10" i="108"/>
  <c r="J99" i="108"/>
  <c r="P99" i="108" s="1"/>
  <c r="P200" i="50"/>
  <c r="D194" i="108"/>
  <c r="P184" i="50"/>
  <c r="D178" i="108"/>
  <c r="P168" i="50"/>
  <c r="D162" i="108"/>
  <c r="P152" i="50"/>
  <c r="D146" i="108"/>
  <c r="P136" i="50"/>
  <c r="D130" i="108"/>
  <c r="P120" i="50"/>
  <c r="D114" i="108"/>
  <c r="P104" i="50"/>
  <c r="D98" i="108"/>
  <c r="P190" i="50"/>
  <c r="D184" i="108"/>
  <c r="P174" i="50"/>
  <c r="D168" i="108"/>
  <c r="P158" i="50"/>
  <c r="D152" i="108"/>
  <c r="P142" i="50"/>
  <c r="D136" i="108"/>
  <c r="P126" i="50"/>
  <c r="D120" i="108"/>
  <c r="P110" i="50"/>
  <c r="D104" i="108"/>
  <c r="P98" i="50"/>
  <c r="D92" i="108"/>
  <c r="P90" i="50"/>
  <c r="D84" i="108"/>
  <c r="P82" i="50"/>
  <c r="D76" i="108"/>
  <c r="P74" i="50"/>
  <c r="D68" i="108"/>
  <c r="P66" i="50"/>
  <c r="D60" i="108"/>
  <c r="P58" i="50"/>
  <c r="D52" i="108"/>
  <c r="P50" i="50"/>
  <c r="D44" i="108"/>
  <c r="P42" i="50"/>
  <c r="D36" i="108"/>
  <c r="P34" i="50"/>
  <c r="D28" i="108"/>
  <c r="P26" i="50"/>
  <c r="D20" i="108"/>
  <c r="P18" i="50"/>
  <c r="D12" i="108"/>
  <c r="AF29" i="50"/>
  <c r="D23" i="108"/>
  <c r="AF25" i="50"/>
  <c r="D19" i="108"/>
  <c r="P19" i="108" s="1"/>
  <c r="AF21" i="50"/>
  <c r="D15" i="108"/>
  <c r="AF17" i="50"/>
  <c r="D11" i="108"/>
  <c r="AF13" i="50"/>
  <c r="D7" i="108"/>
  <c r="P191" i="108"/>
  <c r="P183" i="108"/>
  <c r="P175" i="108"/>
  <c r="P167" i="108"/>
  <c r="P159" i="108"/>
  <c r="P151" i="108"/>
  <c r="P143" i="108"/>
  <c r="P135" i="108"/>
  <c r="P127" i="108"/>
  <c r="P119" i="108"/>
  <c r="P111" i="108"/>
  <c r="P103" i="108"/>
  <c r="P95" i="108"/>
  <c r="P87" i="108"/>
  <c r="P79" i="108"/>
  <c r="P71" i="108"/>
  <c r="P63" i="108"/>
  <c r="P55" i="108"/>
  <c r="P47" i="108"/>
  <c r="P39" i="108"/>
  <c r="P31" i="108"/>
  <c r="P193" i="108"/>
  <c r="P185" i="108"/>
  <c r="P177" i="108"/>
  <c r="P169" i="108"/>
  <c r="P161" i="108"/>
  <c r="P153" i="108"/>
  <c r="P145" i="108"/>
  <c r="P137" i="108"/>
  <c r="P129" i="108"/>
  <c r="P121" i="108"/>
  <c r="P113" i="108"/>
  <c r="P105" i="108"/>
  <c r="P97" i="108"/>
  <c r="P89" i="108"/>
  <c r="P81" i="108"/>
  <c r="P73" i="108"/>
  <c r="P65" i="108"/>
  <c r="P57" i="108"/>
  <c r="P49" i="108"/>
  <c r="P41" i="108"/>
  <c r="P33" i="108"/>
  <c r="R200" i="50"/>
  <c r="R192" i="50"/>
  <c r="R184" i="50"/>
  <c r="R176" i="50"/>
  <c r="R168" i="50"/>
  <c r="R160" i="50"/>
  <c r="R152" i="50"/>
  <c r="R144" i="50"/>
  <c r="R136" i="50"/>
  <c r="R128" i="50"/>
  <c r="R120" i="50"/>
  <c r="R112" i="50"/>
  <c r="R104" i="50"/>
  <c r="R96" i="50"/>
  <c r="R88" i="50"/>
  <c r="R80" i="50"/>
  <c r="R72" i="50"/>
  <c r="R64" i="50"/>
  <c r="R56" i="50"/>
  <c r="R48" i="50"/>
  <c r="R40" i="50"/>
  <c r="R32" i="50"/>
  <c r="R24" i="50"/>
  <c r="R16" i="50"/>
  <c r="R195" i="50"/>
  <c r="R187" i="50"/>
  <c r="R179" i="50"/>
  <c r="R171" i="50"/>
  <c r="R163" i="50"/>
  <c r="R155" i="50"/>
  <c r="R147" i="50"/>
  <c r="R139" i="50"/>
  <c r="R131" i="50"/>
  <c r="R123" i="50"/>
  <c r="R115" i="50"/>
  <c r="R107" i="50"/>
  <c r="R99" i="50"/>
  <c r="R91" i="50"/>
  <c r="R83" i="50"/>
  <c r="R75" i="50"/>
  <c r="R67" i="50"/>
  <c r="R59" i="50"/>
  <c r="R51" i="50"/>
  <c r="R43" i="50"/>
  <c r="R35" i="50"/>
  <c r="R27" i="50"/>
  <c r="R19" i="50"/>
  <c r="H3" i="16"/>
  <c r="F7" i="5" s="1"/>
  <c r="H4" i="16"/>
  <c r="F8" i="5" s="1"/>
  <c r="H5" i="16"/>
  <c r="F9" i="5" s="1"/>
  <c r="H6" i="16"/>
  <c r="F10" i="5" s="1"/>
  <c r="H7" i="16"/>
  <c r="F11" i="5" s="1"/>
  <c r="H8" i="16"/>
  <c r="F12" i="5" s="1"/>
  <c r="H9" i="16"/>
  <c r="F13" i="5" s="1"/>
  <c r="H10" i="16"/>
  <c r="F14" i="5" s="1"/>
  <c r="H11" i="16"/>
  <c r="F15" i="5" s="1"/>
  <c r="H12" i="16"/>
  <c r="F16" i="5" s="1"/>
  <c r="H13" i="16"/>
  <c r="F17" i="5" s="1"/>
  <c r="H14" i="16"/>
  <c r="F18" i="5" s="1"/>
  <c r="H15" i="16"/>
  <c r="F19" i="5" s="1"/>
  <c r="H16" i="16"/>
  <c r="F20" i="5" s="1"/>
  <c r="H17" i="16"/>
  <c r="F21" i="5" s="1"/>
  <c r="H18" i="16"/>
  <c r="F22" i="5" s="1"/>
  <c r="H20" i="16"/>
  <c r="F24" i="5" s="1"/>
  <c r="H21" i="16"/>
  <c r="F25" i="5" s="1"/>
  <c r="H22" i="16"/>
  <c r="F26" i="5" s="1"/>
  <c r="H23" i="16"/>
  <c r="F27" i="5" s="1"/>
  <c r="H25" i="16"/>
  <c r="F29" i="5" s="1"/>
  <c r="H26" i="16"/>
  <c r="F30" i="5" s="1"/>
  <c r="H27" i="16"/>
  <c r="F31" i="5" s="1"/>
  <c r="H28" i="16"/>
  <c r="F32" i="5" s="1"/>
  <c r="H29" i="16"/>
  <c r="F33" i="5" s="1"/>
  <c r="H30" i="16"/>
  <c r="F34" i="5" s="1"/>
  <c r="H31" i="16"/>
  <c r="F35" i="5" s="1"/>
  <c r="H32" i="16"/>
  <c r="F36" i="5" s="1"/>
  <c r="H33" i="16"/>
  <c r="F37" i="5" s="1"/>
  <c r="H34" i="16"/>
  <c r="F38" i="5" s="1"/>
  <c r="H35" i="16"/>
  <c r="F39" i="5" s="1"/>
  <c r="H36" i="16"/>
  <c r="F40" i="5" s="1"/>
  <c r="H37" i="16"/>
  <c r="F41" i="5" s="1"/>
  <c r="H38" i="16"/>
  <c r="F42" i="5" s="1"/>
  <c r="H40" i="16"/>
  <c r="F44" i="5" s="1"/>
  <c r="H41" i="16"/>
  <c r="F45" i="5" s="1"/>
  <c r="H42" i="16"/>
  <c r="F46" i="5" s="1"/>
  <c r="H43" i="16"/>
  <c r="F47" i="5" s="1"/>
  <c r="H44" i="16"/>
  <c r="F48" i="5" s="1"/>
  <c r="H45" i="16"/>
  <c r="F49" i="5" s="1"/>
  <c r="H46" i="16"/>
  <c r="F50" i="5" s="1"/>
  <c r="H47" i="16"/>
  <c r="F51" i="5" s="1"/>
  <c r="H48" i="16"/>
  <c r="F52" i="5" s="1"/>
  <c r="H49" i="16"/>
  <c r="F53" i="5" s="1"/>
  <c r="H50" i="16"/>
  <c r="F54" i="5" s="1"/>
  <c r="H51" i="16"/>
  <c r="F55" i="5" s="1"/>
  <c r="H52" i="16"/>
  <c r="F56" i="5" s="1"/>
  <c r="H53" i="16"/>
  <c r="F57" i="5" s="1"/>
  <c r="H54" i="16"/>
  <c r="F58" i="5" s="1"/>
  <c r="H55" i="16"/>
  <c r="F59" i="5" s="1"/>
  <c r="H56" i="16"/>
  <c r="F60" i="5" s="1"/>
  <c r="H57" i="16"/>
  <c r="F61" i="5" s="1"/>
  <c r="H58" i="16"/>
  <c r="F62" i="5" s="1"/>
  <c r="H59" i="16"/>
  <c r="F63" i="5" s="1"/>
  <c r="H60" i="16"/>
  <c r="F64" i="5" s="1"/>
  <c r="H61" i="16"/>
  <c r="F65" i="5" s="1"/>
  <c r="H62" i="16"/>
  <c r="F66" i="5" s="1"/>
  <c r="H63" i="16"/>
  <c r="F67" i="5" s="1"/>
  <c r="H64" i="16"/>
  <c r="F68" i="5" s="1"/>
  <c r="H65" i="16"/>
  <c r="F69" i="5" s="1"/>
  <c r="H66" i="16"/>
  <c r="F70" i="5" s="1"/>
  <c r="H67" i="16"/>
  <c r="F71" i="5" s="1"/>
  <c r="H68" i="16"/>
  <c r="F72" i="5" s="1"/>
  <c r="H69" i="16"/>
  <c r="F73" i="5" s="1"/>
  <c r="H70" i="16"/>
  <c r="F74" i="5" s="1"/>
  <c r="H71" i="16"/>
  <c r="F75" i="5" s="1"/>
  <c r="H72" i="16"/>
  <c r="F76" i="5" s="1"/>
  <c r="H73" i="16"/>
  <c r="F77" i="5" s="1"/>
  <c r="H74" i="16"/>
  <c r="F78" i="5" s="1"/>
  <c r="H75" i="16"/>
  <c r="F79" i="5" s="1"/>
  <c r="H76" i="16"/>
  <c r="F80" i="5" s="1"/>
  <c r="H77" i="16"/>
  <c r="F81" i="5" s="1"/>
  <c r="H78" i="16"/>
  <c r="F82" i="5" s="1"/>
  <c r="H79" i="16"/>
  <c r="F83" i="5" s="1"/>
  <c r="H80" i="16"/>
  <c r="F84" i="5" s="1"/>
  <c r="H81" i="16"/>
  <c r="F85" i="5" s="1"/>
  <c r="H82" i="16"/>
  <c r="F86" i="5" s="1"/>
  <c r="H83" i="16"/>
  <c r="F87" i="5" s="1"/>
  <c r="H84" i="16"/>
  <c r="F88" i="5" s="1"/>
  <c r="H85" i="16"/>
  <c r="F89" i="5" s="1"/>
  <c r="H86" i="16"/>
  <c r="F90" i="5" s="1"/>
  <c r="H87" i="16"/>
  <c r="F91" i="5" s="1"/>
  <c r="H88" i="16"/>
  <c r="F92" i="5" s="1"/>
  <c r="H89" i="16"/>
  <c r="F93" i="5" s="1"/>
  <c r="H90" i="16"/>
  <c r="F94" i="5" s="1"/>
  <c r="H91" i="16"/>
  <c r="F95" i="5" s="1"/>
  <c r="H92" i="16"/>
  <c r="F96" i="5" s="1"/>
  <c r="H93" i="16"/>
  <c r="F97" i="5" s="1"/>
  <c r="H94" i="16"/>
  <c r="F98" i="5" s="1"/>
  <c r="H96" i="16"/>
  <c r="F100" i="5" s="1"/>
  <c r="H97" i="16"/>
  <c r="F101" i="5" s="1"/>
  <c r="H98" i="16"/>
  <c r="F102" i="5" s="1"/>
  <c r="H99" i="16"/>
  <c r="F103" i="5" s="1"/>
  <c r="H100" i="16"/>
  <c r="F104" i="5" s="1"/>
  <c r="H101" i="16"/>
  <c r="F105" i="5" s="1"/>
  <c r="H102" i="16"/>
  <c r="F106" i="5" s="1"/>
  <c r="H103" i="16"/>
  <c r="F107" i="5" s="1"/>
  <c r="H104" i="16"/>
  <c r="F108" i="5" s="1"/>
  <c r="H105" i="16"/>
  <c r="F109" i="5" s="1"/>
  <c r="H106" i="16"/>
  <c r="F110" i="5" s="1"/>
  <c r="H107" i="16"/>
  <c r="F111" i="5" s="1"/>
  <c r="H108" i="16"/>
  <c r="F112" i="5" s="1"/>
  <c r="H109" i="16"/>
  <c r="F113" i="5" s="1"/>
  <c r="H110" i="16"/>
  <c r="F114" i="5" s="1"/>
  <c r="H111" i="16"/>
  <c r="F115" i="5" s="1"/>
  <c r="H112" i="16"/>
  <c r="F116" i="5" s="1"/>
  <c r="H113" i="16"/>
  <c r="F117" i="5" s="1"/>
  <c r="H114" i="16"/>
  <c r="F118" i="5" s="1"/>
  <c r="H115" i="16"/>
  <c r="F119" i="5" s="1"/>
  <c r="H116" i="16"/>
  <c r="F120" i="5" s="1"/>
  <c r="H117" i="16"/>
  <c r="F121" i="5" s="1"/>
  <c r="H118" i="16"/>
  <c r="F122" i="5" s="1"/>
  <c r="H119" i="16"/>
  <c r="F123" i="5" s="1"/>
  <c r="H120" i="16"/>
  <c r="F124" i="5" s="1"/>
  <c r="H121" i="16"/>
  <c r="F125" i="5" s="1"/>
  <c r="H122" i="16"/>
  <c r="F126" i="5" s="1"/>
  <c r="H123" i="16"/>
  <c r="F127" i="5" s="1"/>
  <c r="H124" i="16"/>
  <c r="F128" i="5" s="1"/>
  <c r="H125" i="16"/>
  <c r="F129" i="5" s="1"/>
  <c r="H126" i="16"/>
  <c r="F130" i="5" s="1"/>
  <c r="H127" i="16"/>
  <c r="F131" i="5" s="1"/>
  <c r="H128" i="16"/>
  <c r="F132" i="5" s="1"/>
  <c r="H129" i="16"/>
  <c r="F133" i="5" s="1"/>
  <c r="H130" i="16"/>
  <c r="F134" i="5" s="1"/>
  <c r="H131" i="16"/>
  <c r="F135" i="5" s="1"/>
  <c r="H132" i="16"/>
  <c r="F136" i="5" s="1"/>
  <c r="X17" i="50"/>
  <c r="J11" i="108" s="1"/>
  <c r="P25" i="50"/>
  <c r="P17" i="50"/>
  <c r="R196" i="50"/>
  <c r="R188" i="50"/>
  <c r="R180" i="50"/>
  <c r="R172" i="50"/>
  <c r="R164" i="50"/>
  <c r="R156" i="50"/>
  <c r="R148" i="50"/>
  <c r="R140" i="50"/>
  <c r="R132" i="50"/>
  <c r="R124" i="50"/>
  <c r="R116" i="50"/>
  <c r="R108" i="50"/>
  <c r="R100" i="50"/>
  <c r="R92" i="50"/>
  <c r="R84" i="50"/>
  <c r="R76" i="50"/>
  <c r="R68" i="50"/>
  <c r="R60" i="50"/>
  <c r="R52" i="50"/>
  <c r="R44" i="50"/>
  <c r="R36" i="50"/>
  <c r="R28" i="50"/>
  <c r="R20" i="50"/>
  <c r="R199" i="50"/>
  <c r="R191" i="50"/>
  <c r="R183" i="50"/>
  <c r="R175" i="50"/>
  <c r="R167" i="50"/>
  <c r="R159" i="50"/>
  <c r="R151" i="50"/>
  <c r="R143" i="50"/>
  <c r="R135" i="50"/>
  <c r="R127" i="50"/>
  <c r="R119" i="50"/>
  <c r="R111" i="50"/>
  <c r="R103" i="50"/>
  <c r="R95" i="50"/>
  <c r="R87" i="50"/>
  <c r="R79" i="50"/>
  <c r="R71" i="50"/>
  <c r="R63" i="50"/>
  <c r="R55" i="50"/>
  <c r="R47" i="50"/>
  <c r="R39" i="50"/>
  <c r="R31" i="50"/>
  <c r="R23" i="50"/>
  <c r="R15" i="50"/>
  <c r="X202" i="50"/>
  <c r="J196" i="108" s="1"/>
  <c r="P196" i="108" s="1"/>
  <c r="AF202" i="50"/>
  <c r="X194" i="50"/>
  <c r="J188" i="108" s="1"/>
  <c r="P188" i="108" s="1"/>
  <c r="AF194" i="50"/>
  <c r="X186" i="50"/>
  <c r="J180" i="108" s="1"/>
  <c r="P180" i="108" s="1"/>
  <c r="AF186" i="50"/>
  <c r="X178" i="50"/>
  <c r="J172" i="108" s="1"/>
  <c r="P172" i="108" s="1"/>
  <c r="AF178" i="50"/>
  <c r="X170" i="50"/>
  <c r="J164" i="108" s="1"/>
  <c r="P164" i="108" s="1"/>
  <c r="AF170" i="50"/>
  <c r="X162" i="50"/>
  <c r="J156" i="108" s="1"/>
  <c r="P156" i="108" s="1"/>
  <c r="AF162" i="50"/>
  <c r="X154" i="50"/>
  <c r="J148" i="108" s="1"/>
  <c r="P148" i="108" s="1"/>
  <c r="AF154" i="50"/>
  <c r="X146" i="50"/>
  <c r="J140" i="108" s="1"/>
  <c r="P140" i="108" s="1"/>
  <c r="AF146" i="50"/>
  <c r="X138" i="50"/>
  <c r="J132" i="108" s="1"/>
  <c r="P132" i="108" s="1"/>
  <c r="AF138" i="50"/>
  <c r="X130" i="50"/>
  <c r="J124" i="108" s="1"/>
  <c r="P124" i="108" s="1"/>
  <c r="AF130" i="50"/>
  <c r="X122" i="50"/>
  <c r="J116" i="108" s="1"/>
  <c r="P116" i="108" s="1"/>
  <c r="AF122" i="50"/>
  <c r="X114" i="50"/>
  <c r="J108" i="108" s="1"/>
  <c r="P108" i="108" s="1"/>
  <c r="AF114" i="50"/>
  <c r="X106" i="50"/>
  <c r="J100" i="108" s="1"/>
  <c r="P100" i="108" s="1"/>
  <c r="AF106" i="50"/>
  <c r="X31" i="50"/>
  <c r="J25" i="108" s="1"/>
  <c r="P25" i="108" s="1"/>
  <c r="AF31" i="50"/>
  <c r="X27" i="50"/>
  <c r="J21" i="108" s="1"/>
  <c r="P21" i="108" s="1"/>
  <c r="AF27" i="50"/>
  <c r="X23" i="50"/>
  <c r="J17" i="108" s="1"/>
  <c r="P17" i="108" s="1"/>
  <c r="AF23" i="50"/>
  <c r="X19" i="50"/>
  <c r="J13" i="108" s="1"/>
  <c r="P13" i="108" s="1"/>
  <c r="AF19" i="50"/>
  <c r="X15" i="50"/>
  <c r="J9" i="108" s="1"/>
  <c r="P9" i="108" s="1"/>
  <c r="AF15" i="50"/>
  <c r="X200" i="50"/>
  <c r="J194" i="108" s="1"/>
  <c r="AF200" i="50"/>
  <c r="X192" i="50"/>
  <c r="J186" i="108" s="1"/>
  <c r="P186" i="108" s="1"/>
  <c r="AF192" i="50"/>
  <c r="X184" i="50"/>
  <c r="J178" i="108" s="1"/>
  <c r="AF184" i="50"/>
  <c r="X176" i="50"/>
  <c r="J170" i="108" s="1"/>
  <c r="P170" i="108" s="1"/>
  <c r="AF176" i="50"/>
  <c r="X168" i="50"/>
  <c r="J162" i="108" s="1"/>
  <c r="AF168" i="50"/>
  <c r="X160" i="50"/>
  <c r="J154" i="108" s="1"/>
  <c r="P154" i="108" s="1"/>
  <c r="AF160" i="50"/>
  <c r="X152" i="50"/>
  <c r="J146" i="108" s="1"/>
  <c r="AF152" i="50"/>
  <c r="X144" i="50"/>
  <c r="J138" i="108" s="1"/>
  <c r="P138" i="108" s="1"/>
  <c r="AF144" i="50"/>
  <c r="X136" i="50"/>
  <c r="J130" i="108" s="1"/>
  <c r="AF136" i="50"/>
  <c r="X128" i="50"/>
  <c r="J122" i="108" s="1"/>
  <c r="P122" i="108" s="1"/>
  <c r="AF128" i="50"/>
  <c r="X120" i="50"/>
  <c r="J114" i="108" s="1"/>
  <c r="AF120" i="50"/>
  <c r="X112" i="50"/>
  <c r="J106" i="108" s="1"/>
  <c r="P106" i="108" s="1"/>
  <c r="AF112" i="50"/>
  <c r="X104" i="50"/>
  <c r="AF104" i="50"/>
  <c r="X198" i="50"/>
  <c r="J192" i="108" s="1"/>
  <c r="P192" i="108" s="1"/>
  <c r="AF198" i="50"/>
  <c r="X190" i="50"/>
  <c r="J184" i="108" s="1"/>
  <c r="AF190" i="50"/>
  <c r="X182" i="50"/>
  <c r="J176" i="108" s="1"/>
  <c r="P176" i="108" s="1"/>
  <c r="AF182" i="50"/>
  <c r="X174" i="50"/>
  <c r="J168" i="108" s="1"/>
  <c r="AF174" i="50"/>
  <c r="X166" i="50"/>
  <c r="J160" i="108" s="1"/>
  <c r="P160" i="108" s="1"/>
  <c r="AF166" i="50"/>
  <c r="X158" i="50"/>
  <c r="J152" i="108" s="1"/>
  <c r="AF158" i="50"/>
  <c r="X150" i="50"/>
  <c r="J144" i="108" s="1"/>
  <c r="P144" i="108" s="1"/>
  <c r="AF150" i="50"/>
  <c r="X142" i="50"/>
  <c r="J136" i="108" s="1"/>
  <c r="AF142" i="50"/>
  <c r="X134" i="50"/>
  <c r="J128" i="108" s="1"/>
  <c r="P128" i="108" s="1"/>
  <c r="AF134" i="50"/>
  <c r="X126" i="50"/>
  <c r="J120" i="108" s="1"/>
  <c r="AF126" i="50"/>
  <c r="X118" i="50"/>
  <c r="J112" i="108" s="1"/>
  <c r="P112" i="108" s="1"/>
  <c r="AF118" i="50"/>
  <c r="X110" i="50"/>
  <c r="J104" i="108" s="1"/>
  <c r="AF110" i="50"/>
  <c r="X102" i="50"/>
  <c r="J96" i="108" s="1"/>
  <c r="P96" i="108" s="1"/>
  <c r="AF102" i="50"/>
  <c r="X98" i="50"/>
  <c r="J92" i="108" s="1"/>
  <c r="AF98" i="50"/>
  <c r="X94" i="50"/>
  <c r="J88" i="108" s="1"/>
  <c r="P88" i="108" s="1"/>
  <c r="AF94" i="50"/>
  <c r="X90" i="50"/>
  <c r="J84" i="108" s="1"/>
  <c r="AF90" i="50"/>
  <c r="X86" i="50"/>
  <c r="J80" i="108" s="1"/>
  <c r="P80" i="108" s="1"/>
  <c r="AF86" i="50"/>
  <c r="X82" i="50"/>
  <c r="J76" i="108" s="1"/>
  <c r="AF82" i="50"/>
  <c r="X78" i="50"/>
  <c r="J72" i="108" s="1"/>
  <c r="P72" i="108" s="1"/>
  <c r="AF78" i="50"/>
  <c r="X74" i="50"/>
  <c r="J68" i="108" s="1"/>
  <c r="AF74" i="50"/>
  <c r="X70" i="50"/>
  <c r="J64" i="108" s="1"/>
  <c r="P64" i="108" s="1"/>
  <c r="AF70" i="50"/>
  <c r="X66" i="50"/>
  <c r="J60" i="108" s="1"/>
  <c r="AF66" i="50"/>
  <c r="X62" i="50"/>
  <c r="J56" i="108" s="1"/>
  <c r="P56" i="108" s="1"/>
  <c r="AF62" i="50"/>
  <c r="X58" i="50"/>
  <c r="J52" i="108" s="1"/>
  <c r="AF58" i="50"/>
  <c r="X54" i="50"/>
  <c r="J48" i="108" s="1"/>
  <c r="P48" i="108" s="1"/>
  <c r="AF54" i="50"/>
  <c r="X50" i="50"/>
  <c r="J44" i="108" s="1"/>
  <c r="AF50" i="50"/>
  <c r="X46" i="50"/>
  <c r="J40" i="108" s="1"/>
  <c r="P40" i="108" s="1"/>
  <c r="AF46" i="50"/>
  <c r="X42" i="50"/>
  <c r="J36" i="108" s="1"/>
  <c r="AF42" i="50"/>
  <c r="X38" i="50"/>
  <c r="J32" i="108" s="1"/>
  <c r="P32" i="108" s="1"/>
  <c r="AF38" i="50"/>
  <c r="X34" i="50"/>
  <c r="J28" i="108" s="1"/>
  <c r="AF34" i="50"/>
  <c r="X30" i="50"/>
  <c r="J24" i="108" s="1"/>
  <c r="P24" i="108" s="1"/>
  <c r="AF30" i="50"/>
  <c r="X26" i="50"/>
  <c r="J20" i="108" s="1"/>
  <c r="AF26" i="50"/>
  <c r="X22" i="50"/>
  <c r="J16" i="108" s="1"/>
  <c r="P16" i="108" s="1"/>
  <c r="AF22" i="50"/>
  <c r="X18" i="50"/>
  <c r="J12" i="108" s="1"/>
  <c r="AF18" i="50"/>
  <c r="X14" i="50"/>
  <c r="J8" i="108" s="1"/>
  <c r="P8" i="108" s="1"/>
  <c r="AF14" i="50"/>
  <c r="X44" i="50"/>
  <c r="J38" i="108" s="1"/>
  <c r="P186" i="50"/>
  <c r="P48" i="50"/>
  <c r="P148" i="50"/>
  <c r="P122" i="50"/>
  <c r="X180" i="50"/>
  <c r="J174" i="108" s="1"/>
  <c r="X76" i="50"/>
  <c r="J70" i="108" s="1"/>
  <c r="X12" i="50"/>
  <c r="J6" i="108" s="1"/>
  <c r="P180" i="50"/>
  <c r="P116" i="50"/>
  <c r="P154" i="50"/>
  <c r="P96" i="50"/>
  <c r="P64" i="50"/>
  <c r="P32" i="50"/>
  <c r="X148" i="50"/>
  <c r="J142" i="108" s="1"/>
  <c r="X92" i="50"/>
  <c r="J86" i="108" s="1"/>
  <c r="X60" i="50"/>
  <c r="J54" i="108" s="1"/>
  <c r="X28" i="50"/>
  <c r="J22" i="108" s="1"/>
  <c r="P27" i="50"/>
  <c r="P196" i="50"/>
  <c r="P164" i="50"/>
  <c r="P132" i="50"/>
  <c r="P202" i="50"/>
  <c r="P170" i="50"/>
  <c r="P138" i="50"/>
  <c r="P106" i="50"/>
  <c r="P88" i="50"/>
  <c r="P72" i="50"/>
  <c r="P56" i="50"/>
  <c r="P40" i="50"/>
  <c r="P24" i="50"/>
  <c r="X29" i="50"/>
  <c r="J23" i="108" s="1"/>
  <c r="X21" i="50"/>
  <c r="J15" i="108" s="1"/>
  <c r="X13" i="50"/>
  <c r="J7" i="108" s="1"/>
  <c r="X196" i="50"/>
  <c r="J190" i="108" s="1"/>
  <c r="X164" i="50"/>
  <c r="J158" i="108" s="1"/>
  <c r="X132" i="50"/>
  <c r="J126" i="108" s="1"/>
  <c r="X100" i="50"/>
  <c r="J94" i="108" s="1"/>
  <c r="X84" i="50"/>
  <c r="J78" i="108" s="1"/>
  <c r="X68" i="50"/>
  <c r="J62" i="108" s="1"/>
  <c r="X52" i="50"/>
  <c r="J46" i="108" s="1"/>
  <c r="X36" i="50"/>
  <c r="J30" i="108" s="1"/>
  <c r="X20" i="50"/>
  <c r="J14" i="108" s="1"/>
  <c r="P31" i="50"/>
  <c r="P23" i="50"/>
  <c r="P15" i="50"/>
  <c r="P188" i="50"/>
  <c r="P172" i="50"/>
  <c r="P156" i="50"/>
  <c r="P140" i="50"/>
  <c r="P124" i="50"/>
  <c r="P108" i="50"/>
  <c r="P194" i="50"/>
  <c r="P178" i="50"/>
  <c r="P162" i="50"/>
  <c r="P146" i="50"/>
  <c r="P130" i="50"/>
  <c r="P114" i="50"/>
  <c r="P100" i="50"/>
  <c r="P92" i="50"/>
  <c r="P84" i="50"/>
  <c r="P76" i="50"/>
  <c r="P68" i="50"/>
  <c r="P60" i="50"/>
  <c r="P52" i="50"/>
  <c r="P44" i="50"/>
  <c r="P36" i="50"/>
  <c r="P28" i="50"/>
  <c r="P20" i="50"/>
  <c r="P12" i="50"/>
  <c r="X188" i="50"/>
  <c r="J182" i="108" s="1"/>
  <c r="X172" i="50"/>
  <c r="J166" i="108" s="1"/>
  <c r="X156" i="50"/>
  <c r="J150" i="108" s="1"/>
  <c r="X140" i="50"/>
  <c r="J134" i="108" s="1"/>
  <c r="X124" i="50"/>
  <c r="J118" i="108" s="1"/>
  <c r="X108" i="50"/>
  <c r="J102" i="108" s="1"/>
  <c r="X96" i="50"/>
  <c r="J90" i="108" s="1"/>
  <c r="X88" i="50"/>
  <c r="J82" i="108" s="1"/>
  <c r="X80" i="50"/>
  <c r="J74" i="108" s="1"/>
  <c r="X72" i="50"/>
  <c r="J66" i="108" s="1"/>
  <c r="X64" i="50"/>
  <c r="J58" i="108" s="1"/>
  <c r="X56" i="50"/>
  <c r="J50" i="108" s="1"/>
  <c r="X48" i="50"/>
  <c r="J42" i="108" s="1"/>
  <c r="X40" i="50"/>
  <c r="J34" i="108" s="1"/>
  <c r="X32" i="50"/>
  <c r="J26" i="108" s="1"/>
  <c r="X24" i="50"/>
  <c r="J18" i="108" s="1"/>
  <c r="X16" i="50"/>
  <c r="J10" i="108" s="1"/>
  <c r="L4" i="52"/>
  <c r="L5" i="52" s="1"/>
  <c r="H19" i="16"/>
  <c r="F23" i="5" s="1"/>
  <c r="H24" i="16"/>
  <c r="F28" i="5" s="1"/>
  <c r="H39" i="16"/>
  <c r="F43" i="5" s="1"/>
  <c r="H133" i="16"/>
  <c r="F137" i="5" s="1"/>
  <c r="H134" i="16"/>
  <c r="F138" i="5" s="1"/>
  <c r="H135" i="16"/>
  <c r="F139" i="5" s="1"/>
  <c r="H136" i="16"/>
  <c r="F140" i="5" s="1"/>
  <c r="H137" i="16"/>
  <c r="F141" i="5" s="1"/>
  <c r="H138" i="16"/>
  <c r="F142" i="5" s="1"/>
  <c r="H139" i="16"/>
  <c r="F143" i="5" s="1"/>
  <c r="H140" i="16"/>
  <c r="F144" i="5" s="1"/>
  <c r="H141" i="16"/>
  <c r="F145" i="5" s="1"/>
  <c r="H142" i="16"/>
  <c r="F146" i="5" s="1"/>
  <c r="H143" i="16"/>
  <c r="F147" i="5" s="1"/>
  <c r="H144" i="16"/>
  <c r="F148" i="5" s="1"/>
  <c r="H145" i="16"/>
  <c r="F149" i="5" s="1"/>
  <c r="H146" i="16"/>
  <c r="F150" i="5" s="1"/>
  <c r="H147" i="16"/>
  <c r="F151" i="5" s="1"/>
  <c r="H148" i="16"/>
  <c r="F152" i="5" s="1"/>
  <c r="H149" i="16"/>
  <c r="F153" i="5" s="1"/>
  <c r="H150" i="16"/>
  <c r="F154" i="5" s="1"/>
  <c r="H151" i="16"/>
  <c r="F155" i="5" s="1"/>
  <c r="H152" i="16"/>
  <c r="F156" i="5" s="1"/>
  <c r="H153" i="16"/>
  <c r="F157" i="5" s="1"/>
  <c r="H154" i="16"/>
  <c r="F158" i="5" s="1"/>
  <c r="H155" i="16"/>
  <c r="F159" i="5" s="1"/>
  <c r="H156" i="16"/>
  <c r="F160" i="5" s="1"/>
  <c r="H157" i="16"/>
  <c r="F161" i="5" s="1"/>
  <c r="H158" i="16"/>
  <c r="F162" i="5" s="1"/>
  <c r="H159" i="16"/>
  <c r="F163" i="5" s="1"/>
  <c r="H160" i="16"/>
  <c r="F164" i="5" s="1"/>
  <c r="H161" i="16"/>
  <c r="F165" i="5" s="1"/>
  <c r="H162" i="16"/>
  <c r="F166" i="5" s="1"/>
  <c r="H163" i="16"/>
  <c r="F167" i="5" s="1"/>
  <c r="H164" i="16"/>
  <c r="F168" i="5" s="1"/>
  <c r="H165" i="16"/>
  <c r="F169" i="5" s="1"/>
  <c r="H166" i="16"/>
  <c r="F170" i="5" s="1"/>
  <c r="H167" i="16"/>
  <c r="F171" i="5" s="1"/>
  <c r="H168" i="16"/>
  <c r="F172" i="5" s="1"/>
  <c r="H169" i="16"/>
  <c r="F173" i="5" s="1"/>
  <c r="H170" i="16"/>
  <c r="F174" i="5" s="1"/>
  <c r="H171" i="16"/>
  <c r="F175" i="5" s="1"/>
  <c r="H172" i="16"/>
  <c r="F176" i="5" s="1"/>
  <c r="H173" i="16"/>
  <c r="F177" i="5" s="1"/>
  <c r="H174" i="16"/>
  <c r="F178" i="5" s="1"/>
  <c r="H175" i="16"/>
  <c r="F179" i="5" s="1"/>
  <c r="H176" i="16"/>
  <c r="F180" i="5" s="1"/>
  <c r="H177" i="16"/>
  <c r="F181" i="5" s="1"/>
  <c r="H178" i="16"/>
  <c r="F182" i="5" s="1"/>
  <c r="H179" i="16"/>
  <c r="F183" i="5" s="1"/>
  <c r="H180" i="16"/>
  <c r="F184" i="5" s="1"/>
  <c r="H181" i="16"/>
  <c r="F185" i="5" s="1"/>
  <c r="H95" i="16"/>
  <c r="F99" i="5" s="1"/>
  <c r="H182" i="16"/>
  <c r="F186" i="5" s="1"/>
  <c r="H183" i="16"/>
  <c r="F187" i="5" s="1"/>
  <c r="H184" i="16"/>
  <c r="F188" i="5" s="1"/>
  <c r="H185" i="16"/>
  <c r="F189" i="5" s="1"/>
  <c r="H186" i="16"/>
  <c r="F190" i="5" s="1"/>
  <c r="H187" i="16"/>
  <c r="F191" i="5" s="1"/>
  <c r="H188" i="16"/>
  <c r="F192" i="5" s="1"/>
  <c r="H189" i="16"/>
  <c r="F193" i="5" s="1"/>
  <c r="H190" i="16"/>
  <c r="F194" i="5" s="1"/>
  <c r="H191" i="16"/>
  <c r="F195" i="5" s="1"/>
  <c r="H192" i="16"/>
  <c r="F196" i="5" s="1"/>
  <c r="H193" i="16"/>
  <c r="F197" i="5" s="1"/>
  <c r="H194" i="16"/>
  <c r="F198" i="5" s="1"/>
  <c r="AR4" i="4"/>
  <c r="AT4" i="4"/>
  <c r="AQ4" i="4"/>
  <c r="A4" i="16"/>
  <c r="A6" i="16"/>
  <c r="A8" i="16"/>
  <c r="A10" i="16"/>
  <c r="A12" i="16"/>
  <c r="A14" i="16"/>
  <c r="A16" i="16"/>
  <c r="A18" i="16"/>
  <c r="A20" i="16"/>
  <c r="A22" i="16"/>
  <c r="A24" i="16"/>
  <c r="A26" i="16"/>
  <c r="A28" i="16"/>
  <c r="A30" i="16"/>
  <c r="A32" i="16"/>
  <c r="A34" i="16"/>
  <c r="A36" i="16"/>
  <c r="A38" i="16"/>
  <c r="A40" i="16"/>
  <c r="A42" i="16"/>
  <c r="A44" i="16"/>
  <c r="A46" i="16"/>
  <c r="A48" i="16"/>
  <c r="A50" i="16"/>
  <c r="A52" i="16"/>
  <c r="A54" i="16"/>
  <c r="A56" i="16"/>
  <c r="A58" i="16"/>
  <c r="A60" i="16"/>
  <c r="A62" i="16"/>
  <c r="A64" i="16"/>
  <c r="A66" i="16"/>
  <c r="A68" i="16"/>
  <c r="A70" i="16"/>
  <c r="A72" i="16"/>
  <c r="A74" i="16"/>
  <c r="A76" i="16"/>
  <c r="A78" i="16"/>
  <c r="A80" i="16"/>
  <c r="A82" i="16"/>
  <c r="A84" i="16"/>
  <c r="A86" i="16"/>
  <c r="A88" i="16"/>
  <c r="A90" i="16"/>
  <c r="A92" i="16"/>
  <c r="A94" i="16"/>
  <c r="A96" i="16"/>
  <c r="A98" i="16"/>
  <c r="A100" i="16"/>
  <c r="A102" i="16"/>
  <c r="A104" i="16"/>
  <c r="A106" i="16"/>
  <c r="A108" i="16"/>
  <c r="A110" i="16"/>
  <c r="A112" i="16"/>
  <c r="A114" i="16"/>
  <c r="A116" i="16"/>
  <c r="A118" i="16"/>
  <c r="A120" i="16"/>
  <c r="A122" i="16"/>
  <c r="A124" i="16"/>
  <c r="A126" i="16"/>
  <c r="A128" i="16"/>
  <c r="A130" i="16"/>
  <c r="A132" i="16"/>
  <c r="A134" i="16"/>
  <c r="A136" i="16"/>
  <c r="A138" i="16"/>
  <c r="A140" i="16"/>
  <c r="A142" i="16"/>
  <c r="A144" i="16"/>
  <c r="A146" i="16"/>
  <c r="A148" i="16"/>
  <c r="A150" i="16"/>
  <c r="A152" i="16"/>
  <c r="A154" i="16"/>
  <c r="A156" i="16"/>
  <c r="A158" i="16"/>
  <c r="A160" i="16"/>
  <c r="A162" i="16"/>
  <c r="A164" i="16"/>
  <c r="A166" i="16"/>
  <c r="A168" i="16"/>
  <c r="A170" i="16"/>
  <c r="A172" i="16"/>
  <c r="A174" i="16"/>
  <c r="A176" i="16"/>
  <c r="A178" i="16"/>
  <c r="A180" i="16"/>
  <c r="A182" i="16"/>
  <c r="A184" i="16"/>
  <c r="A186" i="16"/>
  <c r="A188" i="16"/>
  <c r="A190" i="16"/>
  <c r="A192" i="16"/>
  <c r="A194" i="16"/>
  <c r="A3" i="16"/>
  <c r="A5" i="16"/>
  <c r="A7" i="16"/>
  <c r="A9" i="16"/>
  <c r="A11" i="16"/>
  <c r="A13" i="16"/>
  <c r="A15" i="16"/>
  <c r="A17" i="16"/>
  <c r="A19" i="16"/>
  <c r="A21" i="16"/>
  <c r="A23" i="16"/>
  <c r="A25" i="16"/>
  <c r="A27" i="16"/>
  <c r="A29" i="16"/>
  <c r="A31" i="16"/>
  <c r="A33" i="16"/>
  <c r="A35" i="16"/>
  <c r="A37" i="16"/>
  <c r="A39" i="16"/>
  <c r="A41" i="16"/>
  <c r="A43" i="16"/>
  <c r="A45" i="16"/>
  <c r="A47" i="16"/>
  <c r="A49" i="16"/>
  <c r="A51" i="16"/>
  <c r="A53" i="16"/>
  <c r="A55" i="16"/>
  <c r="A57" i="16"/>
  <c r="A59" i="16"/>
  <c r="A61" i="16"/>
  <c r="A63" i="16"/>
  <c r="A65" i="16"/>
  <c r="A67" i="16"/>
  <c r="A69" i="16"/>
  <c r="A71" i="16"/>
  <c r="A73" i="16"/>
  <c r="A75" i="16"/>
  <c r="A77" i="16"/>
  <c r="A79" i="16"/>
  <c r="A81" i="16"/>
  <c r="A83" i="16"/>
  <c r="A85" i="16"/>
  <c r="A87" i="16"/>
  <c r="A89" i="16"/>
  <c r="A91" i="16"/>
  <c r="A93" i="16"/>
  <c r="A95" i="16"/>
  <c r="A97" i="16"/>
  <c r="A99" i="16"/>
  <c r="A101" i="16"/>
  <c r="A103" i="16"/>
  <c r="A105" i="16"/>
  <c r="A107" i="16"/>
  <c r="A109" i="16"/>
  <c r="A111" i="16"/>
  <c r="A113" i="16"/>
  <c r="A115" i="16"/>
  <c r="A117" i="16"/>
  <c r="A119" i="16"/>
  <c r="A121" i="16"/>
  <c r="A123" i="16"/>
  <c r="A125" i="16"/>
  <c r="A127" i="16"/>
  <c r="A129" i="16"/>
  <c r="A131" i="16"/>
  <c r="A133" i="16"/>
  <c r="A135" i="16"/>
  <c r="A137" i="16"/>
  <c r="A139" i="16"/>
  <c r="A141" i="16"/>
  <c r="A143" i="16"/>
  <c r="A145" i="16"/>
  <c r="A147" i="16"/>
  <c r="A149" i="16"/>
  <c r="A151" i="16"/>
  <c r="A153" i="16"/>
  <c r="A155" i="16"/>
  <c r="A157" i="16"/>
  <c r="A159" i="16"/>
  <c r="A161" i="16"/>
  <c r="A163" i="16"/>
  <c r="A165" i="16"/>
  <c r="A167" i="16"/>
  <c r="A169" i="16"/>
  <c r="A171" i="16"/>
  <c r="A173" i="16"/>
  <c r="A175" i="16"/>
  <c r="A177" i="16"/>
  <c r="A179" i="16"/>
  <c r="A181" i="16"/>
  <c r="A183" i="16"/>
  <c r="A185" i="16"/>
  <c r="A187" i="16"/>
  <c r="A189" i="16"/>
  <c r="A191" i="16"/>
  <c r="A193" i="16"/>
  <c r="C3" i="5"/>
  <c r="C191" i="5" s="1"/>
  <c r="O2" i="5"/>
  <c r="C177" i="5"/>
  <c r="C173" i="5"/>
  <c r="C169" i="5"/>
  <c r="C161" i="5"/>
  <c r="C157" i="5"/>
  <c r="C153" i="5"/>
  <c r="C196" i="5"/>
  <c r="C192" i="5"/>
  <c r="C188" i="5"/>
  <c r="C180" i="5"/>
  <c r="C176" i="5"/>
  <c r="C172" i="5"/>
  <c r="C164" i="5"/>
  <c r="C160" i="5"/>
  <c r="C156" i="5"/>
  <c r="C148" i="5"/>
  <c r="C145" i="5"/>
  <c r="C142" i="5"/>
  <c r="C134" i="5"/>
  <c r="C130" i="5"/>
  <c r="C126" i="5"/>
  <c r="C118" i="5"/>
  <c r="C114" i="5"/>
  <c r="C110" i="5"/>
  <c r="C102" i="5"/>
  <c r="C98" i="5"/>
  <c r="C94" i="5"/>
  <c r="C143" i="5"/>
  <c r="C139" i="5"/>
  <c r="C135" i="5"/>
  <c r="C127" i="5"/>
  <c r="C123" i="5"/>
  <c r="C119" i="5"/>
  <c r="C111" i="5"/>
  <c r="C107" i="5"/>
  <c r="C103" i="5"/>
  <c r="C95" i="5"/>
  <c r="C91" i="5"/>
  <c r="C87" i="5"/>
  <c r="C84" i="5"/>
  <c r="C80" i="5"/>
  <c r="C76" i="5"/>
  <c r="C68" i="5"/>
  <c r="C64" i="5"/>
  <c r="C60" i="5"/>
  <c r="C52" i="5"/>
  <c r="C48" i="5"/>
  <c r="C44" i="5"/>
  <c r="C36" i="5"/>
  <c r="C32" i="5"/>
  <c r="C28" i="5"/>
  <c r="C20" i="5"/>
  <c r="C16" i="5"/>
  <c r="C12" i="5"/>
  <c r="C81" i="5"/>
  <c r="C77" i="5"/>
  <c r="C73" i="5"/>
  <c r="C65" i="5"/>
  <c r="C61" i="5"/>
  <c r="C57" i="5"/>
  <c r="C49" i="5"/>
  <c r="C45" i="5"/>
  <c r="C41" i="5"/>
  <c r="C33" i="5"/>
  <c r="C29" i="5"/>
  <c r="C25" i="5"/>
  <c r="C17" i="5"/>
  <c r="C13" i="5"/>
  <c r="C9" i="5"/>
  <c r="K4" i="5"/>
  <c r="T4" i="5" s="1"/>
  <c r="T5" i="5" s="1"/>
  <c r="B3" i="5"/>
  <c r="D2" i="5"/>
  <c r="D4" i="5"/>
  <c r="M4" i="5" s="1"/>
  <c r="V4" i="5" s="1"/>
  <c r="V5" i="5" s="1"/>
  <c r="K3" i="5"/>
  <c r="AE2" i="50"/>
  <c r="C21" i="5" l="1"/>
  <c r="C37" i="5"/>
  <c r="C53" i="5"/>
  <c r="C69" i="5"/>
  <c r="C8" i="5"/>
  <c r="C24" i="5"/>
  <c r="C40" i="5"/>
  <c r="C56" i="5"/>
  <c r="C72" i="5"/>
  <c r="C83" i="5"/>
  <c r="C99" i="5"/>
  <c r="C115" i="5"/>
  <c r="C131" i="5"/>
  <c r="C90" i="5"/>
  <c r="C106" i="5"/>
  <c r="C122" i="5"/>
  <c r="C138" i="5"/>
  <c r="C152" i="5"/>
  <c r="C168" i="5"/>
  <c r="C184" i="5"/>
  <c r="C149" i="5"/>
  <c r="C165" i="5"/>
  <c r="C185" i="5"/>
  <c r="C193" i="5"/>
  <c r="C11" i="5"/>
  <c r="C19" i="5"/>
  <c r="C27" i="5"/>
  <c r="C35" i="5"/>
  <c r="C43" i="5"/>
  <c r="C51" i="5"/>
  <c r="C59" i="5"/>
  <c r="C67" i="5"/>
  <c r="C75" i="5"/>
  <c r="C86" i="5"/>
  <c r="C14" i="5"/>
  <c r="C22" i="5"/>
  <c r="C30" i="5"/>
  <c r="C38" i="5"/>
  <c r="C46" i="5"/>
  <c r="C54" i="5"/>
  <c r="C62" i="5"/>
  <c r="C70" i="5"/>
  <c r="C78" i="5"/>
  <c r="C88" i="5"/>
  <c r="C89" i="5"/>
  <c r="C97" i="5"/>
  <c r="C105" i="5"/>
  <c r="C113" i="5"/>
  <c r="C121" i="5"/>
  <c r="C129" i="5"/>
  <c r="C137" i="5"/>
  <c r="C147" i="5"/>
  <c r="C96" i="5"/>
  <c r="C104" i="5"/>
  <c r="C112" i="5"/>
  <c r="C120" i="5"/>
  <c r="C128" i="5"/>
  <c r="C136" i="5"/>
  <c r="C144" i="5"/>
  <c r="C150" i="5"/>
  <c r="C158" i="5"/>
  <c r="C166" i="5"/>
  <c r="C174" i="5"/>
  <c r="C182" i="5"/>
  <c r="C190" i="5"/>
  <c r="C198" i="5"/>
  <c r="C155" i="5"/>
  <c r="C163" i="5"/>
  <c r="C171" i="5"/>
  <c r="C179" i="5"/>
  <c r="C187" i="5"/>
  <c r="C195" i="5"/>
  <c r="CA4" i="2"/>
  <c r="CP2" i="2"/>
  <c r="C197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C181" i="5"/>
  <c r="C189" i="5"/>
  <c r="C7" i="5"/>
  <c r="C15" i="5"/>
  <c r="C23" i="5"/>
  <c r="C31" i="5"/>
  <c r="C39" i="5"/>
  <c r="C47" i="5"/>
  <c r="C55" i="5"/>
  <c r="C63" i="5"/>
  <c r="C71" i="5"/>
  <c r="C79" i="5"/>
  <c r="C10" i="5"/>
  <c r="C18" i="5"/>
  <c r="C26" i="5"/>
  <c r="C34" i="5"/>
  <c r="C42" i="5"/>
  <c r="C50" i="5"/>
  <c r="C58" i="5"/>
  <c r="C66" i="5"/>
  <c r="C74" i="5"/>
  <c r="C82" i="5"/>
  <c r="C85" i="5"/>
  <c r="C93" i="5"/>
  <c r="C101" i="5"/>
  <c r="C109" i="5"/>
  <c r="C117" i="5"/>
  <c r="C125" i="5"/>
  <c r="C133" i="5"/>
  <c r="C141" i="5"/>
  <c r="C92" i="5"/>
  <c r="C100" i="5"/>
  <c r="C108" i="5"/>
  <c r="C116" i="5"/>
  <c r="C124" i="5"/>
  <c r="C132" i="5"/>
  <c r="C140" i="5"/>
  <c r="C146" i="5"/>
  <c r="C154" i="5"/>
  <c r="C162" i="5"/>
  <c r="C170" i="5"/>
  <c r="C178" i="5"/>
  <c r="C186" i="5"/>
  <c r="C194" i="5"/>
  <c r="C151" i="5"/>
  <c r="C159" i="5"/>
  <c r="C167" i="5"/>
  <c r="C175" i="5"/>
  <c r="C183" i="5"/>
  <c r="BM2" i="2"/>
  <c r="AY2" i="2"/>
  <c r="AX4" i="2"/>
  <c r="P10" i="108"/>
  <c r="P14" i="108"/>
  <c r="P18" i="108"/>
  <c r="P22" i="108"/>
  <c r="P26" i="108"/>
  <c r="P30" i="108"/>
  <c r="P34" i="108"/>
  <c r="P38" i="108"/>
  <c r="P42" i="108"/>
  <c r="P46" i="108"/>
  <c r="P50" i="108"/>
  <c r="P54" i="108"/>
  <c r="P58" i="108"/>
  <c r="P62" i="108"/>
  <c r="P66" i="108"/>
  <c r="P70" i="108"/>
  <c r="P74" i="108"/>
  <c r="P78" i="108"/>
  <c r="P82" i="108"/>
  <c r="P86" i="108"/>
  <c r="P90" i="108"/>
  <c r="P94" i="108"/>
  <c r="P102" i="108"/>
  <c r="P118" i="108"/>
  <c r="P126" i="108"/>
  <c r="P134" i="108"/>
  <c r="P142" i="108"/>
  <c r="P150" i="108"/>
  <c r="P158" i="108"/>
  <c r="P166" i="108"/>
  <c r="P174" i="108"/>
  <c r="P182" i="108"/>
  <c r="P190" i="108"/>
  <c r="P6" i="108"/>
  <c r="J98" i="108"/>
  <c r="P98" i="108" s="1"/>
  <c r="P7" i="108"/>
  <c r="P11" i="108"/>
  <c r="P15" i="108"/>
  <c r="P23" i="108"/>
  <c r="P12" i="108"/>
  <c r="P20" i="108"/>
  <c r="P28" i="108"/>
  <c r="P36" i="108"/>
  <c r="P44" i="108"/>
  <c r="P52" i="108"/>
  <c r="P60" i="108"/>
  <c r="P68" i="108"/>
  <c r="P76" i="108"/>
  <c r="P84" i="108"/>
  <c r="P92" i="108"/>
  <c r="P104" i="108"/>
  <c r="P120" i="108"/>
  <c r="P136" i="108"/>
  <c r="P152" i="108"/>
  <c r="P168" i="108"/>
  <c r="P184" i="108"/>
  <c r="P114" i="108"/>
  <c r="P130" i="108"/>
  <c r="P146" i="108"/>
  <c r="P162" i="108"/>
  <c r="P178" i="108"/>
  <c r="P194" i="108"/>
  <c r="L6" i="52"/>
  <c r="A187" i="52"/>
  <c r="A175" i="52"/>
  <c r="A165" i="52"/>
  <c r="A161" i="52"/>
  <c r="A153" i="52"/>
  <c r="A145" i="52"/>
  <c r="A135" i="52"/>
  <c r="A127" i="52"/>
  <c r="A119" i="52"/>
  <c r="A111" i="52"/>
  <c r="A103" i="52"/>
  <c r="A97" i="52"/>
  <c r="A89" i="52"/>
  <c r="A81" i="52"/>
  <c r="A73" i="52"/>
  <c r="A65" i="52"/>
  <c r="A55" i="52"/>
  <c r="A47" i="52"/>
  <c r="A41" i="52"/>
  <c r="A33" i="52"/>
  <c r="A19" i="52"/>
  <c r="A13" i="52"/>
  <c r="A5" i="52"/>
  <c r="A192" i="52"/>
  <c r="A188" i="52"/>
  <c r="A184" i="52"/>
  <c r="A180" i="52"/>
  <c r="A176" i="52"/>
  <c r="A172" i="52"/>
  <c r="A168" i="52"/>
  <c r="A166" i="52"/>
  <c r="A162" i="52"/>
  <c r="A158" i="52"/>
  <c r="A152" i="52"/>
  <c r="A148" i="52"/>
  <c r="A144" i="52"/>
  <c r="A138" i="52"/>
  <c r="A134" i="52"/>
  <c r="A130" i="52"/>
  <c r="A126" i="52"/>
  <c r="A122" i="52"/>
  <c r="A118" i="52"/>
  <c r="A116" i="52"/>
  <c r="A112" i="52"/>
  <c r="A108" i="52"/>
  <c r="A104" i="52"/>
  <c r="A100" i="52"/>
  <c r="A96" i="52"/>
  <c r="A92" i="52"/>
  <c r="A60" i="52"/>
  <c r="A193" i="52"/>
  <c r="A189" i="52"/>
  <c r="A183" i="52"/>
  <c r="A179" i="52"/>
  <c r="A169" i="52"/>
  <c r="A157" i="52"/>
  <c r="A149" i="52"/>
  <c r="A139" i="52"/>
  <c r="A131" i="52"/>
  <c r="A123" i="52"/>
  <c r="A115" i="52"/>
  <c r="A107" i="52"/>
  <c r="A99" i="52"/>
  <c r="A93" i="52"/>
  <c r="A85" i="52"/>
  <c r="A77" i="52"/>
  <c r="A69" i="52"/>
  <c r="A61" i="52"/>
  <c r="A51" i="52"/>
  <c r="A45" i="52"/>
  <c r="A37" i="52"/>
  <c r="A27" i="52"/>
  <c r="A23" i="52"/>
  <c r="A15" i="52"/>
  <c r="A9" i="52"/>
  <c r="A194" i="52"/>
  <c r="A190" i="52"/>
  <c r="A186" i="52"/>
  <c r="A182" i="52"/>
  <c r="A178" i="52"/>
  <c r="A174" i="52"/>
  <c r="A170" i="52"/>
  <c r="A164" i="52"/>
  <c r="A160" i="52"/>
  <c r="A156" i="52"/>
  <c r="A154" i="52"/>
  <c r="A150" i="52"/>
  <c r="A146" i="52"/>
  <c r="A142" i="52"/>
  <c r="A140" i="52"/>
  <c r="A136" i="52"/>
  <c r="A132" i="52"/>
  <c r="A128" i="52"/>
  <c r="A124" i="52"/>
  <c r="A120" i="52"/>
  <c r="A114" i="52"/>
  <c r="A110" i="52"/>
  <c r="A106" i="52"/>
  <c r="A102" i="52"/>
  <c r="A98" i="52"/>
  <c r="A94" i="52"/>
  <c r="A90" i="52"/>
  <c r="A88" i="52"/>
  <c r="A86" i="52"/>
  <c r="A84" i="52"/>
  <c r="A82" i="52"/>
  <c r="A80" i="52"/>
  <c r="A78" i="52"/>
  <c r="A76" i="52"/>
  <c r="A74" i="52"/>
  <c r="A72" i="52"/>
  <c r="A70" i="52"/>
  <c r="A68" i="52"/>
  <c r="A66" i="52"/>
  <c r="A64" i="52"/>
  <c r="A62" i="52"/>
  <c r="A58" i="52"/>
  <c r="A56" i="52"/>
  <c r="A54" i="52"/>
  <c r="A52" i="52"/>
  <c r="A50" i="52"/>
  <c r="A48" i="52"/>
  <c r="A46" i="52"/>
  <c r="A44" i="52"/>
  <c r="A42" i="52"/>
  <c r="A40" i="52"/>
  <c r="A38" i="52"/>
  <c r="A36" i="52"/>
  <c r="A34" i="52"/>
  <c r="A32" i="52"/>
  <c r="A30" i="52"/>
  <c r="A28" i="52"/>
  <c r="A26" i="52"/>
  <c r="A24" i="52"/>
  <c r="A22" i="52"/>
  <c r="A20" i="52"/>
  <c r="A18" i="52"/>
  <c r="A16" i="52"/>
  <c r="A14" i="52"/>
  <c r="A12" i="52"/>
  <c r="A10" i="52"/>
  <c r="A8" i="52"/>
  <c r="A6" i="52"/>
  <c r="A4" i="52"/>
  <c r="A191" i="52"/>
  <c r="A185" i="52"/>
  <c r="A181" i="52"/>
  <c r="A177" i="52"/>
  <c r="A173" i="52"/>
  <c r="A171" i="52"/>
  <c r="A167" i="52"/>
  <c r="A163" i="52"/>
  <c r="A159" i="52"/>
  <c r="A155" i="52"/>
  <c r="A151" i="52"/>
  <c r="A147" i="52"/>
  <c r="A143" i="52"/>
  <c r="A141" i="52"/>
  <c r="A137" i="52"/>
  <c r="A133" i="52"/>
  <c r="A129" i="52"/>
  <c r="A125" i="52"/>
  <c r="A121" i="52"/>
  <c r="A117" i="52"/>
  <c r="A113" i="52"/>
  <c r="A109" i="52"/>
  <c r="A105" i="52"/>
  <c r="A101" i="52"/>
  <c r="A95" i="52"/>
  <c r="A91" i="52"/>
  <c r="A87" i="52"/>
  <c r="A83" i="52"/>
  <c r="A79" i="52"/>
  <c r="A75" i="52"/>
  <c r="A71" i="52"/>
  <c r="A67" i="52"/>
  <c r="A63" i="52"/>
  <c r="A59" i="52"/>
  <c r="A57" i="52"/>
  <c r="A53" i="52"/>
  <c r="A49" i="52"/>
  <c r="A43" i="52"/>
  <c r="A39" i="52"/>
  <c r="A35" i="52"/>
  <c r="A31" i="52"/>
  <c r="A29" i="52"/>
  <c r="A25" i="52"/>
  <c r="A21" i="52"/>
  <c r="A17" i="52"/>
  <c r="A11" i="52"/>
  <c r="A7" i="52"/>
  <c r="A3" i="52"/>
  <c r="AQ5" i="4"/>
  <c r="AZ4" i="4"/>
  <c r="AR5" i="4"/>
  <c r="BA4" i="4"/>
  <c r="AT5" i="4"/>
  <c r="BC4" i="4"/>
  <c r="B198" i="5"/>
  <c r="B196" i="5"/>
  <c r="B194" i="5"/>
  <c r="B192" i="5"/>
  <c r="B190" i="5"/>
  <c r="B188" i="5"/>
  <c r="B186" i="5"/>
  <c r="B184" i="5"/>
  <c r="B182" i="5"/>
  <c r="B180" i="5"/>
  <c r="B178" i="5"/>
  <c r="B176" i="5"/>
  <c r="B174" i="5"/>
  <c r="B172" i="5"/>
  <c r="B170" i="5"/>
  <c r="B168" i="5"/>
  <c r="B166" i="5"/>
  <c r="B164" i="5"/>
  <c r="B162" i="5"/>
  <c r="B160" i="5"/>
  <c r="B158" i="5"/>
  <c r="B156" i="5"/>
  <c r="B154" i="5"/>
  <c r="B152" i="5"/>
  <c r="B150" i="5"/>
  <c r="B148" i="5"/>
  <c r="B197" i="5"/>
  <c r="B195" i="5"/>
  <c r="B193" i="5"/>
  <c r="B191" i="5"/>
  <c r="B189" i="5"/>
  <c r="B187" i="5"/>
  <c r="B185" i="5"/>
  <c r="B183" i="5"/>
  <c r="B181" i="5"/>
  <c r="B179" i="5"/>
  <c r="B177" i="5"/>
  <c r="B175" i="5"/>
  <c r="B173" i="5"/>
  <c r="B171" i="5"/>
  <c r="B169" i="5"/>
  <c r="B167" i="5"/>
  <c r="B165" i="5"/>
  <c r="B163" i="5"/>
  <c r="B161" i="5"/>
  <c r="B159" i="5"/>
  <c r="B157" i="5"/>
  <c r="B155" i="5"/>
  <c r="B153" i="5"/>
  <c r="B151" i="5"/>
  <c r="B149" i="5"/>
  <c r="B147" i="5"/>
  <c r="B145" i="5"/>
  <c r="B146" i="5"/>
  <c r="B143" i="5"/>
  <c r="B141" i="5"/>
  <c r="B139" i="5"/>
  <c r="B137" i="5"/>
  <c r="B135" i="5"/>
  <c r="B133" i="5"/>
  <c r="B131" i="5"/>
  <c r="B129" i="5"/>
  <c r="B127" i="5"/>
  <c r="B125" i="5"/>
  <c r="B123" i="5"/>
  <c r="B121" i="5"/>
  <c r="B119" i="5"/>
  <c r="B117" i="5"/>
  <c r="B115" i="5"/>
  <c r="B113" i="5"/>
  <c r="B111" i="5"/>
  <c r="B109" i="5"/>
  <c r="B107" i="5"/>
  <c r="B105" i="5"/>
  <c r="B103" i="5"/>
  <c r="B101" i="5"/>
  <c r="B99" i="5"/>
  <c r="B97" i="5"/>
  <c r="B95" i="5"/>
  <c r="B93" i="5"/>
  <c r="B91" i="5"/>
  <c r="B89" i="5"/>
  <c r="B144" i="5"/>
  <c r="B142" i="5"/>
  <c r="B140" i="5"/>
  <c r="B138" i="5"/>
  <c r="B136" i="5"/>
  <c r="B134" i="5"/>
  <c r="B132" i="5"/>
  <c r="B130" i="5"/>
  <c r="B128" i="5"/>
  <c r="B126" i="5"/>
  <c r="B124" i="5"/>
  <c r="B122" i="5"/>
  <c r="B120" i="5"/>
  <c r="B118" i="5"/>
  <c r="B116" i="5"/>
  <c r="B114" i="5"/>
  <c r="B112" i="5"/>
  <c r="B110" i="5"/>
  <c r="B108" i="5"/>
  <c r="B106" i="5"/>
  <c r="B104" i="5"/>
  <c r="B102" i="5"/>
  <c r="B100" i="5"/>
  <c r="B98" i="5"/>
  <c r="B96" i="5"/>
  <c r="B94" i="5"/>
  <c r="B92" i="5"/>
  <c r="B90" i="5"/>
  <c r="B88" i="5"/>
  <c r="B86" i="5"/>
  <c r="B84" i="5"/>
  <c r="B85" i="5"/>
  <c r="B81" i="5"/>
  <c r="B79" i="5"/>
  <c r="B77" i="5"/>
  <c r="B75" i="5"/>
  <c r="B73" i="5"/>
  <c r="B71" i="5"/>
  <c r="B69" i="5"/>
  <c r="B67" i="5"/>
  <c r="B65" i="5"/>
  <c r="B63" i="5"/>
  <c r="B61" i="5"/>
  <c r="B59" i="5"/>
  <c r="B57" i="5"/>
  <c r="B55" i="5"/>
  <c r="B53" i="5"/>
  <c r="B51" i="5"/>
  <c r="B49" i="5"/>
  <c r="B47" i="5"/>
  <c r="B45" i="5"/>
  <c r="B43" i="5"/>
  <c r="B41" i="5"/>
  <c r="B39" i="5"/>
  <c r="B37" i="5"/>
  <c r="B35" i="5"/>
  <c r="B33" i="5"/>
  <c r="B31" i="5"/>
  <c r="B29" i="5"/>
  <c r="B27" i="5"/>
  <c r="B25" i="5"/>
  <c r="B23" i="5"/>
  <c r="B21" i="5"/>
  <c r="B19" i="5"/>
  <c r="B17" i="5"/>
  <c r="B15" i="5"/>
  <c r="B13" i="5"/>
  <c r="B11" i="5"/>
  <c r="B9" i="5"/>
  <c r="B7" i="5"/>
  <c r="B87" i="5"/>
  <c r="B83" i="5"/>
  <c r="B82" i="5"/>
  <c r="B80" i="5"/>
  <c r="B78" i="5"/>
  <c r="B76" i="5"/>
  <c r="B74" i="5"/>
  <c r="B72" i="5"/>
  <c r="B70" i="5"/>
  <c r="B68" i="5"/>
  <c r="B66" i="5"/>
  <c r="B64" i="5"/>
  <c r="B62" i="5"/>
  <c r="B60" i="5"/>
  <c r="B58" i="5"/>
  <c r="B56" i="5"/>
  <c r="B54" i="5"/>
  <c r="B52" i="5"/>
  <c r="B50" i="5"/>
  <c r="B48" i="5"/>
  <c r="B46" i="5"/>
  <c r="B44" i="5"/>
  <c r="B42" i="5"/>
  <c r="B40" i="5"/>
  <c r="B38" i="5"/>
  <c r="B36" i="5"/>
  <c r="B34" i="5"/>
  <c r="B32" i="5"/>
  <c r="B30" i="5"/>
  <c r="B28" i="5"/>
  <c r="B26" i="5"/>
  <c r="B24" i="5"/>
  <c r="B22" i="5"/>
  <c r="B20" i="5"/>
  <c r="B18" i="5"/>
  <c r="B16" i="5"/>
  <c r="B14" i="5"/>
  <c r="B12" i="5"/>
  <c r="B10" i="5"/>
  <c r="B8" i="5"/>
  <c r="P2" i="5"/>
  <c r="E2" i="5"/>
  <c r="D3" i="5"/>
  <c r="T3" i="5"/>
  <c r="E4" i="5"/>
  <c r="N4" i="5" s="1"/>
  <c r="AA5" i="5"/>
  <c r="AZ2" i="2" l="1"/>
  <c r="BN2" i="2"/>
  <c r="AY4" i="2"/>
  <c r="CP4" i="2"/>
  <c r="DE2" i="2"/>
  <c r="DE4" i="2" s="1"/>
  <c r="BM4" i="2"/>
  <c r="CB2" i="2"/>
  <c r="L7" i="52"/>
  <c r="F7" i="52"/>
  <c r="F11" i="52"/>
  <c r="F17" i="52"/>
  <c r="F21" i="52"/>
  <c r="F25" i="52"/>
  <c r="F29" i="52"/>
  <c r="F31" i="52"/>
  <c r="F35" i="52"/>
  <c r="F39" i="52"/>
  <c r="F43" i="52"/>
  <c r="F49" i="52"/>
  <c r="F53" i="52"/>
  <c r="F57" i="52"/>
  <c r="F59" i="52"/>
  <c r="F63" i="52"/>
  <c r="F67" i="52"/>
  <c r="F71" i="52"/>
  <c r="F75" i="52"/>
  <c r="F79" i="52"/>
  <c r="F83" i="52"/>
  <c r="F87" i="52"/>
  <c r="F91" i="52"/>
  <c r="F95" i="52"/>
  <c r="E101" i="52"/>
  <c r="E105" i="52"/>
  <c r="E109" i="52"/>
  <c r="E113" i="52"/>
  <c r="E117" i="52"/>
  <c r="E121" i="52"/>
  <c r="E125" i="52"/>
  <c r="E129" i="52"/>
  <c r="E133" i="52"/>
  <c r="E137" i="52"/>
  <c r="E141" i="52"/>
  <c r="E143" i="52"/>
  <c r="E147" i="52"/>
  <c r="E151" i="52"/>
  <c r="E155" i="52"/>
  <c r="E159" i="52"/>
  <c r="E163" i="52"/>
  <c r="E167" i="52"/>
  <c r="E171" i="52"/>
  <c r="E173" i="52"/>
  <c r="E177" i="52"/>
  <c r="E181" i="52"/>
  <c r="E185" i="52"/>
  <c r="E191" i="52"/>
  <c r="F4" i="52"/>
  <c r="F6" i="52"/>
  <c r="F8" i="52"/>
  <c r="F10" i="52"/>
  <c r="F12" i="52"/>
  <c r="F14" i="52"/>
  <c r="F16" i="52"/>
  <c r="F18" i="52"/>
  <c r="F20" i="52"/>
  <c r="F22" i="52"/>
  <c r="F24" i="52"/>
  <c r="F26" i="52"/>
  <c r="F28" i="52"/>
  <c r="F30" i="52"/>
  <c r="F32" i="52"/>
  <c r="F34" i="52"/>
  <c r="F36" i="52"/>
  <c r="F38" i="52"/>
  <c r="F40" i="52"/>
  <c r="F42" i="52"/>
  <c r="F44" i="52"/>
  <c r="F46" i="52"/>
  <c r="F48" i="52"/>
  <c r="F50" i="52"/>
  <c r="F52" i="52"/>
  <c r="F54" i="52"/>
  <c r="F56" i="52"/>
  <c r="F58" i="52"/>
  <c r="F62" i="52"/>
  <c r="F64" i="52"/>
  <c r="F66" i="52"/>
  <c r="F68" i="52"/>
  <c r="F70" i="52"/>
  <c r="F72" i="52"/>
  <c r="F74" i="52"/>
  <c r="F76" i="52"/>
  <c r="F78" i="52"/>
  <c r="F80" i="52"/>
  <c r="F82" i="52"/>
  <c r="F84" i="52"/>
  <c r="F86" i="52"/>
  <c r="F88" i="52"/>
  <c r="F90" i="52"/>
  <c r="F94" i="52"/>
  <c r="E98" i="52"/>
  <c r="E102" i="52"/>
  <c r="E106" i="52"/>
  <c r="E110" i="52"/>
  <c r="E114" i="52"/>
  <c r="E120" i="52"/>
  <c r="E124" i="52"/>
  <c r="E128" i="52"/>
  <c r="E132" i="52"/>
  <c r="E136" i="52"/>
  <c r="E140" i="52"/>
  <c r="E142" i="52"/>
  <c r="E146" i="52"/>
  <c r="E150" i="52"/>
  <c r="E154" i="52"/>
  <c r="E156" i="52"/>
  <c r="E160" i="52"/>
  <c r="E164" i="52"/>
  <c r="E170" i="52"/>
  <c r="E174" i="52"/>
  <c r="E178" i="52"/>
  <c r="E182" i="52"/>
  <c r="E186" i="52"/>
  <c r="E190" i="52"/>
  <c r="E194" i="52"/>
  <c r="F9" i="52"/>
  <c r="F15" i="52"/>
  <c r="F23" i="52"/>
  <c r="F27" i="52"/>
  <c r="F37" i="52"/>
  <c r="F45" i="52"/>
  <c r="F51" i="52"/>
  <c r="F61" i="52"/>
  <c r="F69" i="52"/>
  <c r="F77" i="52"/>
  <c r="F85" i="52"/>
  <c r="F93" i="52"/>
  <c r="E99" i="52"/>
  <c r="E107" i="52"/>
  <c r="E115" i="52"/>
  <c r="E123" i="52"/>
  <c r="E131" i="52"/>
  <c r="E139" i="52"/>
  <c r="E149" i="52"/>
  <c r="E157" i="52"/>
  <c r="E169" i="52"/>
  <c r="E179" i="52"/>
  <c r="E183" i="52"/>
  <c r="E189" i="52"/>
  <c r="E193" i="52"/>
  <c r="F60" i="52"/>
  <c r="F92" i="52"/>
  <c r="F96" i="52"/>
  <c r="E100" i="52"/>
  <c r="E104" i="52"/>
  <c r="E108" i="52"/>
  <c r="E112" i="52"/>
  <c r="E116" i="52"/>
  <c r="E118" i="52"/>
  <c r="E122" i="52"/>
  <c r="E126" i="52"/>
  <c r="E130" i="52"/>
  <c r="E134" i="52"/>
  <c r="E138" i="52"/>
  <c r="E144" i="52"/>
  <c r="E148" i="52"/>
  <c r="E152" i="52"/>
  <c r="E158" i="52"/>
  <c r="E162" i="52"/>
  <c r="E166" i="52"/>
  <c r="E168" i="52"/>
  <c r="E172" i="52"/>
  <c r="E176" i="52"/>
  <c r="E180" i="52"/>
  <c r="E184" i="52"/>
  <c r="E188" i="52"/>
  <c r="E192" i="52"/>
  <c r="F5" i="52"/>
  <c r="F13" i="52"/>
  <c r="F19" i="52"/>
  <c r="F33" i="52"/>
  <c r="F41" i="52"/>
  <c r="F47" i="52"/>
  <c r="F55" i="52"/>
  <c r="F65" i="52"/>
  <c r="F73" i="52"/>
  <c r="F81" i="52"/>
  <c r="F89" i="52"/>
  <c r="F97" i="52"/>
  <c r="E103" i="52"/>
  <c r="E111" i="52"/>
  <c r="E119" i="52"/>
  <c r="E127" i="52"/>
  <c r="E135" i="52"/>
  <c r="E145" i="52"/>
  <c r="E153" i="52"/>
  <c r="E161" i="52"/>
  <c r="E165" i="52"/>
  <c r="E175" i="52"/>
  <c r="E187" i="52"/>
  <c r="F3" i="52"/>
  <c r="BC5" i="4"/>
  <c r="BL4" i="4"/>
  <c r="BA5" i="4"/>
  <c r="BJ4" i="4"/>
  <c r="BI4" i="4"/>
  <c r="AZ5" i="4"/>
  <c r="F2" i="5"/>
  <c r="E3" i="5"/>
  <c r="Q2" i="5"/>
  <c r="P3" i="5"/>
  <c r="W4" i="5"/>
  <c r="W5" i="5" s="1"/>
  <c r="N3" i="5"/>
  <c r="D198" i="5"/>
  <c r="D196" i="5"/>
  <c r="D194" i="5"/>
  <c r="D192" i="5"/>
  <c r="D190" i="5"/>
  <c r="D188" i="5"/>
  <c r="D186" i="5"/>
  <c r="D184" i="5"/>
  <c r="D182" i="5"/>
  <c r="D180" i="5"/>
  <c r="D178" i="5"/>
  <c r="D176" i="5"/>
  <c r="D174" i="5"/>
  <c r="D172" i="5"/>
  <c r="D170" i="5"/>
  <c r="D168" i="5"/>
  <c r="D166" i="5"/>
  <c r="D164" i="5"/>
  <c r="D162" i="5"/>
  <c r="D160" i="5"/>
  <c r="D158" i="5"/>
  <c r="D156" i="5"/>
  <c r="D154" i="5"/>
  <c r="D152" i="5"/>
  <c r="D150" i="5"/>
  <c r="D148" i="5"/>
  <c r="D197" i="5"/>
  <c r="D195" i="5"/>
  <c r="D193" i="5"/>
  <c r="D191" i="5"/>
  <c r="D189" i="5"/>
  <c r="D187" i="5"/>
  <c r="D185" i="5"/>
  <c r="D183" i="5"/>
  <c r="D181" i="5"/>
  <c r="D179" i="5"/>
  <c r="D177" i="5"/>
  <c r="D175" i="5"/>
  <c r="D173" i="5"/>
  <c r="D171" i="5"/>
  <c r="D169" i="5"/>
  <c r="D167" i="5"/>
  <c r="D165" i="5"/>
  <c r="D163" i="5"/>
  <c r="D161" i="5"/>
  <c r="D159" i="5"/>
  <c r="D157" i="5"/>
  <c r="D155" i="5"/>
  <c r="D153" i="5"/>
  <c r="D151" i="5"/>
  <c r="D149" i="5"/>
  <c r="D147" i="5"/>
  <c r="D145" i="5"/>
  <c r="D143" i="5"/>
  <c r="D141" i="5"/>
  <c r="D139" i="5"/>
  <c r="D137" i="5"/>
  <c r="D135" i="5"/>
  <c r="D133" i="5"/>
  <c r="D131" i="5"/>
  <c r="D129" i="5"/>
  <c r="D127" i="5"/>
  <c r="D125" i="5"/>
  <c r="D123" i="5"/>
  <c r="D121" i="5"/>
  <c r="D119" i="5"/>
  <c r="D117" i="5"/>
  <c r="D115" i="5"/>
  <c r="D113" i="5"/>
  <c r="D111" i="5"/>
  <c r="D109" i="5"/>
  <c r="D107" i="5"/>
  <c r="D105" i="5"/>
  <c r="D103" i="5"/>
  <c r="D101" i="5"/>
  <c r="D99" i="5"/>
  <c r="D97" i="5"/>
  <c r="D95" i="5"/>
  <c r="D93" i="5"/>
  <c r="D91" i="5"/>
  <c r="D89" i="5"/>
  <c r="D146" i="5"/>
  <c r="D144" i="5"/>
  <c r="D142" i="5"/>
  <c r="D140" i="5"/>
  <c r="D138" i="5"/>
  <c r="D136" i="5"/>
  <c r="D134" i="5"/>
  <c r="D132" i="5"/>
  <c r="D130" i="5"/>
  <c r="D128" i="5"/>
  <c r="D126" i="5"/>
  <c r="D124" i="5"/>
  <c r="D122" i="5"/>
  <c r="D120" i="5"/>
  <c r="D118" i="5"/>
  <c r="D116" i="5"/>
  <c r="D114" i="5"/>
  <c r="D112" i="5"/>
  <c r="D110" i="5"/>
  <c r="D108" i="5"/>
  <c r="D106" i="5"/>
  <c r="D104" i="5"/>
  <c r="D102" i="5"/>
  <c r="D100" i="5"/>
  <c r="D98" i="5"/>
  <c r="D96" i="5"/>
  <c r="D94" i="5"/>
  <c r="D92" i="5"/>
  <c r="D90" i="5"/>
  <c r="D88" i="5"/>
  <c r="D86" i="5"/>
  <c r="D84" i="5"/>
  <c r="D87" i="5"/>
  <c r="D83" i="5"/>
  <c r="D81" i="5"/>
  <c r="D79" i="5"/>
  <c r="D77" i="5"/>
  <c r="D75" i="5"/>
  <c r="D73" i="5"/>
  <c r="D71" i="5"/>
  <c r="D69" i="5"/>
  <c r="D67" i="5"/>
  <c r="D65" i="5"/>
  <c r="D63" i="5"/>
  <c r="D61" i="5"/>
  <c r="D59" i="5"/>
  <c r="D57" i="5"/>
  <c r="D55" i="5"/>
  <c r="D53" i="5"/>
  <c r="D51" i="5"/>
  <c r="D49" i="5"/>
  <c r="D47" i="5"/>
  <c r="D45" i="5"/>
  <c r="D43" i="5"/>
  <c r="D41" i="5"/>
  <c r="D39" i="5"/>
  <c r="D37" i="5"/>
  <c r="D35" i="5"/>
  <c r="D33" i="5"/>
  <c r="D31" i="5"/>
  <c r="D29" i="5"/>
  <c r="D27" i="5"/>
  <c r="D25" i="5"/>
  <c r="D23" i="5"/>
  <c r="D21" i="5"/>
  <c r="D19" i="5"/>
  <c r="D17" i="5"/>
  <c r="D15" i="5"/>
  <c r="D13" i="5"/>
  <c r="D11" i="5"/>
  <c r="D9" i="5"/>
  <c r="D7" i="5"/>
  <c r="D85" i="5"/>
  <c r="D82" i="5"/>
  <c r="D80" i="5"/>
  <c r="D78" i="5"/>
  <c r="D76" i="5"/>
  <c r="D74" i="5"/>
  <c r="D72" i="5"/>
  <c r="D70" i="5"/>
  <c r="D68" i="5"/>
  <c r="D66" i="5"/>
  <c r="D64" i="5"/>
  <c r="D62" i="5"/>
  <c r="D60" i="5"/>
  <c r="D58" i="5"/>
  <c r="D56" i="5"/>
  <c r="D54" i="5"/>
  <c r="D52" i="5"/>
  <c r="D50" i="5"/>
  <c r="D48" i="5"/>
  <c r="D46" i="5"/>
  <c r="D44" i="5"/>
  <c r="D42" i="5"/>
  <c r="D40" i="5"/>
  <c r="D38" i="5"/>
  <c r="D36" i="5"/>
  <c r="D34" i="5"/>
  <c r="D32" i="5"/>
  <c r="D30" i="5"/>
  <c r="D28" i="5"/>
  <c r="D26" i="5"/>
  <c r="D24" i="5"/>
  <c r="D22" i="5"/>
  <c r="D20" i="5"/>
  <c r="D18" i="5"/>
  <c r="D16" i="5"/>
  <c r="D14" i="5"/>
  <c r="D12" i="5"/>
  <c r="D10" i="5"/>
  <c r="D8" i="5"/>
  <c r="AB5" i="5"/>
  <c r="P5" i="5"/>
  <c r="F4" i="5"/>
  <c r="O4" i="5" s="1"/>
  <c r="Q5" i="5"/>
  <c r="N198" i="5" l="1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CB4" i="2"/>
  <c r="CQ2" i="2"/>
  <c r="BN4" i="2"/>
  <c r="CC2" i="2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BA2" i="2"/>
  <c r="BO2" i="2"/>
  <c r="AZ4" i="2"/>
  <c r="L8" i="52"/>
  <c r="BI5" i="4"/>
  <c r="BR4" i="4"/>
  <c r="BS4" i="4"/>
  <c r="BJ5" i="4"/>
  <c r="BU4" i="4"/>
  <c r="BL5" i="4"/>
  <c r="X4" i="5"/>
  <c r="X5" i="5" s="1"/>
  <c r="O3" i="5"/>
  <c r="O5" i="5"/>
  <c r="R2" i="5"/>
  <c r="Q3" i="5"/>
  <c r="G2" i="5"/>
  <c r="F3" i="5"/>
  <c r="E197" i="5"/>
  <c r="E195" i="5"/>
  <c r="E193" i="5"/>
  <c r="E191" i="5"/>
  <c r="E189" i="5"/>
  <c r="E187" i="5"/>
  <c r="E185" i="5"/>
  <c r="E183" i="5"/>
  <c r="E181" i="5"/>
  <c r="E179" i="5"/>
  <c r="E177" i="5"/>
  <c r="E175" i="5"/>
  <c r="E173" i="5"/>
  <c r="E171" i="5"/>
  <c r="E169" i="5"/>
  <c r="E167" i="5"/>
  <c r="E165" i="5"/>
  <c r="E163" i="5"/>
  <c r="E161" i="5"/>
  <c r="E159" i="5"/>
  <c r="E157" i="5"/>
  <c r="E155" i="5"/>
  <c r="E153" i="5"/>
  <c r="E151" i="5"/>
  <c r="E149" i="5"/>
  <c r="E147" i="5"/>
  <c r="E198" i="5"/>
  <c r="E196" i="5"/>
  <c r="E194" i="5"/>
  <c r="E192" i="5"/>
  <c r="E190" i="5"/>
  <c r="E188" i="5"/>
  <c r="E186" i="5"/>
  <c r="E184" i="5"/>
  <c r="E182" i="5"/>
  <c r="E180" i="5"/>
  <c r="E178" i="5"/>
  <c r="E176" i="5"/>
  <c r="E174" i="5"/>
  <c r="E172" i="5"/>
  <c r="E170" i="5"/>
  <c r="E168" i="5"/>
  <c r="E166" i="5"/>
  <c r="E164" i="5"/>
  <c r="E162" i="5"/>
  <c r="E160" i="5"/>
  <c r="E158" i="5"/>
  <c r="E156" i="5"/>
  <c r="E154" i="5"/>
  <c r="E152" i="5"/>
  <c r="E150" i="5"/>
  <c r="E148" i="5"/>
  <c r="E146" i="5"/>
  <c r="E144" i="5"/>
  <c r="E142" i="5"/>
  <c r="E140" i="5"/>
  <c r="E138" i="5"/>
  <c r="E136" i="5"/>
  <c r="E134" i="5"/>
  <c r="E132" i="5"/>
  <c r="E130" i="5"/>
  <c r="E128" i="5"/>
  <c r="E126" i="5"/>
  <c r="E124" i="5"/>
  <c r="E122" i="5"/>
  <c r="E120" i="5"/>
  <c r="E118" i="5"/>
  <c r="E116" i="5"/>
  <c r="E114" i="5"/>
  <c r="E112" i="5"/>
  <c r="E110" i="5"/>
  <c r="E108" i="5"/>
  <c r="E106" i="5"/>
  <c r="E104" i="5"/>
  <c r="E102" i="5"/>
  <c r="E100" i="5"/>
  <c r="E98" i="5"/>
  <c r="E96" i="5"/>
  <c r="E94" i="5"/>
  <c r="E92" i="5"/>
  <c r="E90" i="5"/>
  <c r="E145" i="5"/>
  <c r="E143" i="5"/>
  <c r="E141" i="5"/>
  <c r="E139" i="5"/>
  <c r="E137" i="5"/>
  <c r="E135" i="5"/>
  <c r="E133" i="5"/>
  <c r="E131" i="5"/>
  <c r="E129" i="5"/>
  <c r="E127" i="5"/>
  <c r="E125" i="5"/>
  <c r="E123" i="5"/>
  <c r="E121" i="5"/>
  <c r="E119" i="5"/>
  <c r="E117" i="5"/>
  <c r="E115" i="5"/>
  <c r="E113" i="5"/>
  <c r="E111" i="5"/>
  <c r="E109" i="5"/>
  <c r="E107" i="5"/>
  <c r="E105" i="5"/>
  <c r="E103" i="5"/>
  <c r="E101" i="5"/>
  <c r="E99" i="5"/>
  <c r="E97" i="5"/>
  <c r="E95" i="5"/>
  <c r="E93" i="5"/>
  <c r="E91" i="5"/>
  <c r="E89" i="5"/>
  <c r="E87" i="5"/>
  <c r="E85" i="5"/>
  <c r="E83" i="5"/>
  <c r="E86" i="5"/>
  <c r="E82" i="5"/>
  <c r="E80" i="5"/>
  <c r="E78" i="5"/>
  <c r="E76" i="5"/>
  <c r="E74" i="5"/>
  <c r="E72" i="5"/>
  <c r="E70" i="5"/>
  <c r="E68" i="5"/>
  <c r="E66" i="5"/>
  <c r="E64" i="5"/>
  <c r="E62" i="5"/>
  <c r="E60" i="5"/>
  <c r="E58" i="5"/>
  <c r="E56" i="5"/>
  <c r="E54" i="5"/>
  <c r="E52" i="5"/>
  <c r="E50" i="5"/>
  <c r="E48" i="5"/>
  <c r="E46" i="5"/>
  <c r="E44" i="5"/>
  <c r="E42" i="5"/>
  <c r="E40" i="5"/>
  <c r="E38" i="5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E88" i="5"/>
  <c r="E84" i="5"/>
  <c r="E81" i="5"/>
  <c r="E79" i="5"/>
  <c r="E77" i="5"/>
  <c r="E75" i="5"/>
  <c r="E73" i="5"/>
  <c r="E71" i="5"/>
  <c r="E69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33" i="5"/>
  <c r="E31" i="5"/>
  <c r="E29" i="5"/>
  <c r="E27" i="5"/>
  <c r="E25" i="5"/>
  <c r="E23" i="5"/>
  <c r="E21" i="5"/>
  <c r="E19" i="5"/>
  <c r="E17" i="5"/>
  <c r="E15" i="5"/>
  <c r="E13" i="5"/>
  <c r="E11" i="5"/>
  <c r="E9" i="5"/>
  <c r="E7" i="5"/>
  <c r="R5" i="5"/>
  <c r="CC4" i="2" l="1"/>
  <c r="CR2" i="2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BS5" i="4"/>
  <c r="CB4" i="4"/>
  <c r="BR5" i="4"/>
  <c r="CA4" i="4"/>
  <c r="BO4" i="2"/>
  <c r="CD2" i="2"/>
  <c r="CQ4" i="2"/>
  <c r="DF2" i="2"/>
  <c r="DF4" i="2" s="1"/>
  <c r="BU5" i="4"/>
  <c r="CD4" i="4"/>
  <c r="BB2" i="2"/>
  <c r="BP2" i="2"/>
  <c r="BA4" i="2"/>
  <c r="L9" i="52"/>
  <c r="H2" i="5"/>
  <c r="G3" i="5"/>
  <c r="S2" i="5"/>
  <c r="S3" i="5" s="1"/>
  <c r="R3" i="5"/>
  <c r="B1" i="5"/>
  <c r="C1" i="5" s="1"/>
  <c r="D1" i="5" s="1"/>
  <c r="E1" i="5" s="1"/>
  <c r="F1" i="5" s="1"/>
  <c r="G1" i="5" s="1"/>
  <c r="H1" i="5" s="1"/>
  <c r="I1" i="5" s="1"/>
  <c r="J1" i="5" s="1"/>
  <c r="K1" i="5" s="1"/>
  <c r="L1" i="5" s="1"/>
  <c r="M1" i="5" s="1"/>
  <c r="N1" i="5" s="1"/>
  <c r="O1" i="5" s="1"/>
  <c r="P1" i="5" s="1"/>
  <c r="Q1" i="5" s="1"/>
  <c r="R1" i="5" s="1"/>
  <c r="S1" i="5" s="1"/>
  <c r="T1" i="5" s="1"/>
  <c r="U1" i="5" s="1"/>
  <c r="V1" i="5" s="1"/>
  <c r="W1" i="5" s="1"/>
  <c r="X1" i="5" s="1"/>
  <c r="Y1" i="5" s="1"/>
  <c r="Z1" i="5" s="1"/>
  <c r="AA1" i="5" s="1"/>
  <c r="AB1" i="5" s="1"/>
  <c r="M5" i="5"/>
  <c r="L5" i="5"/>
  <c r="K5" i="5"/>
  <c r="J5" i="5"/>
  <c r="I5" i="5"/>
  <c r="H5" i="5"/>
  <c r="G5" i="5"/>
  <c r="F5" i="5"/>
  <c r="E5" i="5"/>
  <c r="D5" i="5"/>
  <c r="C5" i="5"/>
  <c r="B5" i="5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S5" i="4"/>
  <c r="Q5" i="4"/>
  <c r="R3" i="2"/>
  <c r="AG3" i="2" s="1"/>
  <c r="AV3" i="2" s="1"/>
  <c r="R2" i="2"/>
  <c r="AG2" i="2" s="1"/>
  <c r="H5" i="4"/>
  <c r="G5" i="4"/>
  <c r="C2" i="4"/>
  <c r="L2" i="4" s="1"/>
  <c r="U2" i="4" s="1"/>
  <c r="AD2" i="4" s="1"/>
  <c r="C6" i="4"/>
  <c r="D6" i="4" s="1"/>
  <c r="E6" i="4" s="1"/>
  <c r="F6" i="4" s="1"/>
  <c r="G6" i="4" s="1"/>
  <c r="H6" i="4" s="1"/>
  <c r="I6" i="4" s="1"/>
  <c r="J6" i="4" s="1"/>
  <c r="L6" i="4" s="1"/>
  <c r="M6" i="4" s="1"/>
  <c r="B4" i="4"/>
  <c r="K4" i="4" s="1"/>
  <c r="T4" i="4" s="1"/>
  <c r="AC4" i="4" s="1"/>
  <c r="AL4" i="4" s="1"/>
  <c r="C1" i="4"/>
  <c r="D1" i="4" s="1"/>
  <c r="E1" i="4" s="1"/>
  <c r="F1" i="4" s="1"/>
  <c r="BG6" i="3"/>
  <c r="AR5" i="3"/>
  <c r="L2" i="1"/>
  <c r="K2" i="1"/>
  <c r="J2" i="1"/>
  <c r="C6" i="3"/>
  <c r="C5" i="3"/>
  <c r="D3" i="3"/>
  <c r="R3" i="3" s="1"/>
  <c r="AF3" i="3" s="1"/>
  <c r="AT3" i="3" s="1"/>
  <c r="AT5" i="3" s="1"/>
  <c r="P4" i="3"/>
  <c r="C1" i="3"/>
  <c r="D1" i="3" s="1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Z1" i="3" s="1"/>
  <c r="BA1" i="3" s="1"/>
  <c r="BB1" i="3" s="1"/>
  <c r="BC1" i="3" s="1"/>
  <c r="BD1" i="3" s="1"/>
  <c r="BE1" i="3" s="1"/>
  <c r="BF1" i="3" s="1"/>
  <c r="C4" i="2"/>
  <c r="D2" i="2"/>
  <c r="D4" i="2" s="1"/>
  <c r="J3" i="1"/>
  <c r="L15" i="1"/>
  <c r="BF6" i="3" s="1"/>
  <c r="L16" i="1"/>
  <c r="L14" i="1"/>
  <c r="L13" i="1"/>
  <c r="L12" i="1"/>
  <c r="L11" i="1"/>
  <c r="L10" i="1"/>
  <c r="L9" i="1"/>
  <c r="L8" i="1"/>
  <c r="L7" i="1"/>
  <c r="L6" i="1"/>
  <c r="L5" i="1"/>
  <c r="L4" i="1"/>
  <c r="K16" i="1"/>
  <c r="K14" i="1"/>
  <c r="K13" i="1"/>
  <c r="K12" i="1"/>
  <c r="K11" i="1"/>
  <c r="K10" i="1"/>
  <c r="K9" i="1"/>
  <c r="K8" i="1"/>
  <c r="K7" i="1"/>
  <c r="K6" i="1"/>
  <c r="K5" i="1"/>
  <c r="K4" i="1"/>
  <c r="K3" i="1"/>
  <c r="J15" i="1"/>
  <c r="J12" i="1"/>
  <c r="J10" i="1"/>
  <c r="J9" i="1"/>
  <c r="J5" i="1"/>
  <c r="J16" i="1"/>
  <c r="J14" i="1"/>
  <c r="J13" i="1"/>
  <c r="J11" i="1"/>
  <c r="J8" i="1"/>
  <c r="J7" i="1"/>
  <c r="J6" i="1"/>
  <c r="J4" i="1"/>
  <c r="I16" i="1"/>
  <c r="I14" i="1"/>
  <c r="I13" i="1"/>
  <c r="I12" i="1"/>
  <c r="I11" i="1"/>
  <c r="I10" i="1"/>
  <c r="I9" i="1"/>
  <c r="I7" i="1"/>
  <c r="I6" i="1"/>
  <c r="I5" i="1"/>
  <c r="I4" i="1"/>
  <c r="I3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C6" i="2" s="1"/>
  <c r="C1" i="2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AX1" i="2" s="1"/>
  <c r="AY1" i="2" s="1"/>
  <c r="AZ1" i="2" s="1"/>
  <c r="BA1" i="2" s="1"/>
  <c r="BB1" i="2" s="1"/>
  <c r="BC1" i="2" s="1"/>
  <c r="BD1" i="2" s="1"/>
  <c r="BE1" i="2" s="1"/>
  <c r="BF1" i="2" s="1"/>
  <c r="BG1" i="2" s="1"/>
  <c r="BH1" i="2" s="1"/>
  <c r="BI1" i="2" s="1"/>
  <c r="BJ1" i="2" s="1"/>
  <c r="BK1" i="2" s="1"/>
  <c r="BL1" i="2" s="1"/>
  <c r="BM1" i="2" s="1"/>
  <c r="BN1" i="2" s="1"/>
  <c r="BO1" i="2" s="1"/>
  <c r="BP1" i="2" s="1"/>
  <c r="BQ1" i="2" s="1"/>
  <c r="BR1" i="2" s="1"/>
  <c r="BS1" i="2" s="1"/>
  <c r="BT1" i="2" s="1"/>
  <c r="BU1" i="2" s="1"/>
  <c r="BV1" i="2" s="1"/>
  <c r="BW1" i="2" s="1"/>
  <c r="BX1" i="2" s="1"/>
  <c r="BY1" i="2" s="1"/>
  <c r="BZ1" i="2" s="1"/>
  <c r="CA1" i="2" s="1"/>
  <c r="CB1" i="2" s="1"/>
  <c r="CC1" i="2" s="1"/>
  <c r="CD1" i="2" s="1"/>
  <c r="CE1" i="2" s="1"/>
  <c r="CF1" i="2" s="1"/>
  <c r="CG1" i="2" s="1"/>
  <c r="CH1" i="2" s="1"/>
  <c r="CI1" i="2" s="1"/>
  <c r="CJ1" i="2" s="1"/>
  <c r="CK1" i="2" s="1"/>
  <c r="CL1" i="2" s="1"/>
  <c r="CM1" i="2" s="1"/>
  <c r="CN1" i="2" s="1"/>
  <c r="CO1" i="2" s="1"/>
  <c r="CP1" i="2" s="1"/>
  <c r="CQ1" i="2" s="1"/>
  <c r="CR1" i="2" s="1"/>
  <c r="CS1" i="2" s="1"/>
  <c r="CT1" i="2" s="1"/>
  <c r="CU1" i="2" s="1"/>
  <c r="CV1" i="2" s="1"/>
  <c r="CW1" i="2" s="1"/>
  <c r="CX1" i="2" s="1"/>
  <c r="CY1" i="2" s="1"/>
  <c r="CZ1" i="2" s="1"/>
  <c r="DA1" i="2" s="1"/>
  <c r="DB1" i="2" s="1"/>
  <c r="DC1" i="2" s="1"/>
  <c r="DD1" i="2" s="1"/>
  <c r="DE1" i="2" s="1"/>
  <c r="DF1" i="2" s="1"/>
  <c r="DG1" i="2" s="1"/>
  <c r="DH1" i="2" s="1"/>
  <c r="DI1" i="2" s="1"/>
  <c r="DJ1" i="2" s="1"/>
  <c r="DK1" i="2" s="1"/>
  <c r="DL1" i="2" s="1"/>
  <c r="DM1" i="2" s="1"/>
  <c r="DN1" i="2" s="1"/>
  <c r="DO1" i="2" s="1"/>
  <c r="DP1" i="2" s="1"/>
  <c r="DQ1" i="2" s="1"/>
  <c r="DR1" i="2" s="1"/>
  <c r="C5" i="2"/>
  <c r="D3" i="2"/>
  <c r="S3" i="2" s="1"/>
  <c r="AH3" i="2" s="1"/>
  <c r="AW3" i="2" s="1"/>
  <c r="A3" i="1"/>
  <c r="BK3" i="2" l="1"/>
  <c r="AV5" i="2"/>
  <c r="AV6" i="2"/>
  <c r="R198" i="5"/>
  <c r="R197" i="5"/>
  <c r="R196" i="5"/>
  <c r="R195" i="5"/>
  <c r="R194" i="5"/>
  <c r="R193" i="5"/>
  <c r="R192" i="5"/>
  <c r="R191" i="5"/>
  <c r="R190" i="5"/>
  <c r="R189" i="5"/>
  <c r="R188" i="5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CD5" i="4"/>
  <c r="CD3" i="4"/>
  <c r="CD4" i="2"/>
  <c r="CS2" i="2"/>
  <c r="CB5" i="4"/>
  <c r="CB3" i="4"/>
  <c r="BL3" i="2"/>
  <c r="AW5" i="2"/>
  <c r="AW6" i="2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BP4" i="2"/>
  <c r="CE2" i="2"/>
  <c r="CA5" i="4"/>
  <c r="CA3" i="4"/>
  <c r="CA63" i="4" s="1"/>
  <c r="CR4" i="2"/>
  <c r="DG2" i="2"/>
  <c r="DG4" i="2" s="1"/>
  <c r="BC2" i="2"/>
  <c r="BQ2" i="2"/>
  <c r="BB4" i="2"/>
  <c r="L10" i="52"/>
  <c r="CD9" i="4"/>
  <c r="CB9" i="4"/>
  <c r="CD13" i="4"/>
  <c r="CB13" i="4"/>
  <c r="CD17" i="4"/>
  <c r="CB17" i="4"/>
  <c r="CD23" i="4"/>
  <c r="CB23" i="4"/>
  <c r="CD27" i="4"/>
  <c r="CB27" i="4"/>
  <c r="CD31" i="4"/>
  <c r="CB31" i="4"/>
  <c r="CD35" i="4"/>
  <c r="CB35" i="4"/>
  <c r="CD39" i="4"/>
  <c r="CB39" i="4"/>
  <c r="CD43" i="4"/>
  <c r="CB43" i="4"/>
  <c r="CD47" i="4"/>
  <c r="CB47" i="4"/>
  <c r="CD49" i="4"/>
  <c r="CB49" i="4"/>
  <c r="CD53" i="4"/>
  <c r="CB53" i="4"/>
  <c r="CD57" i="4"/>
  <c r="CB57" i="4"/>
  <c r="CD63" i="4"/>
  <c r="CB63" i="4"/>
  <c r="CD67" i="4"/>
  <c r="CB67" i="4"/>
  <c r="CD69" i="4"/>
  <c r="CB69" i="4"/>
  <c r="CD71" i="4"/>
  <c r="CB71" i="4"/>
  <c r="CD75" i="4"/>
  <c r="CA75" i="4"/>
  <c r="CB75" i="4"/>
  <c r="CD77" i="4"/>
  <c r="CB77" i="4"/>
  <c r="CD79" i="4"/>
  <c r="CB79" i="4"/>
  <c r="CD81" i="4"/>
  <c r="CB81" i="4"/>
  <c r="CD83" i="4"/>
  <c r="CB83" i="4"/>
  <c r="CD85" i="4"/>
  <c r="CB85" i="4"/>
  <c r="CD87" i="4"/>
  <c r="CB87" i="4"/>
  <c r="CD89" i="4"/>
  <c r="CB89" i="4"/>
  <c r="CD91" i="4"/>
  <c r="CB91" i="4"/>
  <c r="CD93" i="4"/>
  <c r="CB93" i="4"/>
  <c r="CD95" i="4"/>
  <c r="CB95" i="4"/>
  <c r="CD97" i="4"/>
  <c r="CB97" i="4"/>
  <c r="CD99" i="4"/>
  <c r="CB99" i="4"/>
  <c r="CD101" i="4"/>
  <c r="CB101" i="4"/>
  <c r="CD103" i="4"/>
  <c r="CB103" i="4"/>
  <c r="CD105" i="4"/>
  <c r="CB105" i="4"/>
  <c r="CD107" i="4"/>
  <c r="CA107" i="4"/>
  <c r="CB107" i="4"/>
  <c r="CD109" i="4"/>
  <c r="CB109" i="4"/>
  <c r="CD111" i="4"/>
  <c r="CB111" i="4"/>
  <c r="CD113" i="4"/>
  <c r="CB113" i="4"/>
  <c r="CD115" i="4"/>
  <c r="CB115" i="4"/>
  <c r="CD117" i="4"/>
  <c r="CB117" i="4"/>
  <c r="CD119" i="4"/>
  <c r="CB119" i="4"/>
  <c r="CD121" i="4"/>
  <c r="CB121" i="4"/>
  <c r="CD123" i="4"/>
  <c r="CB123" i="4"/>
  <c r="CD125" i="4"/>
  <c r="CB125" i="4"/>
  <c r="CD127" i="4"/>
  <c r="CB127" i="4"/>
  <c r="CD129" i="4"/>
  <c r="CB129" i="4"/>
  <c r="CD131" i="4"/>
  <c r="CB131" i="4"/>
  <c r="CD133" i="4"/>
  <c r="CB133" i="4"/>
  <c r="CD135" i="4"/>
  <c r="CB135" i="4"/>
  <c r="CD137" i="4"/>
  <c r="CB137" i="4"/>
  <c r="CD139" i="4"/>
  <c r="CA139" i="4"/>
  <c r="CB139" i="4"/>
  <c r="CD141" i="4"/>
  <c r="CB141" i="4"/>
  <c r="CD143" i="4"/>
  <c r="CB143" i="4"/>
  <c r="CD145" i="4"/>
  <c r="CB145" i="4"/>
  <c r="CD147" i="4"/>
  <c r="CB147" i="4"/>
  <c r="CD149" i="4"/>
  <c r="CB149" i="4"/>
  <c r="CD151" i="4"/>
  <c r="CB151" i="4"/>
  <c r="CD153" i="4"/>
  <c r="CB153" i="4"/>
  <c r="CD155" i="4"/>
  <c r="CB155" i="4"/>
  <c r="CD157" i="4"/>
  <c r="CB157" i="4"/>
  <c r="CD159" i="4"/>
  <c r="CB159" i="4"/>
  <c r="CD161" i="4"/>
  <c r="CB161" i="4"/>
  <c r="CD163" i="4"/>
  <c r="CB163" i="4"/>
  <c r="CD165" i="4"/>
  <c r="CB165" i="4"/>
  <c r="CD167" i="4"/>
  <c r="CB167" i="4"/>
  <c r="CD169" i="4"/>
  <c r="CB169" i="4"/>
  <c r="CD171" i="4"/>
  <c r="CA171" i="4"/>
  <c r="CB171" i="4"/>
  <c r="CD173" i="4"/>
  <c r="CB173" i="4"/>
  <c r="CD175" i="4"/>
  <c r="CB175" i="4"/>
  <c r="CD177" i="4"/>
  <c r="CB177" i="4"/>
  <c r="CD179" i="4"/>
  <c r="CB179" i="4"/>
  <c r="CD181" i="4"/>
  <c r="CB181" i="4"/>
  <c r="CD183" i="4"/>
  <c r="CB183" i="4"/>
  <c r="CD185" i="4"/>
  <c r="CB185" i="4"/>
  <c r="CD187" i="4"/>
  <c r="CB187" i="4"/>
  <c r="CD189" i="4"/>
  <c r="CB189" i="4"/>
  <c r="CD191" i="4"/>
  <c r="CB191" i="4"/>
  <c r="CD193" i="4"/>
  <c r="CB193" i="4"/>
  <c r="CD195" i="4"/>
  <c r="CB195" i="4"/>
  <c r="CD197" i="4"/>
  <c r="CB197" i="4"/>
  <c r="CD7" i="4"/>
  <c r="CB7" i="4"/>
  <c r="CD11" i="4"/>
  <c r="CB11" i="4"/>
  <c r="CD15" i="4"/>
  <c r="CA15" i="4"/>
  <c r="CB15" i="4"/>
  <c r="CD19" i="4"/>
  <c r="CB19" i="4"/>
  <c r="CD21" i="4"/>
  <c r="CB21" i="4"/>
  <c r="CD25" i="4"/>
  <c r="CB25" i="4"/>
  <c r="CD29" i="4"/>
  <c r="CB29" i="4"/>
  <c r="CD33" i="4"/>
  <c r="CB33" i="4"/>
  <c r="CD37" i="4"/>
  <c r="CB37" i="4"/>
  <c r="CD41" i="4"/>
  <c r="CB41" i="4"/>
  <c r="CD45" i="4"/>
  <c r="CB45" i="4"/>
  <c r="CD51" i="4"/>
  <c r="CB51" i="4"/>
  <c r="CD55" i="4"/>
  <c r="CB55" i="4"/>
  <c r="CD59" i="4"/>
  <c r="CB59" i="4"/>
  <c r="CD61" i="4"/>
  <c r="CB61" i="4"/>
  <c r="CD65" i="4"/>
  <c r="CB65" i="4"/>
  <c r="CD73" i="4"/>
  <c r="CB73" i="4"/>
  <c r="CD8" i="4"/>
  <c r="CB8" i="4"/>
  <c r="CD10" i="4"/>
  <c r="CA10" i="4"/>
  <c r="CB10" i="4"/>
  <c r="CD12" i="4"/>
  <c r="CB12" i="4"/>
  <c r="CD14" i="4"/>
  <c r="CB14" i="4"/>
  <c r="CD16" i="4"/>
  <c r="CB16" i="4"/>
  <c r="CD18" i="4"/>
  <c r="CB18" i="4"/>
  <c r="CD20" i="4"/>
  <c r="CB20" i="4"/>
  <c r="CD22" i="4"/>
  <c r="CB22" i="4"/>
  <c r="CD24" i="4"/>
  <c r="CB24" i="4"/>
  <c r="CD26" i="4"/>
  <c r="CB26" i="4"/>
  <c r="CD28" i="4"/>
  <c r="CB28" i="4"/>
  <c r="CD30" i="4"/>
  <c r="CB30" i="4"/>
  <c r="CD32" i="4"/>
  <c r="CB32" i="4"/>
  <c r="CD34" i="4"/>
  <c r="CB34" i="4"/>
  <c r="CD36" i="4"/>
  <c r="CB36" i="4"/>
  <c r="CD38" i="4"/>
  <c r="CB38" i="4"/>
  <c r="CD40" i="4"/>
  <c r="CB40" i="4"/>
  <c r="CD42" i="4"/>
  <c r="CA42" i="4"/>
  <c r="CB42" i="4"/>
  <c r="CD44" i="4"/>
  <c r="CB44" i="4"/>
  <c r="CD46" i="4"/>
  <c r="CB46" i="4"/>
  <c r="CD48" i="4"/>
  <c r="CB48" i="4"/>
  <c r="CD50" i="4"/>
  <c r="CB50" i="4"/>
  <c r="CD52" i="4"/>
  <c r="CB52" i="4"/>
  <c r="CD54" i="4"/>
  <c r="CB54" i="4"/>
  <c r="CD56" i="4"/>
  <c r="CB56" i="4"/>
  <c r="CD58" i="4"/>
  <c r="CB58" i="4"/>
  <c r="CD60" i="4"/>
  <c r="CB60" i="4"/>
  <c r="CD62" i="4"/>
  <c r="CB62" i="4"/>
  <c r="CD64" i="4"/>
  <c r="CB64" i="4"/>
  <c r="CD66" i="4"/>
  <c r="CB66" i="4"/>
  <c r="CD68" i="4"/>
  <c r="CB68" i="4"/>
  <c r="CD70" i="4"/>
  <c r="CB70" i="4"/>
  <c r="CD72" i="4"/>
  <c r="CB72" i="4"/>
  <c r="CD74" i="4"/>
  <c r="CA74" i="4"/>
  <c r="CB74" i="4"/>
  <c r="CD76" i="4"/>
  <c r="CB76" i="4"/>
  <c r="CD78" i="4"/>
  <c r="CB78" i="4"/>
  <c r="CD80" i="4"/>
  <c r="CB80" i="4"/>
  <c r="CD82" i="4"/>
  <c r="CB82" i="4"/>
  <c r="CD84" i="4"/>
  <c r="CB84" i="4"/>
  <c r="CD86" i="4"/>
  <c r="CB86" i="4"/>
  <c r="CD88" i="4"/>
  <c r="CB88" i="4"/>
  <c r="CD90" i="4"/>
  <c r="CB90" i="4"/>
  <c r="CD92" i="4"/>
  <c r="CB92" i="4"/>
  <c r="CD94" i="4"/>
  <c r="CB94" i="4"/>
  <c r="CD96" i="4"/>
  <c r="CB96" i="4"/>
  <c r="CD98" i="4"/>
  <c r="CB98" i="4"/>
  <c r="CD100" i="4"/>
  <c r="CB100" i="4"/>
  <c r="CD102" i="4"/>
  <c r="CB102" i="4"/>
  <c r="CD104" i="4"/>
  <c r="CB104" i="4"/>
  <c r="CD106" i="4"/>
  <c r="CA106" i="4"/>
  <c r="CB106" i="4"/>
  <c r="CD108" i="4"/>
  <c r="CB108" i="4"/>
  <c r="CD110" i="4"/>
  <c r="CB110" i="4"/>
  <c r="CD112" i="4"/>
  <c r="CB112" i="4"/>
  <c r="CD114" i="4"/>
  <c r="CB114" i="4"/>
  <c r="CD116" i="4"/>
  <c r="CB116" i="4"/>
  <c r="CD118" i="4"/>
  <c r="CB118" i="4"/>
  <c r="CD120" i="4"/>
  <c r="CB120" i="4"/>
  <c r="CD122" i="4"/>
  <c r="CB122" i="4"/>
  <c r="CD124" i="4"/>
  <c r="CB124" i="4"/>
  <c r="CD126" i="4"/>
  <c r="CB126" i="4"/>
  <c r="CD128" i="4"/>
  <c r="CB128" i="4"/>
  <c r="CD130" i="4"/>
  <c r="CB130" i="4"/>
  <c r="CD132" i="4"/>
  <c r="CB132" i="4"/>
  <c r="CD134" i="4"/>
  <c r="CB134" i="4"/>
  <c r="CD136" i="4"/>
  <c r="CB136" i="4"/>
  <c r="CD138" i="4"/>
  <c r="CA138" i="4"/>
  <c r="CB138" i="4"/>
  <c r="CD140" i="4"/>
  <c r="CB140" i="4"/>
  <c r="CD142" i="4"/>
  <c r="CB142" i="4"/>
  <c r="CD144" i="4"/>
  <c r="CB144" i="4"/>
  <c r="CD146" i="4"/>
  <c r="CB146" i="4"/>
  <c r="CD148" i="4"/>
  <c r="CB148" i="4"/>
  <c r="CD150" i="4"/>
  <c r="CB150" i="4"/>
  <c r="CD152" i="4"/>
  <c r="CB152" i="4"/>
  <c r="CD154" i="4"/>
  <c r="CB154" i="4"/>
  <c r="CD156" i="4"/>
  <c r="CB156" i="4"/>
  <c r="CD158" i="4"/>
  <c r="CB158" i="4"/>
  <c r="CD160" i="4"/>
  <c r="CB160" i="4"/>
  <c r="CD162" i="4"/>
  <c r="CB162" i="4"/>
  <c r="CD164" i="4"/>
  <c r="CB164" i="4"/>
  <c r="CD166" i="4"/>
  <c r="CB166" i="4"/>
  <c r="CD168" i="4"/>
  <c r="CB168" i="4"/>
  <c r="CD170" i="4"/>
  <c r="CA170" i="4"/>
  <c r="CB170" i="4"/>
  <c r="CD172" i="4"/>
  <c r="CB172" i="4"/>
  <c r="CD174" i="4"/>
  <c r="CB174" i="4"/>
  <c r="CD176" i="4"/>
  <c r="CB176" i="4"/>
  <c r="CD178" i="4"/>
  <c r="CB178" i="4"/>
  <c r="CD180" i="4"/>
  <c r="CB180" i="4"/>
  <c r="CD182" i="4"/>
  <c r="CB182" i="4"/>
  <c r="CD184" i="4"/>
  <c r="CB184" i="4"/>
  <c r="CD186" i="4"/>
  <c r="CB186" i="4"/>
  <c r="CD188" i="4"/>
  <c r="CB188" i="4"/>
  <c r="CD190" i="4"/>
  <c r="CB190" i="4"/>
  <c r="CD192" i="4"/>
  <c r="CB192" i="4"/>
  <c r="CD194" i="4"/>
  <c r="CB194" i="4"/>
  <c r="CD196" i="4"/>
  <c r="CB196" i="4"/>
  <c r="CD198" i="4"/>
  <c r="CB198" i="4"/>
  <c r="A4" i="1"/>
  <c r="A30" i="1"/>
  <c r="AU4" i="4"/>
  <c r="AL5" i="4"/>
  <c r="AL3" i="4"/>
  <c r="AL51" i="4" s="1"/>
  <c r="AL99" i="4"/>
  <c r="AL115" i="4"/>
  <c r="AL129" i="4"/>
  <c r="AL197" i="4"/>
  <c r="AL15" i="4"/>
  <c r="AL23" i="4"/>
  <c r="AL53" i="4"/>
  <c r="AL63" i="4"/>
  <c r="AL67" i="4"/>
  <c r="AL97" i="4"/>
  <c r="AL101" i="4"/>
  <c r="AL109" i="4"/>
  <c r="AL143" i="4"/>
  <c r="AL147" i="4"/>
  <c r="AL151" i="4"/>
  <c r="AL163" i="4"/>
  <c r="AL167" i="4"/>
  <c r="AL173" i="4"/>
  <c r="AL177" i="4"/>
  <c r="AL183" i="4"/>
  <c r="AL191" i="4"/>
  <c r="AL8" i="4"/>
  <c r="AL10" i="4"/>
  <c r="AL14" i="4"/>
  <c r="AL16" i="4"/>
  <c r="AL18" i="4"/>
  <c r="AL22" i="4"/>
  <c r="AL24" i="4"/>
  <c r="AL26" i="4"/>
  <c r="AL30" i="4"/>
  <c r="AL32" i="4"/>
  <c r="AL34" i="4"/>
  <c r="AL38" i="4"/>
  <c r="AL40" i="4"/>
  <c r="AL42" i="4"/>
  <c r="AL46" i="4"/>
  <c r="AL48" i="4"/>
  <c r="AL50" i="4"/>
  <c r="AL54" i="4"/>
  <c r="AL56" i="4"/>
  <c r="AL58" i="4"/>
  <c r="AL62" i="4"/>
  <c r="AL64" i="4"/>
  <c r="AL66" i="4"/>
  <c r="AL70" i="4"/>
  <c r="AL72" i="4"/>
  <c r="AL74" i="4"/>
  <c r="AL78" i="4"/>
  <c r="AL80" i="4"/>
  <c r="AL82" i="4"/>
  <c r="AL86" i="4"/>
  <c r="AL88" i="4"/>
  <c r="AL90" i="4"/>
  <c r="AL94" i="4"/>
  <c r="AL96" i="4"/>
  <c r="AL98" i="4"/>
  <c r="AL102" i="4"/>
  <c r="AL104" i="4"/>
  <c r="AL106" i="4"/>
  <c r="AL110" i="4"/>
  <c r="AL112" i="4"/>
  <c r="AL114" i="4"/>
  <c r="AL118" i="4"/>
  <c r="AL120" i="4"/>
  <c r="AL122" i="4"/>
  <c r="AL124" i="4"/>
  <c r="AL126" i="4"/>
  <c r="AL128" i="4"/>
  <c r="AL130" i="4"/>
  <c r="AL132" i="4"/>
  <c r="AL134" i="4"/>
  <c r="AL136" i="4"/>
  <c r="AL138" i="4"/>
  <c r="AL140" i="4"/>
  <c r="AL142" i="4"/>
  <c r="AL144" i="4"/>
  <c r="AL146" i="4"/>
  <c r="AL148" i="4"/>
  <c r="AL150" i="4"/>
  <c r="AL152" i="4"/>
  <c r="AL154" i="4"/>
  <c r="AL156" i="4"/>
  <c r="AL158" i="4"/>
  <c r="AL160" i="4"/>
  <c r="AL162" i="4"/>
  <c r="AL164" i="4"/>
  <c r="AL166" i="4"/>
  <c r="AL168" i="4"/>
  <c r="AL170" i="4"/>
  <c r="AL172" i="4"/>
  <c r="AL174" i="4"/>
  <c r="AL176" i="4"/>
  <c r="AL178" i="4"/>
  <c r="AL180" i="4"/>
  <c r="AL182" i="4"/>
  <c r="AL184" i="4"/>
  <c r="AL186" i="4"/>
  <c r="AL188" i="4"/>
  <c r="AL190" i="4"/>
  <c r="AL192" i="4"/>
  <c r="AL194" i="4"/>
  <c r="AL196" i="4"/>
  <c r="AL198" i="4"/>
  <c r="I2" i="5"/>
  <c r="H3" i="5"/>
  <c r="G197" i="5"/>
  <c r="G195" i="5"/>
  <c r="G193" i="5"/>
  <c r="G191" i="5"/>
  <c r="G189" i="5"/>
  <c r="G187" i="5"/>
  <c r="G185" i="5"/>
  <c r="G183" i="5"/>
  <c r="G181" i="5"/>
  <c r="G179" i="5"/>
  <c r="G177" i="5"/>
  <c r="G175" i="5"/>
  <c r="G173" i="5"/>
  <c r="G171" i="5"/>
  <c r="G169" i="5"/>
  <c r="G167" i="5"/>
  <c r="G165" i="5"/>
  <c r="G163" i="5"/>
  <c r="G161" i="5"/>
  <c r="G159" i="5"/>
  <c r="G157" i="5"/>
  <c r="G155" i="5"/>
  <c r="G153" i="5"/>
  <c r="G151" i="5"/>
  <c r="G149" i="5"/>
  <c r="G147" i="5"/>
  <c r="G198" i="5"/>
  <c r="G196" i="5"/>
  <c r="G194" i="5"/>
  <c r="G192" i="5"/>
  <c r="G190" i="5"/>
  <c r="G188" i="5"/>
  <c r="G186" i="5"/>
  <c r="G184" i="5"/>
  <c r="G182" i="5"/>
  <c r="G180" i="5"/>
  <c r="G178" i="5"/>
  <c r="G176" i="5"/>
  <c r="G174" i="5"/>
  <c r="G172" i="5"/>
  <c r="G170" i="5"/>
  <c r="G168" i="5"/>
  <c r="G166" i="5"/>
  <c r="G164" i="5"/>
  <c r="G162" i="5"/>
  <c r="G160" i="5"/>
  <c r="G158" i="5"/>
  <c r="G156" i="5"/>
  <c r="G154" i="5"/>
  <c r="G152" i="5"/>
  <c r="G150" i="5"/>
  <c r="G148" i="5"/>
  <c r="G146" i="5"/>
  <c r="G144" i="5"/>
  <c r="G145" i="5"/>
  <c r="G142" i="5"/>
  <c r="G140" i="5"/>
  <c r="G138" i="5"/>
  <c r="G136" i="5"/>
  <c r="G134" i="5"/>
  <c r="G132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6" i="5"/>
  <c r="G94" i="5"/>
  <c r="G92" i="5"/>
  <c r="G90" i="5"/>
  <c r="G143" i="5"/>
  <c r="G141" i="5"/>
  <c r="G139" i="5"/>
  <c r="G137" i="5"/>
  <c r="G135" i="5"/>
  <c r="G133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95" i="5"/>
  <c r="G93" i="5"/>
  <c r="G91" i="5"/>
  <c r="G89" i="5"/>
  <c r="G87" i="5"/>
  <c r="G85" i="5"/>
  <c r="G83" i="5"/>
  <c r="G88" i="5"/>
  <c r="G84" i="5"/>
  <c r="G80" i="5"/>
  <c r="G78" i="5"/>
  <c r="G76" i="5"/>
  <c r="G74" i="5"/>
  <c r="G72" i="5"/>
  <c r="G70" i="5"/>
  <c r="G68" i="5"/>
  <c r="G66" i="5"/>
  <c r="G64" i="5"/>
  <c r="G62" i="5"/>
  <c r="G60" i="5"/>
  <c r="G58" i="5"/>
  <c r="G56" i="5"/>
  <c r="G54" i="5"/>
  <c r="G52" i="5"/>
  <c r="G50" i="5"/>
  <c r="G48" i="5"/>
  <c r="G46" i="5"/>
  <c r="G44" i="5"/>
  <c r="G42" i="5"/>
  <c r="G40" i="5"/>
  <c r="G38" i="5"/>
  <c r="G36" i="5"/>
  <c r="G34" i="5"/>
  <c r="G32" i="5"/>
  <c r="G30" i="5"/>
  <c r="G28" i="5"/>
  <c r="G26" i="5"/>
  <c r="G24" i="5"/>
  <c r="G22" i="5"/>
  <c r="G20" i="5"/>
  <c r="G18" i="5"/>
  <c r="G16" i="5"/>
  <c r="G14" i="5"/>
  <c r="G12" i="5"/>
  <c r="G10" i="5"/>
  <c r="G8" i="5"/>
  <c r="G86" i="5"/>
  <c r="G82" i="5"/>
  <c r="G81" i="5"/>
  <c r="G79" i="5"/>
  <c r="G77" i="5"/>
  <c r="G75" i="5"/>
  <c r="G73" i="5"/>
  <c r="G71" i="5"/>
  <c r="G69" i="5"/>
  <c r="G67" i="5"/>
  <c r="G65" i="5"/>
  <c r="G63" i="5"/>
  <c r="G61" i="5"/>
  <c r="G59" i="5"/>
  <c r="G57" i="5"/>
  <c r="G55" i="5"/>
  <c r="G53" i="5"/>
  <c r="G51" i="5"/>
  <c r="G49" i="5"/>
  <c r="G47" i="5"/>
  <c r="G45" i="5"/>
  <c r="G43" i="5"/>
  <c r="G41" i="5"/>
  <c r="G39" i="5"/>
  <c r="G37" i="5"/>
  <c r="G35" i="5"/>
  <c r="G33" i="5"/>
  <c r="G31" i="5"/>
  <c r="G29" i="5"/>
  <c r="G27" i="5"/>
  <c r="G25" i="5"/>
  <c r="G23" i="5"/>
  <c r="G21" i="5"/>
  <c r="G19" i="5"/>
  <c r="G17" i="5"/>
  <c r="G15" i="5"/>
  <c r="G13" i="5"/>
  <c r="G11" i="5"/>
  <c r="G9" i="5"/>
  <c r="G7" i="5"/>
  <c r="U2" i="5"/>
  <c r="U3" i="5" s="1"/>
  <c r="L3" i="5"/>
  <c r="AC5" i="4"/>
  <c r="AC3" i="4"/>
  <c r="G1" i="4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U1" i="4" s="1"/>
  <c r="AV1" i="4" s="1"/>
  <c r="AW1" i="4" s="1"/>
  <c r="AX1" i="4" s="1"/>
  <c r="AY1" i="4" s="1"/>
  <c r="AZ1" i="4" s="1"/>
  <c r="BA1" i="4" s="1"/>
  <c r="BB1" i="4" s="1"/>
  <c r="BC1" i="4" s="1"/>
  <c r="BD1" i="4" s="1"/>
  <c r="BE1" i="4" s="1"/>
  <c r="BF1" i="4" s="1"/>
  <c r="BG1" i="4" s="1"/>
  <c r="BH1" i="4" s="1"/>
  <c r="BI1" i="4" s="1"/>
  <c r="BJ1" i="4" s="1"/>
  <c r="BK1" i="4" s="1"/>
  <c r="BL1" i="4" s="1"/>
  <c r="BM1" i="4" s="1"/>
  <c r="BN1" i="4" s="1"/>
  <c r="BO1" i="4" s="1"/>
  <c r="BP1" i="4" s="1"/>
  <c r="BQ1" i="4" s="1"/>
  <c r="BR1" i="4" s="1"/>
  <c r="BS1" i="4" s="1"/>
  <c r="BT1" i="4" s="1"/>
  <c r="BU1" i="4" s="1"/>
  <c r="BV1" i="4" s="1"/>
  <c r="BW1" i="4" s="1"/>
  <c r="BX1" i="4" s="1"/>
  <c r="BY1" i="4" s="1"/>
  <c r="BZ1" i="4" s="1"/>
  <c r="CA1" i="4" s="1"/>
  <c r="CB1" i="4" s="1"/>
  <c r="CC1" i="4" s="1"/>
  <c r="CD1" i="4" s="1"/>
  <c r="C4" i="4"/>
  <c r="D2" i="4"/>
  <c r="B5" i="4"/>
  <c r="B3" i="4"/>
  <c r="T3" i="4"/>
  <c r="T198" i="4" s="1"/>
  <c r="C3" i="4"/>
  <c r="K5" i="4"/>
  <c r="K3" i="4"/>
  <c r="J5" i="4"/>
  <c r="N5" i="5"/>
  <c r="AB5" i="4"/>
  <c r="T196" i="4"/>
  <c r="T194" i="4"/>
  <c r="T192" i="4"/>
  <c r="T188" i="4"/>
  <c r="T186" i="4"/>
  <c r="T184" i="4"/>
  <c r="T195" i="4"/>
  <c r="T193" i="4"/>
  <c r="T191" i="4"/>
  <c r="T187" i="4"/>
  <c r="T185" i="4"/>
  <c r="T183" i="4"/>
  <c r="T180" i="4"/>
  <c r="T178" i="4"/>
  <c r="T176" i="4"/>
  <c r="T172" i="4"/>
  <c r="T170" i="4"/>
  <c r="T168" i="4"/>
  <c r="T164" i="4"/>
  <c r="T162" i="4"/>
  <c r="T160" i="4"/>
  <c r="T156" i="4"/>
  <c r="T154" i="4"/>
  <c r="T152" i="4"/>
  <c r="T181" i="4"/>
  <c r="T179" i="4"/>
  <c r="T177" i="4"/>
  <c r="T173" i="4"/>
  <c r="T171" i="4"/>
  <c r="T169" i="4"/>
  <c r="T165" i="4"/>
  <c r="T163" i="4"/>
  <c r="T161" i="4"/>
  <c r="T157" i="4"/>
  <c r="T155" i="4"/>
  <c r="T153" i="4"/>
  <c r="T147" i="4"/>
  <c r="T145" i="4"/>
  <c r="T143" i="4"/>
  <c r="T139" i="4"/>
  <c r="T137" i="4"/>
  <c r="T135" i="4"/>
  <c r="T131" i="4"/>
  <c r="T129" i="4"/>
  <c r="T127" i="4"/>
  <c r="T123" i="4"/>
  <c r="T121" i="4"/>
  <c r="T119" i="4"/>
  <c r="T148" i="4"/>
  <c r="T146" i="4"/>
  <c r="T144" i="4"/>
  <c r="T140" i="4"/>
  <c r="T138" i="4"/>
  <c r="T136" i="4"/>
  <c r="T132" i="4"/>
  <c r="T130" i="4"/>
  <c r="T128" i="4"/>
  <c r="T124" i="4"/>
  <c r="T122" i="4"/>
  <c r="T120" i="4"/>
  <c r="T117" i="4"/>
  <c r="T115" i="4"/>
  <c r="T113" i="4"/>
  <c r="T109" i="4"/>
  <c r="T107" i="4"/>
  <c r="T105" i="4"/>
  <c r="T101" i="4"/>
  <c r="T99" i="4"/>
  <c r="T97" i="4"/>
  <c r="T93" i="4"/>
  <c r="T91" i="4"/>
  <c r="T89" i="4"/>
  <c r="T85" i="4"/>
  <c r="T83" i="4"/>
  <c r="T81" i="4"/>
  <c r="T77" i="4"/>
  <c r="T75" i="4"/>
  <c r="T73" i="4"/>
  <c r="T69" i="4"/>
  <c r="T67" i="4"/>
  <c r="T65" i="4"/>
  <c r="T61" i="4"/>
  <c r="T59" i="4"/>
  <c r="T57" i="4"/>
  <c r="T53" i="4"/>
  <c r="T116" i="4"/>
  <c r="T114" i="4"/>
  <c r="T110" i="4"/>
  <c r="T108" i="4"/>
  <c r="T106" i="4"/>
  <c r="T102" i="4"/>
  <c r="T100" i="4"/>
  <c r="T98" i="4"/>
  <c r="T94" i="4"/>
  <c r="T92" i="4"/>
  <c r="T90" i="4"/>
  <c r="T86" i="4"/>
  <c r="T84" i="4"/>
  <c r="T82" i="4"/>
  <c r="T78" i="4"/>
  <c r="T76" i="4"/>
  <c r="T74" i="4"/>
  <c r="T70" i="4"/>
  <c r="T68" i="4"/>
  <c r="T66" i="4"/>
  <c r="T62" i="4"/>
  <c r="T60" i="4"/>
  <c r="T58" i="4"/>
  <c r="T54" i="4"/>
  <c r="T52" i="4"/>
  <c r="T51" i="4"/>
  <c r="T47" i="4"/>
  <c r="T45" i="4"/>
  <c r="T43" i="4"/>
  <c r="T39" i="4"/>
  <c r="T37" i="4"/>
  <c r="T35" i="4"/>
  <c r="T31" i="4"/>
  <c r="T29" i="4"/>
  <c r="T27" i="4"/>
  <c r="T23" i="4"/>
  <c r="T21" i="4"/>
  <c r="T19" i="4"/>
  <c r="T15" i="4"/>
  <c r="T13" i="4"/>
  <c r="T11" i="4"/>
  <c r="T7" i="4"/>
  <c r="T50" i="4"/>
  <c r="T48" i="4"/>
  <c r="T44" i="4"/>
  <c r="T42" i="4"/>
  <c r="T40" i="4"/>
  <c r="T36" i="4"/>
  <c r="T34" i="4"/>
  <c r="T32" i="4"/>
  <c r="T28" i="4"/>
  <c r="T26" i="4"/>
  <c r="T24" i="4"/>
  <c r="T20" i="4"/>
  <c r="T18" i="4"/>
  <c r="T16" i="4"/>
  <c r="T12" i="4"/>
  <c r="T10" i="4"/>
  <c r="T8" i="4"/>
  <c r="P5" i="4"/>
  <c r="T5" i="4"/>
  <c r="Z5" i="4"/>
  <c r="B26" i="4"/>
  <c r="B28" i="4"/>
  <c r="B30" i="4"/>
  <c r="B32" i="4"/>
  <c r="B34" i="4"/>
  <c r="B36" i="4"/>
  <c r="B38" i="4"/>
  <c r="B40" i="4"/>
  <c r="B42" i="4"/>
  <c r="B44" i="4"/>
  <c r="B46" i="4"/>
  <c r="B48" i="4"/>
  <c r="B50" i="4"/>
  <c r="B52" i="4"/>
  <c r="B54" i="4"/>
  <c r="B56" i="4"/>
  <c r="B58" i="4"/>
  <c r="B60" i="4"/>
  <c r="B62" i="4"/>
  <c r="B64" i="4"/>
  <c r="B66" i="4"/>
  <c r="B68" i="4"/>
  <c r="B70" i="4"/>
  <c r="B72" i="4"/>
  <c r="B74" i="4"/>
  <c r="B76" i="4"/>
  <c r="B78" i="4"/>
  <c r="B80" i="4"/>
  <c r="B82" i="4"/>
  <c r="B84" i="4"/>
  <c r="B86" i="4"/>
  <c r="B88" i="4"/>
  <c r="B90" i="4"/>
  <c r="B92" i="4"/>
  <c r="B94" i="4"/>
  <c r="B96" i="4"/>
  <c r="B98" i="4"/>
  <c r="B100" i="4"/>
  <c r="B102" i="4"/>
  <c r="B104" i="4"/>
  <c r="B106" i="4"/>
  <c r="B108" i="4"/>
  <c r="B110" i="4"/>
  <c r="B112" i="4"/>
  <c r="B114" i="4"/>
  <c r="B116" i="4"/>
  <c r="B118" i="4"/>
  <c r="B120" i="4"/>
  <c r="B122" i="4"/>
  <c r="B124" i="4"/>
  <c r="B126" i="4"/>
  <c r="B128" i="4"/>
  <c r="B130" i="4"/>
  <c r="B132" i="4"/>
  <c r="B134" i="4"/>
  <c r="B136" i="4"/>
  <c r="B138" i="4"/>
  <c r="B140" i="4"/>
  <c r="B142" i="4"/>
  <c r="B144" i="4"/>
  <c r="B146" i="4"/>
  <c r="B148" i="4"/>
  <c r="B150" i="4"/>
  <c r="B152" i="4"/>
  <c r="B154" i="4"/>
  <c r="B156" i="4"/>
  <c r="B158" i="4"/>
  <c r="B160" i="4"/>
  <c r="B162" i="4"/>
  <c r="B164" i="4"/>
  <c r="B166" i="4"/>
  <c r="B168" i="4"/>
  <c r="B170" i="4"/>
  <c r="B172" i="4"/>
  <c r="B174" i="4"/>
  <c r="B176" i="4"/>
  <c r="B178" i="4"/>
  <c r="B180" i="4"/>
  <c r="B182" i="4"/>
  <c r="B184" i="4"/>
  <c r="B186" i="4"/>
  <c r="B188" i="4"/>
  <c r="B190" i="4"/>
  <c r="B192" i="4"/>
  <c r="B194" i="4"/>
  <c r="B196" i="4"/>
  <c r="B198" i="4"/>
  <c r="S2" i="2"/>
  <c r="AH2" i="2" s="1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7" i="4"/>
  <c r="C59" i="4"/>
  <c r="C61" i="4"/>
  <c r="C63" i="4"/>
  <c r="C65" i="4"/>
  <c r="C67" i="4"/>
  <c r="C69" i="4"/>
  <c r="C71" i="4"/>
  <c r="C73" i="4"/>
  <c r="C75" i="4"/>
  <c r="C77" i="4"/>
  <c r="C79" i="4"/>
  <c r="C81" i="4"/>
  <c r="C83" i="4"/>
  <c r="C85" i="4"/>
  <c r="C87" i="4"/>
  <c r="C89" i="4"/>
  <c r="C91" i="4"/>
  <c r="C93" i="4"/>
  <c r="C95" i="4"/>
  <c r="C97" i="4"/>
  <c r="C99" i="4"/>
  <c r="C101" i="4"/>
  <c r="C103" i="4"/>
  <c r="C105" i="4"/>
  <c r="C107" i="4"/>
  <c r="C109" i="4"/>
  <c r="C111" i="4"/>
  <c r="C113" i="4"/>
  <c r="C115" i="4"/>
  <c r="C117" i="4"/>
  <c r="C119" i="4"/>
  <c r="C121" i="4"/>
  <c r="C123" i="4"/>
  <c r="C125" i="4"/>
  <c r="C127" i="4"/>
  <c r="C129" i="4"/>
  <c r="C131" i="4"/>
  <c r="C133" i="4"/>
  <c r="C135" i="4"/>
  <c r="C137" i="4"/>
  <c r="C139" i="4"/>
  <c r="C141" i="4"/>
  <c r="C143" i="4"/>
  <c r="C145" i="4"/>
  <c r="C147" i="4"/>
  <c r="C149" i="4"/>
  <c r="C151" i="4"/>
  <c r="C153" i="4"/>
  <c r="C155" i="4"/>
  <c r="C157" i="4"/>
  <c r="C159" i="4"/>
  <c r="C161" i="4"/>
  <c r="C163" i="4"/>
  <c r="C165" i="4"/>
  <c r="C167" i="4"/>
  <c r="C169" i="4"/>
  <c r="C171" i="4"/>
  <c r="K173" i="4"/>
  <c r="C173" i="4"/>
  <c r="K175" i="4"/>
  <c r="C175" i="4"/>
  <c r="K177" i="4"/>
  <c r="C177" i="4"/>
  <c r="K179" i="4"/>
  <c r="C179" i="4"/>
  <c r="K181" i="4"/>
  <c r="C181" i="4"/>
  <c r="K183" i="4"/>
  <c r="C183" i="4"/>
  <c r="K185" i="4"/>
  <c r="C185" i="4"/>
  <c r="K187" i="4"/>
  <c r="C187" i="4"/>
  <c r="K189" i="4"/>
  <c r="C189" i="4"/>
  <c r="K191" i="4"/>
  <c r="C191" i="4"/>
  <c r="K193" i="4"/>
  <c r="C193" i="4"/>
  <c r="K195" i="4"/>
  <c r="C195" i="4"/>
  <c r="K197" i="4"/>
  <c r="C197" i="4"/>
  <c r="K25" i="4"/>
  <c r="B8" i="4"/>
  <c r="B10" i="4"/>
  <c r="B12" i="4"/>
  <c r="B14" i="4"/>
  <c r="B16" i="4"/>
  <c r="B18" i="4"/>
  <c r="B20" i="4"/>
  <c r="B22" i="4"/>
  <c r="B24" i="4"/>
  <c r="K26" i="4"/>
  <c r="C26" i="4"/>
  <c r="K28" i="4"/>
  <c r="C28" i="4"/>
  <c r="K30" i="4"/>
  <c r="C30" i="4"/>
  <c r="K32" i="4"/>
  <c r="C32" i="4"/>
  <c r="K34" i="4"/>
  <c r="C34" i="4"/>
  <c r="K36" i="4"/>
  <c r="C36" i="4"/>
  <c r="K38" i="4"/>
  <c r="C38" i="4"/>
  <c r="K40" i="4"/>
  <c r="C40" i="4"/>
  <c r="K42" i="4"/>
  <c r="C42" i="4"/>
  <c r="K44" i="4"/>
  <c r="C44" i="4"/>
  <c r="K46" i="4"/>
  <c r="C46" i="4"/>
  <c r="K48" i="4"/>
  <c r="C48" i="4"/>
  <c r="K50" i="4"/>
  <c r="C50" i="4"/>
  <c r="K52" i="4"/>
  <c r="C52" i="4"/>
  <c r="K54" i="4"/>
  <c r="C54" i="4"/>
  <c r="K56" i="4"/>
  <c r="C56" i="4"/>
  <c r="K58" i="4"/>
  <c r="C58" i="4"/>
  <c r="K60" i="4"/>
  <c r="C60" i="4"/>
  <c r="K62" i="4"/>
  <c r="C62" i="4"/>
  <c r="K64" i="4"/>
  <c r="C64" i="4"/>
  <c r="K66" i="4"/>
  <c r="C66" i="4"/>
  <c r="K68" i="4"/>
  <c r="C68" i="4"/>
  <c r="K70" i="4"/>
  <c r="C70" i="4"/>
  <c r="K72" i="4"/>
  <c r="C72" i="4"/>
  <c r="K74" i="4"/>
  <c r="C74" i="4"/>
  <c r="K76" i="4"/>
  <c r="C76" i="4"/>
  <c r="K78" i="4"/>
  <c r="C78" i="4"/>
  <c r="K80" i="4"/>
  <c r="C80" i="4"/>
  <c r="K82" i="4"/>
  <c r="C82" i="4"/>
  <c r="K84" i="4"/>
  <c r="C84" i="4"/>
  <c r="K86" i="4"/>
  <c r="C86" i="4"/>
  <c r="K88" i="4"/>
  <c r="C88" i="4"/>
  <c r="K90" i="4"/>
  <c r="C90" i="4"/>
  <c r="K92" i="4"/>
  <c r="C92" i="4"/>
  <c r="K94" i="4"/>
  <c r="C94" i="4"/>
  <c r="K96" i="4"/>
  <c r="C96" i="4"/>
  <c r="K98" i="4"/>
  <c r="C98" i="4"/>
  <c r="K100" i="4"/>
  <c r="C100" i="4"/>
  <c r="K102" i="4"/>
  <c r="C102" i="4"/>
  <c r="K104" i="4"/>
  <c r="C104" i="4"/>
  <c r="K106" i="4"/>
  <c r="C106" i="4"/>
  <c r="K108" i="4"/>
  <c r="C108" i="4"/>
  <c r="K110" i="4"/>
  <c r="C110" i="4"/>
  <c r="K112" i="4"/>
  <c r="C112" i="4"/>
  <c r="K114" i="4"/>
  <c r="C114" i="4"/>
  <c r="K116" i="4"/>
  <c r="C116" i="4"/>
  <c r="K118" i="4"/>
  <c r="C118" i="4"/>
  <c r="K120" i="4"/>
  <c r="C120" i="4"/>
  <c r="K122" i="4"/>
  <c r="C122" i="4"/>
  <c r="K124" i="4"/>
  <c r="C124" i="4"/>
  <c r="K126" i="4"/>
  <c r="C126" i="4"/>
  <c r="K128" i="4"/>
  <c r="C128" i="4"/>
  <c r="K130" i="4"/>
  <c r="C130" i="4"/>
  <c r="K132" i="4"/>
  <c r="C132" i="4"/>
  <c r="K134" i="4"/>
  <c r="C134" i="4"/>
  <c r="K136" i="4"/>
  <c r="C136" i="4"/>
  <c r="K138" i="4"/>
  <c r="C138" i="4"/>
  <c r="K140" i="4"/>
  <c r="C140" i="4"/>
  <c r="K142" i="4"/>
  <c r="C142" i="4"/>
  <c r="K144" i="4"/>
  <c r="C144" i="4"/>
  <c r="K146" i="4"/>
  <c r="C146" i="4"/>
  <c r="K148" i="4"/>
  <c r="C148" i="4"/>
  <c r="K150" i="4"/>
  <c r="C150" i="4"/>
  <c r="K152" i="4"/>
  <c r="C152" i="4"/>
  <c r="K154" i="4"/>
  <c r="C154" i="4"/>
  <c r="K156" i="4"/>
  <c r="C156" i="4"/>
  <c r="K158" i="4"/>
  <c r="C158" i="4"/>
  <c r="K160" i="4"/>
  <c r="C160" i="4"/>
  <c r="K162" i="4"/>
  <c r="C162" i="4"/>
  <c r="K164" i="4"/>
  <c r="C164" i="4"/>
  <c r="K166" i="4"/>
  <c r="C166" i="4"/>
  <c r="K168" i="4"/>
  <c r="C168" i="4"/>
  <c r="K170" i="4"/>
  <c r="C170" i="4"/>
  <c r="K172" i="4"/>
  <c r="C172" i="4"/>
  <c r="K174" i="4"/>
  <c r="C174" i="4"/>
  <c r="K176" i="4"/>
  <c r="C176" i="4"/>
  <c r="K178" i="4"/>
  <c r="C178" i="4"/>
  <c r="K180" i="4"/>
  <c r="C180" i="4"/>
  <c r="K182" i="4"/>
  <c r="C182" i="4"/>
  <c r="K184" i="4"/>
  <c r="C184" i="4"/>
  <c r="K186" i="4"/>
  <c r="C186" i="4"/>
  <c r="K188" i="4"/>
  <c r="C188" i="4"/>
  <c r="K190" i="4"/>
  <c r="C190" i="4"/>
  <c r="K192" i="4"/>
  <c r="C192" i="4"/>
  <c r="K194" i="4"/>
  <c r="C194" i="4"/>
  <c r="K196" i="4"/>
  <c r="C196" i="4"/>
  <c r="K198" i="4"/>
  <c r="C198" i="4"/>
  <c r="B7" i="4"/>
  <c r="B9" i="4"/>
  <c r="B11" i="4"/>
  <c r="B13" i="4"/>
  <c r="B15" i="4"/>
  <c r="B17" i="4"/>
  <c r="B19" i="4"/>
  <c r="B21" i="4"/>
  <c r="B23" i="4"/>
  <c r="B25" i="4"/>
  <c r="B27" i="4"/>
  <c r="B29" i="4"/>
  <c r="B31" i="4"/>
  <c r="B33" i="4"/>
  <c r="B35" i="4"/>
  <c r="B37" i="4"/>
  <c r="B39" i="4"/>
  <c r="B41" i="4"/>
  <c r="B43" i="4"/>
  <c r="B45" i="4"/>
  <c r="B47" i="4"/>
  <c r="B49" i="4"/>
  <c r="B51" i="4"/>
  <c r="B53" i="4"/>
  <c r="B55" i="4"/>
  <c r="B57" i="4"/>
  <c r="B59" i="4"/>
  <c r="B61" i="4"/>
  <c r="B63" i="4"/>
  <c r="B65" i="4"/>
  <c r="B67" i="4"/>
  <c r="B69" i="4"/>
  <c r="B71" i="4"/>
  <c r="B73" i="4"/>
  <c r="B75" i="4"/>
  <c r="B77" i="4"/>
  <c r="B79" i="4"/>
  <c r="B81" i="4"/>
  <c r="B83" i="4"/>
  <c r="B85" i="4"/>
  <c r="B87" i="4"/>
  <c r="B89" i="4"/>
  <c r="B91" i="4"/>
  <c r="B93" i="4"/>
  <c r="B95" i="4"/>
  <c r="B97" i="4"/>
  <c r="B99" i="4"/>
  <c r="B101" i="4"/>
  <c r="B103" i="4"/>
  <c r="B105" i="4"/>
  <c r="B107" i="4"/>
  <c r="B109" i="4"/>
  <c r="B111" i="4"/>
  <c r="B113" i="4"/>
  <c r="B115" i="4"/>
  <c r="B117" i="4"/>
  <c r="B119" i="4"/>
  <c r="B121" i="4"/>
  <c r="B123" i="4"/>
  <c r="B125" i="4"/>
  <c r="B127" i="4"/>
  <c r="B129" i="4"/>
  <c r="B131" i="4"/>
  <c r="B133" i="4"/>
  <c r="B135" i="4"/>
  <c r="B137" i="4"/>
  <c r="B139" i="4"/>
  <c r="B141" i="4"/>
  <c r="B143" i="4"/>
  <c r="B145" i="4"/>
  <c r="B147" i="4"/>
  <c r="B149" i="4"/>
  <c r="B151" i="4"/>
  <c r="B153" i="4"/>
  <c r="B155" i="4"/>
  <c r="B157" i="4"/>
  <c r="B159" i="4"/>
  <c r="B161" i="4"/>
  <c r="B163" i="4"/>
  <c r="B165" i="4"/>
  <c r="B167" i="4"/>
  <c r="B169" i="4"/>
  <c r="B171" i="4"/>
  <c r="B173" i="4"/>
  <c r="B175" i="4"/>
  <c r="B177" i="4"/>
  <c r="B179" i="4"/>
  <c r="B181" i="4"/>
  <c r="B183" i="4"/>
  <c r="B185" i="4"/>
  <c r="B187" i="4"/>
  <c r="B189" i="4"/>
  <c r="B191" i="4"/>
  <c r="B193" i="4"/>
  <c r="B195" i="4"/>
  <c r="B197" i="4"/>
  <c r="C7" i="4"/>
  <c r="K7" i="4"/>
  <c r="C8" i="4"/>
  <c r="K8" i="4"/>
  <c r="C9" i="4"/>
  <c r="K9" i="4"/>
  <c r="C10" i="4"/>
  <c r="K10" i="4"/>
  <c r="C11" i="4"/>
  <c r="K11" i="4"/>
  <c r="C12" i="4"/>
  <c r="K12" i="4"/>
  <c r="C13" i="4"/>
  <c r="K13" i="4"/>
  <c r="C14" i="4"/>
  <c r="K14" i="4"/>
  <c r="C15" i="4"/>
  <c r="K15" i="4"/>
  <c r="C16" i="4"/>
  <c r="K16" i="4"/>
  <c r="C17" i="4"/>
  <c r="K17" i="4"/>
  <c r="C18" i="4"/>
  <c r="K18" i="4"/>
  <c r="C19" i="4"/>
  <c r="K19" i="4"/>
  <c r="C20" i="4"/>
  <c r="K20" i="4"/>
  <c r="C21" i="4"/>
  <c r="K21" i="4"/>
  <c r="C22" i="4"/>
  <c r="K22" i="4"/>
  <c r="C23" i="4"/>
  <c r="K23" i="4"/>
  <c r="C24" i="4"/>
  <c r="K24" i="4"/>
  <c r="AS5" i="3"/>
  <c r="D2" i="3"/>
  <c r="D6" i="3" s="1"/>
  <c r="C4" i="3"/>
  <c r="P6" i="3"/>
  <c r="D5" i="3"/>
  <c r="P5" i="3"/>
  <c r="E2" i="3"/>
  <c r="S2" i="3" s="1"/>
  <c r="AG2" i="3" s="1"/>
  <c r="AU2" i="3" s="1"/>
  <c r="E3" i="3"/>
  <c r="S3" i="3" s="1"/>
  <c r="AG3" i="3" s="1"/>
  <c r="AU3" i="3" s="1"/>
  <c r="AU5" i="3" s="1"/>
  <c r="E2" i="2"/>
  <c r="T2" i="2" s="1"/>
  <c r="AI2" i="2" s="1"/>
  <c r="D6" i="2"/>
  <c r="E3" i="2"/>
  <c r="T3" i="2" s="1"/>
  <c r="AI3" i="2" s="1"/>
  <c r="AX3" i="2" s="1"/>
  <c r="D5" i="2"/>
  <c r="AL119" i="4" l="1"/>
  <c r="AL79" i="4"/>
  <c r="AL37" i="4"/>
  <c r="AL161" i="4"/>
  <c r="AL31" i="4"/>
  <c r="AL157" i="4"/>
  <c r="AL113" i="4"/>
  <c r="AL71" i="4"/>
  <c r="AL33" i="4"/>
  <c r="AL145" i="4"/>
  <c r="AL17" i="4"/>
  <c r="AL135" i="4"/>
  <c r="AL93" i="4"/>
  <c r="AL49" i="4"/>
  <c r="AL193" i="4"/>
  <c r="AL81" i="4"/>
  <c r="AL131" i="4"/>
  <c r="AL87" i="4"/>
  <c r="AL45" i="4"/>
  <c r="AL185" i="4"/>
  <c r="AL65" i="4"/>
  <c r="AL127" i="4"/>
  <c r="AL83" i="4"/>
  <c r="AL41" i="4"/>
  <c r="AL179" i="4"/>
  <c r="CA194" i="4"/>
  <c r="CA162" i="4"/>
  <c r="CA130" i="4"/>
  <c r="CA98" i="4"/>
  <c r="CA66" i="4"/>
  <c r="CA34" i="4"/>
  <c r="CA61" i="4"/>
  <c r="CA195" i="4"/>
  <c r="CA163" i="4"/>
  <c r="CA131" i="4"/>
  <c r="CA99" i="4"/>
  <c r="CA9" i="4"/>
  <c r="CA57" i="4"/>
  <c r="CA71" i="4"/>
  <c r="CA81" i="4"/>
  <c r="CA89" i="4"/>
  <c r="CA97" i="4"/>
  <c r="CA105" i="4"/>
  <c r="CA113" i="4"/>
  <c r="CA121" i="4"/>
  <c r="CA129" i="4"/>
  <c r="CA137" i="4"/>
  <c r="CA145" i="4"/>
  <c r="CA153" i="4"/>
  <c r="CA161" i="4"/>
  <c r="CA169" i="4"/>
  <c r="CA177" i="4"/>
  <c r="CA185" i="4"/>
  <c r="CA193" i="4"/>
  <c r="CA11" i="4"/>
  <c r="CA25" i="4"/>
  <c r="CA41" i="4"/>
  <c r="CA59" i="4"/>
  <c r="CA8" i="4"/>
  <c r="CA16" i="4"/>
  <c r="CA24" i="4"/>
  <c r="CA32" i="4"/>
  <c r="CA40" i="4"/>
  <c r="CA48" i="4"/>
  <c r="CA56" i="4"/>
  <c r="CA64" i="4"/>
  <c r="CA72" i="4"/>
  <c r="CA80" i="4"/>
  <c r="CA88" i="4"/>
  <c r="CA96" i="4"/>
  <c r="CA104" i="4"/>
  <c r="CA112" i="4"/>
  <c r="CA120" i="4"/>
  <c r="CA128" i="4"/>
  <c r="CA136" i="4"/>
  <c r="CA144" i="4"/>
  <c r="CA152" i="4"/>
  <c r="CA160" i="4"/>
  <c r="CA168" i="4"/>
  <c r="CA176" i="4"/>
  <c r="CA184" i="4"/>
  <c r="CA192" i="4"/>
  <c r="CA198" i="4"/>
  <c r="CA13" i="4"/>
  <c r="CA53" i="4"/>
  <c r="CA69" i="4"/>
  <c r="CA79" i="4"/>
  <c r="CA87" i="4"/>
  <c r="CA95" i="4"/>
  <c r="CA103" i="4"/>
  <c r="CA111" i="4"/>
  <c r="CA119" i="4"/>
  <c r="CA127" i="4"/>
  <c r="CA135" i="4"/>
  <c r="CA143" i="4"/>
  <c r="CA151" i="4"/>
  <c r="CA159" i="4"/>
  <c r="CA167" i="4"/>
  <c r="CA175" i="4"/>
  <c r="CA183" i="4"/>
  <c r="CA191" i="4"/>
  <c r="CA7" i="4"/>
  <c r="CA21" i="4"/>
  <c r="CA37" i="4"/>
  <c r="CA55" i="4"/>
  <c r="CA73" i="4"/>
  <c r="CA14" i="4"/>
  <c r="CA22" i="4"/>
  <c r="CA30" i="4"/>
  <c r="CA38" i="4"/>
  <c r="CA46" i="4"/>
  <c r="CA54" i="4"/>
  <c r="CA62" i="4"/>
  <c r="CA70" i="4"/>
  <c r="CA78" i="4"/>
  <c r="CA86" i="4"/>
  <c r="CA94" i="4"/>
  <c r="CA102" i="4"/>
  <c r="CA110" i="4"/>
  <c r="CA118" i="4"/>
  <c r="CA126" i="4"/>
  <c r="CA134" i="4"/>
  <c r="CA142" i="4"/>
  <c r="CA150" i="4"/>
  <c r="CA158" i="4"/>
  <c r="CA166" i="4"/>
  <c r="CA174" i="4"/>
  <c r="CA182" i="4"/>
  <c r="CA190" i="4"/>
  <c r="CA31" i="4"/>
  <c r="CA49" i="4"/>
  <c r="CA67" i="4"/>
  <c r="CA77" i="4"/>
  <c r="CA85" i="4"/>
  <c r="CA93" i="4"/>
  <c r="CA101" i="4"/>
  <c r="CA109" i="4"/>
  <c r="CA117" i="4"/>
  <c r="CA125" i="4"/>
  <c r="CA133" i="4"/>
  <c r="CA141" i="4"/>
  <c r="CA149" i="4"/>
  <c r="CA157" i="4"/>
  <c r="CA165" i="4"/>
  <c r="CA173" i="4"/>
  <c r="CA181" i="4"/>
  <c r="CA189" i="4"/>
  <c r="CA197" i="4"/>
  <c r="CA19" i="4"/>
  <c r="CA33" i="4"/>
  <c r="CA51" i="4"/>
  <c r="CA65" i="4"/>
  <c r="CA12" i="4"/>
  <c r="CA20" i="4"/>
  <c r="CA28" i="4"/>
  <c r="CA36" i="4"/>
  <c r="CA44" i="4"/>
  <c r="CA52" i="4"/>
  <c r="CA60" i="4"/>
  <c r="CA68" i="4"/>
  <c r="CA76" i="4"/>
  <c r="CA84" i="4"/>
  <c r="CA92" i="4"/>
  <c r="CA100" i="4"/>
  <c r="CA108" i="4"/>
  <c r="CA116" i="4"/>
  <c r="CA124" i="4"/>
  <c r="CA132" i="4"/>
  <c r="CA140" i="4"/>
  <c r="CA148" i="4"/>
  <c r="CA156" i="4"/>
  <c r="CA164" i="4"/>
  <c r="CA172" i="4"/>
  <c r="CA180" i="4"/>
  <c r="CA188" i="4"/>
  <c r="CA196" i="4"/>
  <c r="CA186" i="4"/>
  <c r="CA154" i="4"/>
  <c r="CA122" i="4"/>
  <c r="CA90" i="4"/>
  <c r="CA58" i="4"/>
  <c r="CA26" i="4"/>
  <c r="CA45" i="4"/>
  <c r="CA187" i="4"/>
  <c r="CA155" i="4"/>
  <c r="CA123" i="4"/>
  <c r="CA91" i="4"/>
  <c r="CA47" i="4"/>
  <c r="T14" i="4"/>
  <c r="T22" i="4"/>
  <c r="T30" i="4"/>
  <c r="T38" i="4"/>
  <c r="T46" i="4"/>
  <c r="T9" i="4"/>
  <c r="T17" i="4"/>
  <c r="T25" i="4"/>
  <c r="T33" i="4"/>
  <c r="T41" i="4"/>
  <c r="T49" i="4"/>
  <c r="T56" i="4"/>
  <c r="T64" i="4"/>
  <c r="T72" i="4"/>
  <c r="T80" i="4"/>
  <c r="T88" i="4"/>
  <c r="T96" i="4"/>
  <c r="T104" i="4"/>
  <c r="T112" i="4"/>
  <c r="T55" i="4"/>
  <c r="T63" i="4"/>
  <c r="T71" i="4"/>
  <c r="T79" i="4"/>
  <c r="T87" i="4"/>
  <c r="T95" i="4"/>
  <c r="T103" i="4"/>
  <c r="T111" i="4"/>
  <c r="T118" i="4"/>
  <c r="T126" i="4"/>
  <c r="T134" i="4"/>
  <c r="T142" i="4"/>
  <c r="T151" i="4"/>
  <c r="T125" i="4"/>
  <c r="T133" i="4"/>
  <c r="T141" i="4"/>
  <c r="T149" i="4"/>
  <c r="T159" i="4"/>
  <c r="T167" i="4"/>
  <c r="T175" i="4"/>
  <c r="T150" i="4"/>
  <c r="T158" i="4"/>
  <c r="T166" i="4"/>
  <c r="T174" i="4"/>
  <c r="T182" i="4"/>
  <c r="T189" i="4"/>
  <c r="T197" i="4"/>
  <c r="T190" i="4"/>
  <c r="AL7" i="4"/>
  <c r="AL21" i="4"/>
  <c r="AL35" i="4"/>
  <c r="AL55" i="4"/>
  <c r="AL69" i="4"/>
  <c r="AL85" i="4"/>
  <c r="AL103" i="4"/>
  <c r="AL117" i="4"/>
  <c r="AL133" i="4"/>
  <c r="AL149" i="4"/>
  <c r="AL165" i="4"/>
  <c r="AL181" i="4"/>
  <c r="AL195" i="4"/>
  <c r="AL19" i="4"/>
  <c r="AL11" i="4"/>
  <c r="AL25" i="4"/>
  <c r="AL39" i="4"/>
  <c r="AL59" i="4"/>
  <c r="AL73" i="4"/>
  <c r="AL91" i="4"/>
  <c r="AL107" i="4"/>
  <c r="AL121" i="4"/>
  <c r="AL137" i="4"/>
  <c r="AL155" i="4"/>
  <c r="AL169" i="4"/>
  <c r="AL13" i="4"/>
  <c r="AL29" i="4"/>
  <c r="AL47" i="4"/>
  <c r="AL61" i="4"/>
  <c r="AL77" i="4"/>
  <c r="AL95" i="4"/>
  <c r="AL111" i="4"/>
  <c r="AL125" i="4"/>
  <c r="AL141" i="4"/>
  <c r="AL159" i="4"/>
  <c r="AL175" i="4"/>
  <c r="AL189" i="4"/>
  <c r="AL9" i="4"/>
  <c r="AL27" i="4"/>
  <c r="AL43" i="4"/>
  <c r="AL57" i="4"/>
  <c r="AL75" i="4"/>
  <c r="AL89" i="4"/>
  <c r="AL105" i="4"/>
  <c r="AL123" i="4"/>
  <c r="AL139" i="4"/>
  <c r="AL153" i="4"/>
  <c r="AL171" i="4"/>
  <c r="AL187" i="4"/>
  <c r="AL12" i="4"/>
  <c r="AL20" i="4"/>
  <c r="AL28" i="4"/>
  <c r="AL36" i="4"/>
  <c r="AL44" i="4"/>
  <c r="AL52" i="4"/>
  <c r="AL60" i="4"/>
  <c r="AL68" i="4"/>
  <c r="AL76" i="4"/>
  <c r="AL84" i="4"/>
  <c r="AL92" i="4"/>
  <c r="AL100" i="4"/>
  <c r="AL108" i="4"/>
  <c r="AL116" i="4"/>
  <c r="CA178" i="4"/>
  <c r="CA146" i="4"/>
  <c r="CA114" i="4"/>
  <c r="CA82" i="4"/>
  <c r="CA50" i="4"/>
  <c r="CA18" i="4"/>
  <c r="CA29" i="4"/>
  <c r="CA179" i="4"/>
  <c r="CA147" i="4"/>
  <c r="CA115" i="4"/>
  <c r="CA83" i="4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BM3" i="2"/>
  <c r="AX6" i="2"/>
  <c r="AX5" i="2"/>
  <c r="E5" i="2"/>
  <c r="CA39" i="4"/>
  <c r="CA23" i="4"/>
  <c r="CE4" i="2"/>
  <c r="CT2" i="2"/>
  <c r="CS4" i="2"/>
  <c r="DH2" i="2"/>
  <c r="DH4" i="2" s="1"/>
  <c r="CA35" i="4"/>
  <c r="CA17" i="4"/>
  <c r="BQ4" i="2"/>
  <c r="CF2" i="2"/>
  <c r="CA3" i="2"/>
  <c r="BL5" i="2"/>
  <c r="BL6" i="2"/>
  <c r="BD2" i="2"/>
  <c r="BR2" i="2"/>
  <c r="BC4" i="2"/>
  <c r="BK5" i="2"/>
  <c r="BZ3" i="2"/>
  <c r="BK6" i="2"/>
  <c r="CA43" i="4"/>
  <c r="CA27" i="4"/>
  <c r="L11" i="52"/>
  <c r="F191" i="42"/>
  <c r="P191" i="42" s="1"/>
  <c r="C199" i="50" s="1"/>
  <c r="F187" i="42"/>
  <c r="P187" i="42" s="1"/>
  <c r="D187" i="52" s="1"/>
  <c r="F187" i="52" s="1"/>
  <c r="F183" i="42"/>
  <c r="P183" i="42" s="1"/>
  <c r="C191" i="50" s="1"/>
  <c r="F179" i="42"/>
  <c r="P179" i="42" s="1"/>
  <c r="D179" i="52" s="1"/>
  <c r="F179" i="52" s="1"/>
  <c r="F175" i="42"/>
  <c r="P175" i="42" s="1"/>
  <c r="C183" i="50" s="1"/>
  <c r="F171" i="42"/>
  <c r="P171" i="42" s="1"/>
  <c r="D171" i="52" s="1"/>
  <c r="F171" i="52" s="1"/>
  <c r="F167" i="42"/>
  <c r="P167" i="42" s="1"/>
  <c r="C175" i="50" s="1"/>
  <c r="F163" i="42"/>
  <c r="P163" i="42" s="1"/>
  <c r="D163" i="52" s="1"/>
  <c r="F163" i="52" s="1"/>
  <c r="F159" i="42"/>
  <c r="P159" i="42" s="1"/>
  <c r="C167" i="50" s="1"/>
  <c r="F155" i="42"/>
  <c r="P155" i="42" s="1"/>
  <c r="D155" i="52" s="1"/>
  <c r="F155" i="52" s="1"/>
  <c r="F151" i="42"/>
  <c r="P151" i="42" s="1"/>
  <c r="C159" i="50" s="1"/>
  <c r="F147" i="42"/>
  <c r="P147" i="42" s="1"/>
  <c r="D147" i="52" s="1"/>
  <c r="F147" i="52" s="1"/>
  <c r="F143" i="42"/>
  <c r="P143" i="42" s="1"/>
  <c r="C151" i="50" s="1"/>
  <c r="F139" i="42"/>
  <c r="P139" i="42" s="1"/>
  <c r="D139" i="52" s="1"/>
  <c r="F139" i="52" s="1"/>
  <c r="F135" i="42"/>
  <c r="P135" i="42" s="1"/>
  <c r="C143" i="50" s="1"/>
  <c r="F131" i="42"/>
  <c r="P131" i="42" s="1"/>
  <c r="D131" i="52" s="1"/>
  <c r="F127" i="42"/>
  <c r="P127" i="42" s="1"/>
  <c r="C135" i="50" s="1"/>
  <c r="F123" i="42"/>
  <c r="P123" i="42" s="1"/>
  <c r="D123" i="52" s="1"/>
  <c r="F123" i="52" s="1"/>
  <c r="F119" i="42"/>
  <c r="P119" i="42" s="1"/>
  <c r="C127" i="50" s="1"/>
  <c r="F115" i="42"/>
  <c r="P115" i="42" s="1"/>
  <c r="D115" i="52" s="1"/>
  <c r="F115" i="52" s="1"/>
  <c r="F111" i="42"/>
  <c r="P111" i="42" s="1"/>
  <c r="C119" i="50" s="1"/>
  <c r="F107" i="42"/>
  <c r="P107" i="42" s="1"/>
  <c r="D107" i="52" s="1"/>
  <c r="F107" i="52" s="1"/>
  <c r="F103" i="42"/>
  <c r="P103" i="42" s="1"/>
  <c r="C111" i="50" s="1"/>
  <c r="F99" i="42"/>
  <c r="P99" i="42" s="1"/>
  <c r="D99" i="52" s="1"/>
  <c r="F99" i="52" s="1"/>
  <c r="F95" i="42"/>
  <c r="P95" i="42" s="1"/>
  <c r="C103" i="50" s="1"/>
  <c r="F91" i="42"/>
  <c r="P91" i="42" s="1"/>
  <c r="D91" i="52" s="1"/>
  <c r="E91" i="52" s="1"/>
  <c r="F87" i="42"/>
  <c r="P87" i="42" s="1"/>
  <c r="C95" i="50" s="1"/>
  <c r="F83" i="42"/>
  <c r="P83" i="42" s="1"/>
  <c r="D83" i="52" s="1"/>
  <c r="E83" i="52" s="1"/>
  <c r="F79" i="42"/>
  <c r="P79" i="42" s="1"/>
  <c r="C87" i="50" s="1"/>
  <c r="F75" i="42"/>
  <c r="P75" i="42" s="1"/>
  <c r="D75" i="52" s="1"/>
  <c r="E75" i="52" s="1"/>
  <c r="F71" i="42"/>
  <c r="P71" i="42" s="1"/>
  <c r="C79" i="50" s="1"/>
  <c r="F67" i="42"/>
  <c r="P67" i="42" s="1"/>
  <c r="D67" i="52" s="1"/>
  <c r="E67" i="52" s="1"/>
  <c r="F63" i="42"/>
  <c r="P63" i="42" s="1"/>
  <c r="C71" i="50" s="1"/>
  <c r="F59" i="42"/>
  <c r="P59" i="42" s="1"/>
  <c r="D59" i="52" s="1"/>
  <c r="E59" i="52" s="1"/>
  <c r="F55" i="42"/>
  <c r="P55" i="42" s="1"/>
  <c r="C63" i="50" s="1"/>
  <c r="F51" i="42"/>
  <c r="P51" i="42" s="1"/>
  <c r="D51" i="52" s="1"/>
  <c r="E51" i="52" s="1"/>
  <c r="F47" i="42"/>
  <c r="P47" i="42" s="1"/>
  <c r="C55" i="50" s="1"/>
  <c r="F43" i="42"/>
  <c r="P43" i="42" s="1"/>
  <c r="D43" i="52" s="1"/>
  <c r="E43" i="52" s="1"/>
  <c r="F39" i="42"/>
  <c r="P39" i="42" s="1"/>
  <c r="C47" i="50" s="1"/>
  <c r="F35" i="42"/>
  <c r="P35" i="42" s="1"/>
  <c r="D35" i="52" s="1"/>
  <c r="E35" i="52" s="1"/>
  <c r="F31" i="42"/>
  <c r="P31" i="42" s="1"/>
  <c r="C39" i="50" s="1"/>
  <c r="F27" i="42"/>
  <c r="P27" i="42" s="1"/>
  <c r="D27" i="52" s="1"/>
  <c r="E27" i="52" s="1"/>
  <c r="F23" i="42"/>
  <c r="P23" i="42" s="1"/>
  <c r="C31" i="50" s="1"/>
  <c r="F19" i="42"/>
  <c r="P19" i="42" s="1"/>
  <c r="D19" i="52" s="1"/>
  <c r="E19" i="52" s="1"/>
  <c r="F15" i="42"/>
  <c r="P15" i="42" s="1"/>
  <c r="C23" i="50" s="1"/>
  <c r="F11" i="42"/>
  <c r="P11" i="42" s="1"/>
  <c r="D11" i="52" s="1"/>
  <c r="E11" i="52" s="1"/>
  <c r="F7" i="42"/>
  <c r="P7" i="42" s="1"/>
  <c r="C15" i="50" s="1"/>
  <c r="F3" i="42"/>
  <c r="P3" i="42" s="1"/>
  <c r="D3" i="52" s="1"/>
  <c r="G194" i="42"/>
  <c r="G192" i="42"/>
  <c r="G190" i="42"/>
  <c r="G188" i="42"/>
  <c r="G186" i="42"/>
  <c r="G184" i="42"/>
  <c r="G182" i="42"/>
  <c r="G180" i="42"/>
  <c r="G178" i="42"/>
  <c r="G176" i="42"/>
  <c r="G174" i="42"/>
  <c r="G172" i="42"/>
  <c r="G170" i="42"/>
  <c r="G168" i="42"/>
  <c r="G166" i="42"/>
  <c r="G164" i="42"/>
  <c r="G162" i="42"/>
  <c r="G160" i="42"/>
  <c r="G158" i="42"/>
  <c r="G156" i="42"/>
  <c r="G154" i="42"/>
  <c r="G152" i="42"/>
  <c r="G150" i="42"/>
  <c r="G148" i="42"/>
  <c r="G146" i="42"/>
  <c r="G144" i="42"/>
  <c r="G142" i="42"/>
  <c r="G140" i="42"/>
  <c r="G138" i="42"/>
  <c r="G136" i="42"/>
  <c r="G134" i="42"/>
  <c r="G132" i="42"/>
  <c r="G130" i="42"/>
  <c r="G128" i="42"/>
  <c r="G126" i="42"/>
  <c r="G124" i="42"/>
  <c r="G122" i="42"/>
  <c r="G120" i="42"/>
  <c r="G118" i="42"/>
  <c r="G116" i="42"/>
  <c r="G114" i="42"/>
  <c r="G112" i="42"/>
  <c r="G110" i="42"/>
  <c r="G108" i="42"/>
  <c r="G106" i="42"/>
  <c r="G104" i="42"/>
  <c r="G102" i="42"/>
  <c r="G100" i="42"/>
  <c r="G98" i="42"/>
  <c r="G96" i="42"/>
  <c r="G94" i="42"/>
  <c r="G92" i="42"/>
  <c r="G90" i="42"/>
  <c r="G88" i="42"/>
  <c r="G86" i="42"/>
  <c r="G84" i="42"/>
  <c r="G82" i="42"/>
  <c r="G80" i="42"/>
  <c r="G78" i="42"/>
  <c r="G76" i="42"/>
  <c r="G74" i="42"/>
  <c r="G72" i="42"/>
  <c r="G70" i="42"/>
  <c r="G68" i="42"/>
  <c r="G66" i="42"/>
  <c r="G64" i="42"/>
  <c r="G62" i="42"/>
  <c r="G60" i="42"/>
  <c r="G58" i="42"/>
  <c r="G56" i="42"/>
  <c r="G54" i="42"/>
  <c r="G52" i="42"/>
  <c r="G50" i="42"/>
  <c r="G48" i="42"/>
  <c r="G46" i="42"/>
  <c r="G44" i="42"/>
  <c r="G42" i="42"/>
  <c r="G40" i="42"/>
  <c r="G38" i="42"/>
  <c r="G36" i="42"/>
  <c r="G34" i="42"/>
  <c r="G32" i="42"/>
  <c r="G30" i="42"/>
  <c r="G28" i="42"/>
  <c r="G26" i="42"/>
  <c r="G24" i="42"/>
  <c r="G22" i="42"/>
  <c r="F18" i="42"/>
  <c r="P18" i="42" s="1"/>
  <c r="D18" i="52" s="1"/>
  <c r="F14" i="42"/>
  <c r="P14" i="42" s="1"/>
  <c r="C22" i="50" s="1"/>
  <c r="F10" i="42"/>
  <c r="P10" i="42" s="1"/>
  <c r="D10" i="52" s="1"/>
  <c r="F6" i="42"/>
  <c r="P6" i="42" s="1"/>
  <c r="C14" i="50" s="1"/>
  <c r="G21" i="42"/>
  <c r="G193" i="42"/>
  <c r="G191" i="42"/>
  <c r="G189" i="42"/>
  <c r="G187" i="42"/>
  <c r="G185" i="42"/>
  <c r="G183" i="42"/>
  <c r="G181" i="42"/>
  <c r="G179" i="42"/>
  <c r="S179" i="42" s="1"/>
  <c r="G177" i="42"/>
  <c r="G175" i="42"/>
  <c r="G173" i="42"/>
  <c r="G171" i="42"/>
  <c r="G169" i="42"/>
  <c r="F194" i="42"/>
  <c r="P194" i="42" s="1"/>
  <c r="D194" i="52" s="1"/>
  <c r="F190" i="42"/>
  <c r="P190" i="42" s="1"/>
  <c r="C198" i="50" s="1"/>
  <c r="F186" i="42"/>
  <c r="P186" i="42" s="1"/>
  <c r="D186" i="52" s="1"/>
  <c r="F182" i="42"/>
  <c r="P182" i="42" s="1"/>
  <c r="C190" i="50" s="1"/>
  <c r="F178" i="42"/>
  <c r="P178" i="42" s="1"/>
  <c r="D178" i="52" s="1"/>
  <c r="F174" i="42"/>
  <c r="P174" i="42" s="1"/>
  <c r="C182" i="50" s="1"/>
  <c r="F170" i="42"/>
  <c r="P170" i="42" s="1"/>
  <c r="D170" i="52" s="1"/>
  <c r="F166" i="42"/>
  <c r="P166" i="42" s="1"/>
  <c r="C174" i="50" s="1"/>
  <c r="F162" i="42"/>
  <c r="P162" i="42" s="1"/>
  <c r="D162" i="52" s="1"/>
  <c r="F158" i="42"/>
  <c r="P158" i="42" s="1"/>
  <c r="C166" i="50" s="1"/>
  <c r="F154" i="42"/>
  <c r="P154" i="42" s="1"/>
  <c r="D154" i="52" s="1"/>
  <c r="F150" i="42"/>
  <c r="P150" i="42" s="1"/>
  <c r="C158" i="50" s="1"/>
  <c r="F146" i="42"/>
  <c r="P146" i="42" s="1"/>
  <c r="D146" i="52" s="1"/>
  <c r="F142" i="42"/>
  <c r="P142" i="42" s="1"/>
  <c r="C150" i="50" s="1"/>
  <c r="F138" i="42"/>
  <c r="P138" i="42" s="1"/>
  <c r="D138" i="52" s="1"/>
  <c r="F134" i="42"/>
  <c r="P134" i="42" s="1"/>
  <c r="C142" i="50" s="1"/>
  <c r="F130" i="42"/>
  <c r="P130" i="42" s="1"/>
  <c r="D130" i="52" s="1"/>
  <c r="F126" i="42"/>
  <c r="P126" i="42" s="1"/>
  <c r="C134" i="50" s="1"/>
  <c r="F122" i="42"/>
  <c r="P122" i="42" s="1"/>
  <c r="D122" i="52" s="1"/>
  <c r="F118" i="42"/>
  <c r="P118" i="42" s="1"/>
  <c r="C126" i="50" s="1"/>
  <c r="F114" i="42"/>
  <c r="P114" i="42" s="1"/>
  <c r="D114" i="52" s="1"/>
  <c r="F110" i="42"/>
  <c r="P110" i="42" s="1"/>
  <c r="C118" i="50" s="1"/>
  <c r="F106" i="42"/>
  <c r="P106" i="42" s="1"/>
  <c r="D106" i="52" s="1"/>
  <c r="F102" i="42"/>
  <c r="P102" i="42" s="1"/>
  <c r="C110" i="50" s="1"/>
  <c r="F98" i="42"/>
  <c r="P98" i="42" s="1"/>
  <c r="D98" i="52" s="1"/>
  <c r="F94" i="42"/>
  <c r="P94" i="42" s="1"/>
  <c r="C102" i="50" s="1"/>
  <c r="F90" i="42"/>
  <c r="P90" i="42" s="1"/>
  <c r="D90" i="52" s="1"/>
  <c r="F86" i="42"/>
  <c r="P86" i="42" s="1"/>
  <c r="C94" i="50" s="1"/>
  <c r="F82" i="42"/>
  <c r="P82" i="42" s="1"/>
  <c r="D82" i="52" s="1"/>
  <c r="F78" i="42"/>
  <c r="P78" i="42" s="1"/>
  <c r="C86" i="50" s="1"/>
  <c r="F74" i="42"/>
  <c r="P74" i="42" s="1"/>
  <c r="D74" i="52" s="1"/>
  <c r="F70" i="42"/>
  <c r="P70" i="42" s="1"/>
  <c r="C78" i="50" s="1"/>
  <c r="F66" i="42"/>
  <c r="P66" i="42" s="1"/>
  <c r="D66" i="52" s="1"/>
  <c r="F62" i="42"/>
  <c r="P62" i="42" s="1"/>
  <c r="C70" i="50" s="1"/>
  <c r="F58" i="42"/>
  <c r="P58" i="42" s="1"/>
  <c r="D58" i="52" s="1"/>
  <c r="F54" i="42"/>
  <c r="P54" i="42" s="1"/>
  <c r="C62" i="50" s="1"/>
  <c r="F50" i="42"/>
  <c r="P50" i="42" s="1"/>
  <c r="D50" i="52" s="1"/>
  <c r="F46" i="42"/>
  <c r="P46" i="42" s="1"/>
  <c r="C54" i="50" s="1"/>
  <c r="F42" i="42"/>
  <c r="P42" i="42" s="1"/>
  <c r="D42" i="52" s="1"/>
  <c r="F38" i="42"/>
  <c r="P38" i="42" s="1"/>
  <c r="C46" i="50" s="1"/>
  <c r="F34" i="42"/>
  <c r="P34" i="42" s="1"/>
  <c r="D34" i="52" s="1"/>
  <c r="F30" i="42"/>
  <c r="P30" i="42" s="1"/>
  <c r="C38" i="50" s="1"/>
  <c r="F26" i="42"/>
  <c r="P26" i="42" s="1"/>
  <c r="D26" i="52" s="1"/>
  <c r="F22" i="42"/>
  <c r="P22" i="42" s="1"/>
  <c r="C30" i="50" s="1"/>
  <c r="G20" i="42"/>
  <c r="G19" i="42"/>
  <c r="G18" i="42"/>
  <c r="S18" i="42" s="1"/>
  <c r="G17" i="42"/>
  <c r="G16" i="42"/>
  <c r="G15" i="42"/>
  <c r="G14" i="42"/>
  <c r="G13" i="42"/>
  <c r="G12" i="42"/>
  <c r="G11" i="42"/>
  <c r="G10" i="42"/>
  <c r="G9" i="42"/>
  <c r="G8" i="42"/>
  <c r="G7" i="42"/>
  <c r="S7" i="42" s="1"/>
  <c r="G6" i="42"/>
  <c r="G5" i="42"/>
  <c r="G4" i="42"/>
  <c r="G3" i="42"/>
  <c r="F193" i="42"/>
  <c r="P193" i="42" s="1"/>
  <c r="D193" i="52" s="1"/>
  <c r="F193" i="52" s="1"/>
  <c r="F189" i="42"/>
  <c r="P189" i="42" s="1"/>
  <c r="C197" i="50" s="1"/>
  <c r="F185" i="42"/>
  <c r="P185" i="42" s="1"/>
  <c r="D185" i="52" s="1"/>
  <c r="F185" i="52" s="1"/>
  <c r="F181" i="42"/>
  <c r="P181" i="42" s="1"/>
  <c r="C189" i="50" s="1"/>
  <c r="F177" i="42"/>
  <c r="P177" i="42" s="1"/>
  <c r="D177" i="52" s="1"/>
  <c r="F177" i="52" s="1"/>
  <c r="F173" i="42"/>
  <c r="P173" i="42" s="1"/>
  <c r="C181" i="50" s="1"/>
  <c r="F169" i="42"/>
  <c r="P169" i="42" s="1"/>
  <c r="D169" i="52" s="1"/>
  <c r="F169" i="52" s="1"/>
  <c r="F165" i="42"/>
  <c r="P165" i="42" s="1"/>
  <c r="C173" i="50" s="1"/>
  <c r="F161" i="42"/>
  <c r="P161" i="42" s="1"/>
  <c r="D161" i="52" s="1"/>
  <c r="F161" i="52" s="1"/>
  <c r="F157" i="42"/>
  <c r="P157" i="42" s="1"/>
  <c r="C165" i="50" s="1"/>
  <c r="F153" i="42"/>
  <c r="P153" i="42" s="1"/>
  <c r="D153" i="52" s="1"/>
  <c r="F153" i="52" s="1"/>
  <c r="F149" i="42"/>
  <c r="P149" i="42" s="1"/>
  <c r="C157" i="50" s="1"/>
  <c r="F145" i="42"/>
  <c r="P145" i="42" s="1"/>
  <c r="D145" i="52" s="1"/>
  <c r="F145" i="52" s="1"/>
  <c r="F141" i="42"/>
  <c r="P141" i="42" s="1"/>
  <c r="C149" i="50" s="1"/>
  <c r="F137" i="42"/>
  <c r="P137" i="42" s="1"/>
  <c r="D137" i="52" s="1"/>
  <c r="F137" i="52" s="1"/>
  <c r="F133" i="42"/>
  <c r="P133" i="42" s="1"/>
  <c r="C141" i="50" s="1"/>
  <c r="F129" i="42"/>
  <c r="P129" i="42" s="1"/>
  <c r="D129" i="52" s="1"/>
  <c r="F129" i="52" s="1"/>
  <c r="F125" i="42"/>
  <c r="P125" i="42" s="1"/>
  <c r="C133" i="50" s="1"/>
  <c r="F121" i="42"/>
  <c r="P121" i="42" s="1"/>
  <c r="D121" i="52" s="1"/>
  <c r="F121" i="52" s="1"/>
  <c r="F117" i="42"/>
  <c r="P117" i="42" s="1"/>
  <c r="C125" i="50" s="1"/>
  <c r="F113" i="42"/>
  <c r="P113" i="42" s="1"/>
  <c r="D113" i="52" s="1"/>
  <c r="F113" i="52" s="1"/>
  <c r="F109" i="42"/>
  <c r="P109" i="42" s="1"/>
  <c r="C117" i="50" s="1"/>
  <c r="F105" i="42"/>
  <c r="P105" i="42" s="1"/>
  <c r="D105" i="52" s="1"/>
  <c r="F105" i="52" s="1"/>
  <c r="F101" i="42"/>
  <c r="P101" i="42" s="1"/>
  <c r="C109" i="50" s="1"/>
  <c r="F97" i="42"/>
  <c r="P97" i="42" s="1"/>
  <c r="D97" i="52" s="1"/>
  <c r="E97" i="52" s="1"/>
  <c r="F93" i="42"/>
  <c r="P93" i="42" s="1"/>
  <c r="C101" i="50" s="1"/>
  <c r="F89" i="42"/>
  <c r="P89" i="42" s="1"/>
  <c r="D89" i="52" s="1"/>
  <c r="E89" i="52" s="1"/>
  <c r="F85" i="42"/>
  <c r="P85" i="42" s="1"/>
  <c r="C93" i="50" s="1"/>
  <c r="F81" i="42"/>
  <c r="P81" i="42" s="1"/>
  <c r="D81" i="52" s="1"/>
  <c r="E81" i="52" s="1"/>
  <c r="F77" i="42"/>
  <c r="P77" i="42" s="1"/>
  <c r="C85" i="50" s="1"/>
  <c r="F73" i="42"/>
  <c r="P73" i="42" s="1"/>
  <c r="D73" i="52" s="1"/>
  <c r="E73" i="52" s="1"/>
  <c r="F69" i="42"/>
  <c r="P69" i="42" s="1"/>
  <c r="C77" i="50" s="1"/>
  <c r="F65" i="42"/>
  <c r="P65" i="42" s="1"/>
  <c r="D65" i="52" s="1"/>
  <c r="E65" i="52" s="1"/>
  <c r="F61" i="42"/>
  <c r="P61" i="42" s="1"/>
  <c r="C69" i="50" s="1"/>
  <c r="F57" i="42"/>
  <c r="P57" i="42" s="1"/>
  <c r="D57" i="52" s="1"/>
  <c r="E57" i="52" s="1"/>
  <c r="F53" i="42"/>
  <c r="P53" i="42" s="1"/>
  <c r="C61" i="50" s="1"/>
  <c r="F49" i="42"/>
  <c r="P49" i="42" s="1"/>
  <c r="D49" i="52" s="1"/>
  <c r="E49" i="52" s="1"/>
  <c r="F45" i="42"/>
  <c r="P45" i="42" s="1"/>
  <c r="C53" i="50" s="1"/>
  <c r="F41" i="42"/>
  <c r="P41" i="42" s="1"/>
  <c r="D41" i="52" s="1"/>
  <c r="E41" i="52" s="1"/>
  <c r="F37" i="42"/>
  <c r="P37" i="42" s="1"/>
  <c r="C45" i="50" s="1"/>
  <c r="F33" i="42"/>
  <c r="P33" i="42" s="1"/>
  <c r="D33" i="52" s="1"/>
  <c r="E33" i="52" s="1"/>
  <c r="F29" i="42"/>
  <c r="P29" i="42" s="1"/>
  <c r="C37" i="50" s="1"/>
  <c r="F25" i="42"/>
  <c r="P25" i="42" s="1"/>
  <c r="D25" i="52" s="1"/>
  <c r="E25" i="52" s="1"/>
  <c r="F21" i="42"/>
  <c r="P21" i="42" s="1"/>
  <c r="C29" i="50" s="1"/>
  <c r="F17" i="42"/>
  <c r="P17" i="42" s="1"/>
  <c r="D17" i="52" s="1"/>
  <c r="E17" i="52" s="1"/>
  <c r="F13" i="42"/>
  <c r="P13" i="42" s="1"/>
  <c r="C21" i="50" s="1"/>
  <c r="F9" i="42"/>
  <c r="P9" i="42" s="1"/>
  <c r="D9" i="52" s="1"/>
  <c r="E9" i="52" s="1"/>
  <c r="F5" i="42"/>
  <c r="P5" i="42" s="1"/>
  <c r="C13" i="50" s="1"/>
  <c r="F20" i="42"/>
  <c r="P20" i="42" s="1"/>
  <c r="D20" i="52" s="1"/>
  <c r="F16" i="42"/>
  <c r="P16" i="42" s="1"/>
  <c r="C24" i="50" s="1"/>
  <c r="F12" i="42"/>
  <c r="P12" i="42" s="1"/>
  <c r="D12" i="52" s="1"/>
  <c r="F8" i="42"/>
  <c r="P8" i="42" s="1"/>
  <c r="C16" i="50" s="1"/>
  <c r="F4" i="42"/>
  <c r="P4" i="42" s="1"/>
  <c r="D4" i="52" s="1"/>
  <c r="F192" i="42"/>
  <c r="P192" i="42" s="1"/>
  <c r="C200" i="50" s="1"/>
  <c r="F188" i="42"/>
  <c r="P188" i="42" s="1"/>
  <c r="D188" i="52" s="1"/>
  <c r="F184" i="42"/>
  <c r="P184" i="42" s="1"/>
  <c r="C192" i="50" s="1"/>
  <c r="F180" i="42"/>
  <c r="P180" i="42" s="1"/>
  <c r="D180" i="52" s="1"/>
  <c r="F176" i="42"/>
  <c r="P176" i="42" s="1"/>
  <c r="C184" i="50" s="1"/>
  <c r="F172" i="42"/>
  <c r="P172" i="42" s="1"/>
  <c r="D172" i="52" s="1"/>
  <c r="F168" i="42"/>
  <c r="P168" i="42" s="1"/>
  <c r="C176" i="50" s="1"/>
  <c r="F164" i="42"/>
  <c r="P164" i="42" s="1"/>
  <c r="D164" i="52" s="1"/>
  <c r="F160" i="42"/>
  <c r="P160" i="42" s="1"/>
  <c r="C168" i="50" s="1"/>
  <c r="F156" i="42"/>
  <c r="P156" i="42" s="1"/>
  <c r="D156" i="52" s="1"/>
  <c r="F152" i="42"/>
  <c r="P152" i="42" s="1"/>
  <c r="C160" i="50" s="1"/>
  <c r="F148" i="42"/>
  <c r="P148" i="42" s="1"/>
  <c r="D148" i="52" s="1"/>
  <c r="F144" i="42"/>
  <c r="P144" i="42" s="1"/>
  <c r="C152" i="50" s="1"/>
  <c r="F140" i="42"/>
  <c r="P140" i="42" s="1"/>
  <c r="D140" i="52" s="1"/>
  <c r="F136" i="42"/>
  <c r="P136" i="42" s="1"/>
  <c r="C144" i="50" s="1"/>
  <c r="F132" i="42"/>
  <c r="P132" i="42" s="1"/>
  <c r="D132" i="52" s="1"/>
  <c r="F128" i="42"/>
  <c r="P128" i="42" s="1"/>
  <c r="C136" i="50" s="1"/>
  <c r="F124" i="42"/>
  <c r="P124" i="42" s="1"/>
  <c r="D124" i="52" s="1"/>
  <c r="F120" i="42"/>
  <c r="P120" i="42" s="1"/>
  <c r="C128" i="50" s="1"/>
  <c r="F116" i="42"/>
  <c r="P116" i="42" s="1"/>
  <c r="D116" i="52" s="1"/>
  <c r="F112" i="42"/>
  <c r="P112" i="42" s="1"/>
  <c r="C120" i="50" s="1"/>
  <c r="F108" i="42"/>
  <c r="P108" i="42" s="1"/>
  <c r="D108" i="52" s="1"/>
  <c r="F104" i="42"/>
  <c r="P104" i="42" s="1"/>
  <c r="C112" i="50" s="1"/>
  <c r="F100" i="42"/>
  <c r="P100" i="42" s="1"/>
  <c r="D100" i="52" s="1"/>
  <c r="F96" i="42"/>
  <c r="P96" i="42" s="1"/>
  <c r="C104" i="50" s="1"/>
  <c r="F92" i="42"/>
  <c r="P92" i="42" s="1"/>
  <c r="D92" i="52" s="1"/>
  <c r="F88" i="42"/>
  <c r="P88" i="42" s="1"/>
  <c r="C96" i="50" s="1"/>
  <c r="F84" i="42"/>
  <c r="P84" i="42" s="1"/>
  <c r="D84" i="52" s="1"/>
  <c r="F80" i="42"/>
  <c r="P80" i="42" s="1"/>
  <c r="C88" i="50" s="1"/>
  <c r="F76" i="42"/>
  <c r="P76" i="42" s="1"/>
  <c r="D76" i="52" s="1"/>
  <c r="F72" i="42"/>
  <c r="P72" i="42" s="1"/>
  <c r="C80" i="50" s="1"/>
  <c r="F68" i="42"/>
  <c r="P68" i="42" s="1"/>
  <c r="D68" i="52" s="1"/>
  <c r="F64" i="42"/>
  <c r="P64" i="42" s="1"/>
  <c r="C72" i="50" s="1"/>
  <c r="F60" i="42"/>
  <c r="P60" i="42" s="1"/>
  <c r="D60" i="52" s="1"/>
  <c r="F56" i="42"/>
  <c r="P56" i="42" s="1"/>
  <c r="C64" i="50" s="1"/>
  <c r="F52" i="42"/>
  <c r="P52" i="42" s="1"/>
  <c r="D52" i="52" s="1"/>
  <c r="F48" i="42"/>
  <c r="P48" i="42" s="1"/>
  <c r="C56" i="50" s="1"/>
  <c r="F44" i="42"/>
  <c r="P44" i="42" s="1"/>
  <c r="D44" i="52" s="1"/>
  <c r="F40" i="42"/>
  <c r="P40" i="42" s="1"/>
  <c r="C48" i="50" s="1"/>
  <c r="F36" i="42"/>
  <c r="P36" i="42" s="1"/>
  <c r="D36" i="52" s="1"/>
  <c r="F32" i="42"/>
  <c r="P32" i="42" s="1"/>
  <c r="C40" i="50" s="1"/>
  <c r="F28" i="42"/>
  <c r="P28" i="42" s="1"/>
  <c r="D28" i="52" s="1"/>
  <c r="F24" i="42"/>
  <c r="P24" i="42" s="1"/>
  <c r="C32" i="50" s="1"/>
  <c r="AC198" i="4"/>
  <c r="AC194" i="4"/>
  <c r="AC188" i="4"/>
  <c r="AC184" i="4"/>
  <c r="AC180" i="4"/>
  <c r="AC176" i="4"/>
  <c r="AC172" i="4"/>
  <c r="AC168" i="4"/>
  <c r="AC164" i="4"/>
  <c r="AC160" i="4"/>
  <c r="AC156" i="4"/>
  <c r="AC152" i="4"/>
  <c r="AC150" i="4"/>
  <c r="AC146" i="4"/>
  <c r="AC142" i="4"/>
  <c r="AC138" i="4"/>
  <c r="AC134" i="4"/>
  <c r="AC130" i="4"/>
  <c r="AC126" i="4"/>
  <c r="AC122" i="4"/>
  <c r="AC118" i="4"/>
  <c r="AC114" i="4"/>
  <c r="AC110" i="4"/>
  <c r="AC106" i="4"/>
  <c r="AC100" i="4"/>
  <c r="AC96" i="4"/>
  <c r="AC92" i="4"/>
  <c r="AC88" i="4"/>
  <c r="AC84" i="4"/>
  <c r="AC80" i="4"/>
  <c r="AC76" i="4"/>
  <c r="AC72" i="4"/>
  <c r="AC68" i="4"/>
  <c r="AC64" i="4"/>
  <c r="AC60" i="4"/>
  <c r="AC56" i="4"/>
  <c r="AC54" i="4"/>
  <c r="AC50" i="4"/>
  <c r="AC46" i="4"/>
  <c r="AC40" i="4"/>
  <c r="AC36" i="4"/>
  <c r="AC32" i="4"/>
  <c r="AC30" i="4"/>
  <c r="AC26" i="4"/>
  <c r="AC196" i="4"/>
  <c r="AC192" i="4"/>
  <c r="AC190" i="4"/>
  <c r="AC186" i="4"/>
  <c r="AC182" i="4"/>
  <c r="AC178" i="4"/>
  <c r="AC174" i="4"/>
  <c r="AC170" i="4"/>
  <c r="AC166" i="4"/>
  <c r="AC162" i="4"/>
  <c r="AC158" i="4"/>
  <c r="AC154" i="4"/>
  <c r="AC148" i="4"/>
  <c r="AC144" i="4"/>
  <c r="AC140" i="4"/>
  <c r="AC136" i="4"/>
  <c r="AC132" i="4"/>
  <c r="AC128" i="4"/>
  <c r="AC124" i="4"/>
  <c r="AC120" i="4"/>
  <c r="AC116" i="4"/>
  <c r="AC112" i="4"/>
  <c r="AC108" i="4"/>
  <c r="AC104" i="4"/>
  <c r="AC102" i="4"/>
  <c r="AC98" i="4"/>
  <c r="AC94" i="4"/>
  <c r="AC90" i="4"/>
  <c r="AC86" i="4"/>
  <c r="AC82" i="4"/>
  <c r="AC78" i="4"/>
  <c r="AC74" i="4"/>
  <c r="AC70" i="4"/>
  <c r="AC66" i="4"/>
  <c r="AC62" i="4"/>
  <c r="AC58" i="4"/>
  <c r="AC52" i="4"/>
  <c r="AC48" i="4"/>
  <c r="AC44" i="4"/>
  <c r="AC42" i="4"/>
  <c r="AC38" i="4"/>
  <c r="AC34" i="4"/>
  <c r="AC28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5" i="1"/>
  <c r="A31" i="1"/>
  <c r="AU5" i="4"/>
  <c r="BD4" i="4"/>
  <c r="AU3" i="4"/>
  <c r="J2" i="5"/>
  <c r="J3" i="5" s="1"/>
  <c r="I3" i="5"/>
  <c r="H198" i="5"/>
  <c r="H196" i="5"/>
  <c r="H194" i="5"/>
  <c r="H192" i="5"/>
  <c r="H190" i="5"/>
  <c r="H188" i="5"/>
  <c r="H186" i="5"/>
  <c r="H184" i="5"/>
  <c r="H182" i="5"/>
  <c r="H180" i="5"/>
  <c r="H178" i="5"/>
  <c r="H176" i="5"/>
  <c r="H174" i="5"/>
  <c r="H172" i="5"/>
  <c r="H170" i="5"/>
  <c r="H168" i="5"/>
  <c r="H166" i="5"/>
  <c r="H164" i="5"/>
  <c r="H162" i="5"/>
  <c r="H160" i="5"/>
  <c r="H158" i="5"/>
  <c r="H156" i="5"/>
  <c r="H154" i="5"/>
  <c r="H152" i="5"/>
  <c r="H150" i="5"/>
  <c r="H148" i="5"/>
  <c r="H197" i="5"/>
  <c r="H195" i="5"/>
  <c r="H193" i="5"/>
  <c r="H191" i="5"/>
  <c r="H189" i="5"/>
  <c r="H187" i="5"/>
  <c r="H185" i="5"/>
  <c r="H183" i="5"/>
  <c r="H181" i="5"/>
  <c r="H179" i="5"/>
  <c r="H177" i="5"/>
  <c r="H175" i="5"/>
  <c r="H173" i="5"/>
  <c r="H171" i="5"/>
  <c r="H169" i="5"/>
  <c r="H167" i="5"/>
  <c r="H165" i="5"/>
  <c r="H163" i="5"/>
  <c r="H161" i="5"/>
  <c r="H159" i="5"/>
  <c r="H157" i="5"/>
  <c r="H155" i="5"/>
  <c r="H153" i="5"/>
  <c r="H151" i="5"/>
  <c r="H149" i="5"/>
  <c r="H147" i="5"/>
  <c r="H145" i="5"/>
  <c r="H144" i="5"/>
  <c r="H143" i="5"/>
  <c r="H141" i="5"/>
  <c r="H139" i="5"/>
  <c r="H137" i="5"/>
  <c r="H135" i="5"/>
  <c r="H133" i="5"/>
  <c r="H131" i="5"/>
  <c r="H129" i="5"/>
  <c r="H127" i="5"/>
  <c r="H125" i="5"/>
  <c r="H123" i="5"/>
  <c r="H121" i="5"/>
  <c r="H119" i="5"/>
  <c r="H117" i="5"/>
  <c r="H115" i="5"/>
  <c r="H113" i="5"/>
  <c r="H111" i="5"/>
  <c r="H109" i="5"/>
  <c r="H107" i="5"/>
  <c r="H105" i="5"/>
  <c r="H103" i="5"/>
  <c r="H101" i="5"/>
  <c r="H99" i="5"/>
  <c r="H97" i="5"/>
  <c r="H95" i="5"/>
  <c r="H93" i="5"/>
  <c r="H91" i="5"/>
  <c r="H89" i="5"/>
  <c r="H146" i="5"/>
  <c r="H142" i="5"/>
  <c r="H140" i="5"/>
  <c r="H138" i="5"/>
  <c r="H136" i="5"/>
  <c r="H134" i="5"/>
  <c r="H132" i="5"/>
  <c r="H130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7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9" i="5"/>
  <c r="H7" i="5"/>
  <c r="H85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H8" i="5"/>
  <c r="V2" i="5"/>
  <c r="V3" i="5" s="1"/>
  <c r="AC25" i="4"/>
  <c r="AC197" i="4"/>
  <c r="AC195" i="4"/>
  <c r="AC193" i="4"/>
  <c r="AC191" i="4"/>
  <c r="AC189" i="4"/>
  <c r="AC187" i="4"/>
  <c r="AC185" i="4"/>
  <c r="AC183" i="4"/>
  <c r="AC181" i="4"/>
  <c r="AC179" i="4"/>
  <c r="AC177" i="4"/>
  <c r="AC175" i="4"/>
  <c r="AC173" i="4"/>
  <c r="D4" i="3"/>
  <c r="R2" i="3"/>
  <c r="AF2" i="3" s="1"/>
  <c r="AT2" i="3" s="1"/>
  <c r="M3" i="5"/>
  <c r="L4" i="4"/>
  <c r="C5" i="4"/>
  <c r="D4" i="4"/>
  <c r="D3" i="4" s="1"/>
  <c r="M2" i="4"/>
  <c r="V2" i="4" s="1"/>
  <c r="AE2" i="4" s="1"/>
  <c r="E2" i="4"/>
  <c r="K171" i="4"/>
  <c r="K169" i="4"/>
  <c r="K167" i="4"/>
  <c r="K165" i="4"/>
  <c r="K163" i="4"/>
  <c r="K161" i="4"/>
  <c r="K159" i="4"/>
  <c r="K157" i="4"/>
  <c r="K155" i="4"/>
  <c r="K153" i="4"/>
  <c r="K151" i="4"/>
  <c r="K149" i="4"/>
  <c r="K147" i="4"/>
  <c r="K145" i="4"/>
  <c r="K143" i="4"/>
  <c r="K141" i="4"/>
  <c r="K139" i="4"/>
  <c r="K137" i="4"/>
  <c r="K135" i="4"/>
  <c r="K133" i="4"/>
  <c r="K131" i="4"/>
  <c r="K129" i="4"/>
  <c r="K127" i="4"/>
  <c r="K125" i="4"/>
  <c r="K123" i="4"/>
  <c r="K121" i="4"/>
  <c r="K119" i="4"/>
  <c r="K117" i="4"/>
  <c r="K115" i="4"/>
  <c r="K113" i="4"/>
  <c r="K111" i="4"/>
  <c r="K109" i="4"/>
  <c r="K107" i="4"/>
  <c r="K105" i="4"/>
  <c r="K103" i="4"/>
  <c r="K101" i="4"/>
  <c r="K99" i="4"/>
  <c r="K97" i="4"/>
  <c r="K95" i="4"/>
  <c r="K93" i="4"/>
  <c r="K91" i="4"/>
  <c r="K89" i="4"/>
  <c r="K87" i="4"/>
  <c r="K85" i="4"/>
  <c r="K83" i="4"/>
  <c r="K81" i="4"/>
  <c r="K79" i="4"/>
  <c r="K77" i="4"/>
  <c r="K75" i="4"/>
  <c r="K73" i="4"/>
  <c r="K71" i="4"/>
  <c r="K69" i="4"/>
  <c r="K67" i="4"/>
  <c r="K65" i="4"/>
  <c r="K63" i="4"/>
  <c r="K61" i="4"/>
  <c r="K59" i="4"/>
  <c r="K57" i="4"/>
  <c r="K55" i="4"/>
  <c r="K53" i="4"/>
  <c r="K51" i="4"/>
  <c r="K49" i="4"/>
  <c r="K47" i="4"/>
  <c r="K45" i="4"/>
  <c r="K43" i="4"/>
  <c r="K41" i="4"/>
  <c r="K39" i="4"/>
  <c r="K37" i="4"/>
  <c r="K35" i="4"/>
  <c r="K33" i="4"/>
  <c r="K31" i="4"/>
  <c r="K29" i="4"/>
  <c r="K27" i="4"/>
  <c r="E4" i="3"/>
  <c r="F2" i="3"/>
  <c r="T2" i="3" s="1"/>
  <c r="AH2" i="3" s="1"/>
  <c r="AV2" i="3" s="1"/>
  <c r="Q5" i="3"/>
  <c r="Q6" i="3"/>
  <c r="E5" i="3"/>
  <c r="E6" i="3"/>
  <c r="F3" i="3"/>
  <c r="T3" i="3" s="1"/>
  <c r="AH3" i="3" s="1"/>
  <c r="AV3" i="3" s="1"/>
  <c r="AV5" i="3" s="1"/>
  <c r="Q4" i="3"/>
  <c r="R5" i="2"/>
  <c r="R6" i="2"/>
  <c r="E4" i="2"/>
  <c r="F2" i="2"/>
  <c r="U2" i="2" s="1"/>
  <c r="AJ2" i="2" s="1"/>
  <c r="F3" i="2"/>
  <c r="U3" i="2" s="1"/>
  <c r="AJ3" i="2" s="1"/>
  <c r="AY3" i="2" s="1"/>
  <c r="E6" i="2"/>
  <c r="D190" i="4" l="1"/>
  <c r="D182" i="4"/>
  <c r="D174" i="4"/>
  <c r="D166" i="4"/>
  <c r="D158" i="4"/>
  <c r="D150" i="4"/>
  <c r="D142" i="4"/>
  <c r="D134" i="4"/>
  <c r="D126" i="4"/>
  <c r="D118" i="4"/>
  <c r="D110" i="4"/>
  <c r="D102" i="4"/>
  <c r="D94" i="4"/>
  <c r="D86" i="4"/>
  <c r="D78" i="4"/>
  <c r="D70" i="4"/>
  <c r="D62" i="4"/>
  <c r="D54" i="4"/>
  <c r="D46" i="4"/>
  <c r="D38" i="4"/>
  <c r="D30" i="4"/>
  <c r="D23" i="4"/>
  <c r="D19" i="4"/>
  <c r="D15" i="4"/>
  <c r="D11" i="4"/>
  <c r="D7" i="4"/>
  <c r="D191" i="4"/>
  <c r="D183" i="4"/>
  <c r="D175" i="4"/>
  <c r="D169" i="4"/>
  <c r="D165" i="4"/>
  <c r="D161" i="4"/>
  <c r="D157" i="4"/>
  <c r="D153" i="4"/>
  <c r="D149" i="4"/>
  <c r="D145" i="4"/>
  <c r="D141" i="4"/>
  <c r="D137" i="4"/>
  <c r="D133" i="4"/>
  <c r="D129" i="4"/>
  <c r="D125" i="4"/>
  <c r="D121" i="4"/>
  <c r="D117" i="4"/>
  <c r="D113" i="4"/>
  <c r="D109" i="4"/>
  <c r="D105" i="4"/>
  <c r="D101" i="4"/>
  <c r="D97" i="4"/>
  <c r="D93" i="4"/>
  <c r="D89" i="4"/>
  <c r="D85" i="4"/>
  <c r="D81" i="4"/>
  <c r="D77" i="4"/>
  <c r="D73" i="4"/>
  <c r="D69" i="4"/>
  <c r="D65" i="4"/>
  <c r="D61" i="4"/>
  <c r="D57" i="4"/>
  <c r="D53" i="4"/>
  <c r="D49" i="4"/>
  <c r="D45" i="4"/>
  <c r="D41" i="4"/>
  <c r="D37" i="4"/>
  <c r="D33" i="4"/>
  <c r="D29" i="4"/>
  <c r="D196" i="4"/>
  <c r="D180" i="4"/>
  <c r="D164" i="4"/>
  <c r="D148" i="4"/>
  <c r="D132" i="4"/>
  <c r="D124" i="4"/>
  <c r="D108" i="4"/>
  <c r="D92" i="4"/>
  <c r="D76" i="4"/>
  <c r="D60" i="4"/>
  <c r="D44" i="4"/>
  <c r="D28" i="4"/>
  <c r="D18" i="4"/>
  <c r="D10" i="4"/>
  <c r="D189" i="4"/>
  <c r="D173" i="4"/>
  <c r="D188" i="4"/>
  <c r="D172" i="4"/>
  <c r="D156" i="4"/>
  <c r="D140" i="4"/>
  <c r="D116" i="4"/>
  <c r="D100" i="4"/>
  <c r="D84" i="4"/>
  <c r="D68" i="4"/>
  <c r="D52" i="4"/>
  <c r="D36" i="4"/>
  <c r="D22" i="4"/>
  <c r="D14" i="4"/>
  <c r="D197" i="4"/>
  <c r="D181" i="4"/>
  <c r="D194" i="4"/>
  <c r="D186" i="4"/>
  <c r="D178" i="4"/>
  <c r="D170" i="4"/>
  <c r="D162" i="4"/>
  <c r="D154" i="4"/>
  <c r="D146" i="4"/>
  <c r="D138" i="4"/>
  <c r="D130" i="4"/>
  <c r="D122" i="4"/>
  <c r="D114" i="4"/>
  <c r="D106" i="4"/>
  <c r="D98" i="4"/>
  <c r="D90" i="4"/>
  <c r="D82" i="4"/>
  <c r="D74" i="4"/>
  <c r="D66" i="4"/>
  <c r="D58" i="4"/>
  <c r="D50" i="4"/>
  <c r="D42" i="4"/>
  <c r="D34" i="4"/>
  <c r="D26" i="4"/>
  <c r="D21" i="4"/>
  <c r="D17" i="4"/>
  <c r="D13" i="4"/>
  <c r="D9" i="4"/>
  <c r="D195" i="4"/>
  <c r="D187" i="4"/>
  <c r="D179" i="4"/>
  <c r="D171" i="4"/>
  <c r="D167" i="4"/>
  <c r="D163" i="4"/>
  <c r="D159" i="4"/>
  <c r="D155" i="4"/>
  <c r="D151" i="4"/>
  <c r="D147" i="4"/>
  <c r="D143" i="4"/>
  <c r="D139" i="4"/>
  <c r="D135" i="4"/>
  <c r="D131" i="4"/>
  <c r="D127" i="4"/>
  <c r="D123" i="4"/>
  <c r="D119" i="4"/>
  <c r="D115" i="4"/>
  <c r="D111" i="4"/>
  <c r="D107" i="4"/>
  <c r="D103" i="4"/>
  <c r="D99" i="4"/>
  <c r="D95" i="4"/>
  <c r="D91" i="4"/>
  <c r="D87" i="4"/>
  <c r="D83" i="4"/>
  <c r="D79" i="4"/>
  <c r="D75" i="4"/>
  <c r="D71" i="4"/>
  <c r="D67" i="4"/>
  <c r="D63" i="4"/>
  <c r="D59" i="4"/>
  <c r="D55" i="4"/>
  <c r="D51" i="4"/>
  <c r="D47" i="4"/>
  <c r="D43" i="4"/>
  <c r="D39" i="4"/>
  <c r="D35" i="4"/>
  <c r="D31" i="4"/>
  <c r="D27" i="4"/>
  <c r="D192" i="4"/>
  <c r="D184" i="4"/>
  <c r="D176" i="4"/>
  <c r="D168" i="4"/>
  <c r="D160" i="4"/>
  <c r="D152" i="4"/>
  <c r="D144" i="4"/>
  <c r="D136" i="4"/>
  <c r="D128" i="4"/>
  <c r="D120" i="4"/>
  <c r="D112" i="4"/>
  <c r="D104" i="4"/>
  <c r="D96" i="4"/>
  <c r="D88" i="4"/>
  <c r="D80" i="4"/>
  <c r="D72" i="4"/>
  <c r="D64" i="4"/>
  <c r="D56" i="4"/>
  <c r="D48" i="4"/>
  <c r="D40" i="4"/>
  <c r="D32" i="4"/>
  <c r="D24" i="4"/>
  <c r="D20" i="4"/>
  <c r="D16" i="4"/>
  <c r="D12" i="4"/>
  <c r="D8" i="4"/>
  <c r="D193" i="4"/>
  <c r="D185" i="4"/>
  <c r="D177" i="4"/>
  <c r="CT4" i="2"/>
  <c r="DI2" i="2"/>
  <c r="DI4" i="2" s="1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BR4" i="2"/>
  <c r="CG2" i="2"/>
  <c r="CP3" i="2"/>
  <c r="CA5" i="2"/>
  <c r="CA6" i="2"/>
  <c r="CO3" i="2"/>
  <c r="BZ5" i="2"/>
  <c r="BZ6" i="2"/>
  <c r="BE2" i="2"/>
  <c r="BS2" i="2"/>
  <c r="BD4" i="2"/>
  <c r="CF4" i="2"/>
  <c r="CU2" i="2"/>
  <c r="BN3" i="2"/>
  <c r="AY5" i="2"/>
  <c r="AY6" i="2"/>
  <c r="CB3" i="2"/>
  <c r="BM6" i="2"/>
  <c r="BM5" i="2"/>
  <c r="D90" i="50"/>
  <c r="M90" i="50" s="1"/>
  <c r="C81" i="50"/>
  <c r="C145" i="50"/>
  <c r="D154" i="50"/>
  <c r="M154" i="50" s="1"/>
  <c r="C113" i="50"/>
  <c r="C177" i="50"/>
  <c r="D122" i="50"/>
  <c r="M122" i="50" s="1"/>
  <c r="D202" i="50"/>
  <c r="M202" i="50" s="1"/>
  <c r="D186" i="50"/>
  <c r="M186" i="50" s="1"/>
  <c r="S15" i="42"/>
  <c r="J23" i="50" s="1"/>
  <c r="E17" i="108" s="1"/>
  <c r="C65" i="50"/>
  <c r="C97" i="50"/>
  <c r="C129" i="50"/>
  <c r="C161" i="50"/>
  <c r="C193" i="50"/>
  <c r="D58" i="50"/>
  <c r="M58" i="50" s="1"/>
  <c r="D138" i="50"/>
  <c r="M138" i="50" s="1"/>
  <c r="S171" i="42"/>
  <c r="J179" i="50" s="1"/>
  <c r="S187" i="42"/>
  <c r="J195" i="50" s="1"/>
  <c r="C66" i="50"/>
  <c r="D57" i="50"/>
  <c r="M57" i="50" s="1"/>
  <c r="D73" i="50"/>
  <c r="M73" i="50" s="1"/>
  <c r="D89" i="50"/>
  <c r="M89" i="50" s="1"/>
  <c r="D105" i="50"/>
  <c r="M105" i="50" s="1"/>
  <c r="D121" i="50"/>
  <c r="M121" i="50" s="1"/>
  <c r="D137" i="50"/>
  <c r="M137" i="50" s="1"/>
  <c r="D153" i="50"/>
  <c r="M153" i="50" s="1"/>
  <c r="D169" i="50"/>
  <c r="M169" i="50" s="1"/>
  <c r="D185" i="50"/>
  <c r="M185" i="50" s="1"/>
  <c r="D201" i="50"/>
  <c r="M201" i="50" s="1"/>
  <c r="C130" i="50"/>
  <c r="C194" i="50"/>
  <c r="C34" i="50"/>
  <c r="C98" i="50"/>
  <c r="C162" i="50"/>
  <c r="C50" i="50"/>
  <c r="D74" i="50"/>
  <c r="M74" i="50" s="1"/>
  <c r="C114" i="50"/>
  <c r="C178" i="50"/>
  <c r="D26" i="50"/>
  <c r="M26" i="50" s="1"/>
  <c r="D42" i="50"/>
  <c r="M42" i="50" s="1"/>
  <c r="C82" i="50"/>
  <c r="D106" i="50"/>
  <c r="M106" i="50" s="1"/>
  <c r="C146" i="50"/>
  <c r="D170" i="50"/>
  <c r="M170" i="50" s="1"/>
  <c r="C18" i="50"/>
  <c r="S3" i="42"/>
  <c r="J11" i="50" s="1"/>
  <c r="E5" i="108" s="1"/>
  <c r="S11" i="42"/>
  <c r="J19" i="50" s="1"/>
  <c r="E13" i="108" s="1"/>
  <c r="S19" i="42"/>
  <c r="J27" i="50" s="1"/>
  <c r="E21" i="108" s="1"/>
  <c r="S6" i="42"/>
  <c r="J14" i="50" s="1"/>
  <c r="E8" i="108" s="1"/>
  <c r="S14" i="42"/>
  <c r="J22" i="50" s="1"/>
  <c r="S175" i="42"/>
  <c r="J183" i="50" s="1"/>
  <c r="E177" i="108" s="1"/>
  <c r="S183" i="42"/>
  <c r="J191" i="50" s="1"/>
  <c r="E185" i="108" s="1"/>
  <c r="S191" i="42"/>
  <c r="J199" i="50" s="1"/>
  <c r="E193" i="108" s="1"/>
  <c r="S16" i="42"/>
  <c r="J24" i="50" s="1"/>
  <c r="E18" i="108" s="1"/>
  <c r="S4" i="42"/>
  <c r="J12" i="50" s="1"/>
  <c r="E6" i="108" s="1"/>
  <c r="S8" i="42"/>
  <c r="J16" i="50" s="1"/>
  <c r="E10" i="108" s="1"/>
  <c r="S10" i="42"/>
  <c r="J18" i="50" s="1"/>
  <c r="E12" i="108" s="1"/>
  <c r="S12" i="42"/>
  <c r="J20" i="50" s="1"/>
  <c r="E14" i="108" s="1"/>
  <c r="S20" i="42"/>
  <c r="J28" i="50" s="1"/>
  <c r="E22" i="108" s="1"/>
  <c r="S21" i="42"/>
  <c r="J29" i="50" s="1"/>
  <c r="S24" i="42"/>
  <c r="J32" i="50" s="1"/>
  <c r="E26" i="108" s="1"/>
  <c r="S28" i="42"/>
  <c r="J36" i="50" s="1"/>
  <c r="S32" i="42"/>
  <c r="J40" i="50" s="1"/>
  <c r="E34" i="108" s="1"/>
  <c r="S36" i="42"/>
  <c r="J44" i="50" s="1"/>
  <c r="E38" i="108" s="1"/>
  <c r="S40" i="42"/>
  <c r="J48" i="50" s="1"/>
  <c r="E42" i="108" s="1"/>
  <c r="S44" i="42"/>
  <c r="J52" i="50" s="1"/>
  <c r="S48" i="42"/>
  <c r="J56" i="50" s="1"/>
  <c r="E50" i="108" s="1"/>
  <c r="S52" i="42"/>
  <c r="J60" i="50" s="1"/>
  <c r="S56" i="42"/>
  <c r="J64" i="50" s="1"/>
  <c r="E58" i="108" s="1"/>
  <c r="S60" i="42"/>
  <c r="J68" i="50" s="1"/>
  <c r="S64" i="42"/>
  <c r="J72" i="50" s="1"/>
  <c r="E66" i="108" s="1"/>
  <c r="S68" i="42"/>
  <c r="J76" i="50" s="1"/>
  <c r="S72" i="42"/>
  <c r="J80" i="50" s="1"/>
  <c r="E74" i="108" s="1"/>
  <c r="S76" i="42"/>
  <c r="J84" i="50" s="1"/>
  <c r="S80" i="42"/>
  <c r="J88" i="50" s="1"/>
  <c r="E82" i="108" s="1"/>
  <c r="S84" i="42"/>
  <c r="J92" i="50" s="1"/>
  <c r="S88" i="42"/>
  <c r="J96" i="50" s="1"/>
  <c r="E90" i="108" s="1"/>
  <c r="S92" i="42"/>
  <c r="J100" i="50" s="1"/>
  <c r="S96" i="42"/>
  <c r="J104" i="50" s="1"/>
  <c r="E98" i="108" s="1"/>
  <c r="S100" i="42"/>
  <c r="J108" i="50" s="1"/>
  <c r="E102" i="108" s="1"/>
  <c r="S104" i="42"/>
  <c r="J112" i="50" s="1"/>
  <c r="E106" i="108" s="1"/>
  <c r="S108" i="42"/>
  <c r="J116" i="50" s="1"/>
  <c r="S112" i="42"/>
  <c r="J120" i="50" s="1"/>
  <c r="E114" i="108" s="1"/>
  <c r="S116" i="42"/>
  <c r="J124" i="50" s="1"/>
  <c r="S120" i="42"/>
  <c r="J128" i="50" s="1"/>
  <c r="E122" i="108" s="1"/>
  <c r="S124" i="42"/>
  <c r="J132" i="50" s="1"/>
  <c r="S128" i="42"/>
  <c r="J136" i="50" s="1"/>
  <c r="E130" i="108" s="1"/>
  <c r="S132" i="42"/>
  <c r="J140" i="50" s="1"/>
  <c r="S136" i="42"/>
  <c r="J144" i="50" s="1"/>
  <c r="E138" i="108" s="1"/>
  <c r="S140" i="42"/>
  <c r="J148" i="50" s="1"/>
  <c r="S144" i="42"/>
  <c r="J152" i="50" s="1"/>
  <c r="E146" i="108" s="1"/>
  <c r="S148" i="42"/>
  <c r="J156" i="50" s="1"/>
  <c r="S152" i="42"/>
  <c r="J160" i="50" s="1"/>
  <c r="E154" i="108" s="1"/>
  <c r="S156" i="42"/>
  <c r="J164" i="50" s="1"/>
  <c r="S160" i="42"/>
  <c r="J168" i="50" s="1"/>
  <c r="E162" i="108" s="1"/>
  <c r="S164" i="42"/>
  <c r="J172" i="50" s="1"/>
  <c r="E166" i="108" s="1"/>
  <c r="S168" i="42"/>
  <c r="J176" i="50" s="1"/>
  <c r="E170" i="108" s="1"/>
  <c r="S172" i="42"/>
  <c r="J180" i="50" s="1"/>
  <c r="S176" i="42"/>
  <c r="J184" i="50" s="1"/>
  <c r="E178" i="108" s="1"/>
  <c r="S180" i="42"/>
  <c r="J188" i="50" s="1"/>
  <c r="S184" i="42"/>
  <c r="J192" i="50" s="1"/>
  <c r="E186" i="108" s="1"/>
  <c r="S188" i="42"/>
  <c r="J196" i="50" s="1"/>
  <c r="S192" i="42"/>
  <c r="J200" i="50" s="1"/>
  <c r="E194" i="108" s="1"/>
  <c r="S5" i="42"/>
  <c r="J13" i="50" s="1"/>
  <c r="E7" i="108" s="1"/>
  <c r="S9" i="42"/>
  <c r="J17" i="50" s="1"/>
  <c r="E11" i="108" s="1"/>
  <c r="S13" i="42"/>
  <c r="J21" i="50" s="1"/>
  <c r="E15" i="108" s="1"/>
  <c r="S17" i="42"/>
  <c r="J25" i="50" s="1"/>
  <c r="E19" i="108" s="1"/>
  <c r="S169" i="42"/>
  <c r="J177" i="50" s="1"/>
  <c r="E171" i="108" s="1"/>
  <c r="S173" i="42"/>
  <c r="J181" i="50" s="1"/>
  <c r="E175" i="108" s="1"/>
  <c r="S177" i="42"/>
  <c r="J185" i="50" s="1"/>
  <c r="E179" i="108" s="1"/>
  <c r="S181" i="42"/>
  <c r="J189" i="50" s="1"/>
  <c r="E183" i="108" s="1"/>
  <c r="S185" i="42"/>
  <c r="J193" i="50" s="1"/>
  <c r="E187" i="108" s="1"/>
  <c r="S189" i="42"/>
  <c r="J197" i="50" s="1"/>
  <c r="E191" i="108" s="1"/>
  <c r="S193" i="42"/>
  <c r="J201" i="50" s="1"/>
  <c r="E195" i="108" s="1"/>
  <c r="S22" i="42"/>
  <c r="J30" i="50" s="1"/>
  <c r="E24" i="108" s="1"/>
  <c r="S26" i="42"/>
  <c r="J34" i="50" s="1"/>
  <c r="E28" i="108" s="1"/>
  <c r="S30" i="42"/>
  <c r="J38" i="50" s="1"/>
  <c r="E32" i="108" s="1"/>
  <c r="S34" i="42"/>
  <c r="J42" i="50" s="1"/>
  <c r="E36" i="108" s="1"/>
  <c r="S38" i="42"/>
  <c r="J46" i="50" s="1"/>
  <c r="E40" i="108" s="1"/>
  <c r="S42" i="42"/>
  <c r="J50" i="50" s="1"/>
  <c r="E44" i="108" s="1"/>
  <c r="S46" i="42"/>
  <c r="J54" i="50" s="1"/>
  <c r="E48" i="108" s="1"/>
  <c r="S50" i="42"/>
  <c r="J58" i="50" s="1"/>
  <c r="E52" i="108" s="1"/>
  <c r="S54" i="42"/>
  <c r="J62" i="50" s="1"/>
  <c r="E56" i="108" s="1"/>
  <c r="S58" i="42"/>
  <c r="J66" i="50" s="1"/>
  <c r="E60" i="108" s="1"/>
  <c r="S62" i="42"/>
  <c r="J70" i="50" s="1"/>
  <c r="E64" i="108" s="1"/>
  <c r="S66" i="42"/>
  <c r="J74" i="50" s="1"/>
  <c r="E68" i="108" s="1"/>
  <c r="S70" i="42"/>
  <c r="J78" i="50" s="1"/>
  <c r="E72" i="108" s="1"/>
  <c r="S74" i="42"/>
  <c r="J82" i="50" s="1"/>
  <c r="E76" i="108" s="1"/>
  <c r="S78" i="42"/>
  <c r="J86" i="50" s="1"/>
  <c r="E80" i="108" s="1"/>
  <c r="S82" i="42"/>
  <c r="J90" i="50" s="1"/>
  <c r="E84" i="108" s="1"/>
  <c r="S86" i="42"/>
  <c r="J94" i="50" s="1"/>
  <c r="E88" i="108" s="1"/>
  <c r="S90" i="42"/>
  <c r="J98" i="50" s="1"/>
  <c r="E92" i="108" s="1"/>
  <c r="S94" i="42"/>
  <c r="J102" i="50" s="1"/>
  <c r="E96" i="108" s="1"/>
  <c r="S98" i="42"/>
  <c r="J106" i="50" s="1"/>
  <c r="E100" i="108" s="1"/>
  <c r="S102" i="42"/>
  <c r="J110" i="50" s="1"/>
  <c r="E104" i="108" s="1"/>
  <c r="S106" i="42"/>
  <c r="J114" i="50" s="1"/>
  <c r="E108" i="108" s="1"/>
  <c r="S110" i="42"/>
  <c r="J118" i="50" s="1"/>
  <c r="E112" i="108" s="1"/>
  <c r="S114" i="42"/>
  <c r="J122" i="50" s="1"/>
  <c r="E116" i="108" s="1"/>
  <c r="S118" i="42"/>
  <c r="J126" i="50" s="1"/>
  <c r="E120" i="108" s="1"/>
  <c r="S122" i="42"/>
  <c r="J130" i="50" s="1"/>
  <c r="E124" i="108" s="1"/>
  <c r="S126" i="42"/>
  <c r="J134" i="50" s="1"/>
  <c r="E128" i="108" s="1"/>
  <c r="S130" i="42"/>
  <c r="J138" i="50" s="1"/>
  <c r="E132" i="108" s="1"/>
  <c r="S134" i="42"/>
  <c r="J142" i="50" s="1"/>
  <c r="E136" i="108" s="1"/>
  <c r="S138" i="42"/>
  <c r="J146" i="50" s="1"/>
  <c r="E140" i="108" s="1"/>
  <c r="S142" i="42"/>
  <c r="J150" i="50" s="1"/>
  <c r="E144" i="108" s="1"/>
  <c r="S146" i="42"/>
  <c r="J154" i="50" s="1"/>
  <c r="E148" i="108" s="1"/>
  <c r="S150" i="42"/>
  <c r="J158" i="50" s="1"/>
  <c r="E152" i="108" s="1"/>
  <c r="S154" i="42"/>
  <c r="J162" i="50" s="1"/>
  <c r="E156" i="108" s="1"/>
  <c r="S158" i="42"/>
  <c r="J166" i="50" s="1"/>
  <c r="E160" i="108" s="1"/>
  <c r="S162" i="42"/>
  <c r="J170" i="50" s="1"/>
  <c r="E164" i="108" s="1"/>
  <c r="S166" i="42"/>
  <c r="J174" i="50" s="1"/>
  <c r="E168" i="108" s="1"/>
  <c r="S170" i="42"/>
  <c r="J178" i="50" s="1"/>
  <c r="E172" i="108" s="1"/>
  <c r="S174" i="42"/>
  <c r="J182" i="50" s="1"/>
  <c r="E176" i="108" s="1"/>
  <c r="S178" i="42"/>
  <c r="J186" i="50" s="1"/>
  <c r="E180" i="108" s="1"/>
  <c r="S182" i="42"/>
  <c r="J190" i="50" s="1"/>
  <c r="E184" i="108" s="1"/>
  <c r="S186" i="42"/>
  <c r="J194" i="50" s="1"/>
  <c r="E188" i="108" s="1"/>
  <c r="S190" i="42"/>
  <c r="J198" i="50" s="1"/>
  <c r="E192" i="108" s="1"/>
  <c r="S194" i="42"/>
  <c r="J202" i="50" s="1"/>
  <c r="E196" i="108" s="1"/>
  <c r="D11" i="50"/>
  <c r="M11" i="50" s="1"/>
  <c r="C19" i="50"/>
  <c r="D27" i="50"/>
  <c r="M27" i="50" s="1"/>
  <c r="C35" i="50"/>
  <c r="D43" i="50"/>
  <c r="M43" i="50" s="1"/>
  <c r="C51" i="50"/>
  <c r="D59" i="50"/>
  <c r="M59" i="50" s="1"/>
  <c r="C67" i="50"/>
  <c r="D75" i="50"/>
  <c r="M75" i="50" s="1"/>
  <c r="C83" i="50"/>
  <c r="D91" i="50"/>
  <c r="M91" i="50" s="1"/>
  <c r="C99" i="50"/>
  <c r="D107" i="50"/>
  <c r="M107" i="50" s="1"/>
  <c r="C115" i="50"/>
  <c r="D123" i="50"/>
  <c r="M123" i="50" s="1"/>
  <c r="C131" i="50"/>
  <c r="D139" i="50"/>
  <c r="M139" i="50" s="1"/>
  <c r="C147" i="50"/>
  <c r="D155" i="50"/>
  <c r="M155" i="50" s="1"/>
  <c r="C163" i="50"/>
  <c r="D171" i="50"/>
  <c r="M171" i="50" s="1"/>
  <c r="C179" i="50"/>
  <c r="D187" i="50"/>
  <c r="M187" i="50" s="1"/>
  <c r="C195" i="50"/>
  <c r="J26" i="50"/>
  <c r="E20" i="108" s="1"/>
  <c r="J187" i="50"/>
  <c r="E181" i="108" s="1"/>
  <c r="C36" i="50"/>
  <c r="D44" i="50"/>
  <c r="M44" i="50" s="1"/>
  <c r="C52" i="50"/>
  <c r="D60" i="50"/>
  <c r="M60" i="50" s="1"/>
  <c r="C68" i="50"/>
  <c r="D76" i="50"/>
  <c r="M76" i="50" s="1"/>
  <c r="C84" i="50"/>
  <c r="D92" i="50"/>
  <c r="M92" i="50" s="1"/>
  <c r="C100" i="50"/>
  <c r="D108" i="50"/>
  <c r="M108" i="50" s="1"/>
  <c r="C116" i="50"/>
  <c r="D124" i="50"/>
  <c r="M124" i="50" s="1"/>
  <c r="C132" i="50"/>
  <c r="D140" i="50"/>
  <c r="M140" i="50" s="1"/>
  <c r="C148" i="50"/>
  <c r="D156" i="50"/>
  <c r="M156" i="50" s="1"/>
  <c r="C164" i="50"/>
  <c r="D172" i="50"/>
  <c r="M172" i="50" s="1"/>
  <c r="C180" i="50"/>
  <c r="D188" i="50"/>
  <c r="M188" i="50" s="1"/>
  <c r="C196" i="50"/>
  <c r="D12" i="50"/>
  <c r="M12" i="50" s="1"/>
  <c r="C20" i="50"/>
  <c r="D28" i="50"/>
  <c r="M28" i="50" s="1"/>
  <c r="C17" i="50"/>
  <c r="D25" i="50"/>
  <c r="M25" i="50" s="1"/>
  <c r="C33" i="50"/>
  <c r="D41" i="50"/>
  <c r="M41" i="50" s="1"/>
  <c r="C49" i="50"/>
  <c r="C57" i="50"/>
  <c r="D65" i="50"/>
  <c r="M65" i="50" s="1"/>
  <c r="C73" i="50"/>
  <c r="D81" i="50"/>
  <c r="M81" i="50" s="1"/>
  <c r="C89" i="50"/>
  <c r="D97" i="50"/>
  <c r="M97" i="50" s="1"/>
  <c r="C105" i="50"/>
  <c r="D113" i="50"/>
  <c r="M113" i="50" s="1"/>
  <c r="C121" i="50"/>
  <c r="D129" i="50"/>
  <c r="M129" i="50" s="1"/>
  <c r="C137" i="50"/>
  <c r="D145" i="50"/>
  <c r="M145" i="50" s="1"/>
  <c r="C153" i="50"/>
  <c r="D161" i="50"/>
  <c r="M161" i="50" s="1"/>
  <c r="C169" i="50"/>
  <c r="D177" i="50"/>
  <c r="M177" i="50" s="1"/>
  <c r="C185" i="50"/>
  <c r="D193" i="50"/>
  <c r="M193" i="50" s="1"/>
  <c r="C201" i="50"/>
  <c r="D34" i="50"/>
  <c r="M34" i="50" s="1"/>
  <c r="C42" i="50"/>
  <c r="D50" i="50"/>
  <c r="M50" i="50" s="1"/>
  <c r="C58" i="50"/>
  <c r="D66" i="50"/>
  <c r="M66" i="50" s="1"/>
  <c r="C74" i="50"/>
  <c r="D82" i="50"/>
  <c r="M82" i="50" s="1"/>
  <c r="C90" i="50"/>
  <c r="D98" i="50"/>
  <c r="M98" i="50" s="1"/>
  <c r="C106" i="50"/>
  <c r="D114" i="50"/>
  <c r="M114" i="50" s="1"/>
  <c r="C122" i="50"/>
  <c r="D130" i="50"/>
  <c r="M130" i="50" s="1"/>
  <c r="C138" i="50"/>
  <c r="D146" i="50"/>
  <c r="M146" i="50" s="1"/>
  <c r="C154" i="50"/>
  <c r="D162" i="50"/>
  <c r="M162" i="50" s="1"/>
  <c r="C170" i="50"/>
  <c r="D178" i="50"/>
  <c r="M178" i="50" s="1"/>
  <c r="C186" i="50"/>
  <c r="D194" i="50"/>
  <c r="M194" i="50" s="1"/>
  <c r="C202" i="50"/>
  <c r="D18" i="50"/>
  <c r="M18" i="50" s="1"/>
  <c r="C26" i="50"/>
  <c r="C11" i="50"/>
  <c r="D19" i="50"/>
  <c r="M19" i="50" s="1"/>
  <c r="C27" i="50"/>
  <c r="D35" i="50"/>
  <c r="M35" i="50" s="1"/>
  <c r="C43" i="50"/>
  <c r="D51" i="50"/>
  <c r="M51" i="50" s="1"/>
  <c r="C59" i="50"/>
  <c r="D67" i="50"/>
  <c r="M67" i="50" s="1"/>
  <c r="C75" i="50"/>
  <c r="D83" i="50"/>
  <c r="M83" i="50" s="1"/>
  <c r="C91" i="50"/>
  <c r="D99" i="50"/>
  <c r="M99" i="50" s="1"/>
  <c r="C107" i="50"/>
  <c r="D115" i="50"/>
  <c r="M115" i="50" s="1"/>
  <c r="C123" i="50"/>
  <c r="D131" i="50"/>
  <c r="M131" i="50" s="1"/>
  <c r="C139" i="50"/>
  <c r="D147" i="50"/>
  <c r="M147" i="50" s="1"/>
  <c r="C155" i="50"/>
  <c r="D163" i="50"/>
  <c r="M163" i="50" s="1"/>
  <c r="C171" i="50"/>
  <c r="D179" i="50"/>
  <c r="M179" i="50" s="1"/>
  <c r="C187" i="50"/>
  <c r="D195" i="50"/>
  <c r="M195" i="50" s="1"/>
  <c r="G27" i="52"/>
  <c r="E28" i="52"/>
  <c r="G35" i="52"/>
  <c r="E36" i="52"/>
  <c r="G43" i="52"/>
  <c r="E44" i="52"/>
  <c r="G51" i="52"/>
  <c r="E52" i="52"/>
  <c r="G59" i="52"/>
  <c r="E60" i="52"/>
  <c r="G67" i="52"/>
  <c r="E68" i="52"/>
  <c r="G75" i="52"/>
  <c r="E76" i="52"/>
  <c r="G83" i="52"/>
  <c r="E84" i="52"/>
  <c r="G91" i="52"/>
  <c r="E92" i="52"/>
  <c r="G99" i="52"/>
  <c r="F100" i="52"/>
  <c r="G107" i="52"/>
  <c r="F108" i="52"/>
  <c r="G115" i="52"/>
  <c r="F116" i="52"/>
  <c r="G123" i="52"/>
  <c r="F124" i="52"/>
  <c r="G131" i="52"/>
  <c r="F132" i="52"/>
  <c r="G139" i="52"/>
  <c r="F140" i="52"/>
  <c r="G147" i="52"/>
  <c r="F148" i="52"/>
  <c r="G155" i="52"/>
  <c r="F156" i="52"/>
  <c r="G163" i="52"/>
  <c r="F164" i="52"/>
  <c r="G171" i="52"/>
  <c r="F172" i="52"/>
  <c r="G179" i="52"/>
  <c r="F180" i="52"/>
  <c r="G187" i="52"/>
  <c r="F188" i="52"/>
  <c r="E4" i="52"/>
  <c r="G11" i="52"/>
  <c r="E12" i="52"/>
  <c r="G19" i="52"/>
  <c r="E20" i="52"/>
  <c r="G26" i="52"/>
  <c r="G25" i="52"/>
  <c r="E26" i="52"/>
  <c r="G34" i="52"/>
  <c r="G33" i="52"/>
  <c r="E34" i="52"/>
  <c r="G42" i="52"/>
  <c r="G41" i="52"/>
  <c r="E42" i="52"/>
  <c r="G50" i="52"/>
  <c r="G49" i="52"/>
  <c r="E50" i="52"/>
  <c r="G58" i="52"/>
  <c r="G57" i="52"/>
  <c r="E58" i="52"/>
  <c r="G66" i="52"/>
  <c r="G65" i="52"/>
  <c r="E66" i="52"/>
  <c r="G74" i="52"/>
  <c r="G73" i="52"/>
  <c r="E74" i="52"/>
  <c r="G82" i="52"/>
  <c r="G81" i="52"/>
  <c r="E82" i="52"/>
  <c r="G90" i="52"/>
  <c r="G89" i="52"/>
  <c r="E90" i="52"/>
  <c r="G98" i="52"/>
  <c r="G97" i="52"/>
  <c r="F98" i="52"/>
  <c r="G106" i="52"/>
  <c r="G105" i="52"/>
  <c r="F106" i="52"/>
  <c r="G114" i="52"/>
  <c r="G113" i="52"/>
  <c r="F114" i="52"/>
  <c r="G122" i="52"/>
  <c r="G121" i="52"/>
  <c r="F122" i="52"/>
  <c r="G129" i="52"/>
  <c r="F130" i="52"/>
  <c r="G138" i="52"/>
  <c r="G137" i="52"/>
  <c r="F138" i="52"/>
  <c r="G146" i="52"/>
  <c r="G145" i="52"/>
  <c r="F146" i="52"/>
  <c r="G154" i="52"/>
  <c r="G153" i="52"/>
  <c r="F154" i="52"/>
  <c r="G162" i="52"/>
  <c r="G161" i="52"/>
  <c r="F162" i="52"/>
  <c r="G170" i="52"/>
  <c r="G169" i="52"/>
  <c r="F170" i="52"/>
  <c r="G178" i="52"/>
  <c r="G177" i="52"/>
  <c r="F178" i="52"/>
  <c r="G186" i="52"/>
  <c r="G185" i="52"/>
  <c r="F186" i="52"/>
  <c r="G194" i="52"/>
  <c r="G193" i="52"/>
  <c r="F194" i="52"/>
  <c r="G10" i="52"/>
  <c r="G9" i="52"/>
  <c r="E10" i="52"/>
  <c r="G18" i="52"/>
  <c r="G17" i="52"/>
  <c r="E18" i="52"/>
  <c r="G130" i="52"/>
  <c r="F131" i="52"/>
  <c r="D32" i="50"/>
  <c r="M32" i="50" s="1"/>
  <c r="D24" i="52"/>
  <c r="D40" i="50"/>
  <c r="M40" i="50" s="1"/>
  <c r="D32" i="52"/>
  <c r="D48" i="50"/>
  <c r="M48" i="50" s="1"/>
  <c r="D40" i="52"/>
  <c r="D56" i="50"/>
  <c r="M56" i="50" s="1"/>
  <c r="D48" i="52"/>
  <c r="D64" i="50"/>
  <c r="M64" i="50" s="1"/>
  <c r="D56" i="52"/>
  <c r="D72" i="50"/>
  <c r="M72" i="50" s="1"/>
  <c r="D64" i="52"/>
  <c r="D80" i="50"/>
  <c r="M80" i="50" s="1"/>
  <c r="D72" i="52"/>
  <c r="D88" i="50"/>
  <c r="M88" i="50" s="1"/>
  <c r="D80" i="52"/>
  <c r="D96" i="50"/>
  <c r="M96" i="50" s="1"/>
  <c r="D88" i="52"/>
  <c r="D104" i="50"/>
  <c r="M104" i="50" s="1"/>
  <c r="D96" i="52"/>
  <c r="D112" i="50"/>
  <c r="M112" i="50" s="1"/>
  <c r="D104" i="52"/>
  <c r="D120" i="50"/>
  <c r="M120" i="50" s="1"/>
  <c r="D112" i="52"/>
  <c r="D128" i="50"/>
  <c r="M128" i="50" s="1"/>
  <c r="D120" i="52"/>
  <c r="D136" i="50"/>
  <c r="M136" i="50" s="1"/>
  <c r="D128" i="52"/>
  <c r="D144" i="50"/>
  <c r="M144" i="50" s="1"/>
  <c r="D136" i="52"/>
  <c r="D152" i="50"/>
  <c r="M152" i="50" s="1"/>
  <c r="D144" i="52"/>
  <c r="D160" i="50"/>
  <c r="M160" i="50" s="1"/>
  <c r="D152" i="52"/>
  <c r="D168" i="50"/>
  <c r="M168" i="50" s="1"/>
  <c r="D160" i="52"/>
  <c r="D176" i="50"/>
  <c r="M176" i="50" s="1"/>
  <c r="D168" i="52"/>
  <c r="D184" i="50"/>
  <c r="M184" i="50" s="1"/>
  <c r="D176" i="52"/>
  <c r="D192" i="50"/>
  <c r="M192" i="50" s="1"/>
  <c r="D184" i="52"/>
  <c r="D200" i="50"/>
  <c r="M200" i="50" s="1"/>
  <c r="D192" i="52"/>
  <c r="D16" i="50"/>
  <c r="M16" i="50" s="1"/>
  <c r="D8" i="52"/>
  <c r="D24" i="50"/>
  <c r="M24" i="50" s="1"/>
  <c r="D16" i="52"/>
  <c r="D13" i="50"/>
  <c r="M13" i="50" s="1"/>
  <c r="D5" i="52"/>
  <c r="E5" i="52" s="1"/>
  <c r="D21" i="50"/>
  <c r="M21" i="50" s="1"/>
  <c r="D13" i="52"/>
  <c r="E13" i="52" s="1"/>
  <c r="D29" i="50"/>
  <c r="M29" i="50" s="1"/>
  <c r="D21" i="52"/>
  <c r="E21" i="52" s="1"/>
  <c r="D37" i="50"/>
  <c r="M37" i="50" s="1"/>
  <c r="D29" i="52"/>
  <c r="E29" i="52" s="1"/>
  <c r="D45" i="50"/>
  <c r="M45" i="50" s="1"/>
  <c r="D37" i="52"/>
  <c r="E37" i="52" s="1"/>
  <c r="D53" i="50"/>
  <c r="M53" i="50" s="1"/>
  <c r="D45" i="52"/>
  <c r="E45" i="52" s="1"/>
  <c r="D61" i="50"/>
  <c r="M61" i="50" s="1"/>
  <c r="D53" i="52"/>
  <c r="E53" i="52" s="1"/>
  <c r="D69" i="50"/>
  <c r="M69" i="50" s="1"/>
  <c r="D61" i="52"/>
  <c r="E61" i="52" s="1"/>
  <c r="D77" i="50"/>
  <c r="M77" i="50" s="1"/>
  <c r="D69" i="52"/>
  <c r="E69" i="52" s="1"/>
  <c r="D85" i="50"/>
  <c r="M85" i="50" s="1"/>
  <c r="D77" i="52"/>
  <c r="E77" i="52" s="1"/>
  <c r="D93" i="50"/>
  <c r="M93" i="50" s="1"/>
  <c r="D85" i="52"/>
  <c r="E85" i="52" s="1"/>
  <c r="D101" i="50"/>
  <c r="M101" i="50" s="1"/>
  <c r="D93" i="52"/>
  <c r="E93" i="52" s="1"/>
  <c r="D109" i="50"/>
  <c r="M109" i="50" s="1"/>
  <c r="D101" i="52"/>
  <c r="F101" i="52" s="1"/>
  <c r="D117" i="50"/>
  <c r="M117" i="50" s="1"/>
  <c r="D109" i="52"/>
  <c r="F109" i="52" s="1"/>
  <c r="D125" i="50"/>
  <c r="M125" i="50" s="1"/>
  <c r="D117" i="52"/>
  <c r="F117" i="52" s="1"/>
  <c r="D133" i="50"/>
  <c r="M133" i="50" s="1"/>
  <c r="D125" i="52"/>
  <c r="F125" i="52" s="1"/>
  <c r="D141" i="50"/>
  <c r="M141" i="50" s="1"/>
  <c r="D133" i="52"/>
  <c r="F133" i="52" s="1"/>
  <c r="D149" i="50"/>
  <c r="M149" i="50" s="1"/>
  <c r="D141" i="52"/>
  <c r="F141" i="52" s="1"/>
  <c r="D157" i="50"/>
  <c r="M157" i="50" s="1"/>
  <c r="D149" i="52"/>
  <c r="F149" i="52" s="1"/>
  <c r="D165" i="50"/>
  <c r="M165" i="50" s="1"/>
  <c r="D157" i="52"/>
  <c r="F157" i="52" s="1"/>
  <c r="D173" i="50"/>
  <c r="M173" i="50" s="1"/>
  <c r="D165" i="52"/>
  <c r="F165" i="52" s="1"/>
  <c r="D181" i="50"/>
  <c r="M181" i="50" s="1"/>
  <c r="D173" i="52"/>
  <c r="F173" i="52" s="1"/>
  <c r="D189" i="50"/>
  <c r="M189" i="50" s="1"/>
  <c r="D181" i="52"/>
  <c r="F181" i="52" s="1"/>
  <c r="D197" i="50"/>
  <c r="M197" i="50" s="1"/>
  <c r="D189" i="52"/>
  <c r="F189" i="52" s="1"/>
  <c r="D30" i="50"/>
  <c r="M30" i="50" s="1"/>
  <c r="D22" i="52"/>
  <c r="D38" i="50"/>
  <c r="M38" i="50" s="1"/>
  <c r="D30" i="52"/>
  <c r="D46" i="50"/>
  <c r="M46" i="50" s="1"/>
  <c r="D38" i="52"/>
  <c r="D54" i="50"/>
  <c r="M54" i="50" s="1"/>
  <c r="D46" i="52"/>
  <c r="D62" i="50"/>
  <c r="M62" i="50" s="1"/>
  <c r="D54" i="52"/>
  <c r="D70" i="50"/>
  <c r="M70" i="50" s="1"/>
  <c r="D62" i="52"/>
  <c r="D78" i="50"/>
  <c r="M78" i="50" s="1"/>
  <c r="D70" i="52"/>
  <c r="D86" i="50"/>
  <c r="M86" i="50" s="1"/>
  <c r="D78" i="52"/>
  <c r="D94" i="50"/>
  <c r="M94" i="50" s="1"/>
  <c r="D86" i="52"/>
  <c r="D102" i="50"/>
  <c r="M102" i="50" s="1"/>
  <c r="D94" i="52"/>
  <c r="D110" i="50"/>
  <c r="M110" i="50" s="1"/>
  <c r="D102" i="52"/>
  <c r="D118" i="50"/>
  <c r="M118" i="50" s="1"/>
  <c r="D110" i="52"/>
  <c r="D126" i="50"/>
  <c r="M126" i="50" s="1"/>
  <c r="D118" i="52"/>
  <c r="D134" i="50"/>
  <c r="M134" i="50" s="1"/>
  <c r="D126" i="52"/>
  <c r="D142" i="50"/>
  <c r="M142" i="50" s="1"/>
  <c r="D134" i="52"/>
  <c r="D150" i="50"/>
  <c r="M150" i="50" s="1"/>
  <c r="D142" i="52"/>
  <c r="D158" i="50"/>
  <c r="M158" i="50" s="1"/>
  <c r="D150" i="52"/>
  <c r="D166" i="50"/>
  <c r="M166" i="50" s="1"/>
  <c r="D158" i="52"/>
  <c r="D174" i="50"/>
  <c r="M174" i="50" s="1"/>
  <c r="D166" i="52"/>
  <c r="D182" i="50"/>
  <c r="M182" i="50" s="1"/>
  <c r="D174" i="52"/>
  <c r="D190" i="50"/>
  <c r="M190" i="50" s="1"/>
  <c r="D182" i="52"/>
  <c r="D198" i="50"/>
  <c r="M198" i="50" s="1"/>
  <c r="D190" i="52"/>
  <c r="D14" i="50"/>
  <c r="M14" i="50" s="1"/>
  <c r="D6" i="52"/>
  <c r="D22" i="50"/>
  <c r="M22" i="50" s="1"/>
  <c r="D14" i="52"/>
  <c r="D15" i="50"/>
  <c r="M15" i="50" s="1"/>
  <c r="D7" i="52"/>
  <c r="E7" i="52" s="1"/>
  <c r="D23" i="50"/>
  <c r="M23" i="50" s="1"/>
  <c r="D15" i="52"/>
  <c r="E15" i="52" s="1"/>
  <c r="D31" i="50"/>
  <c r="M31" i="50" s="1"/>
  <c r="D23" i="52"/>
  <c r="E23" i="52" s="1"/>
  <c r="D39" i="50"/>
  <c r="M39" i="50" s="1"/>
  <c r="D31" i="52"/>
  <c r="E31" i="52" s="1"/>
  <c r="D47" i="50"/>
  <c r="M47" i="50" s="1"/>
  <c r="D39" i="52"/>
  <c r="E39" i="52" s="1"/>
  <c r="D55" i="50"/>
  <c r="M55" i="50" s="1"/>
  <c r="D47" i="52"/>
  <c r="E47" i="52" s="1"/>
  <c r="D63" i="50"/>
  <c r="M63" i="50" s="1"/>
  <c r="D55" i="52"/>
  <c r="E55" i="52" s="1"/>
  <c r="D71" i="50"/>
  <c r="M71" i="50" s="1"/>
  <c r="D63" i="52"/>
  <c r="E63" i="52" s="1"/>
  <c r="D79" i="50"/>
  <c r="M79" i="50" s="1"/>
  <c r="D71" i="52"/>
  <c r="E71" i="52" s="1"/>
  <c r="D87" i="50"/>
  <c r="M87" i="50" s="1"/>
  <c r="D79" i="52"/>
  <c r="E79" i="52" s="1"/>
  <c r="D95" i="50"/>
  <c r="M95" i="50" s="1"/>
  <c r="D87" i="52"/>
  <c r="E87" i="52" s="1"/>
  <c r="D103" i="50"/>
  <c r="M103" i="50" s="1"/>
  <c r="D95" i="52"/>
  <c r="E95" i="52" s="1"/>
  <c r="D111" i="50"/>
  <c r="M111" i="50" s="1"/>
  <c r="D103" i="52"/>
  <c r="F103" i="52" s="1"/>
  <c r="D119" i="50"/>
  <c r="M119" i="50" s="1"/>
  <c r="D111" i="52"/>
  <c r="F111" i="52" s="1"/>
  <c r="D127" i="50"/>
  <c r="M127" i="50" s="1"/>
  <c r="D119" i="52"/>
  <c r="F119" i="52" s="1"/>
  <c r="D135" i="50"/>
  <c r="M135" i="50" s="1"/>
  <c r="D127" i="52"/>
  <c r="F127" i="52" s="1"/>
  <c r="D143" i="50"/>
  <c r="M143" i="50" s="1"/>
  <c r="D135" i="52"/>
  <c r="F135" i="52" s="1"/>
  <c r="D151" i="50"/>
  <c r="M151" i="50" s="1"/>
  <c r="D143" i="52"/>
  <c r="F143" i="52" s="1"/>
  <c r="D159" i="50"/>
  <c r="M159" i="50" s="1"/>
  <c r="D151" i="52"/>
  <c r="F151" i="52" s="1"/>
  <c r="D167" i="50"/>
  <c r="M167" i="50" s="1"/>
  <c r="D159" i="52"/>
  <c r="F159" i="52" s="1"/>
  <c r="D175" i="50"/>
  <c r="M175" i="50" s="1"/>
  <c r="D167" i="52"/>
  <c r="F167" i="52" s="1"/>
  <c r="D183" i="50"/>
  <c r="M183" i="50" s="1"/>
  <c r="D175" i="52"/>
  <c r="F175" i="52" s="1"/>
  <c r="D191" i="50"/>
  <c r="M191" i="50" s="1"/>
  <c r="D183" i="52"/>
  <c r="F183" i="52" s="1"/>
  <c r="D199" i="50"/>
  <c r="M199" i="50" s="1"/>
  <c r="D191" i="52"/>
  <c r="F191" i="52" s="1"/>
  <c r="D36" i="50"/>
  <c r="M36" i="50" s="1"/>
  <c r="C44" i="50"/>
  <c r="D52" i="50"/>
  <c r="M52" i="50" s="1"/>
  <c r="C60" i="50"/>
  <c r="D68" i="50"/>
  <c r="M68" i="50" s="1"/>
  <c r="C76" i="50"/>
  <c r="D84" i="50"/>
  <c r="M84" i="50" s="1"/>
  <c r="C92" i="50"/>
  <c r="D100" i="50"/>
  <c r="M100" i="50" s="1"/>
  <c r="C108" i="50"/>
  <c r="D116" i="50"/>
  <c r="M116" i="50" s="1"/>
  <c r="C124" i="50"/>
  <c r="D132" i="50"/>
  <c r="M132" i="50" s="1"/>
  <c r="C140" i="50"/>
  <c r="D148" i="50"/>
  <c r="M148" i="50" s="1"/>
  <c r="C156" i="50"/>
  <c r="D164" i="50"/>
  <c r="M164" i="50" s="1"/>
  <c r="C172" i="50"/>
  <c r="D180" i="50"/>
  <c r="M180" i="50" s="1"/>
  <c r="C188" i="50"/>
  <c r="D196" i="50"/>
  <c r="M196" i="50" s="1"/>
  <c r="C12" i="50"/>
  <c r="D20" i="50"/>
  <c r="M20" i="50" s="1"/>
  <c r="C28" i="50"/>
  <c r="D17" i="50"/>
  <c r="M17" i="50" s="1"/>
  <c r="C25" i="50"/>
  <c r="D33" i="50"/>
  <c r="M33" i="50" s="1"/>
  <c r="C41" i="50"/>
  <c r="D49" i="50"/>
  <c r="M49" i="50" s="1"/>
  <c r="L12" i="52"/>
  <c r="J15" i="50"/>
  <c r="E9" i="108" s="1"/>
  <c r="G23" i="42"/>
  <c r="S23" i="42" s="1"/>
  <c r="G25" i="42"/>
  <c r="S25" i="42" s="1"/>
  <c r="G27" i="42"/>
  <c r="S27" i="42" s="1"/>
  <c r="G29" i="42"/>
  <c r="S29" i="42" s="1"/>
  <c r="G31" i="42"/>
  <c r="S31" i="42" s="1"/>
  <c r="G33" i="42"/>
  <c r="S33" i="42" s="1"/>
  <c r="G35" i="42"/>
  <c r="S35" i="42" s="1"/>
  <c r="G37" i="42"/>
  <c r="S37" i="42" s="1"/>
  <c r="G39" i="42"/>
  <c r="S39" i="42" s="1"/>
  <c r="G41" i="42"/>
  <c r="S41" i="42" s="1"/>
  <c r="G43" i="42"/>
  <c r="S43" i="42" s="1"/>
  <c r="G45" i="42"/>
  <c r="S45" i="42" s="1"/>
  <c r="G47" i="42"/>
  <c r="S47" i="42" s="1"/>
  <c r="G49" i="42"/>
  <c r="S49" i="42" s="1"/>
  <c r="G51" i="42"/>
  <c r="S51" i="42" s="1"/>
  <c r="G53" i="42"/>
  <c r="S53" i="42" s="1"/>
  <c r="G55" i="42"/>
  <c r="S55" i="42" s="1"/>
  <c r="G57" i="42"/>
  <c r="S57" i="42" s="1"/>
  <c r="G59" i="42"/>
  <c r="S59" i="42" s="1"/>
  <c r="G61" i="42"/>
  <c r="S61" i="42" s="1"/>
  <c r="G63" i="42"/>
  <c r="S63" i="42" s="1"/>
  <c r="G65" i="42"/>
  <c r="S65" i="42" s="1"/>
  <c r="G67" i="42"/>
  <c r="S67" i="42" s="1"/>
  <c r="G69" i="42"/>
  <c r="S69" i="42" s="1"/>
  <c r="G71" i="42"/>
  <c r="S71" i="42" s="1"/>
  <c r="G73" i="42"/>
  <c r="S73" i="42" s="1"/>
  <c r="G75" i="42"/>
  <c r="S75" i="42" s="1"/>
  <c r="G77" i="42"/>
  <c r="S77" i="42" s="1"/>
  <c r="G79" i="42"/>
  <c r="S79" i="42" s="1"/>
  <c r="G81" i="42"/>
  <c r="S81" i="42" s="1"/>
  <c r="G83" i="42"/>
  <c r="S83" i="42" s="1"/>
  <c r="G85" i="42"/>
  <c r="S85" i="42" s="1"/>
  <c r="G87" i="42"/>
  <c r="S87" i="42" s="1"/>
  <c r="G89" i="42"/>
  <c r="S89" i="42" s="1"/>
  <c r="G91" i="42"/>
  <c r="S91" i="42" s="1"/>
  <c r="G93" i="42"/>
  <c r="S93" i="42" s="1"/>
  <c r="G95" i="42"/>
  <c r="S95" i="42" s="1"/>
  <c r="G97" i="42"/>
  <c r="S97" i="42" s="1"/>
  <c r="G99" i="42"/>
  <c r="S99" i="42" s="1"/>
  <c r="G101" i="42"/>
  <c r="S101" i="42" s="1"/>
  <c r="G103" i="42"/>
  <c r="S103" i="42" s="1"/>
  <c r="G105" i="42"/>
  <c r="S105" i="42" s="1"/>
  <c r="G107" i="42"/>
  <c r="S107" i="42" s="1"/>
  <c r="G109" i="42"/>
  <c r="S109" i="42" s="1"/>
  <c r="G111" i="42"/>
  <c r="S111" i="42" s="1"/>
  <c r="G113" i="42"/>
  <c r="S113" i="42" s="1"/>
  <c r="G115" i="42"/>
  <c r="S115" i="42" s="1"/>
  <c r="G117" i="42"/>
  <c r="S117" i="42" s="1"/>
  <c r="G119" i="42"/>
  <c r="S119" i="42" s="1"/>
  <c r="G121" i="42"/>
  <c r="S121" i="42" s="1"/>
  <c r="G123" i="42"/>
  <c r="S123" i="42" s="1"/>
  <c r="G125" i="42"/>
  <c r="S125" i="42" s="1"/>
  <c r="G127" i="42"/>
  <c r="S127" i="42" s="1"/>
  <c r="G129" i="42"/>
  <c r="S129" i="42" s="1"/>
  <c r="G131" i="42"/>
  <c r="S131" i="42" s="1"/>
  <c r="G133" i="42"/>
  <c r="S133" i="42" s="1"/>
  <c r="G135" i="42"/>
  <c r="S135" i="42" s="1"/>
  <c r="G137" i="42"/>
  <c r="S137" i="42" s="1"/>
  <c r="G139" i="42"/>
  <c r="S139" i="42" s="1"/>
  <c r="G141" i="42"/>
  <c r="S141" i="42" s="1"/>
  <c r="G143" i="42"/>
  <c r="S143" i="42" s="1"/>
  <c r="G145" i="42"/>
  <c r="S145" i="42" s="1"/>
  <c r="G147" i="42"/>
  <c r="S147" i="42" s="1"/>
  <c r="G149" i="42"/>
  <c r="S149" i="42" s="1"/>
  <c r="G151" i="42"/>
  <c r="S151" i="42" s="1"/>
  <c r="G153" i="42"/>
  <c r="S153" i="42" s="1"/>
  <c r="G155" i="42"/>
  <c r="S155" i="42" s="1"/>
  <c r="G157" i="42"/>
  <c r="S157" i="42" s="1"/>
  <c r="G159" i="42"/>
  <c r="S159" i="42" s="1"/>
  <c r="G161" i="42"/>
  <c r="S161" i="42" s="1"/>
  <c r="G163" i="42"/>
  <c r="S163" i="42" s="1"/>
  <c r="G165" i="42"/>
  <c r="S165" i="42" s="1"/>
  <c r="G167" i="42"/>
  <c r="S167" i="42" s="1"/>
  <c r="E3" i="52"/>
  <c r="G3" i="52"/>
  <c r="AC27" i="4"/>
  <c r="AC29" i="4"/>
  <c r="AC31" i="4"/>
  <c r="AC33" i="4"/>
  <c r="AC35" i="4"/>
  <c r="AC37" i="4"/>
  <c r="AC39" i="4"/>
  <c r="AC41" i="4"/>
  <c r="AC43" i="4"/>
  <c r="AC45" i="4"/>
  <c r="AC47" i="4"/>
  <c r="AC49" i="4"/>
  <c r="AC51" i="4"/>
  <c r="AC53" i="4"/>
  <c r="AC55" i="4"/>
  <c r="AC57" i="4"/>
  <c r="AC59" i="4"/>
  <c r="AC61" i="4"/>
  <c r="AC63" i="4"/>
  <c r="AC65" i="4"/>
  <c r="AC67" i="4"/>
  <c r="AC69" i="4"/>
  <c r="AC71" i="4"/>
  <c r="AC73" i="4"/>
  <c r="AC75" i="4"/>
  <c r="AC77" i="4"/>
  <c r="AC79" i="4"/>
  <c r="AC81" i="4"/>
  <c r="AC83" i="4"/>
  <c r="AC85" i="4"/>
  <c r="AC87" i="4"/>
  <c r="AC89" i="4"/>
  <c r="AC91" i="4"/>
  <c r="AC93" i="4"/>
  <c r="AC95" i="4"/>
  <c r="AC97" i="4"/>
  <c r="AC99" i="4"/>
  <c r="AC101" i="4"/>
  <c r="AC103" i="4"/>
  <c r="AC105" i="4"/>
  <c r="AC107" i="4"/>
  <c r="AC109" i="4"/>
  <c r="AC111" i="4"/>
  <c r="AC113" i="4"/>
  <c r="AC115" i="4"/>
  <c r="AC117" i="4"/>
  <c r="AC119" i="4"/>
  <c r="AC121" i="4"/>
  <c r="AC123" i="4"/>
  <c r="AC125" i="4"/>
  <c r="AC127" i="4"/>
  <c r="AC129" i="4"/>
  <c r="AC131" i="4"/>
  <c r="AC133" i="4"/>
  <c r="AC135" i="4"/>
  <c r="AC137" i="4"/>
  <c r="AC139" i="4"/>
  <c r="AC141" i="4"/>
  <c r="AC143" i="4"/>
  <c r="AC145" i="4"/>
  <c r="AC147" i="4"/>
  <c r="AC149" i="4"/>
  <c r="AC151" i="4"/>
  <c r="AC153" i="4"/>
  <c r="AC155" i="4"/>
  <c r="AC157" i="4"/>
  <c r="AC159" i="4"/>
  <c r="AC161" i="4"/>
  <c r="AC163" i="4"/>
  <c r="AC165" i="4"/>
  <c r="AC167" i="4"/>
  <c r="AC169" i="4"/>
  <c r="AC171" i="4"/>
  <c r="A6" i="1"/>
  <c r="A32" i="1"/>
  <c r="AU9" i="4"/>
  <c r="AU21" i="4"/>
  <c r="AU25" i="4"/>
  <c r="AU35" i="4"/>
  <c r="AU43" i="4"/>
  <c r="AU49" i="4"/>
  <c r="AU57" i="4"/>
  <c r="AU71" i="4"/>
  <c r="AU79" i="4"/>
  <c r="AU85" i="4"/>
  <c r="AU93" i="4"/>
  <c r="AU101" i="4"/>
  <c r="AU109" i="4"/>
  <c r="AU117" i="4"/>
  <c r="AU125" i="4"/>
  <c r="AU133" i="4"/>
  <c r="AU141" i="4"/>
  <c r="AU149" i="4"/>
  <c r="AU157" i="4"/>
  <c r="AU165" i="4"/>
  <c r="AU173" i="4"/>
  <c r="AU183" i="4"/>
  <c r="AU7" i="4"/>
  <c r="AU19" i="4"/>
  <c r="AU31" i="4"/>
  <c r="AU37" i="4"/>
  <c r="AU45" i="4"/>
  <c r="AU55" i="4"/>
  <c r="AU61" i="4"/>
  <c r="AU65" i="4"/>
  <c r="AU73" i="4"/>
  <c r="AU83" i="4"/>
  <c r="AU91" i="4"/>
  <c r="AU99" i="4"/>
  <c r="AU107" i="4"/>
  <c r="AU115" i="4"/>
  <c r="AU123" i="4"/>
  <c r="AU13" i="4"/>
  <c r="AU17" i="4"/>
  <c r="AU29" i="4"/>
  <c r="AU39" i="4"/>
  <c r="AU47" i="4"/>
  <c r="AU53" i="4"/>
  <c r="AU63" i="4"/>
  <c r="AU67" i="4"/>
  <c r="AU75" i="4"/>
  <c r="AU81" i="4"/>
  <c r="AU89" i="4"/>
  <c r="AU97" i="4"/>
  <c r="AU105" i="4"/>
  <c r="AU113" i="4"/>
  <c r="AU121" i="4"/>
  <c r="AU129" i="4"/>
  <c r="AU137" i="4"/>
  <c r="AU145" i="4"/>
  <c r="AU153" i="4"/>
  <c r="AU161" i="4"/>
  <c r="AU169" i="4"/>
  <c r="AU177" i="4"/>
  <c r="AU187" i="4"/>
  <c r="AU195" i="4"/>
  <c r="AU11" i="4"/>
  <c r="AU15" i="4"/>
  <c r="AU23" i="4"/>
  <c r="AU27" i="4"/>
  <c r="AU33" i="4"/>
  <c r="AU41" i="4"/>
  <c r="AU51" i="4"/>
  <c r="AU59" i="4"/>
  <c r="AU69" i="4"/>
  <c r="AU77" i="4"/>
  <c r="AU87" i="4"/>
  <c r="AU95" i="4"/>
  <c r="AU103" i="4"/>
  <c r="AU111" i="4"/>
  <c r="AU119" i="4"/>
  <c r="AU127" i="4"/>
  <c r="AU135" i="4"/>
  <c r="AU143" i="4"/>
  <c r="AU151" i="4"/>
  <c r="AU159" i="4"/>
  <c r="AU167" i="4"/>
  <c r="AU175" i="4"/>
  <c r="AU181" i="4"/>
  <c r="AU191" i="4"/>
  <c r="AU197" i="4"/>
  <c r="AU8" i="4"/>
  <c r="AU12" i="4"/>
  <c r="AU14" i="4"/>
  <c r="AU18" i="4"/>
  <c r="AU22" i="4"/>
  <c r="AU24" i="4"/>
  <c r="AU28" i="4"/>
  <c r="AU32" i="4"/>
  <c r="AU36" i="4"/>
  <c r="AU40" i="4"/>
  <c r="AU44" i="4"/>
  <c r="AU48" i="4"/>
  <c r="AU52" i="4"/>
  <c r="AU56" i="4"/>
  <c r="AU60" i="4"/>
  <c r="AU64" i="4"/>
  <c r="AU68" i="4"/>
  <c r="AU72" i="4"/>
  <c r="AU76" i="4"/>
  <c r="AU80" i="4"/>
  <c r="AU84" i="4"/>
  <c r="AU88" i="4"/>
  <c r="AU92" i="4"/>
  <c r="AU96" i="4"/>
  <c r="AU100" i="4"/>
  <c r="AU104" i="4"/>
  <c r="AU108" i="4"/>
  <c r="AU112" i="4"/>
  <c r="AU116" i="4"/>
  <c r="AU131" i="4"/>
  <c r="AU139" i="4"/>
  <c r="AU147" i="4"/>
  <c r="AU155" i="4"/>
  <c r="AU163" i="4"/>
  <c r="AU171" i="4"/>
  <c r="AU179" i="4"/>
  <c r="AU185" i="4"/>
  <c r="AU189" i="4"/>
  <c r="AU193" i="4"/>
  <c r="AU10" i="4"/>
  <c r="AU16" i="4"/>
  <c r="AU20" i="4"/>
  <c r="AU26" i="4"/>
  <c r="AU30" i="4"/>
  <c r="AU34" i="4"/>
  <c r="AU38" i="4"/>
  <c r="AU42" i="4"/>
  <c r="AU46" i="4"/>
  <c r="AU50" i="4"/>
  <c r="AU54" i="4"/>
  <c r="AU58" i="4"/>
  <c r="AU62" i="4"/>
  <c r="AU66" i="4"/>
  <c r="AU70" i="4"/>
  <c r="AU74" i="4"/>
  <c r="AU78" i="4"/>
  <c r="AU82" i="4"/>
  <c r="AU86" i="4"/>
  <c r="AU90" i="4"/>
  <c r="AU94" i="4"/>
  <c r="AU98" i="4"/>
  <c r="AU102" i="4"/>
  <c r="AU106" i="4"/>
  <c r="AU110" i="4"/>
  <c r="AU114" i="4"/>
  <c r="AU118" i="4"/>
  <c r="AU122" i="4"/>
  <c r="AU126" i="4"/>
  <c r="AU130" i="4"/>
  <c r="AU134" i="4"/>
  <c r="AU138" i="4"/>
  <c r="AU142" i="4"/>
  <c r="AU146" i="4"/>
  <c r="AU150" i="4"/>
  <c r="AU154" i="4"/>
  <c r="AU158" i="4"/>
  <c r="AU162" i="4"/>
  <c r="AU166" i="4"/>
  <c r="AU172" i="4"/>
  <c r="AU176" i="4"/>
  <c r="AU182" i="4"/>
  <c r="AU186" i="4"/>
  <c r="AU188" i="4"/>
  <c r="AU192" i="4"/>
  <c r="AU196" i="4"/>
  <c r="AU120" i="4"/>
  <c r="AU124" i="4"/>
  <c r="AU128" i="4"/>
  <c r="AU132" i="4"/>
  <c r="AU136" i="4"/>
  <c r="AU140" i="4"/>
  <c r="AU144" i="4"/>
  <c r="AU148" i="4"/>
  <c r="AU152" i="4"/>
  <c r="AU156" i="4"/>
  <c r="AU160" i="4"/>
  <c r="AU164" i="4"/>
  <c r="AU168" i="4"/>
  <c r="AU170" i="4"/>
  <c r="AU174" i="4"/>
  <c r="AU178" i="4"/>
  <c r="AU180" i="4"/>
  <c r="AU184" i="4"/>
  <c r="AU190" i="4"/>
  <c r="AU194" i="4"/>
  <c r="AU198" i="4"/>
  <c r="BM4" i="4"/>
  <c r="BV4" i="4" s="1"/>
  <c r="BD5" i="4"/>
  <c r="BD3" i="4"/>
  <c r="J198" i="5"/>
  <c r="J196" i="5"/>
  <c r="J194" i="5"/>
  <c r="J192" i="5"/>
  <c r="J190" i="5"/>
  <c r="J188" i="5"/>
  <c r="J186" i="5"/>
  <c r="J184" i="5"/>
  <c r="J182" i="5"/>
  <c r="J180" i="5"/>
  <c r="J178" i="5"/>
  <c r="J176" i="5"/>
  <c r="J174" i="5"/>
  <c r="J172" i="5"/>
  <c r="J170" i="5"/>
  <c r="J168" i="5"/>
  <c r="J166" i="5"/>
  <c r="J164" i="5"/>
  <c r="J162" i="5"/>
  <c r="J160" i="5"/>
  <c r="J158" i="5"/>
  <c r="J156" i="5"/>
  <c r="J154" i="5"/>
  <c r="J152" i="5"/>
  <c r="J150" i="5"/>
  <c r="J148" i="5"/>
  <c r="J197" i="5"/>
  <c r="J195" i="5"/>
  <c r="J193" i="5"/>
  <c r="J191" i="5"/>
  <c r="J189" i="5"/>
  <c r="J187" i="5"/>
  <c r="J185" i="5"/>
  <c r="J183" i="5"/>
  <c r="J181" i="5"/>
  <c r="J179" i="5"/>
  <c r="J177" i="5"/>
  <c r="J175" i="5"/>
  <c r="J173" i="5"/>
  <c r="J171" i="5"/>
  <c r="J169" i="5"/>
  <c r="J167" i="5"/>
  <c r="J165" i="5"/>
  <c r="J163" i="5"/>
  <c r="J161" i="5"/>
  <c r="J159" i="5"/>
  <c r="J157" i="5"/>
  <c r="J155" i="5"/>
  <c r="J153" i="5"/>
  <c r="J151" i="5"/>
  <c r="J149" i="5"/>
  <c r="J147" i="5"/>
  <c r="J145" i="5"/>
  <c r="J146" i="5"/>
  <c r="J143" i="5"/>
  <c r="J141" i="5"/>
  <c r="J139" i="5"/>
  <c r="J137" i="5"/>
  <c r="J135" i="5"/>
  <c r="J133" i="5"/>
  <c r="J131" i="5"/>
  <c r="J129" i="5"/>
  <c r="J127" i="5"/>
  <c r="J125" i="5"/>
  <c r="J123" i="5"/>
  <c r="J121" i="5"/>
  <c r="J119" i="5"/>
  <c r="J117" i="5"/>
  <c r="J115" i="5"/>
  <c r="J113" i="5"/>
  <c r="J111" i="5"/>
  <c r="J109" i="5"/>
  <c r="J107" i="5"/>
  <c r="J105" i="5"/>
  <c r="J103" i="5"/>
  <c r="J101" i="5"/>
  <c r="J99" i="5"/>
  <c r="J97" i="5"/>
  <c r="J95" i="5"/>
  <c r="J93" i="5"/>
  <c r="J91" i="5"/>
  <c r="J89" i="5"/>
  <c r="J144" i="5"/>
  <c r="J142" i="5"/>
  <c r="J140" i="5"/>
  <c r="J138" i="5"/>
  <c r="J136" i="5"/>
  <c r="J134" i="5"/>
  <c r="J132" i="5"/>
  <c r="J130" i="5"/>
  <c r="J128" i="5"/>
  <c r="J126" i="5"/>
  <c r="J124" i="5"/>
  <c r="J122" i="5"/>
  <c r="J120" i="5"/>
  <c r="J118" i="5"/>
  <c r="J116" i="5"/>
  <c r="J114" i="5"/>
  <c r="J112" i="5"/>
  <c r="J110" i="5"/>
  <c r="J108" i="5"/>
  <c r="J106" i="5"/>
  <c r="J104" i="5"/>
  <c r="J102" i="5"/>
  <c r="J100" i="5"/>
  <c r="J98" i="5"/>
  <c r="J96" i="5"/>
  <c r="J94" i="5"/>
  <c r="J92" i="5"/>
  <c r="J90" i="5"/>
  <c r="J88" i="5"/>
  <c r="J86" i="5"/>
  <c r="J84" i="5"/>
  <c r="J82" i="5"/>
  <c r="J85" i="5"/>
  <c r="J81" i="5"/>
  <c r="J79" i="5"/>
  <c r="J77" i="5"/>
  <c r="J75" i="5"/>
  <c r="J73" i="5"/>
  <c r="J71" i="5"/>
  <c r="J69" i="5"/>
  <c r="J67" i="5"/>
  <c r="J65" i="5"/>
  <c r="J63" i="5"/>
  <c r="J61" i="5"/>
  <c r="J59" i="5"/>
  <c r="J57" i="5"/>
  <c r="J55" i="5"/>
  <c r="J53" i="5"/>
  <c r="J51" i="5"/>
  <c r="J49" i="5"/>
  <c r="J47" i="5"/>
  <c r="J45" i="5"/>
  <c r="J43" i="5"/>
  <c r="J41" i="5"/>
  <c r="J39" i="5"/>
  <c r="J37" i="5"/>
  <c r="J35" i="5"/>
  <c r="J33" i="5"/>
  <c r="J31" i="5"/>
  <c r="J29" i="5"/>
  <c r="J27" i="5"/>
  <c r="J25" i="5"/>
  <c r="J23" i="5"/>
  <c r="J21" i="5"/>
  <c r="J19" i="5"/>
  <c r="J17" i="5"/>
  <c r="J15" i="5"/>
  <c r="J13" i="5"/>
  <c r="J11" i="5"/>
  <c r="J9" i="5"/>
  <c r="J7" i="5"/>
  <c r="J87" i="5"/>
  <c r="J83" i="5"/>
  <c r="J80" i="5"/>
  <c r="J78" i="5"/>
  <c r="J76" i="5"/>
  <c r="J74" i="5"/>
  <c r="J72" i="5"/>
  <c r="J70" i="5"/>
  <c r="J68" i="5"/>
  <c r="J66" i="5"/>
  <c r="J64" i="5"/>
  <c r="J62" i="5"/>
  <c r="J60" i="5"/>
  <c r="J58" i="5"/>
  <c r="J56" i="5"/>
  <c r="J54" i="5"/>
  <c r="J52" i="5"/>
  <c r="J50" i="5"/>
  <c r="J48" i="5"/>
  <c r="J46" i="5"/>
  <c r="J44" i="5"/>
  <c r="J42" i="5"/>
  <c r="J40" i="5"/>
  <c r="J38" i="5"/>
  <c r="J36" i="5"/>
  <c r="J34" i="5"/>
  <c r="J32" i="5"/>
  <c r="J30" i="5"/>
  <c r="J28" i="5"/>
  <c r="J26" i="5"/>
  <c r="J24" i="5"/>
  <c r="J22" i="5"/>
  <c r="J20" i="5"/>
  <c r="J18" i="5"/>
  <c r="J16" i="5"/>
  <c r="J14" i="5"/>
  <c r="J12" i="5"/>
  <c r="J10" i="5"/>
  <c r="J8" i="5"/>
  <c r="I197" i="5"/>
  <c r="I195" i="5"/>
  <c r="I193" i="5"/>
  <c r="I191" i="5"/>
  <c r="I189" i="5"/>
  <c r="I187" i="5"/>
  <c r="I185" i="5"/>
  <c r="I183" i="5"/>
  <c r="I181" i="5"/>
  <c r="I179" i="5"/>
  <c r="I177" i="5"/>
  <c r="I175" i="5"/>
  <c r="I173" i="5"/>
  <c r="I171" i="5"/>
  <c r="I169" i="5"/>
  <c r="I167" i="5"/>
  <c r="I165" i="5"/>
  <c r="I163" i="5"/>
  <c r="I161" i="5"/>
  <c r="I159" i="5"/>
  <c r="I157" i="5"/>
  <c r="I155" i="5"/>
  <c r="I153" i="5"/>
  <c r="I151" i="5"/>
  <c r="I149" i="5"/>
  <c r="I147" i="5"/>
  <c r="I198" i="5"/>
  <c r="I196" i="5"/>
  <c r="I194" i="5"/>
  <c r="I192" i="5"/>
  <c r="I190" i="5"/>
  <c r="I188" i="5"/>
  <c r="I186" i="5"/>
  <c r="I184" i="5"/>
  <c r="I182" i="5"/>
  <c r="I180" i="5"/>
  <c r="I178" i="5"/>
  <c r="I176" i="5"/>
  <c r="I174" i="5"/>
  <c r="I172" i="5"/>
  <c r="I170" i="5"/>
  <c r="I168" i="5"/>
  <c r="I166" i="5"/>
  <c r="I164" i="5"/>
  <c r="I162" i="5"/>
  <c r="I160" i="5"/>
  <c r="I158" i="5"/>
  <c r="I156" i="5"/>
  <c r="I154" i="5"/>
  <c r="I152" i="5"/>
  <c r="I150" i="5"/>
  <c r="I148" i="5"/>
  <c r="I146" i="5"/>
  <c r="I144" i="5"/>
  <c r="I142" i="5"/>
  <c r="I140" i="5"/>
  <c r="I138" i="5"/>
  <c r="I136" i="5"/>
  <c r="I134" i="5"/>
  <c r="I132" i="5"/>
  <c r="I130" i="5"/>
  <c r="I128" i="5"/>
  <c r="I126" i="5"/>
  <c r="I124" i="5"/>
  <c r="I122" i="5"/>
  <c r="I120" i="5"/>
  <c r="I118" i="5"/>
  <c r="I116" i="5"/>
  <c r="I114" i="5"/>
  <c r="I112" i="5"/>
  <c r="I110" i="5"/>
  <c r="I108" i="5"/>
  <c r="I106" i="5"/>
  <c r="I104" i="5"/>
  <c r="I102" i="5"/>
  <c r="I100" i="5"/>
  <c r="I98" i="5"/>
  <c r="I96" i="5"/>
  <c r="I94" i="5"/>
  <c r="I92" i="5"/>
  <c r="I90" i="5"/>
  <c r="I145" i="5"/>
  <c r="I143" i="5"/>
  <c r="I141" i="5"/>
  <c r="I139" i="5"/>
  <c r="I137" i="5"/>
  <c r="I135" i="5"/>
  <c r="I133" i="5"/>
  <c r="I131" i="5"/>
  <c r="I129" i="5"/>
  <c r="I127" i="5"/>
  <c r="I125" i="5"/>
  <c r="I123" i="5"/>
  <c r="I121" i="5"/>
  <c r="I119" i="5"/>
  <c r="I117" i="5"/>
  <c r="I115" i="5"/>
  <c r="I113" i="5"/>
  <c r="I111" i="5"/>
  <c r="I109" i="5"/>
  <c r="I107" i="5"/>
  <c r="I105" i="5"/>
  <c r="I103" i="5"/>
  <c r="I101" i="5"/>
  <c r="I99" i="5"/>
  <c r="I97" i="5"/>
  <c r="I95" i="5"/>
  <c r="I93" i="5"/>
  <c r="I91" i="5"/>
  <c r="I89" i="5"/>
  <c r="I87" i="5"/>
  <c r="I85" i="5"/>
  <c r="I83" i="5"/>
  <c r="I86" i="5"/>
  <c r="I82" i="5"/>
  <c r="I80" i="5"/>
  <c r="I78" i="5"/>
  <c r="I76" i="5"/>
  <c r="I74" i="5"/>
  <c r="I72" i="5"/>
  <c r="I70" i="5"/>
  <c r="I68" i="5"/>
  <c r="I66" i="5"/>
  <c r="I64" i="5"/>
  <c r="I62" i="5"/>
  <c r="I60" i="5"/>
  <c r="I58" i="5"/>
  <c r="I56" i="5"/>
  <c r="I54" i="5"/>
  <c r="I52" i="5"/>
  <c r="I50" i="5"/>
  <c r="I48" i="5"/>
  <c r="I46" i="5"/>
  <c r="I44" i="5"/>
  <c r="I42" i="5"/>
  <c r="I40" i="5"/>
  <c r="I38" i="5"/>
  <c r="I36" i="5"/>
  <c r="I34" i="5"/>
  <c r="I32" i="5"/>
  <c r="I30" i="5"/>
  <c r="I28" i="5"/>
  <c r="I26" i="5"/>
  <c r="I24" i="5"/>
  <c r="I22" i="5"/>
  <c r="I20" i="5"/>
  <c r="I18" i="5"/>
  <c r="I16" i="5"/>
  <c r="I14" i="5"/>
  <c r="I12" i="5"/>
  <c r="I10" i="5"/>
  <c r="I8" i="5"/>
  <c r="I88" i="5"/>
  <c r="I84" i="5"/>
  <c r="I81" i="5"/>
  <c r="I79" i="5"/>
  <c r="I77" i="5"/>
  <c r="I75" i="5"/>
  <c r="I73" i="5"/>
  <c r="I71" i="5"/>
  <c r="I69" i="5"/>
  <c r="I67" i="5"/>
  <c r="I65" i="5"/>
  <c r="I63" i="5"/>
  <c r="I61" i="5"/>
  <c r="I59" i="5"/>
  <c r="I57" i="5"/>
  <c r="I55" i="5"/>
  <c r="I53" i="5"/>
  <c r="I51" i="5"/>
  <c r="I49" i="5"/>
  <c r="I47" i="5"/>
  <c r="I45" i="5"/>
  <c r="I43" i="5"/>
  <c r="I41" i="5"/>
  <c r="I39" i="5"/>
  <c r="I37" i="5"/>
  <c r="I35" i="5"/>
  <c r="I33" i="5"/>
  <c r="I31" i="5"/>
  <c r="I29" i="5"/>
  <c r="I27" i="5"/>
  <c r="I25" i="5"/>
  <c r="I23" i="5"/>
  <c r="I21" i="5"/>
  <c r="I19" i="5"/>
  <c r="I17" i="5"/>
  <c r="I15" i="5"/>
  <c r="I13" i="5"/>
  <c r="I11" i="5"/>
  <c r="I9" i="5"/>
  <c r="I7" i="5"/>
  <c r="W2" i="5"/>
  <c r="W3" i="5" s="1"/>
  <c r="AD4" i="3"/>
  <c r="F2" i="4"/>
  <c r="N2" i="4"/>
  <c r="M4" i="4"/>
  <c r="D5" i="4"/>
  <c r="E4" i="4"/>
  <c r="E3" i="4" s="1"/>
  <c r="U4" i="4"/>
  <c r="AD4" i="4" s="1"/>
  <c r="AM4" i="4" s="1"/>
  <c r="L3" i="4"/>
  <c r="L5" i="4"/>
  <c r="M3" i="4"/>
  <c r="D25" i="4"/>
  <c r="D198" i="4"/>
  <c r="M38" i="4"/>
  <c r="M31" i="4"/>
  <c r="M47" i="4"/>
  <c r="M63" i="4"/>
  <c r="M79" i="4"/>
  <c r="M95" i="4"/>
  <c r="M111" i="4"/>
  <c r="M127" i="4"/>
  <c r="M143" i="4"/>
  <c r="M159" i="4"/>
  <c r="M177" i="4"/>
  <c r="M36" i="4"/>
  <c r="M68" i="4"/>
  <c r="M100" i="4"/>
  <c r="M132" i="4"/>
  <c r="M164" i="4"/>
  <c r="M170" i="4"/>
  <c r="M7" i="4"/>
  <c r="M15" i="4"/>
  <c r="M122" i="4"/>
  <c r="M176" i="4"/>
  <c r="M23" i="4"/>
  <c r="Y5" i="4"/>
  <c r="AD6" i="3"/>
  <c r="AD5" i="3"/>
  <c r="R6" i="3"/>
  <c r="R5" i="3"/>
  <c r="F4" i="3"/>
  <c r="G2" i="3"/>
  <c r="U2" i="3" s="1"/>
  <c r="AI2" i="3" s="1"/>
  <c r="AW2" i="3" s="1"/>
  <c r="F6" i="3"/>
  <c r="G3" i="3"/>
  <c r="U3" i="3" s="1"/>
  <c r="AI3" i="3" s="1"/>
  <c r="AW3" i="3" s="1"/>
  <c r="AW5" i="3" s="1"/>
  <c r="F5" i="3"/>
  <c r="R4" i="3"/>
  <c r="G3" i="2"/>
  <c r="V3" i="2" s="1"/>
  <c r="AK3" i="2" s="1"/>
  <c r="AZ3" i="2" s="1"/>
  <c r="F6" i="2"/>
  <c r="F5" i="2"/>
  <c r="G2" i="2"/>
  <c r="V2" i="2" s="1"/>
  <c r="AK2" i="2" s="1"/>
  <c r="F4" i="2"/>
  <c r="R4" i="2"/>
  <c r="Z4" i="50"/>
  <c r="AA7" i="50"/>
  <c r="AA4" i="50"/>
  <c r="Z2" i="50"/>
  <c r="AA2" i="50"/>
  <c r="AA6" i="50"/>
  <c r="Z6" i="50"/>
  <c r="AA3" i="50"/>
  <c r="AA5" i="50"/>
  <c r="Z3" i="50"/>
  <c r="Z7" i="50"/>
  <c r="Z1" i="50"/>
  <c r="Z5" i="50"/>
  <c r="AA1" i="50"/>
  <c r="M183" i="4" l="1"/>
  <c r="AE183" i="4" s="1"/>
  <c r="M191" i="4"/>
  <c r="AE191" i="4" s="1"/>
  <c r="M50" i="4"/>
  <c r="AE50" i="4" s="1"/>
  <c r="M82" i="4"/>
  <c r="AE82" i="4" s="1"/>
  <c r="M25" i="4"/>
  <c r="M33" i="4"/>
  <c r="AE33" i="4" s="1"/>
  <c r="M41" i="4"/>
  <c r="AE41" i="4" s="1"/>
  <c r="M49" i="4"/>
  <c r="AE49" i="4" s="1"/>
  <c r="M57" i="4"/>
  <c r="M65" i="4"/>
  <c r="AE65" i="4" s="1"/>
  <c r="M73" i="4"/>
  <c r="AE73" i="4" s="1"/>
  <c r="M81" i="4"/>
  <c r="AE81" i="4" s="1"/>
  <c r="M89" i="4"/>
  <c r="M97" i="4"/>
  <c r="AE97" i="4" s="1"/>
  <c r="M105" i="4"/>
  <c r="AE105" i="4" s="1"/>
  <c r="M113" i="4"/>
  <c r="AE113" i="4" s="1"/>
  <c r="M121" i="4"/>
  <c r="M129" i="4"/>
  <c r="AE129" i="4" s="1"/>
  <c r="M137" i="4"/>
  <c r="AE137" i="4" s="1"/>
  <c r="M145" i="4"/>
  <c r="AE145" i="4" s="1"/>
  <c r="M153" i="4"/>
  <c r="M161" i="4"/>
  <c r="AE161" i="4" s="1"/>
  <c r="M169" i="4"/>
  <c r="AE169" i="4" s="1"/>
  <c r="M181" i="4"/>
  <c r="AE181" i="4" s="1"/>
  <c r="M197" i="4"/>
  <c r="M40" i="4"/>
  <c r="AE40" i="4" s="1"/>
  <c r="M56" i="4"/>
  <c r="AE56" i="4" s="1"/>
  <c r="M72" i="4"/>
  <c r="AE72" i="4" s="1"/>
  <c r="M88" i="4"/>
  <c r="M104" i="4"/>
  <c r="AE104" i="4" s="1"/>
  <c r="M120" i="4"/>
  <c r="AE120" i="4" s="1"/>
  <c r="M136" i="4"/>
  <c r="AE136" i="4" s="1"/>
  <c r="M152" i="4"/>
  <c r="M118" i="4"/>
  <c r="AE118" i="4" s="1"/>
  <c r="M150" i="4"/>
  <c r="AE150" i="4" s="1"/>
  <c r="M174" i="4"/>
  <c r="AE174" i="4" s="1"/>
  <c r="M190" i="4"/>
  <c r="M8" i="4"/>
  <c r="AE8" i="4" s="1"/>
  <c r="M12" i="4"/>
  <c r="AE12" i="4" s="1"/>
  <c r="M16" i="4"/>
  <c r="AE16" i="4" s="1"/>
  <c r="M22" i="4"/>
  <c r="M130" i="4"/>
  <c r="M162" i="4"/>
  <c r="AE162" i="4" s="1"/>
  <c r="M180" i="4"/>
  <c r="AE180" i="4" s="1"/>
  <c r="M196" i="4"/>
  <c r="M195" i="4"/>
  <c r="AE195" i="4" s="1"/>
  <c r="M54" i="4"/>
  <c r="AE54" i="4" s="1"/>
  <c r="M86" i="4"/>
  <c r="AE86" i="4" s="1"/>
  <c r="M27" i="4"/>
  <c r="M35" i="4"/>
  <c r="AE35" i="4" s="1"/>
  <c r="M43" i="4"/>
  <c r="AE43" i="4" s="1"/>
  <c r="M51" i="4"/>
  <c r="AE51" i="4" s="1"/>
  <c r="M67" i="4"/>
  <c r="AE67" i="4" s="1"/>
  <c r="M75" i="4"/>
  <c r="AE75" i="4" s="1"/>
  <c r="M83" i="4"/>
  <c r="AE83" i="4" s="1"/>
  <c r="M91" i="4"/>
  <c r="AE91" i="4" s="1"/>
  <c r="M99" i="4"/>
  <c r="M115" i="4"/>
  <c r="AE115" i="4" s="1"/>
  <c r="M123" i="4"/>
  <c r="AE123" i="4" s="1"/>
  <c r="M131" i="4"/>
  <c r="AE131" i="4" s="1"/>
  <c r="M139" i="4"/>
  <c r="M155" i="4"/>
  <c r="AE155" i="4" s="1"/>
  <c r="M163" i="4"/>
  <c r="AE163" i="4" s="1"/>
  <c r="M171" i="4"/>
  <c r="AE171" i="4" s="1"/>
  <c r="M28" i="4"/>
  <c r="M44" i="4"/>
  <c r="AE44" i="4" s="1"/>
  <c r="M60" i="4"/>
  <c r="AE60" i="4" s="1"/>
  <c r="M92" i="4"/>
  <c r="AE92" i="4" s="1"/>
  <c r="M108" i="4"/>
  <c r="M140" i="4"/>
  <c r="AE140" i="4" s="1"/>
  <c r="M156" i="4"/>
  <c r="AE156" i="4" s="1"/>
  <c r="M158" i="4"/>
  <c r="AE158" i="4" s="1"/>
  <c r="M178" i="4"/>
  <c r="M9" i="4"/>
  <c r="AE9" i="4" s="1"/>
  <c r="M13" i="4"/>
  <c r="AE13" i="4" s="1"/>
  <c r="M17" i="4"/>
  <c r="AE17" i="4" s="1"/>
  <c r="M138" i="4"/>
  <c r="AE138" i="4" s="1"/>
  <c r="M168" i="4"/>
  <c r="AE168" i="4" s="1"/>
  <c r="M184" i="4"/>
  <c r="AE184" i="4" s="1"/>
  <c r="M175" i="4"/>
  <c r="AE175" i="4" s="1"/>
  <c r="M34" i="4"/>
  <c r="M66" i="4"/>
  <c r="AE66" i="4" s="1"/>
  <c r="M59" i="4"/>
  <c r="AE59" i="4" s="1"/>
  <c r="M107" i="4"/>
  <c r="AE107" i="4" s="1"/>
  <c r="M147" i="4"/>
  <c r="M185" i="4"/>
  <c r="AE185" i="4" s="1"/>
  <c r="M76" i="4"/>
  <c r="AE76" i="4" s="1"/>
  <c r="M124" i="4"/>
  <c r="AE124" i="4" s="1"/>
  <c r="M126" i="4"/>
  <c r="M194" i="4"/>
  <c r="AE194" i="4" s="1"/>
  <c r="M24" i="4"/>
  <c r="AE24" i="4" s="1"/>
  <c r="M20" i="4"/>
  <c r="AE20" i="4" s="1"/>
  <c r="M98" i="4"/>
  <c r="M21" i="4"/>
  <c r="AE21" i="4" s="1"/>
  <c r="M172" i="4"/>
  <c r="AE172" i="4" s="1"/>
  <c r="M114" i="4"/>
  <c r="AE114" i="4" s="1"/>
  <c r="M14" i="4"/>
  <c r="M198" i="4"/>
  <c r="AE198" i="4" s="1"/>
  <c r="M166" i="4"/>
  <c r="AE166" i="4" s="1"/>
  <c r="M160" i="4"/>
  <c r="AE160" i="4" s="1"/>
  <c r="M128" i="4"/>
  <c r="M96" i="4"/>
  <c r="AE96" i="4" s="1"/>
  <c r="M64" i="4"/>
  <c r="AE64" i="4" s="1"/>
  <c r="M32" i="4"/>
  <c r="AE32" i="4" s="1"/>
  <c r="M173" i="4"/>
  <c r="M157" i="4"/>
  <c r="AE157" i="4" s="1"/>
  <c r="M141" i="4"/>
  <c r="AE141" i="4" s="1"/>
  <c r="M125" i="4"/>
  <c r="AE125" i="4" s="1"/>
  <c r="M109" i="4"/>
  <c r="M93" i="4"/>
  <c r="AE93" i="4" s="1"/>
  <c r="M77" i="4"/>
  <c r="AE77" i="4" s="1"/>
  <c r="M61" i="4"/>
  <c r="AE61" i="4" s="1"/>
  <c r="M45" i="4"/>
  <c r="M29" i="4"/>
  <c r="AE29" i="4" s="1"/>
  <c r="M179" i="4"/>
  <c r="AE179" i="4" s="1"/>
  <c r="M19" i="4"/>
  <c r="AE19" i="4" s="1"/>
  <c r="M186" i="4"/>
  <c r="M142" i="4"/>
  <c r="AE142" i="4" s="1"/>
  <c r="M148" i="4"/>
  <c r="AE148" i="4" s="1"/>
  <c r="M116" i="4"/>
  <c r="AE116" i="4" s="1"/>
  <c r="M84" i="4"/>
  <c r="AE84" i="4" s="1"/>
  <c r="M52" i="4"/>
  <c r="AE52" i="4" s="1"/>
  <c r="M193" i="4"/>
  <c r="AE193" i="4" s="1"/>
  <c r="M167" i="4"/>
  <c r="AE167" i="4" s="1"/>
  <c r="M151" i="4"/>
  <c r="M135" i="4"/>
  <c r="AE135" i="4" s="1"/>
  <c r="M119" i="4"/>
  <c r="AE119" i="4" s="1"/>
  <c r="M103" i="4"/>
  <c r="AE103" i="4" s="1"/>
  <c r="M87" i="4"/>
  <c r="AE87" i="4" s="1"/>
  <c r="M71" i="4"/>
  <c r="AE71" i="4" s="1"/>
  <c r="M55" i="4"/>
  <c r="AE55" i="4" s="1"/>
  <c r="M39" i="4"/>
  <c r="AE39" i="4" s="1"/>
  <c r="M102" i="4"/>
  <c r="AE102" i="4" s="1"/>
  <c r="M192" i="4"/>
  <c r="AE192" i="4" s="1"/>
  <c r="M154" i="4"/>
  <c r="AE154" i="4" s="1"/>
  <c r="M11" i="4"/>
  <c r="AE11" i="4" s="1"/>
  <c r="M188" i="4"/>
  <c r="M146" i="4"/>
  <c r="AE146" i="4" s="1"/>
  <c r="M18" i="4"/>
  <c r="AE18" i="4" s="1"/>
  <c r="M10" i="4"/>
  <c r="AE10" i="4" s="1"/>
  <c r="M182" i="4"/>
  <c r="M134" i="4"/>
  <c r="AE134" i="4" s="1"/>
  <c r="M144" i="4"/>
  <c r="AE144" i="4" s="1"/>
  <c r="M112" i="4"/>
  <c r="AE112" i="4" s="1"/>
  <c r="M80" i="4"/>
  <c r="M48" i="4"/>
  <c r="AE48" i="4" s="1"/>
  <c r="M189" i="4"/>
  <c r="AE189" i="4" s="1"/>
  <c r="M165" i="4"/>
  <c r="AE165" i="4" s="1"/>
  <c r="M149" i="4"/>
  <c r="M133" i="4"/>
  <c r="AE133" i="4" s="1"/>
  <c r="M117" i="4"/>
  <c r="AE117" i="4" s="1"/>
  <c r="M101" i="4"/>
  <c r="AE101" i="4" s="1"/>
  <c r="M85" i="4"/>
  <c r="M69" i="4"/>
  <c r="AE69" i="4" s="1"/>
  <c r="M53" i="4"/>
  <c r="AE53" i="4" s="1"/>
  <c r="M37" i="4"/>
  <c r="AE37" i="4" s="1"/>
  <c r="M70" i="4"/>
  <c r="BV5" i="4"/>
  <c r="BV3" i="4"/>
  <c r="DE3" i="2"/>
  <c r="CP6" i="2"/>
  <c r="CP5" i="2"/>
  <c r="BO3" i="2"/>
  <c r="AZ5" i="2"/>
  <c r="AZ6" i="2"/>
  <c r="M110" i="4"/>
  <c r="AE110" i="4" s="1"/>
  <c r="M94" i="4"/>
  <c r="AE94" i="4" s="1"/>
  <c r="M78" i="4"/>
  <c r="AE78" i="4" s="1"/>
  <c r="M62" i="4"/>
  <c r="AE62" i="4" s="1"/>
  <c r="M46" i="4"/>
  <c r="AE46" i="4" s="1"/>
  <c r="M30" i="4"/>
  <c r="AE30" i="4" s="1"/>
  <c r="M187" i="4"/>
  <c r="AE187" i="4" s="1"/>
  <c r="CC3" i="2"/>
  <c r="BN6" i="2"/>
  <c r="BN5" i="2"/>
  <c r="BS4" i="2"/>
  <c r="CH2" i="2"/>
  <c r="DD3" i="2"/>
  <c r="CO6" i="2"/>
  <c r="CO5" i="2"/>
  <c r="CG4" i="2"/>
  <c r="CV2" i="2"/>
  <c r="M106" i="4"/>
  <c r="AE106" i="4" s="1"/>
  <c r="M90" i="4"/>
  <c r="AE90" i="4" s="1"/>
  <c r="M74" i="4"/>
  <c r="AE74" i="4" s="1"/>
  <c r="M58" i="4"/>
  <c r="AE58" i="4" s="1"/>
  <c r="M42" i="4"/>
  <c r="AE42" i="4" s="1"/>
  <c r="M26" i="4"/>
  <c r="AE26" i="4" s="1"/>
  <c r="CQ3" i="2"/>
  <c r="CB6" i="2"/>
  <c r="CB5" i="2"/>
  <c r="CU4" i="2"/>
  <c r="DJ2" i="2"/>
  <c r="DJ4" i="2" s="1"/>
  <c r="BF2" i="2"/>
  <c r="BT2" i="2"/>
  <c r="BE4" i="2"/>
  <c r="R21" i="52"/>
  <c r="P21" i="52"/>
  <c r="Q21" i="52"/>
  <c r="Q14" i="50"/>
  <c r="Q187" i="50"/>
  <c r="E182" i="108"/>
  <c r="Q188" i="50"/>
  <c r="E150" i="108"/>
  <c r="Q156" i="50"/>
  <c r="E134" i="108"/>
  <c r="Q140" i="50"/>
  <c r="E118" i="108"/>
  <c r="Q124" i="50"/>
  <c r="E86" i="108"/>
  <c r="Q92" i="50"/>
  <c r="E70" i="108"/>
  <c r="Q76" i="50"/>
  <c r="E54" i="108"/>
  <c r="Q60" i="50"/>
  <c r="E23" i="108"/>
  <c r="Q29" i="50"/>
  <c r="Q172" i="50"/>
  <c r="Q108" i="50"/>
  <c r="Q44" i="50"/>
  <c r="Q26" i="50"/>
  <c r="Q195" i="50"/>
  <c r="E189" i="108"/>
  <c r="Q179" i="50"/>
  <c r="E173" i="108"/>
  <c r="Q196" i="50"/>
  <c r="E190" i="108"/>
  <c r="Q180" i="50"/>
  <c r="E174" i="108"/>
  <c r="Q164" i="50"/>
  <c r="E158" i="108"/>
  <c r="Q148" i="50"/>
  <c r="E142" i="108"/>
  <c r="Q132" i="50"/>
  <c r="E126" i="108"/>
  <c r="Q116" i="50"/>
  <c r="E110" i="108"/>
  <c r="Q100" i="50"/>
  <c r="E94" i="108"/>
  <c r="Q84" i="50"/>
  <c r="E78" i="108"/>
  <c r="Q68" i="50"/>
  <c r="E62" i="108"/>
  <c r="Q52" i="50"/>
  <c r="E46" i="108"/>
  <c r="Q36" i="50"/>
  <c r="E30" i="108"/>
  <c r="Q22" i="50"/>
  <c r="E16" i="108"/>
  <c r="AE23" i="4"/>
  <c r="AE176" i="4"/>
  <c r="AE122" i="4"/>
  <c r="AE15" i="4"/>
  <c r="AE7" i="4"/>
  <c r="AE186" i="4"/>
  <c r="AE178" i="4"/>
  <c r="AE170" i="4"/>
  <c r="AE126" i="4"/>
  <c r="AE164" i="4"/>
  <c r="AE132" i="4"/>
  <c r="AE108" i="4"/>
  <c r="AE100" i="4"/>
  <c r="AE68" i="4"/>
  <c r="AE36" i="4"/>
  <c r="AE28" i="4"/>
  <c r="AE177" i="4"/>
  <c r="AE159" i="4"/>
  <c r="AE151" i="4"/>
  <c r="AE147" i="4"/>
  <c r="AE143" i="4"/>
  <c r="AE139" i="4"/>
  <c r="AE127" i="4"/>
  <c r="AE111" i="4"/>
  <c r="AE99" i="4"/>
  <c r="AE95" i="4"/>
  <c r="AE79" i="4"/>
  <c r="AE63" i="4"/>
  <c r="AE47" i="4"/>
  <c r="AE31" i="4"/>
  <c r="AE27" i="4"/>
  <c r="AE70" i="4"/>
  <c r="AE38" i="4"/>
  <c r="AE196" i="4"/>
  <c r="AE188" i="4"/>
  <c r="AE130" i="4"/>
  <c r="AE22" i="4"/>
  <c r="AE14" i="4"/>
  <c r="AE190" i="4"/>
  <c r="AE182" i="4"/>
  <c r="AE152" i="4"/>
  <c r="AE128" i="4"/>
  <c r="AE88" i="4"/>
  <c r="AE80" i="4"/>
  <c r="AE197" i="4"/>
  <c r="AE173" i="4"/>
  <c r="AE153" i="4"/>
  <c r="AE149" i="4"/>
  <c r="AE121" i="4"/>
  <c r="AE109" i="4"/>
  <c r="AE89" i="4"/>
  <c r="AE85" i="4"/>
  <c r="AE57" i="4"/>
  <c r="AE45" i="4"/>
  <c r="AE25" i="4"/>
  <c r="AE98" i="4"/>
  <c r="AE34" i="4"/>
  <c r="Q18" i="50"/>
  <c r="Q12" i="50"/>
  <c r="Q20" i="50"/>
  <c r="Q16" i="50"/>
  <c r="Q200" i="50"/>
  <c r="Q192" i="50"/>
  <c r="Q184" i="50"/>
  <c r="Q176" i="50"/>
  <c r="Q168" i="50"/>
  <c r="Q160" i="50"/>
  <c r="Q152" i="50"/>
  <c r="Q144" i="50"/>
  <c r="Q136" i="50"/>
  <c r="Q128" i="50"/>
  <c r="Q120" i="50"/>
  <c r="Q112" i="50"/>
  <c r="Q104" i="50"/>
  <c r="Q96" i="50"/>
  <c r="Q88" i="50"/>
  <c r="Q80" i="50"/>
  <c r="Q72" i="50"/>
  <c r="Q64" i="50"/>
  <c r="Q56" i="50"/>
  <c r="Q48" i="50"/>
  <c r="Q40" i="50"/>
  <c r="Q32" i="50"/>
  <c r="Q199" i="50"/>
  <c r="Q191" i="50"/>
  <c r="Q183" i="50"/>
  <c r="Q28" i="50"/>
  <c r="Q24" i="50"/>
  <c r="J175" i="50"/>
  <c r="E169" i="108" s="1"/>
  <c r="J171" i="50"/>
  <c r="E165" i="108" s="1"/>
  <c r="J167" i="50"/>
  <c r="E161" i="108" s="1"/>
  <c r="J163" i="50"/>
  <c r="E157" i="108" s="1"/>
  <c r="J159" i="50"/>
  <c r="E153" i="108" s="1"/>
  <c r="J155" i="50"/>
  <c r="E149" i="108" s="1"/>
  <c r="J151" i="50"/>
  <c r="E145" i="108" s="1"/>
  <c r="J147" i="50"/>
  <c r="E141" i="108" s="1"/>
  <c r="J143" i="50"/>
  <c r="E137" i="108" s="1"/>
  <c r="J139" i="50"/>
  <c r="E133" i="108" s="1"/>
  <c r="J135" i="50"/>
  <c r="E129" i="108" s="1"/>
  <c r="J131" i="50"/>
  <c r="E125" i="108" s="1"/>
  <c r="J127" i="50"/>
  <c r="E121" i="108" s="1"/>
  <c r="J123" i="50"/>
  <c r="E117" i="108" s="1"/>
  <c r="J119" i="50"/>
  <c r="E113" i="108" s="1"/>
  <c r="J115" i="50"/>
  <c r="E109" i="108" s="1"/>
  <c r="J111" i="50"/>
  <c r="E105" i="108" s="1"/>
  <c r="J107" i="50"/>
  <c r="E101" i="108" s="1"/>
  <c r="J103" i="50"/>
  <c r="E97" i="108" s="1"/>
  <c r="J99" i="50"/>
  <c r="E93" i="108" s="1"/>
  <c r="J95" i="50"/>
  <c r="E89" i="108" s="1"/>
  <c r="J91" i="50"/>
  <c r="E85" i="108" s="1"/>
  <c r="J87" i="50"/>
  <c r="E81" i="108" s="1"/>
  <c r="J83" i="50"/>
  <c r="E77" i="108" s="1"/>
  <c r="J79" i="50"/>
  <c r="E73" i="108" s="1"/>
  <c r="J75" i="50"/>
  <c r="E69" i="108" s="1"/>
  <c r="J71" i="50"/>
  <c r="E65" i="108" s="1"/>
  <c r="J67" i="50"/>
  <c r="E61" i="108" s="1"/>
  <c r="J63" i="50"/>
  <c r="E57" i="108" s="1"/>
  <c r="J59" i="50"/>
  <c r="E53" i="108" s="1"/>
  <c r="J55" i="50"/>
  <c r="E49" i="108" s="1"/>
  <c r="J51" i="50"/>
  <c r="E45" i="108" s="1"/>
  <c r="J47" i="50"/>
  <c r="E41" i="108" s="1"/>
  <c r="J43" i="50"/>
  <c r="E37" i="108" s="1"/>
  <c r="J39" i="50"/>
  <c r="E33" i="108" s="1"/>
  <c r="J35" i="50"/>
  <c r="E29" i="108" s="1"/>
  <c r="J31" i="50"/>
  <c r="E25" i="108" s="1"/>
  <c r="J173" i="50"/>
  <c r="E167" i="108" s="1"/>
  <c r="J169" i="50"/>
  <c r="J165" i="50"/>
  <c r="E159" i="108" s="1"/>
  <c r="J161" i="50"/>
  <c r="J157" i="50"/>
  <c r="E151" i="108" s="1"/>
  <c r="J153" i="50"/>
  <c r="J149" i="50"/>
  <c r="E143" i="108" s="1"/>
  <c r="J145" i="50"/>
  <c r="J141" i="50"/>
  <c r="E135" i="108" s="1"/>
  <c r="J137" i="50"/>
  <c r="J133" i="50"/>
  <c r="E127" i="108" s="1"/>
  <c r="J129" i="50"/>
  <c r="J125" i="50"/>
  <c r="E119" i="108" s="1"/>
  <c r="J121" i="50"/>
  <c r="J117" i="50"/>
  <c r="E111" i="108" s="1"/>
  <c r="J113" i="50"/>
  <c r="J109" i="50"/>
  <c r="E103" i="108" s="1"/>
  <c r="J105" i="50"/>
  <c r="J101" i="50"/>
  <c r="E95" i="108" s="1"/>
  <c r="J97" i="50"/>
  <c r="J93" i="50"/>
  <c r="E87" i="108" s="1"/>
  <c r="J89" i="50"/>
  <c r="J85" i="50"/>
  <c r="E79" i="108" s="1"/>
  <c r="J81" i="50"/>
  <c r="J77" i="50"/>
  <c r="E71" i="108" s="1"/>
  <c r="J73" i="50"/>
  <c r="J69" i="50"/>
  <c r="E63" i="108" s="1"/>
  <c r="J65" i="50"/>
  <c r="J61" i="50"/>
  <c r="E55" i="108" s="1"/>
  <c r="J57" i="50"/>
  <c r="J53" i="50"/>
  <c r="E47" i="108" s="1"/>
  <c r="J49" i="50"/>
  <c r="J45" i="50"/>
  <c r="E39" i="108" s="1"/>
  <c r="J41" i="50"/>
  <c r="J37" i="50"/>
  <c r="E31" i="108" s="1"/>
  <c r="J33" i="50"/>
  <c r="G20" i="52"/>
  <c r="G188" i="52"/>
  <c r="G172" i="52"/>
  <c r="G156" i="52"/>
  <c r="G140" i="52"/>
  <c r="G124" i="52"/>
  <c r="G108" i="52"/>
  <c r="G92" i="52"/>
  <c r="G76" i="52"/>
  <c r="G60" i="52"/>
  <c r="G44" i="52"/>
  <c r="G28" i="52"/>
  <c r="G14" i="52"/>
  <c r="G13" i="52"/>
  <c r="E14" i="52"/>
  <c r="G6" i="52"/>
  <c r="G5" i="52"/>
  <c r="E6" i="52"/>
  <c r="G190" i="52"/>
  <c r="G189" i="52"/>
  <c r="F190" i="52"/>
  <c r="G182" i="52"/>
  <c r="G181" i="52"/>
  <c r="F182" i="52"/>
  <c r="G174" i="52"/>
  <c r="G173" i="52"/>
  <c r="F174" i="52"/>
  <c r="G166" i="52"/>
  <c r="G165" i="52"/>
  <c r="F166" i="52"/>
  <c r="G158" i="52"/>
  <c r="G157" i="52"/>
  <c r="F158" i="52"/>
  <c r="G150" i="52"/>
  <c r="G149" i="52"/>
  <c r="F150" i="52"/>
  <c r="G142" i="52"/>
  <c r="G141" i="52"/>
  <c r="F142" i="52"/>
  <c r="G134" i="52"/>
  <c r="G133" i="52"/>
  <c r="F134" i="52"/>
  <c r="G126" i="52"/>
  <c r="G125" i="52"/>
  <c r="F126" i="52"/>
  <c r="G118" i="52"/>
  <c r="G117" i="52"/>
  <c r="F118" i="52"/>
  <c r="G110" i="52"/>
  <c r="G109" i="52"/>
  <c r="F110" i="52"/>
  <c r="G102" i="52"/>
  <c r="G101" i="52"/>
  <c r="F102" i="52"/>
  <c r="G94" i="52"/>
  <c r="G93" i="52"/>
  <c r="E94" i="52"/>
  <c r="G86" i="52"/>
  <c r="G85" i="52"/>
  <c r="E86" i="52"/>
  <c r="G78" i="52"/>
  <c r="G77" i="52"/>
  <c r="E78" i="52"/>
  <c r="G70" i="52"/>
  <c r="G69" i="52"/>
  <c r="E70" i="52"/>
  <c r="G62" i="52"/>
  <c r="G61" i="52"/>
  <c r="E62" i="52"/>
  <c r="G54" i="52"/>
  <c r="G53" i="52"/>
  <c r="E54" i="52"/>
  <c r="G46" i="52"/>
  <c r="G45" i="52"/>
  <c r="E46" i="52"/>
  <c r="G38" i="52"/>
  <c r="G37" i="52"/>
  <c r="E38" i="52"/>
  <c r="G30" i="52"/>
  <c r="G29" i="52"/>
  <c r="E30" i="52"/>
  <c r="G22" i="52"/>
  <c r="G21" i="52"/>
  <c r="E22" i="52"/>
  <c r="G16" i="52"/>
  <c r="G15" i="52"/>
  <c r="E16" i="52"/>
  <c r="G8" i="52"/>
  <c r="G7" i="52"/>
  <c r="E8" i="52"/>
  <c r="G192" i="52"/>
  <c r="G191" i="52"/>
  <c r="F192" i="52"/>
  <c r="G184" i="52"/>
  <c r="G183" i="52"/>
  <c r="F184" i="52"/>
  <c r="G176" i="52"/>
  <c r="G175" i="52"/>
  <c r="F176" i="52"/>
  <c r="G168" i="52"/>
  <c r="G167" i="52"/>
  <c r="F168" i="52"/>
  <c r="G160" i="52"/>
  <c r="G159" i="52"/>
  <c r="F160" i="52"/>
  <c r="G152" i="52"/>
  <c r="G151" i="52"/>
  <c r="F152" i="52"/>
  <c r="G144" i="52"/>
  <c r="G143" i="52"/>
  <c r="F144" i="52"/>
  <c r="G136" i="52"/>
  <c r="G135" i="52"/>
  <c r="F136" i="52"/>
  <c r="G128" i="52"/>
  <c r="G127" i="52"/>
  <c r="F128" i="52"/>
  <c r="G120" i="52"/>
  <c r="G119" i="52"/>
  <c r="F120" i="52"/>
  <c r="G112" i="52"/>
  <c r="G111" i="52"/>
  <c r="F112" i="52"/>
  <c r="G104" i="52"/>
  <c r="G103" i="52"/>
  <c r="F104" i="52"/>
  <c r="G96" i="52"/>
  <c r="G95" i="52"/>
  <c r="E96" i="52"/>
  <c r="G88" i="52"/>
  <c r="G87" i="52"/>
  <c r="E88" i="52"/>
  <c r="G80" i="52"/>
  <c r="G79" i="52"/>
  <c r="E80" i="52"/>
  <c r="G72" i="52"/>
  <c r="G71" i="52"/>
  <c r="E72" i="52"/>
  <c r="G64" i="52"/>
  <c r="G63" i="52"/>
  <c r="E64" i="52"/>
  <c r="G56" i="52"/>
  <c r="G55" i="52"/>
  <c r="E56" i="52"/>
  <c r="G48" i="52"/>
  <c r="G47" i="52"/>
  <c r="E48" i="52"/>
  <c r="G40" i="52"/>
  <c r="G39" i="52"/>
  <c r="E40" i="52"/>
  <c r="G32" i="52"/>
  <c r="G31" i="52"/>
  <c r="E32" i="52"/>
  <c r="G24" i="52"/>
  <c r="G23" i="52"/>
  <c r="E24" i="52"/>
  <c r="G12" i="52"/>
  <c r="G4" i="52"/>
  <c r="G180" i="52"/>
  <c r="G164" i="52"/>
  <c r="G148" i="52"/>
  <c r="G132" i="52"/>
  <c r="G116" i="52"/>
  <c r="G100" i="52"/>
  <c r="G84" i="52"/>
  <c r="G68" i="52"/>
  <c r="G52" i="52"/>
  <c r="G36" i="52"/>
  <c r="L13" i="52"/>
  <c r="Q202" i="50"/>
  <c r="Q194" i="50"/>
  <c r="Q186" i="50"/>
  <c r="Q178" i="50"/>
  <c r="Q170" i="50"/>
  <c r="Q162" i="50"/>
  <c r="Q154" i="50"/>
  <c r="Q146" i="50"/>
  <c r="Q138" i="50"/>
  <c r="Q130" i="50"/>
  <c r="Q122" i="50"/>
  <c r="Q114" i="50"/>
  <c r="Q106" i="50"/>
  <c r="Q98" i="50"/>
  <c r="Q90" i="50"/>
  <c r="Q82" i="50"/>
  <c r="Q74" i="50"/>
  <c r="Q66" i="50"/>
  <c r="Q58" i="50"/>
  <c r="Q50" i="50"/>
  <c r="Q42" i="50"/>
  <c r="Q34" i="50"/>
  <c r="Q201" i="50"/>
  <c r="Q193" i="50"/>
  <c r="Q185" i="50"/>
  <c r="Q177" i="50"/>
  <c r="Q25" i="50"/>
  <c r="Q21" i="50"/>
  <c r="Q17" i="50"/>
  <c r="Q13" i="50"/>
  <c r="Q198" i="50"/>
  <c r="Q190" i="50"/>
  <c r="Q182" i="50"/>
  <c r="Q174" i="50"/>
  <c r="Q166" i="50"/>
  <c r="Q158" i="50"/>
  <c r="Q150" i="50"/>
  <c r="Q142" i="50"/>
  <c r="Q134" i="50"/>
  <c r="Q126" i="50"/>
  <c r="Q118" i="50"/>
  <c r="Q110" i="50"/>
  <c r="Q102" i="50"/>
  <c r="Q94" i="50"/>
  <c r="Q86" i="50"/>
  <c r="Q78" i="50"/>
  <c r="Q70" i="50"/>
  <c r="Q62" i="50"/>
  <c r="Q54" i="50"/>
  <c r="Q46" i="50"/>
  <c r="Q38" i="50"/>
  <c r="Q30" i="50"/>
  <c r="Q197" i="50"/>
  <c r="Q189" i="50"/>
  <c r="Q181" i="50"/>
  <c r="Q27" i="50"/>
  <c r="Q23" i="50"/>
  <c r="Q19" i="50"/>
  <c r="Q15" i="50"/>
  <c r="Q11" i="50"/>
  <c r="AA8" i="50"/>
  <c r="M1" i="108" s="1"/>
  <c r="AA196" i="50"/>
  <c r="AA188" i="50"/>
  <c r="AA180" i="50"/>
  <c r="AA172" i="50"/>
  <c r="AA164" i="50"/>
  <c r="AA156" i="50"/>
  <c r="AA201" i="50"/>
  <c r="AA193" i="50"/>
  <c r="AA185" i="50"/>
  <c r="AA177" i="50"/>
  <c r="AA169" i="50"/>
  <c r="AA161" i="50"/>
  <c r="AA149" i="50"/>
  <c r="AA141" i="50"/>
  <c r="AA133" i="50"/>
  <c r="AA125" i="50"/>
  <c r="AA117" i="50"/>
  <c r="AA109" i="50"/>
  <c r="AA101" i="50"/>
  <c r="AA93" i="50"/>
  <c r="AA85" i="50"/>
  <c r="AA77" i="50"/>
  <c r="AA69" i="50"/>
  <c r="AA61" i="50"/>
  <c r="AA53" i="50"/>
  <c r="AA45" i="50"/>
  <c r="AA37" i="50"/>
  <c r="AA29" i="50"/>
  <c r="AA21" i="50"/>
  <c r="AA13" i="50"/>
  <c r="AA148" i="50"/>
  <c r="AA140" i="50"/>
  <c r="AA132" i="50"/>
  <c r="AA124" i="50"/>
  <c r="AA116" i="50"/>
  <c r="AA108" i="50"/>
  <c r="AA100" i="50"/>
  <c r="AA92" i="50"/>
  <c r="AA84" i="50"/>
  <c r="AA76" i="50"/>
  <c r="AA68" i="50"/>
  <c r="AA60" i="50"/>
  <c r="AA52" i="50"/>
  <c r="AA44" i="50"/>
  <c r="AA36" i="50"/>
  <c r="AA28" i="50"/>
  <c r="AA20" i="50"/>
  <c r="AA12" i="50"/>
  <c r="AA198" i="50"/>
  <c r="AA190" i="50"/>
  <c r="AA182" i="50"/>
  <c r="AA174" i="50"/>
  <c r="AA166" i="50"/>
  <c r="AA158" i="50"/>
  <c r="AA150" i="50"/>
  <c r="AA195" i="50"/>
  <c r="AA187" i="50"/>
  <c r="AA179" i="50"/>
  <c r="AA171" i="50"/>
  <c r="AA163" i="50"/>
  <c r="AA153" i="50"/>
  <c r="AA143" i="50"/>
  <c r="AA135" i="50"/>
  <c r="AA127" i="50"/>
  <c r="AA119" i="50"/>
  <c r="AA111" i="50"/>
  <c r="AA103" i="50"/>
  <c r="AA95" i="50"/>
  <c r="AA87" i="50"/>
  <c r="AA79" i="50"/>
  <c r="AA71" i="50"/>
  <c r="AA63" i="50"/>
  <c r="AA55" i="50"/>
  <c r="AA47" i="50"/>
  <c r="AA39" i="50"/>
  <c r="AA31" i="50"/>
  <c r="AA23" i="50"/>
  <c r="AA15" i="50"/>
  <c r="AA151" i="50"/>
  <c r="AA142" i="50"/>
  <c r="AA134" i="50"/>
  <c r="AA126" i="50"/>
  <c r="AA118" i="50"/>
  <c r="AA110" i="50"/>
  <c r="AA102" i="50"/>
  <c r="AA94" i="50"/>
  <c r="AA86" i="50"/>
  <c r="AA78" i="50"/>
  <c r="AA70" i="50"/>
  <c r="AA62" i="50"/>
  <c r="AA54" i="50"/>
  <c r="AA46" i="50"/>
  <c r="AA38" i="50"/>
  <c r="AA30" i="50"/>
  <c r="AA22" i="50"/>
  <c r="AA14" i="50"/>
  <c r="AA200" i="50"/>
  <c r="AA192" i="50"/>
  <c r="AA184" i="50"/>
  <c r="AA176" i="50"/>
  <c r="AA168" i="50"/>
  <c r="AA160" i="50"/>
  <c r="AA152" i="50"/>
  <c r="AA197" i="50"/>
  <c r="AA189" i="50"/>
  <c r="AA181" i="50"/>
  <c r="AA173" i="50"/>
  <c r="AA165" i="50"/>
  <c r="AA157" i="50"/>
  <c r="AA145" i="50"/>
  <c r="AA137" i="50"/>
  <c r="AA129" i="50"/>
  <c r="AA121" i="50"/>
  <c r="AA113" i="50"/>
  <c r="AA105" i="50"/>
  <c r="AA97" i="50"/>
  <c r="AA89" i="50"/>
  <c r="AA81" i="50"/>
  <c r="AA73" i="50"/>
  <c r="AA65" i="50"/>
  <c r="AA57" i="50"/>
  <c r="AA49" i="50"/>
  <c r="AA41" i="50"/>
  <c r="AA33" i="50"/>
  <c r="AA25" i="50"/>
  <c r="AA17" i="50"/>
  <c r="AA155" i="50"/>
  <c r="AA144" i="50"/>
  <c r="AA136" i="50"/>
  <c r="AA128" i="50"/>
  <c r="AA120" i="50"/>
  <c r="AA112" i="50"/>
  <c r="AA104" i="50"/>
  <c r="AA96" i="50"/>
  <c r="AA88" i="50"/>
  <c r="AA80" i="50"/>
  <c r="AA72" i="50"/>
  <c r="AA64" i="50"/>
  <c r="AA56" i="50"/>
  <c r="AA48" i="50"/>
  <c r="AA40" i="50"/>
  <c r="AA32" i="50"/>
  <c r="AA24" i="50"/>
  <c r="AA16" i="50"/>
  <c r="AA202" i="50"/>
  <c r="AA194" i="50"/>
  <c r="AA186" i="50"/>
  <c r="AA178" i="50"/>
  <c r="AA170" i="50"/>
  <c r="AA162" i="50"/>
  <c r="AA154" i="50"/>
  <c r="AA199" i="50"/>
  <c r="AA191" i="50"/>
  <c r="AA183" i="50"/>
  <c r="AA175" i="50"/>
  <c r="AA167" i="50"/>
  <c r="AA159" i="50"/>
  <c r="AA147" i="50"/>
  <c r="AA139" i="50"/>
  <c r="AA131" i="50"/>
  <c r="AA123" i="50"/>
  <c r="AA115" i="50"/>
  <c r="AA107" i="50"/>
  <c r="AA99" i="50"/>
  <c r="AA91" i="50"/>
  <c r="AA83" i="50"/>
  <c r="AA75" i="50"/>
  <c r="AA67" i="50"/>
  <c r="AA59" i="50"/>
  <c r="AA51" i="50"/>
  <c r="AA43" i="50"/>
  <c r="AA35" i="50"/>
  <c r="AA27" i="50"/>
  <c r="AA19" i="50"/>
  <c r="AA11" i="50"/>
  <c r="AA146" i="50"/>
  <c r="AA138" i="50"/>
  <c r="AA130" i="50"/>
  <c r="AA122" i="50"/>
  <c r="AA114" i="50"/>
  <c r="AA106" i="50"/>
  <c r="AA98" i="50"/>
  <c r="AA90" i="50"/>
  <c r="AA82" i="50"/>
  <c r="AA74" i="50"/>
  <c r="AA66" i="50"/>
  <c r="AA58" i="50"/>
  <c r="AA50" i="50"/>
  <c r="AA42" i="50"/>
  <c r="AA34" i="50"/>
  <c r="AA26" i="50"/>
  <c r="AA18" i="50"/>
  <c r="Z199" i="50"/>
  <c r="L193" i="108" s="1"/>
  <c r="Z191" i="50"/>
  <c r="L185" i="108" s="1"/>
  <c r="Z183" i="50"/>
  <c r="L177" i="108" s="1"/>
  <c r="Z175" i="50"/>
  <c r="L169" i="108" s="1"/>
  <c r="Z167" i="50"/>
  <c r="L161" i="108" s="1"/>
  <c r="Z159" i="50"/>
  <c r="L153" i="108" s="1"/>
  <c r="Z151" i="50"/>
  <c r="L145" i="108" s="1"/>
  <c r="Z143" i="50"/>
  <c r="Z135" i="50"/>
  <c r="L129" i="108" s="1"/>
  <c r="Z127" i="50"/>
  <c r="Z119" i="50"/>
  <c r="L113" i="108" s="1"/>
  <c r="Z111" i="50"/>
  <c r="Z103" i="50"/>
  <c r="L97" i="108" s="1"/>
  <c r="Z95" i="50"/>
  <c r="Z87" i="50"/>
  <c r="L81" i="108" s="1"/>
  <c r="Z79" i="50"/>
  <c r="Z71" i="50"/>
  <c r="L65" i="108" s="1"/>
  <c r="Z63" i="50"/>
  <c r="Z55" i="50"/>
  <c r="L49" i="108" s="1"/>
  <c r="Z47" i="50"/>
  <c r="Z39" i="50"/>
  <c r="L33" i="108" s="1"/>
  <c r="Z31" i="50"/>
  <c r="Z23" i="50"/>
  <c r="L17" i="108" s="1"/>
  <c r="Z15" i="50"/>
  <c r="Z200" i="50"/>
  <c r="L194" i="108" s="1"/>
  <c r="Z192" i="50"/>
  <c r="Z184" i="50"/>
  <c r="L178" i="108" s="1"/>
  <c r="Z176" i="50"/>
  <c r="Z168" i="50"/>
  <c r="L162" i="108" s="1"/>
  <c r="Z160" i="50"/>
  <c r="Z152" i="50"/>
  <c r="L146" i="108" s="1"/>
  <c r="Z144" i="50"/>
  <c r="Z136" i="50"/>
  <c r="L130" i="108" s="1"/>
  <c r="Z128" i="50"/>
  <c r="Z120" i="50"/>
  <c r="L114" i="108" s="1"/>
  <c r="Z112" i="50"/>
  <c r="Z104" i="50"/>
  <c r="L98" i="108" s="1"/>
  <c r="Z96" i="50"/>
  <c r="Z88" i="50"/>
  <c r="L82" i="108" s="1"/>
  <c r="Z80" i="50"/>
  <c r="Z72" i="50"/>
  <c r="L66" i="108" s="1"/>
  <c r="Z64" i="50"/>
  <c r="Z56" i="50"/>
  <c r="L50" i="108" s="1"/>
  <c r="Z48" i="50"/>
  <c r="Z40" i="50"/>
  <c r="L34" i="108" s="1"/>
  <c r="Z32" i="50"/>
  <c r="Z24" i="50"/>
  <c r="L18" i="108" s="1"/>
  <c r="Z16" i="50"/>
  <c r="Z201" i="50"/>
  <c r="L195" i="108" s="1"/>
  <c r="Z193" i="50"/>
  <c r="Z185" i="50"/>
  <c r="L179" i="108" s="1"/>
  <c r="Z177" i="50"/>
  <c r="Z169" i="50"/>
  <c r="L163" i="108" s="1"/>
  <c r="Z161" i="50"/>
  <c r="Z153" i="50"/>
  <c r="L147" i="108" s="1"/>
  <c r="Z145" i="50"/>
  <c r="Z137" i="50"/>
  <c r="L131" i="108" s="1"/>
  <c r="Z129" i="50"/>
  <c r="Z121" i="50"/>
  <c r="L115" i="108" s="1"/>
  <c r="Z113" i="50"/>
  <c r="Z105" i="50"/>
  <c r="L99" i="108" s="1"/>
  <c r="Z97" i="50"/>
  <c r="Z89" i="50"/>
  <c r="L83" i="108" s="1"/>
  <c r="Z81" i="50"/>
  <c r="Z73" i="50"/>
  <c r="L67" i="108" s="1"/>
  <c r="Z65" i="50"/>
  <c r="Z57" i="50"/>
  <c r="L51" i="108" s="1"/>
  <c r="Z49" i="50"/>
  <c r="Z41" i="50"/>
  <c r="L35" i="108" s="1"/>
  <c r="Z33" i="50"/>
  <c r="Z25" i="50"/>
  <c r="L19" i="108" s="1"/>
  <c r="Z17" i="50"/>
  <c r="Z202" i="50"/>
  <c r="L196" i="108" s="1"/>
  <c r="Z194" i="50"/>
  <c r="Z186" i="50"/>
  <c r="L180" i="108" s="1"/>
  <c r="Z178" i="50"/>
  <c r="Z170" i="50"/>
  <c r="L164" i="108" s="1"/>
  <c r="Z162" i="50"/>
  <c r="Z154" i="50"/>
  <c r="L148" i="108" s="1"/>
  <c r="Z146" i="50"/>
  <c r="Z138" i="50"/>
  <c r="L132" i="108" s="1"/>
  <c r="Z130" i="50"/>
  <c r="Z122" i="50"/>
  <c r="L116" i="108" s="1"/>
  <c r="Z114" i="50"/>
  <c r="Z106" i="50"/>
  <c r="L100" i="108" s="1"/>
  <c r="Z98" i="50"/>
  <c r="Z90" i="50"/>
  <c r="L84" i="108" s="1"/>
  <c r="Z82" i="50"/>
  <c r="Z74" i="50"/>
  <c r="L68" i="108" s="1"/>
  <c r="Z66" i="50"/>
  <c r="Z58" i="50"/>
  <c r="L52" i="108" s="1"/>
  <c r="Z50" i="50"/>
  <c r="Z42" i="50"/>
  <c r="L36" i="108" s="1"/>
  <c r="Z34" i="50"/>
  <c r="Z26" i="50"/>
  <c r="L20" i="108" s="1"/>
  <c r="Z18" i="50"/>
  <c r="Z8" i="50"/>
  <c r="L1" i="108" s="1"/>
  <c r="Z195" i="50"/>
  <c r="L189" i="108" s="1"/>
  <c r="Z187" i="50"/>
  <c r="L181" i="108" s="1"/>
  <c r="Z179" i="50"/>
  <c r="L173" i="108" s="1"/>
  <c r="Z171" i="50"/>
  <c r="L165" i="108" s="1"/>
  <c r="Z163" i="50"/>
  <c r="L157" i="108" s="1"/>
  <c r="Z155" i="50"/>
  <c r="L149" i="108" s="1"/>
  <c r="Z147" i="50"/>
  <c r="L141" i="108" s="1"/>
  <c r="Z139" i="50"/>
  <c r="L133" i="108" s="1"/>
  <c r="Z131" i="50"/>
  <c r="L125" i="108" s="1"/>
  <c r="Z123" i="50"/>
  <c r="L117" i="108" s="1"/>
  <c r="Z115" i="50"/>
  <c r="L109" i="108" s="1"/>
  <c r="Z107" i="50"/>
  <c r="L101" i="108" s="1"/>
  <c r="Z99" i="50"/>
  <c r="L93" i="108" s="1"/>
  <c r="Z91" i="50"/>
  <c r="L85" i="108" s="1"/>
  <c r="Z83" i="50"/>
  <c r="L77" i="108" s="1"/>
  <c r="Z75" i="50"/>
  <c r="L69" i="108" s="1"/>
  <c r="Z67" i="50"/>
  <c r="L61" i="108" s="1"/>
  <c r="Z59" i="50"/>
  <c r="L53" i="108" s="1"/>
  <c r="Z51" i="50"/>
  <c r="L45" i="108" s="1"/>
  <c r="Z43" i="50"/>
  <c r="L37" i="108" s="1"/>
  <c r="Z35" i="50"/>
  <c r="L29" i="108" s="1"/>
  <c r="Z27" i="50"/>
  <c r="L21" i="108" s="1"/>
  <c r="Z19" i="50"/>
  <c r="L13" i="108" s="1"/>
  <c r="Z11" i="50"/>
  <c r="L5" i="108" s="1"/>
  <c r="Z196" i="50"/>
  <c r="L190" i="108" s="1"/>
  <c r="Z188" i="50"/>
  <c r="Z180" i="50"/>
  <c r="L174" i="108" s="1"/>
  <c r="Z172" i="50"/>
  <c r="Z164" i="50"/>
  <c r="L158" i="108" s="1"/>
  <c r="Z156" i="50"/>
  <c r="Z148" i="50"/>
  <c r="L142" i="108" s="1"/>
  <c r="Z140" i="50"/>
  <c r="Z132" i="50"/>
  <c r="L126" i="108" s="1"/>
  <c r="Z124" i="50"/>
  <c r="Z116" i="50"/>
  <c r="L110" i="108" s="1"/>
  <c r="Z108" i="50"/>
  <c r="Z100" i="50"/>
  <c r="L94" i="108" s="1"/>
  <c r="Z92" i="50"/>
  <c r="Z84" i="50"/>
  <c r="L78" i="108" s="1"/>
  <c r="Z76" i="50"/>
  <c r="Z68" i="50"/>
  <c r="L62" i="108" s="1"/>
  <c r="Z60" i="50"/>
  <c r="Z52" i="50"/>
  <c r="L46" i="108" s="1"/>
  <c r="Z44" i="50"/>
  <c r="Z36" i="50"/>
  <c r="L30" i="108" s="1"/>
  <c r="Z28" i="50"/>
  <c r="Z20" i="50"/>
  <c r="L14" i="108" s="1"/>
  <c r="Z12" i="50"/>
  <c r="Z197" i="50"/>
  <c r="L191" i="108" s="1"/>
  <c r="Z189" i="50"/>
  <c r="L183" i="108" s="1"/>
  <c r="Z181" i="50"/>
  <c r="L175" i="108" s="1"/>
  <c r="Z173" i="50"/>
  <c r="L167" i="108" s="1"/>
  <c r="Z165" i="50"/>
  <c r="L159" i="108" s="1"/>
  <c r="Z157" i="50"/>
  <c r="L151" i="108" s="1"/>
  <c r="Z149" i="50"/>
  <c r="L143" i="108" s="1"/>
  <c r="Z141" i="50"/>
  <c r="Z133" i="50"/>
  <c r="L127" i="108" s="1"/>
  <c r="Z125" i="50"/>
  <c r="Z117" i="50"/>
  <c r="L111" i="108" s="1"/>
  <c r="Z109" i="50"/>
  <c r="Z101" i="50"/>
  <c r="L95" i="108" s="1"/>
  <c r="Z93" i="50"/>
  <c r="Z85" i="50"/>
  <c r="L79" i="108" s="1"/>
  <c r="Z77" i="50"/>
  <c r="Z69" i="50"/>
  <c r="L63" i="108" s="1"/>
  <c r="Z61" i="50"/>
  <c r="Z53" i="50"/>
  <c r="L47" i="108" s="1"/>
  <c r="Z45" i="50"/>
  <c r="Z37" i="50"/>
  <c r="L31" i="108" s="1"/>
  <c r="Z29" i="50"/>
  <c r="Z21" i="50"/>
  <c r="L15" i="108" s="1"/>
  <c r="Z13" i="50"/>
  <c r="Z198" i="50"/>
  <c r="L192" i="108" s="1"/>
  <c r="Z190" i="50"/>
  <c r="Z182" i="50"/>
  <c r="L176" i="108" s="1"/>
  <c r="Z174" i="50"/>
  <c r="Z166" i="50"/>
  <c r="L160" i="108" s="1"/>
  <c r="Z158" i="50"/>
  <c r="Z150" i="50"/>
  <c r="L144" i="108" s="1"/>
  <c r="Z142" i="50"/>
  <c r="Z134" i="50"/>
  <c r="L128" i="108" s="1"/>
  <c r="Z126" i="50"/>
  <c r="Z118" i="50"/>
  <c r="L112" i="108" s="1"/>
  <c r="Z110" i="50"/>
  <c r="Z102" i="50"/>
  <c r="L96" i="108" s="1"/>
  <c r="Z94" i="50"/>
  <c r="Z86" i="50"/>
  <c r="L80" i="108" s="1"/>
  <c r="Z78" i="50"/>
  <c r="Z70" i="50"/>
  <c r="L64" i="108" s="1"/>
  <c r="Z62" i="50"/>
  <c r="Z54" i="50"/>
  <c r="L48" i="108" s="1"/>
  <c r="Z46" i="50"/>
  <c r="Z38" i="50"/>
  <c r="L32" i="108" s="1"/>
  <c r="Z30" i="50"/>
  <c r="Z22" i="50"/>
  <c r="L16" i="108" s="1"/>
  <c r="Z14" i="50"/>
  <c r="I190" i="42"/>
  <c r="U190" i="42" s="1"/>
  <c r="I180" i="42"/>
  <c r="U180" i="42" s="1"/>
  <c r="I174" i="42"/>
  <c r="U174" i="42" s="1"/>
  <c r="I166" i="42"/>
  <c r="U166" i="42" s="1"/>
  <c r="I160" i="42"/>
  <c r="U160" i="42" s="1"/>
  <c r="I152" i="42"/>
  <c r="U152" i="42" s="1"/>
  <c r="I144" i="42"/>
  <c r="U144" i="42" s="1"/>
  <c r="I136" i="42"/>
  <c r="U136" i="42" s="1"/>
  <c r="I128" i="42"/>
  <c r="U128" i="42" s="1"/>
  <c r="I120" i="42"/>
  <c r="U120" i="42" s="1"/>
  <c r="I192" i="42"/>
  <c r="U192" i="42" s="1"/>
  <c r="I184" i="42"/>
  <c r="U184" i="42" s="1"/>
  <c r="I178" i="42"/>
  <c r="U178" i="42" s="1"/>
  <c r="I168" i="42"/>
  <c r="U168" i="42" s="1"/>
  <c r="I158" i="42"/>
  <c r="U158" i="42" s="1"/>
  <c r="I150" i="42"/>
  <c r="U150" i="42" s="1"/>
  <c r="I142" i="42"/>
  <c r="U142" i="42" s="1"/>
  <c r="I134" i="42"/>
  <c r="U134" i="42" s="1"/>
  <c r="I126" i="42"/>
  <c r="U126" i="42" s="1"/>
  <c r="I118" i="42"/>
  <c r="U118" i="42" s="1"/>
  <c r="I110" i="42"/>
  <c r="U110" i="42" s="1"/>
  <c r="I102" i="42"/>
  <c r="U102" i="42" s="1"/>
  <c r="I94" i="42"/>
  <c r="U94" i="42" s="1"/>
  <c r="I86" i="42"/>
  <c r="U86" i="42" s="1"/>
  <c r="I78" i="42"/>
  <c r="U78" i="42" s="1"/>
  <c r="I70" i="42"/>
  <c r="U70" i="42" s="1"/>
  <c r="I62" i="42"/>
  <c r="U62" i="42" s="1"/>
  <c r="I54" i="42"/>
  <c r="U54" i="42" s="1"/>
  <c r="I46" i="42"/>
  <c r="U46" i="42" s="1"/>
  <c r="I38" i="42"/>
  <c r="U38" i="42" s="1"/>
  <c r="I30" i="42"/>
  <c r="U30" i="42" s="1"/>
  <c r="I22" i="42"/>
  <c r="U22" i="42" s="1"/>
  <c r="I12" i="42"/>
  <c r="U12" i="42" s="1"/>
  <c r="I189" i="42"/>
  <c r="U189" i="42" s="1"/>
  <c r="I181" i="42"/>
  <c r="U181" i="42" s="1"/>
  <c r="I167" i="42"/>
  <c r="U167" i="42" s="1"/>
  <c r="I151" i="42"/>
  <c r="U151" i="42" s="1"/>
  <c r="I135" i="42"/>
  <c r="U135" i="42" s="1"/>
  <c r="I112" i="42"/>
  <c r="U112" i="42" s="1"/>
  <c r="I104" i="42"/>
  <c r="U104" i="42" s="1"/>
  <c r="I96" i="42"/>
  <c r="U96" i="42" s="1"/>
  <c r="I88" i="42"/>
  <c r="U88" i="42" s="1"/>
  <c r="I80" i="42"/>
  <c r="U80" i="42" s="1"/>
  <c r="I72" i="42"/>
  <c r="U72" i="42" s="1"/>
  <c r="I64" i="42"/>
  <c r="U64" i="42" s="1"/>
  <c r="I56" i="42"/>
  <c r="U56" i="42" s="1"/>
  <c r="I48" i="42"/>
  <c r="U48" i="42" s="1"/>
  <c r="I40" i="42"/>
  <c r="U40" i="42" s="1"/>
  <c r="I32" i="42"/>
  <c r="U32" i="42" s="1"/>
  <c r="I24" i="42"/>
  <c r="U24" i="42" s="1"/>
  <c r="I18" i="42"/>
  <c r="U18" i="42" s="1"/>
  <c r="I10" i="42"/>
  <c r="U10" i="42" s="1"/>
  <c r="I4" i="42"/>
  <c r="U4" i="42" s="1"/>
  <c r="I187" i="42"/>
  <c r="U187" i="42" s="1"/>
  <c r="I171" i="42"/>
  <c r="U171" i="42" s="1"/>
  <c r="I155" i="42"/>
  <c r="U155" i="42" s="1"/>
  <c r="I139" i="42"/>
  <c r="U139" i="42" s="1"/>
  <c r="I123" i="42"/>
  <c r="U123" i="42" s="1"/>
  <c r="I107" i="42"/>
  <c r="U107" i="42" s="1"/>
  <c r="I91" i="42"/>
  <c r="U91" i="42" s="1"/>
  <c r="I73" i="42"/>
  <c r="U73" i="42" s="1"/>
  <c r="I55" i="42"/>
  <c r="U55" i="42" s="1"/>
  <c r="I37" i="42"/>
  <c r="U37" i="42" s="1"/>
  <c r="I23" i="42"/>
  <c r="U23" i="42" s="1"/>
  <c r="I11" i="42"/>
  <c r="U11" i="42" s="1"/>
  <c r="I191" i="42"/>
  <c r="U191" i="42" s="1"/>
  <c r="I173" i="42"/>
  <c r="U173" i="42" s="1"/>
  <c r="I157" i="42"/>
  <c r="U157" i="42" s="1"/>
  <c r="I141" i="42"/>
  <c r="U141" i="42" s="1"/>
  <c r="I125" i="42"/>
  <c r="U125" i="42" s="1"/>
  <c r="I109" i="42"/>
  <c r="U109" i="42" s="1"/>
  <c r="I93" i="42"/>
  <c r="U93" i="42" s="1"/>
  <c r="I77" i="42"/>
  <c r="U77" i="42" s="1"/>
  <c r="I63" i="42"/>
  <c r="U63" i="42" s="1"/>
  <c r="I49" i="42"/>
  <c r="U49" i="42" s="1"/>
  <c r="I35" i="42"/>
  <c r="U35" i="42" s="1"/>
  <c r="I13" i="42"/>
  <c r="U13" i="42" s="1"/>
  <c r="I119" i="42"/>
  <c r="U119" i="42" s="1"/>
  <c r="I103" i="42"/>
  <c r="U103" i="42" s="1"/>
  <c r="I87" i="42"/>
  <c r="U87" i="42" s="1"/>
  <c r="I69" i="42"/>
  <c r="U69" i="42" s="1"/>
  <c r="I57" i="42"/>
  <c r="U57" i="42" s="1"/>
  <c r="I41" i="42"/>
  <c r="U41" i="42" s="1"/>
  <c r="I27" i="42"/>
  <c r="U27" i="42" s="1"/>
  <c r="I3" i="42"/>
  <c r="U3" i="42" s="1"/>
  <c r="I169" i="42"/>
  <c r="U169" i="42" s="1"/>
  <c r="I153" i="42"/>
  <c r="U153" i="42" s="1"/>
  <c r="I137" i="42"/>
  <c r="U137" i="42" s="1"/>
  <c r="I121" i="42"/>
  <c r="U121" i="42" s="1"/>
  <c r="I105" i="42"/>
  <c r="U105" i="42" s="1"/>
  <c r="I89" i="42"/>
  <c r="U89" i="42" s="1"/>
  <c r="I75" i="42"/>
  <c r="U75" i="42" s="1"/>
  <c r="I53" i="42"/>
  <c r="U53" i="42" s="1"/>
  <c r="I39" i="42"/>
  <c r="U39" i="42" s="1"/>
  <c r="I21" i="42"/>
  <c r="U21" i="42" s="1"/>
  <c r="I5" i="42"/>
  <c r="U5" i="42" s="1"/>
  <c r="I194" i="42"/>
  <c r="U194" i="42" s="1"/>
  <c r="H202" i="50" s="1"/>
  <c r="C196" i="108" s="1"/>
  <c r="I186" i="42"/>
  <c r="U186" i="42" s="1"/>
  <c r="I176" i="42"/>
  <c r="U176" i="42" s="1"/>
  <c r="I170" i="42"/>
  <c r="U170" i="42" s="1"/>
  <c r="I164" i="42"/>
  <c r="U164" i="42" s="1"/>
  <c r="I156" i="42"/>
  <c r="U156" i="42" s="1"/>
  <c r="I148" i="42"/>
  <c r="U148" i="42" s="1"/>
  <c r="I140" i="42"/>
  <c r="U140" i="42" s="1"/>
  <c r="I132" i="42"/>
  <c r="U132" i="42" s="1"/>
  <c r="I124" i="42"/>
  <c r="U124" i="42" s="1"/>
  <c r="I116" i="42"/>
  <c r="U116" i="42" s="1"/>
  <c r="I188" i="42"/>
  <c r="U188" i="42" s="1"/>
  <c r="I182" i="42"/>
  <c r="U182" i="42" s="1"/>
  <c r="I172" i="42"/>
  <c r="U172" i="42" s="1"/>
  <c r="I162" i="42"/>
  <c r="U162" i="42" s="1"/>
  <c r="I154" i="42"/>
  <c r="U154" i="42" s="1"/>
  <c r="I146" i="42"/>
  <c r="U146" i="42" s="1"/>
  <c r="I138" i="42"/>
  <c r="U138" i="42" s="1"/>
  <c r="I130" i="42"/>
  <c r="U130" i="42" s="1"/>
  <c r="I122" i="42"/>
  <c r="U122" i="42" s="1"/>
  <c r="I114" i="42"/>
  <c r="U114" i="42" s="1"/>
  <c r="I106" i="42"/>
  <c r="U106" i="42" s="1"/>
  <c r="I98" i="42"/>
  <c r="U98" i="42" s="1"/>
  <c r="I90" i="42"/>
  <c r="U90" i="42" s="1"/>
  <c r="I82" i="42"/>
  <c r="U82" i="42" s="1"/>
  <c r="I74" i="42"/>
  <c r="U74" i="42" s="1"/>
  <c r="I66" i="42"/>
  <c r="U66" i="42" s="1"/>
  <c r="I58" i="42"/>
  <c r="U58" i="42" s="1"/>
  <c r="I50" i="42"/>
  <c r="U50" i="42" s="1"/>
  <c r="I42" i="42"/>
  <c r="U42" i="42" s="1"/>
  <c r="I34" i="42"/>
  <c r="U34" i="42" s="1"/>
  <c r="I26" i="42"/>
  <c r="U26" i="42" s="1"/>
  <c r="I16" i="42"/>
  <c r="U16" i="42" s="1"/>
  <c r="I6" i="42"/>
  <c r="U6" i="42" s="1"/>
  <c r="I185" i="42"/>
  <c r="U185" i="42" s="1"/>
  <c r="I175" i="42"/>
  <c r="U175" i="42" s="1"/>
  <c r="I159" i="42"/>
  <c r="U159" i="42" s="1"/>
  <c r="I143" i="42"/>
  <c r="U143" i="42" s="1"/>
  <c r="I127" i="42"/>
  <c r="U127" i="42" s="1"/>
  <c r="I108" i="42"/>
  <c r="U108" i="42" s="1"/>
  <c r="I100" i="42"/>
  <c r="U100" i="42" s="1"/>
  <c r="I92" i="42"/>
  <c r="U92" i="42" s="1"/>
  <c r="I84" i="42"/>
  <c r="U84" i="42" s="1"/>
  <c r="I76" i="42"/>
  <c r="U76" i="42" s="1"/>
  <c r="I68" i="42"/>
  <c r="U68" i="42" s="1"/>
  <c r="I60" i="42"/>
  <c r="U60" i="42" s="1"/>
  <c r="I52" i="42"/>
  <c r="U52" i="42" s="1"/>
  <c r="I44" i="42"/>
  <c r="U44" i="42" s="1"/>
  <c r="I36" i="42"/>
  <c r="U36" i="42" s="1"/>
  <c r="I28" i="42"/>
  <c r="U28" i="42" s="1"/>
  <c r="I20" i="42"/>
  <c r="U20" i="42" s="1"/>
  <c r="I14" i="42"/>
  <c r="U14" i="42" s="1"/>
  <c r="I8" i="42"/>
  <c r="U8" i="42" s="1"/>
  <c r="I193" i="42"/>
  <c r="U193" i="42" s="1"/>
  <c r="H201" i="50" s="1"/>
  <c r="C195" i="108" s="1"/>
  <c r="I177" i="42"/>
  <c r="U177" i="42" s="1"/>
  <c r="I163" i="42"/>
  <c r="U163" i="42" s="1"/>
  <c r="I147" i="42"/>
  <c r="U147" i="42" s="1"/>
  <c r="I131" i="42"/>
  <c r="U131" i="42" s="1"/>
  <c r="I115" i="42"/>
  <c r="U115" i="42" s="1"/>
  <c r="I99" i="42"/>
  <c r="U99" i="42" s="1"/>
  <c r="I83" i="42"/>
  <c r="U83" i="42" s="1"/>
  <c r="I65" i="42"/>
  <c r="U65" i="42" s="1"/>
  <c r="I47" i="42"/>
  <c r="U47" i="42" s="1"/>
  <c r="I29" i="42"/>
  <c r="U29" i="42" s="1"/>
  <c r="I19" i="42"/>
  <c r="U19" i="42" s="1"/>
  <c r="I7" i="42"/>
  <c r="U7" i="42" s="1"/>
  <c r="I183" i="42"/>
  <c r="U183" i="42" s="1"/>
  <c r="I165" i="42"/>
  <c r="U165" i="42" s="1"/>
  <c r="I149" i="42"/>
  <c r="U149" i="42" s="1"/>
  <c r="I133" i="42"/>
  <c r="U133" i="42" s="1"/>
  <c r="I117" i="42"/>
  <c r="U117" i="42" s="1"/>
  <c r="I101" i="42"/>
  <c r="U101" i="42" s="1"/>
  <c r="I85" i="42"/>
  <c r="U85" i="42" s="1"/>
  <c r="I71" i="42"/>
  <c r="U71" i="42" s="1"/>
  <c r="I59" i="42"/>
  <c r="U59" i="42" s="1"/>
  <c r="I43" i="42"/>
  <c r="U43" i="42" s="1"/>
  <c r="I25" i="42"/>
  <c r="U25" i="42" s="1"/>
  <c r="I9" i="42"/>
  <c r="U9" i="42" s="1"/>
  <c r="I111" i="42"/>
  <c r="U111" i="42" s="1"/>
  <c r="I95" i="42"/>
  <c r="U95" i="42" s="1"/>
  <c r="I79" i="42"/>
  <c r="U79" i="42" s="1"/>
  <c r="I61" i="42"/>
  <c r="U61" i="42" s="1"/>
  <c r="I51" i="42"/>
  <c r="U51" i="42" s="1"/>
  <c r="I33" i="42"/>
  <c r="U33" i="42" s="1"/>
  <c r="I15" i="42"/>
  <c r="U15" i="42" s="1"/>
  <c r="I179" i="42"/>
  <c r="U179" i="42" s="1"/>
  <c r="I161" i="42"/>
  <c r="U161" i="42" s="1"/>
  <c r="I145" i="42"/>
  <c r="U145" i="42" s="1"/>
  <c r="I129" i="42"/>
  <c r="U129" i="42" s="1"/>
  <c r="I113" i="42"/>
  <c r="U113" i="42" s="1"/>
  <c r="I97" i="42"/>
  <c r="U97" i="42" s="1"/>
  <c r="I81" i="42"/>
  <c r="U81" i="42" s="1"/>
  <c r="I67" i="42"/>
  <c r="U67" i="42" s="1"/>
  <c r="I45" i="42"/>
  <c r="U45" i="42" s="1"/>
  <c r="I31" i="42"/>
  <c r="U31" i="42" s="1"/>
  <c r="I17" i="42"/>
  <c r="U17" i="42" s="1"/>
  <c r="A7" i="1"/>
  <c r="A33" i="1"/>
  <c r="AM5" i="4"/>
  <c r="AV4" i="4"/>
  <c r="AM3" i="4"/>
  <c r="BD13" i="4"/>
  <c r="BD17" i="4"/>
  <c r="BD29" i="4"/>
  <c r="BD39" i="4"/>
  <c r="BD47" i="4"/>
  <c r="BD53" i="4"/>
  <c r="BD63" i="4"/>
  <c r="BD71" i="4"/>
  <c r="BD79" i="4"/>
  <c r="BD85" i="4"/>
  <c r="BD93" i="4"/>
  <c r="BD101" i="4"/>
  <c r="BD109" i="4"/>
  <c r="BD117" i="4"/>
  <c r="BD125" i="4"/>
  <c r="BD133" i="4"/>
  <c r="BD141" i="4"/>
  <c r="BD149" i="4"/>
  <c r="BD157" i="4"/>
  <c r="BD165" i="4"/>
  <c r="BD173" i="4"/>
  <c r="BD183" i="4"/>
  <c r="BD11" i="4"/>
  <c r="BD15" i="4"/>
  <c r="BD23" i="4"/>
  <c r="BD27" i="4"/>
  <c r="BD33" i="4"/>
  <c r="BD41" i="4"/>
  <c r="BD51" i="4"/>
  <c r="BD59" i="4"/>
  <c r="BD65" i="4"/>
  <c r="BD73" i="4"/>
  <c r="BD83" i="4"/>
  <c r="BD91" i="4"/>
  <c r="BD99" i="4"/>
  <c r="BD107" i="4"/>
  <c r="BD115" i="4"/>
  <c r="BD123" i="4"/>
  <c r="BD9" i="4"/>
  <c r="BD21" i="4"/>
  <c r="BD25" i="4"/>
  <c r="BD35" i="4"/>
  <c r="BD43" i="4"/>
  <c r="BD49" i="4"/>
  <c r="BD57" i="4"/>
  <c r="BD67" i="4"/>
  <c r="BD75" i="4"/>
  <c r="BD81" i="4"/>
  <c r="BD89" i="4"/>
  <c r="BD97" i="4"/>
  <c r="BD105" i="4"/>
  <c r="BD113" i="4"/>
  <c r="BD121" i="4"/>
  <c r="BD129" i="4"/>
  <c r="BD137" i="4"/>
  <c r="BD145" i="4"/>
  <c r="BD153" i="4"/>
  <c r="BD161" i="4"/>
  <c r="BD169" i="4"/>
  <c r="BD177" i="4"/>
  <c r="BD187" i="4"/>
  <c r="BD195" i="4"/>
  <c r="BD7" i="4"/>
  <c r="BD19" i="4"/>
  <c r="BD31" i="4"/>
  <c r="BD37" i="4"/>
  <c r="BD45" i="4"/>
  <c r="BD55" i="4"/>
  <c r="BD61" i="4"/>
  <c r="BD69" i="4"/>
  <c r="BD77" i="4"/>
  <c r="BD87" i="4"/>
  <c r="BD95" i="4"/>
  <c r="BD103" i="4"/>
  <c r="BD111" i="4"/>
  <c r="BD119" i="4"/>
  <c r="BD127" i="4"/>
  <c r="BD135" i="4"/>
  <c r="BD143" i="4"/>
  <c r="BD151" i="4"/>
  <c r="BD159" i="4"/>
  <c r="BD167" i="4"/>
  <c r="BD175" i="4"/>
  <c r="BD181" i="4"/>
  <c r="BD191" i="4"/>
  <c r="BD197" i="4"/>
  <c r="BD10" i="4"/>
  <c r="BD16" i="4"/>
  <c r="BD20" i="4"/>
  <c r="BD26" i="4"/>
  <c r="BD30" i="4"/>
  <c r="BD34" i="4"/>
  <c r="BD38" i="4"/>
  <c r="BD42" i="4"/>
  <c r="BD46" i="4"/>
  <c r="BD50" i="4"/>
  <c r="BD54" i="4"/>
  <c r="BD58" i="4"/>
  <c r="BD62" i="4"/>
  <c r="BD66" i="4"/>
  <c r="BD70" i="4"/>
  <c r="BD74" i="4"/>
  <c r="BD78" i="4"/>
  <c r="BD82" i="4"/>
  <c r="BD86" i="4"/>
  <c r="BD90" i="4"/>
  <c r="BD94" i="4"/>
  <c r="BD98" i="4"/>
  <c r="BD102" i="4"/>
  <c r="BD106" i="4"/>
  <c r="BD110" i="4"/>
  <c r="BD114" i="4"/>
  <c r="BD118" i="4"/>
  <c r="BD131" i="4"/>
  <c r="BD139" i="4"/>
  <c r="BD147" i="4"/>
  <c r="BD155" i="4"/>
  <c r="BD163" i="4"/>
  <c r="BD171" i="4"/>
  <c r="BD179" i="4"/>
  <c r="BD185" i="4"/>
  <c r="BD189" i="4"/>
  <c r="BD193" i="4"/>
  <c r="BD8" i="4"/>
  <c r="BD12" i="4"/>
  <c r="BD14" i="4"/>
  <c r="BD18" i="4"/>
  <c r="BD22" i="4"/>
  <c r="BD24" i="4"/>
  <c r="BD28" i="4"/>
  <c r="BD32" i="4"/>
  <c r="BD36" i="4"/>
  <c r="BD40" i="4"/>
  <c r="BD44" i="4"/>
  <c r="BD48" i="4"/>
  <c r="BD52" i="4"/>
  <c r="BD56" i="4"/>
  <c r="BD60" i="4"/>
  <c r="BD64" i="4"/>
  <c r="BD68" i="4"/>
  <c r="BD72" i="4"/>
  <c r="BD76" i="4"/>
  <c r="BD80" i="4"/>
  <c r="BD84" i="4"/>
  <c r="BD88" i="4"/>
  <c r="BD92" i="4"/>
  <c r="BD96" i="4"/>
  <c r="BD100" i="4"/>
  <c r="BD104" i="4"/>
  <c r="BD108" i="4"/>
  <c r="BD112" i="4"/>
  <c r="BD116" i="4"/>
  <c r="BD120" i="4"/>
  <c r="BD124" i="4"/>
  <c r="BD128" i="4"/>
  <c r="BD132" i="4"/>
  <c r="BD136" i="4"/>
  <c r="BD140" i="4"/>
  <c r="BD144" i="4"/>
  <c r="BD148" i="4"/>
  <c r="BD152" i="4"/>
  <c r="BD156" i="4"/>
  <c r="BD160" i="4"/>
  <c r="BD164" i="4"/>
  <c r="BD168" i="4"/>
  <c r="BD172" i="4"/>
  <c r="BD176" i="4"/>
  <c r="BD182" i="4"/>
  <c r="BD186" i="4"/>
  <c r="BD188" i="4"/>
  <c r="BD192" i="4"/>
  <c r="BD196" i="4"/>
  <c r="BD122" i="4"/>
  <c r="BD126" i="4"/>
  <c r="BD130" i="4"/>
  <c r="BD134" i="4"/>
  <c r="BD138" i="4"/>
  <c r="BD142" i="4"/>
  <c r="BD146" i="4"/>
  <c r="BD150" i="4"/>
  <c r="BD154" i="4"/>
  <c r="BD158" i="4"/>
  <c r="BD162" i="4"/>
  <c r="BD166" i="4"/>
  <c r="BD170" i="4"/>
  <c r="BD174" i="4"/>
  <c r="BD178" i="4"/>
  <c r="BD180" i="4"/>
  <c r="BD184" i="4"/>
  <c r="BD190" i="4"/>
  <c r="BD194" i="4"/>
  <c r="BD198" i="4"/>
  <c r="BM5" i="4"/>
  <c r="BM3" i="4"/>
  <c r="X2" i="5"/>
  <c r="X3" i="5" s="1"/>
  <c r="AE4" i="3"/>
  <c r="AD5" i="4"/>
  <c r="AD3" i="4"/>
  <c r="L25" i="4"/>
  <c r="AD25" i="4" s="1"/>
  <c r="L198" i="4"/>
  <c r="AD198" i="4" s="1"/>
  <c r="L196" i="4"/>
  <c r="AD196" i="4" s="1"/>
  <c r="L194" i="4"/>
  <c r="AD194" i="4" s="1"/>
  <c r="L192" i="4"/>
  <c r="AD192" i="4" s="1"/>
  <c r="L190" i="4"/>
  <c r="AD190" i="4" s="1"/>
  <c r="L188" i="4"/>
  <c r="AD188" i="4" s="1"/>
  <c r="L186" i="4"/>
  <c r="AD186" i="4" s="1"/>
  <c r="L184" i="4"/>
  <c r="AD184" i="4" s="1"/>
  <c r="L182" i="4"/>
  <c r="AD182" i="4" s="1"/>
  <c r="L180" i="4"/>
  <c r="AD180" i="4" s="1"/>
  <c r="L178" i="4"/>
  <c r="AD178" i="4" s="1"/>
  <c r="L176" i="4"/>
  <c r="AD176" i="4" s="1"/>
  <c r="L174" i="4"/>
  <c r="AD174" i="4" s="1"/>
  <c r="L172" i="4"/>
  <c r="AD172" i="4" s="1"/>
  <c r="L170" i="4"/>
  <c r="AD170" i="4" s="1"/>
  <c r="L168" i="4"/>
  <c r="AD168" i="4" s="1"/>
  <c r="L166" i="4"/>
  <c r="AD166" i="4" s="1"/>
  <c r="L164" i="4"/>
  <c r="AD164" i="4" s="1"/>
  <c r="L162" i="4"/>
  <c r="AD162" i="4" s="1"/>
  <c r="L160" i="4"/>
  <c r="AD160" i="4" s="1"/>
  <c r="L158" i="4"/>
  <c r="AD158" i="4" s="1"/>
  <c r="L156" i="4"/>
  <c r="AD156" i="4" s="1"/>
  <c r="L154" i="4"/>
  <c r="AD154" i="4" s="1"/>
  <c r="L152" i="4"/>
  <c r="AD152" i="4" s="1"/>
  <c r="L150" i="4"/>
  <c r="AD150" i="4" s="1"/>
  <c r="L148" i="4"/>
  <c r="AD148" i="4" s="1"/>
  <c r="L146" i="4"/>
  <c r="AD146" i="4" s="1"/>
  <c r="L144" i="4"/>
  <c r="AD144" i="4" s="1"/>
  <c r="L142" i="4"/>
  <c r="AD142" i="4" s="1"/>
  <c r="L140" i="4"/>
  <c r="AD140" i="4" s="1"/>
  <c r="L138" i="4"/>
  <c r="AD138" i="4" s="1"/>
  <c r="L136" i="4"/>
  <c r="AD136" i="4" s="1"/>
  <c r="L134" i="4"/>
  <c r="AD134" i="4" s="1"/>
  <c r="L132" i="4"/>
  <c r="AD132" i="4" s="1"/>
  <c r="L130" i="4"/>
  <c r="AD130" i="4" s="1"/>
  <c r="L128" i="4"/>
  <c r="AD128" i="4" s="1"/>
  <c r="L126" i="4"/>
  <c r="AD126" i="4" s="1"/>
  <c r="L124" i="4"/>
  <c r="AD124" i="4" s="1"/>
  <c r="L122" i="4"/>
  <c r="AD122" i="4" s="1"/>
  <c r="L120" i="4"/>
  <c r="AD120" i="4" s="1"/>
  <c r="L118" i="4"/>
  <c r="AD118" i="4" s="1"/>
  <c r="L116" i="4"/>
  <c r="AD116" i="4" s="1"/>
  <c r="L114" i="4"/>
  <c r="AD114" i="4" s="1"/>
  <c r="L112" i="4"/>
  <c r="AD112" i="4" s="1"/>
  <c r="L110" i="4"/>
  <c r="AD110" i="4" s="1"/>
  <c r="L108" i="4"/>
  <c r="AD108" i="4" s="1"/>
  <c r="L106" i="4"/>
  <c r="AD106" i="4" s="1"/>
  <c r="L104" i="4"/>
  <c r="AD104" i="4" s="1"/>
  <c r="L102" i="4"/>
  <c r="AD102" i="4" s="1"/>
  <c r="L100" i="4"/>
  <c r="AD100" i="4" s="1"/>
  <c r="L98" i="4"/>
  <c r="AD98" i="4" s="1"/>
  <c r="L96" i="4"/>
  <c r="AD96" i="4" s="1"/>
  <c r="L94" i="4"/>
  <c r="AD94" i="4" s="1"/>
  <c r="L92" i="4"/>
  <c r="AD92" i="4" s="1"/>
  <c r="L90" i="4"/>
  <c r="AD90" i="4" s="1"/>
  <c r="L88" i="4"/>
  <c r="AD88" i="4" s="1"/>
  <c r="L86" i="4"/>
  <c r="AD86" i="4" s="1"/>
  <c r="L84" i="4"/>
  <c r="AD84" i="4" s="1"/>
  <c r="L82" i="4"/>
  <c r="AD82" i="4" s="1"/>
  <c r="L80" i="4"/>
  <c r="AD80" i="4" s="1"/>
  <c r="L78" i="4"/>
  <c r="AD78" i="4" s="1"/>
  <c r="L76" i="4"/>
  <c r="AD76" i="4" s="1"/>
  <c r="L74" i="4"/>
  <c r="AD74" i="4" s="1"/>
  <c r="L72" i="4"/>
  <c r="AD72" i="4" s="1"/>
  <c r="L70" i="4"/>
  <c r="AD70" i="4" s="1"/>
  <c r="L68" i="4"/>
  <c r="AD68" i="4" s="1"/>
  <c r="L66" i="4"/>
  <c r="AD66" i="4" s="1"/>
  <c r="L64" i="4"/>
  <c r="AD64" i="4" s="1"/>
  <c r="L62" i="4"/>
  <c r="AD62" i="4" s="1"/>
  <c r="L60" i="4"/>
  <c r="AD60" i="4" s="1"/>
  <c r="L58" i="4"/>
  <c r="AD58" i="4" s="1"/>
  <c r="L56" i="4"/>
  <c r="AD56" i="4" s="1"/>
  <c r="L54" i="4"/>
  <c r="AD54" i="4" s="1"/>
  <c r="L52" i="4"/>
  <c r="AD52" i="4" s="1"/>
  <c r="L50" i="4"/>
  <c r="AD50" i="4" s="1"/>
  <c r="L48" i="4"/>
  <c r="AD48" i="4" s="1"/>
  <c r="L46" i="4"/>
  <c r="AD46" i="4" s="1"/>
  <c r="L44" i="4"/>
  <c r="AD44" i="4" s="1"/>
  <c r="L42" i="4"/>
  <c r="AD42" i="4" s="1"/>
  <c r="L40" i="4"/>
  <c r="AD40" i="4" s="1"/>
  <c r="L38" i="4"/>
  <c r="AD38" i="4" s="1"/>
  <c r="L36" i="4"/>
  <c r="AD36" i="4" s="1"/>
  <c r="L34" i="4"/>
  <c r="AD34" i="4" s="1"/>
  <c r="L32" i="4"/>
  <c r="AD32" i="4" s="1"/>
  <c r="L30" i="4"/>
  <c r="AD30" i="4" s="1"/>
  <c r="L28" i="4"/>
  <c r="AD28" i="4" s="1"/>
  <c r="L26" i="4"/>
  <c r="AD26" i="4" s="1"/>
  <c r="L24" i="4"/>
  <c r="AD24" i="4" s="1"/>
  <c r="L23" i="4"/>
  <c r="AD23" i="4" s="1"/>
  <c r="L22" i="4"/>
  <c r="AD22" i="4" s="1"/>
  <c r="L21" i="4"/>
  <c r="AD21" i="4" s="1"/>
  <c r="L20" i="4"/>
  <c r="AD20" i="4" s="1"/>
  <c r="L19" i="4"/>
  <c r="AD19" i="4" s="1"/>
  <c r="L18" i="4"/>
  <c r="AD18" i="4" s="1"/>
  <c r="L17" i="4"/>
  <c r="AD17" i="4" s="1"/>
  <c r="L16" i="4"/>
  <c r="AD16" i="4" s="1"/>
  <c r="L15" i="4"/>
  <c r="AD15" i="4" s="1"/>
  <c r="L14" i="4"/>
  <c r="AD14" i="4" s="1"/>
  <c r="L13" i="4"/>
  <c r="AD13" i="4" s="1"/>
  <c r="L12" i="4"/>
  <c r="AD12" i="4" s="1"/>
  <c r="L11" i="4"/>
  <c r="AD11" i="4" s="1"/>
  <c r="L10" i="4"/>
  <c r="AD10" i="4" s="1"/>
  <c r="L9" i="4"/>
  <c r="AD9" i="4" s="1"/>
  <c r="L8" i="4"/>
  <c r="AD8" i="4" s="1"/>
  <c r="L7" i="4"/>
  <c r="AD7" i="4" s="1"/>
  <c r="L169" i="4"/>
  <c r="AD169" i="4" s="1"/>
  <c r="L165" i="4"/>
  <c r="AD165" i="4" s="1"/>
  <c r="L161" i="4"/>
  <c r="AD161" i="4" s="1"/>
  <c r="L157" i="4"/>
  <c r="AD157" i="4" s="1"/>
  <c r="L153" i="4"/>
  <c r="AD153" i="4" s="1"/>
  <c r="L149" i="4"/>
  <c r="AD149" i="4" s="1"/>
  <c r="L145" i="4"/>
  <c r="AD145" i="4" s="1"/>
  <c r="L141" i="4"/>
  <c r="AD141" i="4" s="1"/>
  <c r="L137" i="4"/>
  <c r="AD137" i="4" s="1"/>
  <c r="L133" i="4"/>
  <c r="AD133" i="4" s="1"/>
  <c r="L129" i="4"/>
  <c r="AD129" i="4" s="1"/>
  <c r="L125" i="4"/>
  <c r="AD125" i="4" s="1"/>
  <c r="L121" i="4"/>
  <c r="AD121" i="4" s="1"/>
  <c r="L117" i="4"/>
  <c r="AD117" i="4" s="1"/>
  <c r="L113" i="4"/>
  <c r="AD113" i="4" s="1"/>
  <c r="L109" i="4"/>
  <c r="AD109" i="4" s="1"/>
  <c r="L105" i="4"/>
  <c r="AD105" i="4" s="1"/>
  <c r="L101" i="4"/>
  <c r="AD101" i="4" s="1"/>
  <c r="L97" i="4"/>
  <c r="AD97" i="4" s="1"/>
  <c r="L93" i="4"/>
  <c r="AD93" i="4" s="1"/>
  <c r="L89" i="4"/>
  <c r="AD89" i="4" s="1"/>
  <c r="L85" i="4"/>
  <c r="AD85" i="4" s="1"/>
  <c r="L81" i="4"/>
  <c r="AD81" i="4" s="1"/>
  <c r="L77" i="4"/>
  <c r="AD77" i="4" s="1"/>
  <c r="L73" i="4"/>
  <c r="AD73" i="4" s="1"/>
  <c r="L69" i="4"/>
  <c r="AD69" i="4" s="1"/>
  <c r="L65" i="4"/>
  <c r="AD65" i="4" s="1"/>
  <c r="L61" i="4"/>
  <c r="AD61" i="4" s="1"/>
  <c r="L57" i="4"/>
  <c r="AD57" i="4" s="1"/>
  <c r="L53" i="4"/>
  <c r="AD53" i="4" s="1"/>
  <c r="L49" i="4"/>
  <c r="AD49" i="4" s="1"/>
  <c r="L45" i="4"/>
  <c r="AD45" i="4" s="1"/>
  <c r="L41" i="4"/>
  <c r="AD41" i="4" s="1"/>
  <c r="L37" i="4"/>
  <c r="AD37" i="4" s="1"/>
  <c r="L33" i="4"/>
  <c r="AD33" i="4" s="1"/>
  <c r="L29" i="4"/>
  <c r="AD29" i="4" s="1"/>
  <c r="L197" i="4"/>
  <c r="AD197" i="4" s="1"/>
  <c r="L195" i="4"/>
  <c r="AD195" i="4" s="1"/>
  <c r="L193" i="4"/>
  <c r="AD193" i="4" s="1"/>
  <c r="L191" i="4"/>
  <c r="AD191" i="4" s="1"/>
  <c r="L189" i="4"/>
  <c r="AD189" i="4" s="1"/>
  <c r="L187" i="4"/>
  <c r="AD187" i="4" s="1"/>
  <c r="L185" i="4"/>
  <c r="AD185" i="4" s="1"/>
  <c r="L183" i="4"/>
  <c r="AD183" i="4" s="1"/>
  <c r="L181" i="4"/>
  <c r="AD181" i="4" s="1"/>
  <c r="L179" i="4"/>
  <c r="AD179" i="4" s="1"/>
  <c r="L177" i="4"/>
  <c r="AD177" i="4" s="1"/>
  <c r="L175" i="4"/>
  <c r="AD175" i="4" s="1"/>
  <c r="L173" i="4"/>
  <c r="AD173" i="4" s="1"/>
  <c r="L171" i="4"/>
  <c r="AD171" i="4" s="1"/>
  <c r="L167" i="4"/>
  <c r="AD167" i="4" s="1"/>
  <c r="L163" i="4"/>
  <c r="AD163" i="4" s="1"/>
  <c r="L159" i="4"/>
  <c r="AD159" i="4" s="1"/>
  <c r="L155" i="4"/>
  <c r="AD155" i="4" s="1"/>
  <c r="L151" i="4"/>
  <c r="AD151" i="4" s="1"/>
  <c r="L147" i="4"/>
  <c r="AD147" i="4" s="1"/>
  <c r="L143" i="4"/>
  <c r="AD143" i="4" s="1"/>
  <c r="L139" i="4"/>
  <c r="AD139" i="4" s="1"/>
  <c r="L135" i="4"/>
  <c r="AD135" i="4" s="1"/>
  <c r="L131" i="4"/>
  <c r="AD131" i="4" s="1"/>
  <c r="L127" i="4"/>
  <c r="AD127" i="4" s="1"/>
  <c r="L123" i="4"/>
  <c r="AD123" i="4" s="1"/>
  <c r="L119" i="4"/>
  <c r="AD119" i="4" s="1"/>
  <c r="L115" i="4"/>
  <c r="AD115" i="4" s="1"/>
  <c r="L111" i="4"/>
  <c r="AD111" i="4" s="1"/>
  <c r="L107" i="4"/>
  <c r="AD107" i="4" s="1"/>
  <c r="L103" i="4"/>
  <c r="AD103" i="4" s="1"/>
  <c r="L99" i="4"/>
  <c r="AD99" i="4" s="1"/>
  <c r="L95" i="4"/>
  <c r="AD95" i="4" s="1"/>
  <c r="L91" i="4"/>
  <c r="AD91" i="4" s="1"/>
  <c r="L87" i="4"/>
  <c r="AD87" i="4" s="1"/>
  <c r="L83" i="4"/>
  <c r="AD83" i="4" s="1"/>
  <c r="L79" i="4"/>
  <c r="AD79" i="4" s="1"/>
  <c r="L75" i="4"/>
  <c r="AD75" i="4" s="1"/>
  <c r="L71" i="4"/>
  <c r="AD71" i="4" s="1"/>
  <c r="L67" i="4"/>
  <c r="AD67" i="4" s="1"/>
  <c r="L63" i="4"/>
  <c r="AD63" i="4" s="1"/>
  <c r="L59" i="4"/>
  <c r="AD59" i="4" s="1"/>
  <c r="L55" i="4"/>
  <c r="AD55" i="4" s="1"/>
  <c r="L51" i="4"/>
  <c r="AD51" i="4" s="1"/>
  <c r="L47" i="4"/>
  <c r="AD47" i="4" s="1"/>
  <c r="L43" i="4"/>
  <c r="AD43" i="4" s="1"/>
  <c r="L39" i="4"/>
  <c r="AD39" i="4" s="1"/>
  <c r="L35" i="4"/>
  <c r="AD35" i="4" s="1"/>
  <c r="L31" i="4"/>
  <c r="AD31" i="4" s="1"/>
  <c r="L27" i="4"/>
  <c r="AD27" i="4" s="1"/>
  <c r="F4" i="4"/>
  <c r="F3" i="4" s="1"/>
  <c r="N4" i="4"/>
  <c r="N3" i="4" s="1"/>
  <c r="E5" i="4"/>
  <c r="V4" i="4"/>
  <c r="AE4" i="4" s="1"/>
  <c r="AN4" i="4" s="1"/>
  <c r="M5" i="4"/>
  <c r="W2" i="4"/>
  <c r="AF2" i="4" s="1"/>
  <c r="U5" i="4"/>
  <c r="U3" i="4"/>
  <c r="E25" i="4"/>
  <c r="E8" i="4"/>
  <c r="E10" i="4"/>
  <c r="E12" i="4"/>
  <c r="E14" i="4"/>
  <c r="E24" i="4"/>
  <c r="E26" i="4"/>
  <c r="E28" i="4"/>
  <c r="E30" i="4"/>
  <c r="E32" i="4"/>
  <c r="E34" i="4"/>
  <c r="E36" i="4"/>
  <c r="E38" i="4"/>
  <c r="E40" i="4"/>
  <c r="E42" i="4"/>
  <c r="E44" i="4"/>
  <c r="E46" i="4"/>
  <c r="E48" i="4"/>
  <c r="E50" i="4"/>
  <c r="E52" i="4"/>
  <c r="E54" i="4"/>
  <c r="E56" i="4"/>
  <c r="E58" i="4"/>
  <c r="E60" i="4"/>
  <c r="E62" i="4"/>
  <c r="E64" i="4"/>
  <c r="E66" i="4"/>
  <c r="E68" i="4"/>
  <c r="E70" i="4"/>
  <c r="E72" i="4"/>
  <c r="E74" i="4"/>
  <c r="E76" i="4"/>
  <c r="E78" i="4"/>
  <c r="E80" i="4"/>
  <c r="E82" i="4"/>
  <c r="E84" i="4"/>
  <c r="E86" i="4"/>
  <c r="E88" i="4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154" i="4"/>
  <c r="E156" i="4"/>
  <c r="E158" i="4"/>
  <c r="E160" i="4"/>
  <c r="E162" i="4"/>
  <c r="E164" i="4"/>
  <c r="E166" i="4"/>
  <c r="E168" i="4"/>
  <c r="E170" i="4"/>
  <c r="E172" i="4"/>
  <c r="E174" i="4"/>
  <c r="E176" i="4"/>
  <c r="E178" i="4"/>
  <c r="E180" i="4"/>
  <c r="E182" i="4"/>
  <c r="E184" i="4"/>
  <c r="E186" i="4"/>
  <c r="E188" i="4"/>
  <c r="E190" i="4"/>
  <c r="E192" i="4"/>
  <c r="E194" i="4"/>
  <c r="E196" i="4"/>
  <c r="E198" i="4"/>
  <c r="E7" i="4"/>
  <c r="E9" i="4"/>
  <c r="E11" i="4"/>
  <c r="E13" i="4"/>
  <c r="E15" i="4"/>
  <c r="E17" i="4"/>
  <c r="E19" i="4"/>
  <c r="E21" i="4"/>
  <c r="E23" i="4"/>
  <c r="E16" i="4"/>
  <c r="E18" i="4"/>
  <c r="E20" i="4"/>
  <c r="E22" i="4"/>
  <c r="E197" i="4"/>
  <c r="E193" i="4"/>
  <c r="E189" i="4"/>
  <c r="E185" i="4"/>
  <c r="E181" i="4"/>
  <c r="E177" i="4"/>
  <c r="E173" i="4"/>
  <c r="E169" i="4"/>
  <c r="E165" i="4"/>
  <c r="E191" i="4"/>
  <c r="E183" i="4"/>
  <c r="E175" i="4"/>
  <c r="E167" i="4"/>
  <c r="E161" i="4"/>
  <c r="E157" i="4"/>
  <c r="E153" i="4"/>
  <c r="E149" i="4"/>
  <c r="E145" i="4"/>
  <c r="E141" i="4"/>
  <c r="E137" i="4"/>
  <c r="E133" i="4"/>
  <c r="E129" i="4"/>
  <c r="E125" i="4"/>
  <c r="E121" i="4"/>
  <c r="E117" i="4"/>
  <c r="E113" i="4"/>
  <c r="E109" i="4"/>
  <c r="E105" i="4"/>
  <c r="E101" i="4"/>
  <c r="E97" i="4"/>
  <c r="E93" i="4"/>
  <c r="E89" i="4"/>
  <c r="E85" i="4"/>
  <c r="E81" i="4"/>
  <c r="E77" i="4"/>
  <c r="E73" i="4"/>
  <c r="E69" i="4"/>
  <c r="E65" i="4"/>
  <c r="E61" i="4"/>
  <c r="E57" i="4"/>
  <c r="E53" i="4"/>
  <c r="E49" i="4"/>
  <c r="E45" i="4"/>
  <c r="E41" i="4"/>
  <c r="E37" i="4"/>
  <c r="E33" i="4"/>
  <c r="E29" i="4"/>
  <c r="E195" i="4"/>
  <c r="E187" i="4"/>
  <c r="E179" i="4"/>
  <c r="E171" i="4"/>
  <c r="E163" i="4"/>
  <c r="E159" i="4"/>
  <c r="E155" i="4"/>
  <c r="E151" i="4"/>
  <c r="E147" i="4"/>
  <c r="E143" i="4"/>
  <c r="E139" i="4"/>
  <c r="E135" i="4"/>
  <c r="E131" i="4"/>
  <c r="E127" i="4"/>
  <c r="E123" i="4"/>
  <c r="E119" i="4"/>
  <c r="E115" i="4"/>
  <c r="E111" i="4"/>
  <c r="E107" i="4"/>
  <c r="E103" i="4"/>
  <c r="E99" i="4"/>
  <c r="E95" i="4"/>
  <c r="E91" i="4"/>
  <c r="E87" i="4"/>
  <c r="E83" i="4"/>
  <c r="E79" i="4"/>
  <c r="E75" i="4"/>
  <c r="E71" i="4"/>
  <c r="E67" i="4"/>
  <c r="E63" i="4"/>
  <c r="E59" i="4"/>
  <c r="E55" i="4"/>
  <c r="E51" i="4"/>
  <c r="E47" i="4"/>
  <c r="E43" i="4"/>
  <c r="E39" i="4"/>
  <c r="E35" i="4"/>
  <c r="E31" i="4"/>
  <c r="E27" i="4"/>
  <c r="G2" i="4"/>
  <c r="O2" i="4"/>
  <c r="S5" i="3"/>
  <c r="S6" i="3"/>
  <c r="AE5" i="3"/>
  <c r="AE6" i="3"/>
  <c r="G5" i="3"/>
  <c r="G6" i="3"/>
  <c r="H3" i="3"/>
  <c r="V3" i="3" s="1"/>
  <c r="AJ3" i="3" s="1"/>
  <c r="AX3" i="3" s="1"/>
  <c r="AX5" i="3" s="1"/>
  <c r="S4" i="3"/>
  <c r="G4" i="3"/>
  <c r="H2" i="3"/>
  <c r="V2" i="3" s="1"/>
  <c r="AJ2" i="3" s="1"/>
  <c r="AX2" i="3" s="1"/>
  <c r="S4" i="2"/>
  <c r="H2" i="2"/>
  <c r="W2" i="2" s="1"/>
  <c r="AL2" i="2" s="1"/>
  <c r="G4" i="2"/>
  <c r="H3" i="2"/>
  <c r="W3" i="2" s="1"/>
  <c r="AL3" i="2" s="1"/>
  <c r="BA3" i="2" s="1"/>
  <c r="G6" i="2"/>
  <c r="G5" i="2"/>
  <c r="S5" i="2"/>
  <c r="S6" i="2"/>
  <c r="Q91" i="50" l="1"/>
  <c r="DF3" i="2"/>
  <c r="CQ6" i="2"/>
  <c r="CQ5" i="2"/>
  <c r="CH4" i="2"/>
  <c r="CW2" i="2"/>
  <c r="CR3" i="2"/>
  <c r="CC5" i="2"/>
  <c r="CC6" i="2"/>
  <c r="DE6" i="2"/>
  <c r="DE5" i="2"/>
  <c r="BP3" i="2"/>
  <c r="BA5" i="2"/>
  <c r="BA6" i="2"/>
  <c r="BT4" i="2"/>
  <c r="CI2" i="2"/>
  <c r="CD3" i="2"/>
  <c r="BO5" i="2"/>
  <c r="BO6" i="2"/>
  <c r="BV17" i="4"/>
  <c r="BV35" i="4"/>
  <c r="BV49" i="4"/>
  <c r="BV67" i="4"/>
  <c r="BV77" i="4"/>
  <c r="BV85" i="4"/>
  <c r="BV93" i="4"/>
  <c r="BV101" i="4"/>
  <c r="BV109" i="4"/>
  <c r="BV117" i="4"/>
  <c r="BV125" i="4"/>
  <c r="BV133" i="4"/>
  <c r="BV141" i="4"/>
  <c r="BV149" i="4"/>
  <c r="BV157" i="4"/>
  <c r="BV165" i="4"/>
  <c r="BV173" i="4"/>
  <c r="BV181" i="4"/>
  <c r="BV189" i="4"/>
  <c r="BV197" i="4"/>
  <c r="BV19" i="4"/>
  <c r="BV33" i="4"/>
  <c r="BV51" i="4"/>
  <c r="BV65" i="4"/>
  <c r="BV12" i="4"/>
  <c r="BV20" i="4"/>
  <c r="BV23" i="4"/>
  <c r="BV39" i="4"/>
  <c r="BV53" i="4"/>
  <c r="BV69" i="4"/>
  <c r="BV79" i="4"/>
  <c r="BV87" i="4"/>
  <c r="BV95" i="4"/>
  <c r="BV103" i="4"/>
  <c r="BV111" i="4"/>
  <c r="BV119" i="4"/>
  <c r="BV127" i="4"/>
  <c r="BV135" i="4"/>
  <c r="BV143" i="4"/>
  <c r="BV151" i="4"/>
  <c r="BV159" i="4"/>
  <c r="BV167" i="4"/>
  <c r="BV175" i="4"/>
  <c r="BV183" i="4"/>
  <c r="BV191" i="4"/>
  <c r="BV7" i="4"/>
  <c r="BV21" i="4"/>
  <c r="BV37" i="4"/>
  <c r="BV55" i="4"/>
  <c r="BV73" i="4"/>
  <c r="BV14" i="4"/>
  <c r="BV22" i="4"/>
  <c r="BV9" i="4"/>
  <c r="BV27" i="4"/>
  <c r="BV43" i="4"/>
  <c r="BV57" i="4"/>
  <c r="BV71" i="4"/>
  <c r="BV81" i="4"/>
  <c r="BV89" i="4"/>
  <c r="BV97" i="4"/>
  <c r="BV105" i="4"/>
  <c r="BV113" i="4"/>
  <c r="BV121" i="4"/>
  <c r="BV129" i="4"/>
  <c r="BV137" i="4"/>
  <c r="BV145" i="4"/>
  <c r="BV153" i="4"/>
  <c r="BV161" i="4"/>
  <c r="BV169" i="4"/>
  <c r="BV177" i="4"/>
  <c r="BV185" i="4"/>
  <c r="BV193" i="4"/>
  <c r="BV11" i="4"/>
  <c r="BV25" i="4"/>
  <c r="BV41" i="4"/>
  <c r="BV59" i="4"/>
  <c r="BV8" i="4"/>
  <c r="BV16" i="4"/>
  <c r="BV13" i="4"/>
  <c r="BV31" i="4"/>
  <c r="BV47" i="4"/>
  <c r="BV63" i="4"/>
  <c r="BV75" i="4"/>
  <c r="BV83" i="4"/>
  <c r="BV91" i="4"/>
  <c r="BV99" i="4"/>
  <c r="BV107" i="4"/>
  <c r="BV115" i="4"/>
  <c r="BV123" i="4"/>
  <c r="BV131" i="4"/>
  <c r="BV139" i="4"/>
  <c r="BV147" i="4"/>
  <c r="BV155" i="4"/>
  <c r="BV163" i="4"/>
  <c r="BV171" i="4"/>
  <c r="BV179" i="4"/>
  <c r="BV187" i="4"/>
  <c r="BV195" i="4"/>
  <c r="BV15" i="4"/>
  <c r="BV29" i="4"/>
  <c r="BV45" i="4"/>
  <c r="BV61" i="4"/>
  <c r="BV10" i="4"/>
  <c r="BV18" i="4"/>
  <c r="BV28" i="4"/>
  <c r="BV36" i="4"/>
  <c r="BV44" i="4"/>
  <c r="BV52" i="4"/>
  <c r="BV60" i="4"/>
  <c r="BV68" i="4"/>
  <c r="BV76" i="4"/>
  <c r="BV84" i="4"/>
  <c r="BV92" i="4"/>
  <c r="BV100" i="4"/>
  <c r="BV108" i="4"/>
  <c r="BV116" i="4"/>
  <c r="BV124" i="4"/>
  <c r="BV132" i="4"/>
  <c r="BV140" i="4"/>
  <c r="BV148" i="4"/>
  <c r="BV156" i="4"/>
  <c r="BV164" i="4"/>
  <c r="BV172" i="4"/>
  <c r="BV180" i="4"/>
  <c r="BV188" i="4"/>
  <c r="BV196" i="4"/>
  <c r="BV30" i="4"/>
  <c r="BV38" i="4"/>
  <c r="BV46" i="4"/>
  <c r="BV54" i="4"/>
  <c r="BV62" i="4"/>
  <c r="BV70" i="4"/>
  <c r="BV78" i="4"/>
  <c r="BV86" i="4"/>
  <c r="BV94" i="4"/>
  <c r="BV102" i="4"/>
  <c r="BV110" i="4"/>
  <c r="BV118" i="4"/>
  <c r="BV126" i="4"/>
  <c r="BV134" i="4"/>
  <c r="BV142" i="4"/>
  <c r="BV150" i="4"/>
  <c r="BV158" i="4"/>
  <c r="BV166" i="4"/>
  <c r="BV174" i="4"/>
  <c r="BV182" i="4"/>
  <c r="BV190" i="4"/>
  <c r="BV198" i="4"/>
  <c r="BV32" i="4"/>
  <c r="BV40" i="4"/>
  <c r="BV48" i="4"/>
  <c r="BV56" i="4"/>
  <c r="BV64" i="4"/>
  <c r="BV72" i="4"/>
  <c r="BV80" i="4"/>
  <c r="BV88" i="4"/>
  <c r="BV96" i="4"/>
  <c r="BV104" i="4"/>
  <c r="BV112" i="4"/>
  <c r="BV120" i="4"/>
  <c r="BV128" i="4"/>
  <c r="BV136" i="4"/>
  <c r="BV144" i="4"/>
  <c r="BV152" i="4"/>
  <c r="BV160" i="4"/>
  <c r="BV168" i="4"/>
  <c r="BV176" i="4"/>
  <c r="BV184" i="4"/>
  <c r="BV192" i="4"/>
  <c r="BV24" i="4"/>
  <c r="BV26" i="4"/>
  <c r="BV34" i="4"/>
  <c r="BV42" i="4"/>
  <c r="BV50" i="4"/>
  <c r="BV58" i="4"/>
  <c r="BV66" i="4"/>
  <c r="BV74" i="4"/>
  <c r="BV82" i="4"/>
  <c r="BV90" i="4"/>
  <c r="BV98" i="4"/>
  <c r="BV106" i="4"/>
  <c r="BV114" i="4"/>
  <c r="BV122" i="4"/>
  <c r="BV130" i="4"/>
  <c r="BV138" i="4"/>
  <c r="BV146" i="4"/>
  <c r="BV154" i="4"/>
  <c r="BV162" i="4"/>
  <c r="BV170" i="4"/>
  <c r="BV178" i="4"/>
  <c r="BV186" i="4"/>
  <c r="BV194" i="4"/>
  <c r="BG2" i="2"/>
  <c r="BU2" i="2"/>
  <c r="BF4" i="2"/>
  <c r="DK2" i="2"/>
  <c r="DK4" i="2" s="1"/>
  <c r="CV4" i="2"/>
  <c r="DD5" i="2"/>
  <c r="DD6" i="2"/>
  <c r="Q123" i="50"/>
  <c r="Q85" i="50"/>
  <c r="Q39" i="50"/>
  <c r="Q167" i="50"/>
  <c r="Q149" i="50"/>
  <c r="Q87" i="50"/>
  <c r="Q59" i="50"/>
  <c r="Q155" i="50"/>
  <c r="Q119" i="50"/>
  <c r="Q103" i="50"/>
  <c r="Q151" i="50"/>
  <c r="Q71" i="50"/>
  <c r="Q55" i="50"/>
  <c r="Q135" i="50"/>
  <c r="Q43" i="50"/>
  <c r="Q75" i="50"/>
  <c r="Q107" i="50"/>
  <c r="Q139" i="50"/>
  <c r="Q171" i="50"/>
  <c r="Q51" i="50"/>
  <c r="Q83" i="50"/>
  <c r="Q115" i="50"/>
  <c r="Q147" i="50"/>
  <c r="Q69" i="50"/>
  <c r="Q133" i="50"/>
  <c r="Q31" i="50"/>
  <c r="Q47" i="50"/>
  <c r="Q63" i="50"/>
  <c r="Q79" i="50"/>
  <c r="Q95" i="50"/>
  <c r="Q111" i="50"/>
  <c r="Q127" i="50"/>
  <c r="Q143" i="50"/>
  <c r="Q159" i="50"/>
  <c r="Q175" i="50"/>
  <c r="Q53" i="50"/>
  <c r="Q117" i="50"/>
  <c r="Q35" i="50"/>
  <c r="Q67" i="50"/>
  <c r="Q99" i="50"/>
  <c r="Q131" i="50"/>
  <c r="Q163" i="50"/>
  <c r="Q37" i="50"/>
  <c r="Q101" i="50"/>
  <c r="Q165" i="50"/>
  <c r="Q45" i="50"/>
  <c r="Q61" i="50"/>
  <c r="Q77" i="50"/>
  <c r="Q93" i="50"/>
  <c r="Q109" i="50"/>
  <c r="Q125" i="50"/>
  <c r="Q141" i="50"/>
  <c r="Q157" i="50"/>
  <c r="Q173" i="50"/>
  <c r="L8" i="108"/>
  <c r="R8" i="108" s="1"/>
  <c r="L24" i="108"/>
  <c r="R24" i="108" s="1"/>
  <c r="L40" i="108"/>
  <c r="R40" i="108" s="1"/>
  <c r="L56" i="108"/>
  <c r="R56" i="108" s="1"/>
  <c r="L72" i="108"/>
  <c r="R72" i="108" s="1"/>
  <c r="L88" i="108"/>
  <c r="R88" i="108" s="1"/>
  <c r="L104" i="108"/>
  <c r="R104" i="108" s="1"/>
  <c r="L120" i="108"/>
  <c r="R120" i="108" s="1"/>
  <c r="L136" i="108"/>
  <c r="R136" i="108" s="1"/>
  <c r="L152" i="108"/>
  <c r="R152" i="108" s="1"/>
  <c r="L168" i="108"/>
  <c r="R168" i="108" s="1"/>
  <c r="L184" i="108"/>
  <c r="R184" i="108" s="1"/>
  <c r="L7" i="108"/>
  <c r="R7" i="108" s="1"/>
  <c r="L23" i="108"/>
  <c r="L39" i="108"/>
  <c r="R39" i="108" s="1"/>
  <c r="L55" i="108"/>
  <c r="R55" i="108" s="1"/>
  <c r="L71" i="108"/>
  <c r="R71" i="108" s="1"/>
  <c r="L87" i="108"/>
  <c r="R87" i="108" s="1"/>
  <c r="L103" i="108"/>
  <c r="R103" i="108" s="1"/>
  <c r="L119" i="108"/>
  <c r="R119" i="108" s="1"/>
  <c r="L135" i="108"/>
  <c r="R135" i="108" s="1"/>
  <c r="L6" i="108"/>
  <c r="R6" i="108" s="1"/>
  <c r="L22" i="108"/>
  <c r="R22" i="108" s="1"/>
  <c r="L38" i="108"/>
  <c r="R38" i="108" s="1"/>
  <c r="L54" i="108"/>
  <c r="R54" i="108" s="1"/>
  <c r="L70" i="108"/>
  <c r="R70" i="108" s="1"/>
  <c r="L86" i="108"/>
  <c r="R86" i="108" s="1"/>
  <c r="L102" i="108"/>
  <c r="R102" i="108" s="1"/>
  <c r="L118" i="108"/>
  <c r="R118" i="108" s="1"/>
  <c r="L134" i="108"/>
  <c r="R134" i="108" s="1"/>
  <c r="L150" i="108"/>
  <c r="R150" i="108" s="1"/>
  <c r="L166" i="108"/>
  <c r="R166" i="108" s="1"/>
  <c r="L182" i="108"/>
  <c r="R182" i="108" s="1"/>
  <c r="R196" i="108"/>
  <c r="R194" i="108"/>
  <c r="R192" i="108"/>
  <c r="R190" i="108"/>
  <c r="R180" i="108"/>
  <c r="R178" i="108"/>
  <c r="R176" i="108"/>
  <c r="R174" i="108"/>
  <c r="R164" i="108"/>
  <c r="R162" i="108"/>
  <c r="R160" i="108"/>
  <c r="R158" i="108"/>
  <c r="R148" i="108"/>
  <c r="R146" i="108"/>
  <c r="R144" i="108"/>
  <c r="R142" i="108"/>
  <c r="R132" i="108"/>
  <c r="R130" i="108"/>
  <c r="R128" i="108"/>
  <c r="R126" i="108"/>
  <c r="R116" i="108"/>
  <c r="R114" i="108"/>
  <c r="R112" i="108"/>
  <c r="R111" i="108"/>
  <c r="R110" i="108"/>
  <c r="R109" i="108"/>
  <c r="R101" i="108"/>
  <c r="R100" i="108"/>
  <c r="R99" i="108"/>
  <c r="R98" i="108"/>
  <c r="R97" i="108"/>
  <c r="R96" i="108"/>
  <c r="R95" i="108"/>
  <c r="R94" i="108"/>
  <c r="R93" i="108"/>
  <c r="R195" i="108"/>
  <c r="R193" i="108"/>
  <c r="R191" i="108"/>
  <c r="R189" i="108"/>
  <c r="R185" i="108"/>
  <c r="R183" i="108"/>
  <c r="R181" i="108"/>
  <c r="R179" i="108"/>
  <c r="R177" i="108"/>
  <c r="R175" i="108"/>
  <c r="R173" i="108"/>
  <c r="R169" i="108"/>
  <c r="R167" i="108"/>
  <c r="R165" i="108"/>
  <c r="R163" i="108"/>
  <c r="R161" i="108"/>
  <c r="R159" i="108"/>
  <c r="R157" i="108"/>
  <c r="R153" i="108"/>
  <c r="R151" i="108"/>
  <c r="R149" i="108"/>
  <c r="R147" i="108"/>
  <c r="R145" i="108"/>
  <c r="R143" i="108"/>
  <c r="R141" i="108"/>
  <c r="R133" i="108"/>
  <c r="R131" i="108"/>
  <c r="R129" i="108"/>
  <c r="R127" i="108"/>
  <c r="R125" i="108"/>
  <c r="R117" i="108"/>
  <c r="R115" i="108"/>
  <c r="R113" i="108"/>
  <c r="R85" i="108"/>
  <c r="R83" i="108"/>
  <c r="R81" i="108"/>
  <c r="R79" i="108"/>
  <c r="R77" i="108"/>
  <c r="R69" i="108"/>
  <c r="R68" i="108"/>
  <c r="R67" i="108"/>
  <c r="R66" i="108"/>
  <c r="R65" i="108"/>
  <c r="R64" i="108"/>
  <c r="R63" i="108"/>
  <c r="R62" i="108"/>
  <c r="R61" i="108"/>
  <c r="R53" i="108"/>
  <c r="R52" i="108"/>
  <c r="R51" i="108"/>
  <c r="R50" i="108"/>
  <c r="R49" i="108"/>
  <c r="R48" i="108"/>
  <c r="R47" i="108"/>
  <c r="R46" i="108"/>
  <c r="R45" i="108"/>
  <c r="R37" i="108"/>
  <c r="R36" i="108"/>
  <c r="R35" i="108"/>
  <c r="R34" i="108"/>
  <c r="R33" i="108"/>
  <c r="R32" i="108"/>
  <c r="R31" i="108"/>
  <c r="R30" i="108"/>
  <c r="R29" i="108"/>
  <c r="R23" i="108"/>
  <c r="R21" i="108"/>
  <c r="R20" i="108"/>
  <c r="R19" i="108"/>
  <c r="R18" i="108"/>
  <c r="R17" i="108"/>
  <c r="R16" i="108"/>
  <c r="R15" i="108"/>
  <c r="R14" i="108"/>
  <c r="R13" i="108"/>
  <c r="R5" i="108"/>
  <c r="R84" i="108"/>
  <c r="R82" i="108"/>
  <c r="R80" i="108"/>
  <c r="R78" i="108"/>
  <c r="L12" i="108"/>
  <c r="R12" i="108" s="1"/>
  <c r="L28" i="108"/>
  <c r="R28" i="108" s="1"/>
  <c r="L44" i="108"/>
  <c r="R44" i="108" s="1"/>
  <c r="L60" i="108"/>
  <c r="R60" i="108" s="1"/>
  <c r="L76" i="108"/>
  <c r="R76" i="108" s="1"/>
  <c r="L92" i="108"/>
  <c r="R92" i="108" s="1"/>
  <c r="L108" i="108"/>
  <c r="R108" i="108" s="1"/>
  <c r="L124" i="108"/>
  <c r="R124" i="108" s="1"/>
  <c r="L140" i="108"/>
  <c r="R140" i="108" s="1"/>
  <c r="L156" i="108"/>
  <c r="R156" i="108" s="1"/>
  <c r="L172" i="108"/>
  <c r="R172" i="108" s="1"/>
  <c r="L188" i="108"/>
  <c r="R188" i="108" s="1"/>
  <c r="L11" i="108"/>
  <c r="R11" i="108" s="1"/>
  <c r="L27" i="108"/>
  <c r="R27" i="108" s="1"/>
  <c r="L43" i="108"/>
  <c r="R43" i="108" s="1"/>
  <c r="L59" i="108"/>
  <c r="R59" i="108" s="1"/>
  <c r="L75" i="108"/>
  <c r="R75" i="108" s="1"/>
  <c r="L91" i="108"/>
  <c r="R91" i="108" s="1"/>
  <c r="L107" i="108"/>
  <c r="R107" i="108" s="1"/>
  <c r="L123" i="108"/>
  <c r="R123" i="108" s="1"/>
  <c r="L139" i="108"/>
  <c r="R139" i="108" s="1"/>
  <c r="L155" i="108"/>
  <c r="R155" i="108" s="1"/>
  <c r="L171" i="108"/>
  <c r="R171" i="108" s="1"/>
  <c r="L187" i="108"/>
  <c r="R187" i="108" s="1"/>
  <c r="L10" i="108"/>
  <c r="R10" i="108" s="1"/>
  <c r="L26" i="108"/>
  <c r="R26" i="108" s="1"/>
  <c r="L42" i="108"/>
  <c r="R42" i="108" s="1"/>
  <c r="L58" i="108"/>
  <c r="R58" i="108" s="1"/>
  <c r="L74" i="108"/>
  <c r="R74" i="108" s="1"/>
  <c r="L90" i="108"/>
  <c r="R90" i="108" s="1"/>
  <c r="L106" i="108"/>
  <c r="R106" i="108" s="1"/>
  <c r="L122" i="108"/>
  <c r="R122" i="108" s="1"/>
  <c r="L138" i="108"/>
  <c r="R138" i="108" s="1"/>
  <c r="L154" i="108"/>
  <c r="R154" i="108" s="1"/>
  <c r="L170" i="108"/>
  <c r="R170" i="108" s="1"/>
  <c r="L186" i="108"/>
  <c r="R186" i="108" s="1"/>
  <c r="L9" i="108"/>
  <c r="R9" i="108" s="1"/>
  <c r="L25" i="108"/>
  <c r="R25" i="108" s="1"/>
  <c r="L41" i="108"/>
  <c r="R41" i="108" s="1"/>
  <c r="L57" i="108"/>
  <c r="R57" i="108" s="1"/>
  <c r="L73" i="108"/>
  <c r="R73" i="108" s="1"/>
  <c r="L89" i="108"/>
  <c r="R89" i="108" s="1"/>
  <c r="L105" i="108"/>
  <c r="R105" i="108" s="1"/>
  <c r="L121" i="108"/>
  <c r="R121" i="108" s="1"/>
  <c r="L137" i="108"/>
  <c r="R137" i="108" s="1"/>
  <c r="M20" i="108"/>
  <c r="S20" i="108" s="1"/>
  <c r="M36" i="108"/>
  <c r="S36" i="108" s="1"/>
  <c r="M52" i="108"/>
  <c r="S52" i="108" s="1"/>
  <c r="M68" i="108"/>
  <c r="S68" i="108" s="1"/>
  <c r="M84" i="108"/>
  <c r="S84" i="108" s="1"/>
  <c r="M100" i="108"/>
  <c r="S100" i="108" s="1"/>
  <c r="M116" i="108"/>
  <c r="S116" i="108" s="1"/>
  <c r="M132" i="108"/>
  <c r="S132" i="108" s="1"/>
  <c r="M5" i="108"/>
  <c r="S5" i="108" s="1"/>
  <c r="M21" i="108"/>
  <c r="S21" i="108" s="1"/>
  <c r="M37" i="108"/>
  <c r="S37" i="108" s="1"/>
  <c r="M53" i="108"/>
  <c r="S53" i="108" s="1"/>
  <c r="M69" i="108"/>
  <c r="S69" i="108" s="1"/>
  <c r="M85" i="108"/>
  <c r="S85" i="108" s="1"/>
  <c r="M101" i="108"/>
  <c r="S101" i="108" s="1"/>
  <c r="M117" i="108"/>
  <c r="S117" i="108" s="1"/>
  <c r="M133" i="108"/>
  <c r="S133" i="108" s="1"/>
  <c r="M153" i="108"/>
  <c r="S153" i="108" s="1"/>
  <c r="M169" i="108"/>
  <c r="S169" i="108" s="1"/>
  <c r="M185" i="108"/>
  <c r="S185" i="108" s="1"/>
  <c r="M148" i="108"/>
  <c r="S148" i="108" s="1"/>
  <c r="M164" i="108"/>
  <c r="S164" i="108" s="1"/>
  <c r="M180" i="108"/>
  <c r="S180" i="108" s="1"/>
  <c r="M196" i="108"/>
  <c r="S196" i="108" s="1"/>
  <c r="M18" i="108"/>
  <c r="S18" i="108" s="1"/>
  <c r="M34" i="108"/>
  <c r="S34" i="108" s="1"/>
  <c r="M50" i="108"/>
  <c r="S50" i="108" s="1"/>
  <c r="M66" i="108"/>
  <c r="S66" i="108" s="1"/>
  <c r="M82" i="108"/>
  <c r="S82" i="108" s="1"/>
  <c r="M98" i="108"/>
  <c r="S98" i="108" s="1"/>
  <c r="M114" i="108"/>
  <c r="S114" i="108" s="1"/>
  <c r="M130" i="108"/>
  <c r="S130" i="108" s="1"/>
  <c r="M149" i="108"/>
  <c r="S149" i="108" s="1"/>
  <c r="M19" i="108"/>
  <c r="S19" i="108" s="1"/>
  <c r="M35" i="108"/>
  <c r="S35" i="108" s="1"/>
  <c r="M51" i="108"/>
  <c r="S51" i="108" s="1"/>
  <c r="M67" i="108"/>
  <c r="S67" i="108" s="1"/>
  <c r="M83" i="108"/>
  <c r="S83" i="108" s="1"/>
  <c r="M99" i="108"/>
  <c r="S99" i="108" s="1"/>
  <c r="M115" i="108"/>
  <c r="S115" i="108" s="1"/>
  <c r="M131" i="108"/>
  <c r="S131" i="108" s="1"/>
  <c r="M151" i="108"/>
  <c r="S151" i="108" s="1"/>
  <c r="M167" i="108"/>
  <c r="S167" i="108" s="1"/>
  <c r="M183" i="108"/>
  <c r="S183" i="108" s="1"/>
  <c r="M146" i="108"/>
  <c r="S146" i="108" s="1"/>
  <c r="M162" i="108"/>
  <c r="S162" i="108" s="1"/>
  <c r="M178" i="108"/>
  <c r="S178" i="108" s="1"/>
  <c r="M194" i="108"/>
  <c r="S194" i="108" s="1"/>
  <c r="M16" i="108"/>
  <c r="S16" i="108" s="1"/>
  <c r="M32" i="108"/>
  <c r="S32" i="108" s="1"/>
  <c r="M48" i="108"/>
  <c r="S48" i="108" s="1"/>
  <c r="M64" i="108"/>
  <c r="S64" i="108" s="1"/>
  <c r="M80" i="108"/>
  <c r="S80" i="108" s="1"/>
  <c r="M96" i="108"/>
  <c r="S96" i="108" s="1"/>
  <c r="M112" i="108"/>
  <c r="S112" i="108" s="1"/>
  <c r="M128" i="108"/>
  <c r="S128" i="108" s="1"/>
  <c r="M145" i="108"/>
  <c r="S145" i="108" s="1"/>
  <c r="M17" i="108"/>
  <c r="S17" i="108" s="1"/>
  <c r="M33" i="108"/>
  <c r="S33" i="108" s="1"/>
  <c r="M49" i="108"/>
  <c r="S49" i="108" s="1"/>
  <c r="M65" i="108"/>
  <c r="S65" i="108" s="1"/>
  <c r="M81" i="108"/>
  <c r="S81" i="108" s="1"/>
  <c r="M97" i="108"/>
  <c r="S97" i="108" s="1"/>
  <c r="M113" i="108"/>
  <c r="S113" i="108" s="1"/>
  <c r="M129" i="108"/>
  <c r="S129" i="108" s="1"/>
  <c r="M147" i="108"/>
  <c r="S147" i="108" s="1"/>
  <c r="M165" i="108"/>
  <c r="S165" i="108" s="1"/>
  <c r="M181" i="108"/>
  <c r="S181" i="108" s="1"/>
  <c r="M144" i="108"/>
  <c r="S144" i="108" s="1"/>
  <c r="M160" i="108"/>
  <c r="S160" i="108" s="1"/>
  <c r="M176" i="108"/>
  <c r="S176" i="108" s="1"/>
  <c r="M192" i="108"/>
  <c r="S192" i="108" s="1"/>
  <c r="M14" i="108"/>
  <c r="S14" i="108" s="1"/>
  <c r="M30" i="108"/>
  <c r="S30" i="108" s="1"/>
  <c r="M46" i="108"/>
  <c r="S46" i="108" s="1"/>
  <c r="M62" i="108"/>
  <c r="S62" i="108" s="1"/>
  <c r="M78" i="108"/>
  <c r="S78" i="108" s="1"/>
  <c r="M94" i="108"/>
  <c r="S94" i="108" s="1"/>
  <c r="M110" i="108"/>
  <c r="S110" i="108" s="1"/>
  <c r="M126" i="108"/>
  <c r="S126" i="108" s="1"/>
  <c r="M142" i="108"/>
  <c r="S142" i="108" s="1"/>
  <c r="M15" i="108"/>
  <c r="S15" i="108" s="1"/>
  <c r="M31" i="108"/>
  <c r="S31" i="108" s="1"/>
  <c r="M47" i="108"/>
  <c r="S47" i="108" s="1"/>
  <c r="M63" i="108"/>
  <c r="S63" i="108" s="1"/>
  <c r="M79" i="108"/>
  <c r="S79" i="108" s="1"/>
  <c r="M95" i="108"/>
  <c r="S95" i="108" s="1"/>
  <c r="M111" i="108"/>
  <c r="S111" i="108" s="1"/>
  <c r="M127" i="108"/>
  <c r="S127" i="108" s="1"/>
  <c r="M143" i="108"/>
  <c r="S143" i="108" s="1"/>
  <c r="M163" i="108"/>
  <c r="S163" i="108" s="1"/>
  <c r="M179" i="108"/>
  <c r="S179" i="108" s="1"/>
  <c r="M195" i="108"/>
  <c r="S195" i="108" s="1"/>
  <c r="M158" i="108"/>
  <c r="S158" i="108" s="1"/>
  <c r="M174" i="108"/>
  <c r="S174" i="108" s="1"/>
  <c r="M190" i="108"/>
  <c r="S190" i="108" s="1"/>
  <c r="Q33" i="50"/>
  <c r="E27" i="108"/>
  <c r="Q41" i="50"/>
  <c r="E35" i="108"/>
  <c r="Q49" i="50"/>
  <c r="E43" i="108"/>
  <c r="Q57" i="50"/>
  <c r="E51" i="108"/>
  <c r="Q65" i="50"/>
  <c r="E59" i="108"/>
  <c r="Q73" i="50"/>
  <c r="E67" i="108"/>
  <c r="Q81" i="50"/>
  <c r="E75" i="108"/>
  <c r="Q89" i="50"/>
  <c r="E83" i="108"/>
  <c r="Q97" i="50"/>
  <c r="E91" i="108"/>
  <c r="Q105" i="50"/>
  <c r="E99" i="108"/>
  <c r="Q113" i="50"/>
  <c r="E107" i="108"/>
  <c r="Q121" i="50"/>
  <c r="E115" i="108"/>
  <c r="Q129" i="50"/>
  <c r="E123" i="108"/>
  <c r="Q137" i="50"/>
  <c r="E131" i="108"/>
  <c r="Q145" i="50"/>
  <c r="E139" i="108"/>
  <c r="Q153" i="50"/>
  <c r="E147" i="108"/>
  <c r="Q161" i="50"/>
  <c r="E155" i="108"/>
  <c r="Q169" i="50"/>
  <c r="E163" i="108"/>
  <c r="M12" i="108"/>
  <c r="S12" i="108" s="1"/>
  <c r="M28" i="108"/>
  <c r="S28" i="108" s="1"/>
  <c r="M44" i="108"/>
  <c r="S44" i="108" s="1"/>
  <c r="M60" i="108"/>
  <c r="S60" i="108" s="1"/>
  <c r="M76" i="108"/>
  <c r="S76" i="108" s="1"/>
  <c r="M92" i="108"/>
  <c r="S92" i="108" s="1"/>
  <c r="M108" i="108"/>
  <c r="S108" i="108" s="1"/>
  <c r="M124" i="108"/>
  <c r="S124" i="108" s="1"/>
  <c r="M140" i="108"/>
  <c r="S140" i="108" s="1"/>
  <c r="M13" i="108"/>
  <c r="S13" i="108" s="1"/>
  <c r="M29" i="108"/>
  <c r="S29" i="108" s="1"/>
  <c r="M45" i="108"/>
  <c r="S45" i="108" s="1"/>
  <c r="M61" i="108"/>
  <c r="S61" i="108" s="1"/>
  <c r="M77" i="108"/>
  <c r="S77" i="108" s="1"/>
  <c r="M93" i="108"/>
  <c r="S93" i="108" s="1"/>
  <c r="M109" i="108"/>
  <c r="S109" i="108" s="1"/>
  <c r="M125" i="108"/>
  <c r="S125" i="108" s="1"/>
  <c r="M141" i="108"/>
  <c r="S141" i="108" s="1"/>
  <c r="M161" i="108"/>
  <c r="S161" i="108" s="1"/>
  <c r="M177" i="108"/>
  <c r="S177" i="108" s="1"/>
  <c r="M193" i="108"/>
  <c r="S193" i="108" s="1"/>
  <c r="M156" i="108"/>
  <c r="S156" i="108" s="1"/>
  <c r="M172" i="108"/>
  <c r="S172" i="108" s="1"/>
  <c r="M188" i="108"/>
  <c r="S188" i="108" s="1"/>
  <c r="M10" i="108"/>
  <c r="S10" i="108" s="1"/>
  <c r="M26" i="108"/>
  <c r="S26" i="108" s="1"/>
  <c r="M42" i="108"/>
  <c r="S42" i="108" s="1"/>
  <c r="M58" i="108"/>
  <c r="S58" i="108" s="1"/>
  <c r="M74" i="108"/>
  <c r="S74" i="108" s="1"/>
  <c r="M90" i="108"/>
  <c r="S90" i="108" s="1"/>
  <c r="M106" i="108"/>
  <c r="S106" i="108" s="1"/>
  <c r="M122" i="108"/>
  <c r="S122" i="108" s="1"/>
  <c r="M138" i="108"/>
  <c r="S138" i="108" s="1"/>
  <c r="M11" i="108"/>
  <c r="S11" i="108" s="1"/>
  <c r="M27" i="108"/>
  <c r="S27" i="108" s="1"/>
  <c r="M43" i="108"/>
  <c r="S43" i="108" s="1"/>
  <c r="M59" i="108"/>
  <c r="S59" i="108" s="1"/>
  <c r="M75" i="108"/>
  <c r="S75" i="108" s="1"/>
  <c r="M91" i="108"/>
  <c r="S91" i="108" s="1"/>
  <c r="M107" i="108"/>
  <c r="S107" i="108" s="1"/>
  <c r="M123" i="108"/>
  <c r="S123" i="108" s="1"/>
  <c r="M139" i="108"/>
  <c r="S139" i="108" s="1"/>
  <c r="M159" i="108"/>
  <c r="S159" i="108" s="1"/>
  <c r="M175" i="108"/>
  <c r="S175" i="108" s="1"/>
  <c r="M191" i="108"/>
  <c r="S191" i="108" s="1"/>
  <c r="M154" i="108"/>
  <c r="S154" i="108" s="1"/>
  <c r="M170" i="108"/>
  <c r="S170" i="108" s="1"/>
  <c r="M186" i="108"/>
  <c r="S186" i="108" s="1"/>
  <c r="M8" i="108"/>
  <c r="S8" i="108" s="1"/>
  <c r="M24" i="108"/>
  <c r="S24" i="108" s="1"/>
  <c r="M40" i="108"/>
  <c r="S40" i="108" s="1"/>
  <c r="M56" i="108"/>
  <c r="S56" i="108" s="1"/>
  <c r="M72" i="108"/>
  <c r="S72" i="108" s="1"/>
  <c r="M88" i="108"/>
  <c r="S88" i="108" s="1"/>
  <c r="M104" i="108"/>
  <c r="S104" i="108" s="1"/>
  <c r="M120" i="108"/>
  <c r="S120" i="108" s="1"/>
  <c r="M136" i="108"/>
  <c r="S136" i="108" s="1"/>
  <c r="M9" i="108"/>
  <c r="S9" i="108" s="1"/>
  <c r="M25" i="108"/>
  <c r="S25" i="108" s="1"/>
  <c r="M41" i="108"/>
  <c r="S41" i="108" s="1"/>
  <c r="M57" i="108"/>
  <c r="S57" i="108" s="1"/>
  <c r="M73" i="108"/>
  <c r="S73" i="108" s="1"/>
  <c r="M89" i="108"/>
  <c r="S89" i="108" s="1"/>
  <c r="M105" i="108"/>
  <c r="S105" i="108" s="1"/>
  <c r="M121" i="108"/>
  <c r="S121" i="108" s="1"/>
  <c r="M137" i="108"/>
  <c r="S137" i="108" s="1"/>
  <c r="M157" i="108"/>
  <c r="S157" i="108" s="1"/>
  <c r="M173" i="108"/>
  <c r="S173" i="108" s="1"/>
  <c r="M189" i="108"/>
  <c r="S189" i="108" s="1"/>
  <c r="M152" i="108"/>
  <c r="S152" i="108" s="1"/>
  <c r="M168" i="108"/>
  <c r="S168" i="108" s="1"/>
  <c r="M184" i="108"/>
  <c r="S184" i="108" s="1"/>
  <c r="M6" i="108"/>
  <c r="S6" i="108" s="1"/>
  <c r="M22" i="108"/>
  <c r="S22" i="108" s="1"/>
  <c r="M38" i="108"/>
  <c r="S38" i="108" s="1"/>
  <c r="M54" i="108"/>
  <c r="S54" i="108" s="1"/>
  <c r="M70" i="108"/>
  <c r="S70" i="108" s="1"/>
  <c r="M86" i="108"/>
  <c r="S86" i="108" s="1"/>
  <c r="M102" i="108"/>
  <c r="S102" i="108" s="1"/>
  <c r="M118" i="108"/>
  <c r="S118" i="108" s="1"/>
  <c r="M134" i="108"/>
  <c r="S134" i="108" s="1"/>
  <c r="M7" i="108"/>
  <c r="S7" i="108" s="1"/>
  <c r="M23" i="108"/>
  <c r="S23" i="108" s="1"/>
  <c r="M39" i="108"/>
  <c r="S39" i="108" s="1"/>
  <c r="M55" i="108"/>
  <c r="S55" i="108" s="1"/>
  <c r="M71" i="108"/>
  <c r="S71" i="108" s="1"/>
  <c r="M87" i="108"/>
  <c r="S87" i="108" s="1"/>
  <c r="M103" i="108"/>
  <c r="S103" i="108" s="1"/>
  <c r="M119" i="108"/>
  <c r="S119" i="108" s="1"/>
  <c r="M135" i="108"/>
  <c r="S135" i="108" s="1"/>
  <c r="M155" i="108"/>
  <c r="S155" i="108" s="1"/>
  <c r="M171" i="108"/>
  <c r="S171" i="108" s="1"/>
  <c r="M187" i="108"/>
  <c r="S187" i="108" s="1"/>
  <c r="M150" i="108"/>
  <c r="S150" i="108" s="1"/>
  <c r="M166" i="108"/>
  <c r="S166" i="108" s="1"/>
  <c r="M182" i="108"/>
  <c r="S182" i="108" s="1"/>
  <c r="T22" i="50"/>
  <c r="T38" i="50"/>
  <c r="T54" i="50"/>
  <c r="T70" i="50"/>
  <c r="T86" i="50"/>
  <c r="T102" i="50"/>
  <c r="T118" i="50"/>
  <c r="T134" i="50"/>
  <c r="T150" i="50"/>
  <c r="T166" i="50"/>
  <c r="T182" i="50"/>
  <c r="T198" i="50"/>
  <c r="T21" i="50"/>
  <c r="T37" i="50"/>
  <c r="T53" i="50"/>
  <c r="T69" i="50"/>
  <c r="T85" i="50"/>
  <c r="T101" i="50"/>
  <c r="T117" i="50"/>
  <c r="T133" i="50"/>
  <c r="T149" i="50"/>
  <c r="T165" i="50"/>
  <c r="T181" i="50"/>
  <c r="T197" i="50"/>
  <c r="T20" i="50"/>
  <c r="T36" i="50"/>
  <c r="T52" i="50"/>
  <c r="T68" i="50"/>
  <c r="T84" i="50"/>
  <c r="T100" i="50"/>
  <c r="T116" i="50"/>
  <c r="T132" i="50"/>
  <c r="T148" i="50"/>
  <c r="T164" i="50"/>
  <c r="T180" i="50"/>
  <c r="T196" i="50"/>
  <c r="T19" i="50"/>
  <c r="T35" i="50"/>
  <c r="T51" i="50"/>
  <c r="T67" i="50"/>
  <c r="T83" i="50"/>
  <c r="T99" i="50"/>
  <c r="T115" i="50"/>
  <c r="T131" i="50"/>
  <c r="T147" i="50"/>
  <c r="T163" i="50"/>
  <c r="T179" i="50"/>
  <c r="T195" i="50"/>
  <c r="T26" i="50"/>
  <c r="T42" i="50"/>
  <c r="T58" i="50"/>
  <c r="T74" i="50"/>
  <c r="T90" i="50"/>
  <c r="T106" i="50"/>
  <c r="T122" i="50"/>
  <c r="T138" i="50"/>
  <c r="T154" i="50"/>
  <c r="T170" i="50"/>
  <c r="T186" i="50"/>
  <c r="T202" i="50"/>
  <c r="T25" i="50"/>
  <c r="T41" i="50"/>
  <c r="T57" i="50"/>
  <c r="T73" i="50"/>
  <c r="T89" i="50"/>
  <c r="T105" i="50"/>
  <c r="T121" i="50"/>
  <c r="T137" i="50"/>
  <c r="T153" i="50"/>
  <c r="T169" i="50"/>
  <c r="T185" i="50"/>
  <c r="T201" i="50"/>
  <c r="T24" i="50"/>
  <c r="T40" i="50"/>
  <c r="T56" i="50"/>
  <c r="T72" i="50"/>
  <c r="T88" i="50"/>
  <c r="T104" i="50"/>
  <c r="T120" i="50"/>
  <c r="T136" i="50"/>
  <c r="T152" i="50"/>
  <c r="T168" i="50"/>
  <c r="T184" i="50"/>
  <c r="T200" i="50"/>
  <c r="T23" i="50"/>
  <c r="T39" i="50"/>
  <c r="T55" i="50"/>
  <c r="T71" i="50"/>
  <c r="T87" i="50"/>
  <c r="T103" i="50"/>
  <c r="T119" i="50"/>
  <c r="T135" i="50"/>
  <c r="T151" i="50"/>
  <c r="T167" i="50"/>
  <c r="T183" i="50"/>
  <c r="T199" i="50"/>
  <c r="T157" i="50"/>
  <c r="T173" i="50"/>
  <c r="T189" i="50"/>
  <c r="T11" i="50"/>
  <c r="T27" i="50"/>
  <c r="T43" i="50"/>
  <c r="T59" i="50"/>
  <c r="T75" i="50"/>
  <c r="T91" i="50"/>
  <c r="T107" i="50"/>
  <c r="T123" i="50"/>
  <c r="T139" i="50"/>
  <c r="T155" i="50"/>
  <c r="T171" i="50"/>
  <c r="T187" i="50"/>
  <c r="T159" i="50"/>
  <c r="T175" i="50"/>
  <c r="T191" i="50"/>
  <c r="O201" i="50"/>
  <c r="O202" i="50"/>
  <c r="T14" i="50"/>
  <c r="T30" i="50"/>
  <c r="T46" i="50"/>
  <c r="T62" i="50"/>
  <c r="T78" i="50"/>
  <c r="T94" i="50"/>
  <c r="T110" i="50"/>
  <c r="T126" i="50"/>
  <c r="T142" i="50"/>
  <c r="T158" i="50"/>
  <c r="T174" i="50"/>
  <c r="T190" i="50"/>
  <c r="T13" i="50"/>
  <c r="T29" i="50"/>
  <c r="T45" i="50"/>
  <c r="T61" i="50"/>
  <c r="T77" i="50"/>
  <c r="T93" i="50"/>
  <c r="T109" i="50"/>
  <c r="T125" i="50"/>
  <c r="T141" i="50"/>
  <c r="T12" i="50"/>
  <c r="T28" i="50"/>
  <c r="T44" i="50"/>
  <c r="T60" i="50"/>
  <c r="T76" i="50"/>
  <c r="T92" i="50"/>
  <c r="T108" i="50"/>
  <c r="T124" i="50"/>
  <c r="T140" i="50"/>
  <c r="T156" i="50"/>
  <c r="T172" i="50"/>
  <c r="T188" i="50"/>
  <c r="T18" i="50"/>
  <c r="T34" i="50"/>
  <c r="T50" i="50"/>
  <c r="T66" i="50"/>
  <c r="T82" i="50"/>
  <c r="T98" i="50"/>
  <c r="T114" i="50"/>
  <c r="T130" i="50"/>
  <c r="T146" i="50"/>
  <c r="T162" i="50"/>
  <c r="T178" i="50"/>
  <c r="T194" i="50"/>
  <c r="T17" i="50"/>
  <c r="T33" i="50"/>
  <c r="T49" i="50"/>
  <c r="T65" i="50"/>
  <c r="T81" i="50"/>
  <c r="T97" i="50"/>
  <c r="T113" i="50"/>
  <c r="T129" i="50"/>
  <c r="T145" i="50"/>
  <c r="T161" i="50"/>
  <c r="T177" i="50"/>
  <c r="T193" i="50"/>
  <c r="T16" i="50"/>
  <c r="T32" i="50"/>
  <c r="T48" i="50"/>
  <c r="T64" i="50"/>
  <c r="T80" i="50"/>
  <c r="T96" i="50"/>
  <c r="T112" i="50"/>
  <c r="T128" i="50"/>
  <c r="T144" i="50"/>
  <c r="T160" i="50"/>
  <c r="T176" i="50"/>
  <c r="T192" i="50"/>
  <c r="T15" i="50"/>
  <c r="T31" i="50"/>
  <c r="T47" i="50"/>
  <c r="T63" i="50"/>
  <c r="T79" i="50"/>
  <c r="T95" i="50"/>
  <c r="T111" i="50"/>
  <c r="T127" i="50"/>
  <c r="T143" i="50"/>
  <c r="L14" i="52"/>
  <c r="H39" i="50"/>
  <c r="C33" i="108" s="1"/>
  <c r="H75" i="50"/>
  <c r="C69" i="108" s="1"/>
  <c r="H105" i="50"/>
  <c r="C99" i="108" s="1"/>
  <c r="H137" i="50"/>
  <c r="C131" i="108" s="1"/>
  <c r="H169" i="50"/>
  <c r="C163" i="108" s="1"/>
  <c r="H23" i="50"/>
  <c r="C17" i="108" s="1"/>
  <c r="H59" i="50"/>
  <c r="C53" i="108" s="1"/>
  <c r="H87" i="50"/>
  <c r="C81" i="108" s="1"/>
  <c r="H119" i="50"/>
  <c r="C113" i="108" s="1"/>
  <c r="H33" i="50"/>
  <c r="C27" i="108" s="1"/>
  <c r="H67" i="50"/>
  <c r="C61" i="108" s="1"/>
  <c r="H93" i="50"/>
  <c r="C87" i="108" s="1"/>
  <c r="H125" i="50"/>
  <c r="C119" i="108" s="1"/>
  <c r="H157" i="50"/>
  <c r="C151" i="108" s="1"/>
  <c r="H191" i="50"/>
  <c r="C185" i="108" s="1"/>
  <c r="H27" i="50"/>
  <c r="C21" i="108" s="1"/>
  <c r="H55" i="50"/>
  <c r="C49" i="108" s="1"/>
  <c r="H91" i="50"/>
  <c r="C85" i="108" s="1"/>
  <c r="H123" i="50"/>
  <c r="C117" i="108" s="1"/>
  <c r="H155" i="50"/>
  <c r="C149" i="108" s="1"/>
  <c r="H185" i="50"/>
  <c r="C179" i="108" s="1"/>
  <c r="H16" i="50"/>
  <c r="C10" i="108" s="1"/>
  <c r="H28" i="50"/>
  <c r="C22" i="108" s="1"/>
  <c r="H44" i="50"/>
  <c r="C38" i="108" s="1"/>
  <c r="H60" i="50"/>
  <c r="C54" i="108" s="1"/>
  <c r="H76" i="50"/>
  <c r="C70" i="108" s="1"/>
  <c r="H92" i="50"/>
  <c r="C86" i="108" s="1"/>
  <c r="H108" i="50"/>
  <c r="C102" i="108" s="1"/>
  <c r="H135" i="50"/>
  <c r="C129" i="108" s="1"/>
  <c r="H167" i="50"/>
  <c r="C161" i="108" s="1"/>
  <c r="H193" i="50"/>
  <c r="C187" i="108" s="1"/>
  <c r="H24" i="50"/>
  <c r="C18" i="108" s="1"/>
  <c r="H42" i="50"/>
  <c r="C36" i="108" s="1"/>
  <c r="H58" i="50"/>
  <c r="C52" i="108" s="1"/>
  <c r="H74" i="50"/>
  <c r="C68" i="108" s="1"/>
  <c r="H90" i="50"/>
  <c r="C84" i="108" s="1"/>
  <c r="H106" i="50"/>
  <c r="C100" i="108" s="1"/>
  <c r="H122" i="50"/>
  <c r="C116" i="108" s="1"/>
  <c r="H138" i="50"/>
  <c r="C132" i="108" s="1"/>
  <c r="H154" i="50"/>
  <c r="C148" i="108" s="1"/>
  <c r="H170" i="50"/>
  <c r="C164" i="108" s="1"/>
  <c r="H190" i="50"/>
  <c r="C184" i="108" s="1"/>
  <c r="H124" i="50"/>
  <c r="C118" i="108" s="1"/>
  <c r="H140" i="50"/>
  <c r="C134" i="108" s="1"/>
  <c r="H156" i="50"/>
  <c r="C150" i="108" s="1"/>
  <c r="H172" i="50"/>
  <c r="C166" i="108" s="1"/>
  <c r="H184" i="50"/>
  <c r="C178" i="108" s="1"/>
  <c r="H29" i="50"/>
  <c r="C23" i="108" s="1"/>
  <c r="H61" i="50"/>
  <c r="C55" i="108" s="1"/>
  <c r="H97" i="50"/>
  <c r="C91" i="108" s="1"/>
  <c r="H129" i="50"/>
  <c r="C123" i="108" s="1"/>
  <c r="H161" i="50"/>
  <c r="C155" i="108" s="1"/>
  <c r="H11" i="50"/>
  <c r="C5" i="108" s="1"/>
  <c r="H49" i="50"/>
  <c r="C43" i="108" s="1"/>
  <c r="H77" i="50"/>
  <c r="C71" i="108" s="1"/>
  <c r="H111" i="50"/>
  <c r="C105" i="108" s="1"/>
  <c r="H21" i="50"/>
  <c r="C15" i="108" s="1"/>
  <c r="H57" i="50"/>
  <c r="C51" i="108" s="1"/>
  <c r="H85" i="50"/>
  <c r="C79" i="108" s="1"/>
  <c r="H117" i="50"/>
  <c r="C111" i="108" s="1"/>
  <c r="H149" i="50"/>
  <c r="C143" i="108" s="1"/>
  <c r="H181" i="50"/>
  <c r="C175" i="108" s="1"/>
  <c r="H19" i="50"/>
  <c r="C13" i="108" s="1"/>
  <c r="H45" i="50"/>
  <c r="C39" i="108" s="1"/>
  <c r="H81" i="50"/>
  <c r="C75" i="108" s="1"/>
  <c r="H115" i="50"/>
  <c r="C109" i="108" s="1"/>
  <c r="H147" i="50"/>
  <c r="C141" i="108" s="1"/>
  <c r="H179" i="50"/>
  <c r="C173" i="108" s="1"/>
  <c r="H12" i="50"/>
  <c r="C6" i="108" s="1"/>
  <c r="H26" i="50"/>
  <c r="C20" i="108" s="1"/>
  <c r="H40" i="50"/>
  <c r="C34" i="108" s="1"/>
  <c r="H56" i="50"/>
  <c r="C50" i="108" s="1"/>
  <c r="H72" i="50"/>
  <c r="C66" i="108" s="1"/>
  <c r="H88" i="50"/>
  <c r="C82" i="108" s="1"/>
  <c r="H104" i="50"/>
  <c r="C98" i="108" s="1"/>
  <c r="H120" i="50"/>
  <c r="C114" i="108" s="1"/>
  <c r="H159" i="50"/>
  <c r="C153" i="108" s="1"/>
  <c r="H189" i="50"/>
  <c r="C183" i="108" s="1"/>
  <c r="H20" i="50"/>
  <c r="C14" i="108" s="1"/>
  <c r="H38" i="50"/>
  <c r="C32" i="108" s="1"/>
  <c r="H54" i="50"/>
  <c r="C48" i="108" s="1"/>
  <c r="H70" i="50"/>
  <c r="C64" i="108" s="1"/>
  <c r="H86" i="50"/>
  <c r="C80" i="108" s="1"/>
  <c r="H102" i="50"/>
  <c r="C96" i="108" s="1"/>
  <c r="H118" i="50"/>
  <c r="C112" i="108" s="1"/>
  <c r="H134" i="50"/>
  <c r="C128" i="108" s="1"/>
  <c r="H150" i="50"/>
  <c r="C144" i="108" s="1"/>
  <c r="H166" i="50"/>
  <c r="C160" i="108" s="1"/>
  <c r="H186" i="50"/>
  <c r="C180" i="108" s="1"/>
  <c r="H200" i="50"/>
  <c r="C194" i="108" s="1"/>
  <c r="H136" i="50"/>
  <c r="C130" i="108" s="1"/>
  <c r="H152" i="50"/>
  <c r="C146" i="108" s="1"/>
  <c r="H168" i="50"/>
  <c r="C162" i="108" s="1"/>
  <c r="H182" i="50"/>
  <c r="C176" i="108" s="1"/>
  <c r="H198" i="50"/>
  <c r="C192" i="108" s="1"/>
  <c r="H25" i="50"/>
  <c r="C19" i="108" s="1"/>
  <c r="H53" i="50"/>
  <c r="C47" i="108" s="1"/>
  <c r="H89" i="50"/>
  <c r="C83" i="108" s="1"/>
  <c r="H121" i="50"/>
  <c r="C115" i="108" s="1"/>
  <c r="H153" i="50"/>
  <c r="C147" i="108" s="1"/>
  <c r="H187" i="50"/>
  <c r="C181" i="108" s="1"/>
  <c r="H41" i="50"/>
  <c r="C35" i="108" s="1"/>
  <c r="H69" i="50"/>
  <c r="C63" i="108" s="1"/>
  <c r="H103" i="50"/>
  <c r="C97" i="108" s="1"/>
  <c r="H17" i="50"/>
  <c r="C11" i="108" s="1"/>
  <c r="H51" i="50"/>
  <c r="C45" i="108" s="1"/>
  <c r="H79" i="50"/>
  <c r="C73" i="108" s="1"/>
  <c r="H109" i="50"/>
  <c r="C103" i="108" s="1"/>
  <c r="H141" i="50"/>
  <c r="C135" i="108" s="1"/>
  <c r="H173" i="50"/>
  <c r="C167" i="108" s="1"/>
  <c r="H15" i="50"/>
  <c r="C9" i="108" s="1"/>
  <c r="H37" i="50"/>
  <c r="C31" i="108" s="1"/>
  <c r="H73" i="50"/>
  <c r="C67" i="108" s="1"/>
  <c r="H107" i="50"/>
  <c r="C101" i="108" s="1"/>
  <c r="H139" i="50"/>
  <c r="C133" i="108" s="1"/>
  <c r="H171" i="50"/>
  <c r="C165" i="108" s="1"/>
  <c r="H22" i="50"/>
  <c r="C16" i="108" s="1"/>
  <c r="H36" i="50"/>
  <c r="C30" i="108" s="1"/>
  <c r="H52" i="50"/>
  <c r="C46" i="108" s="1"/>
  <c r="H68" i="50"/>
  <c r="C62" i="108" s="1"/>
  <c r="H84" i="50"/>
  <c r="C78" i="108" s="1"/>
  <c r="H100" i="50"/>
  <c r="C94" i="108" s="1"/>
  <c r="H116" i="50"/>
  <c r="C110" i="108" s="1"/>
  <c r="H151" i="50"/>
  <c r="C145" i="108" s="1"/>
  <c r="H183" i="50"/>
  <c r="C177" i="108" s="1"/>
  <c r="H14" i="50"/>
  <c r="C8" i="108" s="1"/>
  <c r="H34" i="50"/>
  <c r="C28" i="108" s="1"/>
  <c r="H50" i="50"/>
  <c r="C44" i="108" s="1"/>
  <c r="H66" i="50"/>
  <c r="C60" i="108" s="1"/>
  <c r="H82" i="50"/>
  <c r="C76" i="108" s="1"/>
  <c r="H98" i="50"/>
  <c r="C92" i="108" s="1"/>
  <c r="H114" i="50"/>
  <c r="C108" i="108" s="1"/>
  <c r="H130" i="50"/>
  <c r="C124" i="108" s="1"/>
  <c r="H146" i="50"/>
  <c r="C140" i="108" s="1"/>
  <c r="H162" i="50"/>
  <c r="C156" i="108" s="1"/>
  <c r="H180" i="50"/>
  <c r="C174" i="108" s="1"/>
  <c r="H196" i="50"/>
  <c r="C190" i="108" s="1"/>
  <c r="H132" i="50"/>
  <c r="C126" i="108" s="1"/>
  <c r="H148" i="50"/>
  <c r="C142" i="108" s="1"/>
  <c r="H164" i="50"/>
  <c r="C158" i="108" s="1"/>
  <c r="H178" i="50"/>
  <c r="C172" i="108" s="1"/>
  <c r="H194" i="50"/>
  <c r="C188" i="108" s="1"/>
  <c r="H13" i="50"/>
  <c r="C7" i="108" s="1"/>
  <c r="H47" i="50"/>
  <c r="C41" i="108" s="1"/>
  <c r="H83" i="50"/>
  <c r="C77" i="108" s="1"/>
  <c r="H113" i="50"/>
  <c r="C107" i="108" s="1"/>
  <c r="H145" i="50"/>
  <c r="C139" i="108" s="1"/>
  <c r="H177" i="50"/>
  <c r="C171" i="108" s="1"/>
  <c r="H35" i="50"/>
  <c r="C29" i="108" s="1"/>
  <c r="H65" i="50"/>
  <c r="C59" i="108" s="1"/>
  <c r="H95" i="50"/>
  <c r="C89" i="108" s="1"/>
  <c r="H127" i="50"/>
  <c r="C121" i="108" s="1"/>
  <c r="H43" i="50"/>
  <c r="C37" i="108" s="1"/>
  <c r="H71" i="50"/>
  <c r="C65" i="108" s="1"/>
  <c r="H101" i="50"/>
  <c r="C95" i="108" s="1"/>
  <c r="H133" i="50"/>
  <c r="C127" i="108" s="1"/>
  <c r="H165" i="50"/>
  <c r="C159" i="108" s="1"/>
  <c r="H199" i="50"/>
  <c r="C193" i="108" s="1"/>
  <c r="H31" i="50"/>
  <c r="C25" i="108" s="1"/>
  <c r="H63" i="50"/>
  <c r="C57" i="108" s="1"/>
  <c r="H99" i="50"/>
  <c r="C93" i="108" s="1"/>
  <c r="H131" i="50"/>
  <c r="C125" i="108" s="1"/>
  <c r="H163" i="50"/>
  <c r="C157" i="108" s="1"/>
  <c r="H195" i="50"/>
  <c r="C189" i="108" s="1"/>
  <c r="H18" i="50"/>
  <c r="C12" i="108" s="1"/>
  <c r="H32" i="50"/>
  <c r="C26" i="108" s="1"/>
  <c r="H48" i="50"/>
  <c r="C42" i="108" s="1"/>
  <c r="H64" i="50"/>
  <c r="C58" i="108" s="1"/>
  <c r="H80" i="50"/>
  <c r="C74" i="108" s="1"/>
  <c r="H96" i="50"/>
  <c r="C90" i="108" s="1"/>
  <c r="H112" i="50"/>
  <c r="C106" i="108" s="1"/>
  <c r="H143" i="50"/>
  <c r="C137" i="108" s="1"/>
  <c r="H175" i="50"/>
  <c r="C169" i="108" s="1"/>
  <c r="H197" i="50"/>
  <c r="C191" i="108" s="1"/>
  <c r="H30" i="50"/>
  <c r="C24" i="108" s="1"/>
  <c r="H46" i="50"/>
  <c r="C40" i="108" s="1"/>
  <c r="H62" i="50"/>
  <c r="C56" i="108" s="1"/>
  <c r="H78" i="50"/>
  <c r="C72" i="108" s="1"/>
  <c r="H94" i="50"/>
  <c r="C88" i="108" s="1"/>
  <c r="H110" i="50"/>
  <c r="C104" i="108" s="1"/>
  <c r="H126" i="50"/>
  <c r="C120" i="108" s="1"/>
  <c r="H142" i="50"/>
  <c r="C136" i="108" s="1"/>
  <c r="H158" i="50"/>
  <c r="C152" i="108" s="1"/>
  <c r="H176" i="50"/>
  <c r="C170" i="108" s="1"/>
  <c r="H192" i="50"/>
  <c r="C186" i="108" s="1"/>
  <c r="H128" i="50"/>
  <c r="C122" i="108" s="1"/>
  <c r="H144" i="50"/>
  <c r="C138" i="108" s="1"/>
  <c r="H160" i="50"/>
  <c r="C154" i="108" s="1"/>
  <c r="H174" i="50"/>
  <c r="C168" i="108" s="1"/>
  <c r="H188" i="50"/>
  <c r="C182" i="108" s="1"/>
  <c r="A8" i="1"/>
  <c r="A34" i="1"/>
  <c r="AN5" i="4"/>
  <c r="AW4" i="4"/>
  <c r="AN3" i="4"/>
  <c r="BM13" i="4"/>
  <c r="BM21" i="4"/>
  <c r="BM29" i="4"/>
  <c r="BM39" i="4"/>
  <c r="BM47" i="4"/>
  <c r="BM53" i="4"/>
  <c r="BM63" i="4"/>
  <c r="BM71" i="4"/>
  <c r="BM79" i="4"/>
  <c r="BM85" i="4"/>
  <c r="BM93" i="4"/>
  <c r="BM101" i="4"/>
  <c r="BM109" i="4"/>
  <c r="BM117" i="4"/>
  <c r="BM125" i="4"/>
  <c r="BM133" i="4"/>
  <c r="BM141" i="4"/>
  <c r="BM149" i="4"/>
  <c r="BM157" i="4"/>
  <c r="BM165" i="4"/>
  <c r="BM173" i="4"/>
  <c r="BM183" i="4"/>
  <c r="BM195" i="4"/>
  <c r="BM11" i="4"/>
  <c r="BM19" i="4"/>
  <c r="BM27" i="4"/>
  <c r="BM33" i="4"/>
  <c r="BM41" i="4"/>
  <c r="BM51" i="4"/>
  <c r="BM59" i="4"/>
  <c r="BM65" i="4"/>
  <c r="BM73" i="4"/>
  <c r="BM83" i="4"/>
  <c r="BM91" i="4"/>
  <c r="BM99" i="4"/>
  <c r="BM107" i="4"/>
  <c r="BM115" i="4"/>
  <c r="BM123" i="4"/>
  <c r="BM9" i="4"/>
  <c r="BM17" i="4"/>
  <c r="BM25" i="4"/>
  <c r="BM35" i="4"/>
  <c r="BM43" i="4"/>
  <c r="BM49" i="4"/>
  <c r="BM57" i="4"/>
  <c r="BM67" i="4"/>
  <c r="BM75" i="4"/>
  <c r="BM81" i="4"/>
  <c r="BM89" i="4"/>
  <c r="BM97" i="4"/>
  <c r="BM105" i="4"/>
  <c r="BM113" i="4"/>
  <c r="BM121" i="4"/>
  <c r="BM129" i="4"/>
  <c r="BM137" i="4"/>
  <c r="BM145" i="4"/>
  <c r="BM153" i="4"/>
  <c r="BM161" i="4"/>
  <c r="BM169" i="4"/>
  <c r="BM177" i="4"/>
  <c r="BM187" i="4"/>
  <c r="BM7" i="4"/>
  <c r="BM15" i="4"/>
  <c r="BM23" i="4"/>
  <c r="BM31" i="4"/>
  <c r="BM37" i="4"/>
  <c r="BM45" i="4"/>
  <c r="BM55" i="4"/>
  <c r="BM61" i="4"/>
  <c r="BM69" i="4"/>
  <c r="BM77" i="4"/>
  <c r="BM87" i="4"/>
  <c r="BM95" i="4"/>
  <c r="BM103" i="4"/>
  <c r="BM111" i="4"/>
  <c r="BM119" i="4"/>
  <c r="BM127" i="4"/>
  <c r="BM135" i="4"/>
  <c r="BM143" i="4"/>
  <c r="BM151" i="4"/>
  <c r="BM159" i="4"/>
  <c r="BM167" i="4"/>
  <c r="BM175" i="4"/>
  <c r="BM181" i="4"/>
  <c r="BM197" i="4"/>
  <c r="BM8" i="4"/>
  <c r="BM12" i="4"/>
  <c r="BM16" i="4"/>
  <c r="BM20" i="4"/>
  <c r="BM24" i="4"/>
  <c r="BM28" i="4"/>
  <c r="BM32" i="4"/>
  <c r="BM36" i="4"/>
  <c r="BM40" i="4"/>
  <c r="BM44" i="4"/>
  <c r="BM48" i="4"/>
  <c r="BM52" i="4"/>
  <c r="BM56" i="4"/>
  <c r="BM60" i="4"/>
  <c r="BM64" i="4"/>
  <c r="BM68" i="4"/>
  <c r="BM72" i="4"/>
  <c r="BM76" i="4"/>
  <c r="BM80" i="4"/>
  <c r="BM84" i="4"/>
  <c r="BM88" i="4"/>
  <c r="BM92" i="4"/>
  <c r="BM96" i="4"/>
  <c r="BM100" i="4"/>
  <c r="BM104" i="4"/>
  <c r="BM108" i="4"/>
  <c r="BM112" i="4"/>
  <c r="BM116" i="4"/>
  <c r="BM131" i="4"/>
  <c r="BM139" i="4"/>
  <c r="BM147" i="4"/>
  <c r="BM155" i="4"/>
  <c r="BM163" i="4"/>
  <c r="BM171" i="4"/>
  <c r="BM179" i="4"/>
  <c r="BM185" i="4"/>
  <c r="BM189" i="4"/>
  <c r="BM191" i="4"/>
  <c r="BM193" i="4"/>
  <c r="BM10" i="4"/>
  <c r="BM14" i="4"/>
  <c r="BM18" i="4"/>
  <c r="BM22" i="4"/>
  <c r="BM26" i="4"/>
  <c r="BM30" i="4"/>
  <c r="BM34" i="4"/>
  <c r="BM38" i="4"/>
  <c r="BM42" i="4"/>
  <c r="BM46" i="4"/>
  <c r="BM50" i="4"/>
  <c r="BM54" i="4"/>
  <c r="BM58" i="4"/>
  <c r="BM62" i="4"/>
  <c r="BM66" i="4"/>
  <c r="BM70" i="4"/>
  <c r="BM74" i="4"/>
  <c r="BM78" i="4"/>
  <c r="BM82" i="4"/>
  <c r="BM86" i="4"/>
  <c r="BM90" i="4"/>
  <c r="BM94" i="4"/>
  <c r="BM98" i="4"/>
  <c r="BM102" i="4"/>
  <c r="BM106" i="4"/>
  <c r="BM110" i="4"/>
  <c r="BM114" i="4"/>
  <c r="BM118" i="4"/>
  <c r="BM122" i="4"/>
  <c r="BM126" i="4"/>
  <c r="BM130" i="4"/>
  <c r="BM134" i="4"/>
  <c r="BM138" i="4"/>
  <c r="BM142" i="4"/>
  <c r="BM146" i="4"/>
  <c r="BM150" i="4"/>
  <c r="BM154" i="4"/>
  <c r="BM158" i="4"/>
  <c r="BM162" i="4"/>
  <c r="BM166" i="4"/>
  <c r="BM170" i="4"/>
  <c r="BM174" i="4"/>
  <c r="BM178" i="4"/>
  <c r="BM182" i="4"/>
  <c r="BM186" i="4"/>
  <c r="BM190" i="4"/>
  <c r="BM194" i="4"/>
  <c r="BM198" i="4"/>
  <c r="BM120" i="4"/>
  <c r="BM124" i="4"/>
  <c r="BM128" i="4"/>
  <c r="BM132" i="4"/>
  <c r="BM136" i="4"/>
  <c r="BM140" i="4"/>
  <c r="BM144" i="4"/>
  <c r="BM148" i="4"/>
  <c r="BM152" i="4"/>
  <c r="BM156" i="4"/>
  <c r="BM160" i="4"/>
  <c r="BM164" i="4"/>
  <c r="BM168" i="4"/>
  <c r="BM172" i="4"/>
  <c r="BM176" i="4"/>
  <c r="BM180" i="4"/>
  <c r="BM184" i="4"/>
  <c r="BM188" i="4"/>
  <c r="BM192" i="4"/>
  <c r="BM196" i="4"/>
  <c r="AM11" i="4"/>
  <c r="AM17" i="4"/>
  <c r="AM25" i="4"/>
  <c r="AM31" i="4"/>
  <c r="AM39" i="4"/>
  <c r="AM51" i="4"/>
  <c r="AM59" i="4"/>
  <c r="AM65" i="4"/>
  <c r="AM73" i="4"/>
  <c r="AM81" i="4"/>
  <c r="AM91" i="4"/>
  <c r="AM107" i="4"/>
  <c r="AM115" i="4"/>
  <c r="AM121" i="4"/>
  <c r="AM129" i="4"/>
  <c r="AM137" i="4"/>
  <c r="AM145" i="4"/>
  <c r="AM155" i="4"/>
  <c r="AM161" i="4"/>
  <c r="AM169" i="4"/>
  <c r="AM179" i="4"/>
  <c r="AM185" i="4"/>
  <c r="AM193" i="4"/>
  <c r="AM197" i="4"/>
  <c r="AM15" i="4"/>
  <c r="AM23" i="4"/>
  <c r="AM33" i="4"/>
  <c r="AM41" i="4"/>
  <c r="AM45" i="4"/>
  <c r="AM53" i="4"/>
  <c r="AM63" i="4"/>
  <c r="AM71" i="4"/>
  <c r="AM79" i="4"/>
  <c r="AM87" i="4"/>
  <c r="AM93" i="4"/>
  <c r="AM101" i="4"/>
  <c r="AM109" i="4"/>
  <c r="AM119" i="4"/>
  <c r="AM127" i="4"/>
  <c r="AM135" i="4"/>
  <c r="AM143" i="4"/>
  <c r="AM151" i="4"/>
  <c r="AM157" i="4"/>
  <c r="AM167" i="4"/>
  <c r="AM173" i="4"/>
  <c r="AM183" i="4"/>
  <c r="AM191" i="4"/>
  <c r="AM14" i="4"/>
  <c r="AM18" i="4"/>
  <c r="AM22" i="4"/>
  <c r="AM26" i="4"/>
  <c r="AM30" i="4"/>
  <c r="AM34" i="4"/>
  <c r="AM38" i="4"/>
  <c r="AM46" i="4"/>
  <c r="AM50" i="4"/>
  <c r="AM54" i="4"/>
  <c r="AM58" i="4"/>
  <c r="AM62" i="4"/>
  <c r="AM70" i="4"/>
  <c r="AM74" i="4"/>
  <c r="AM78" i="4"/>
  <c r="AM82" i="4"/>
  <c r="AM86" i="4"/>
  <c r="AM90" i="4"/>
  <c r="AM94" i="4"/>
  <c r="AM98" i="4"/>
  <c r="AM102" i="4"/>
  <c r="AM112" i="4"/>
  <c r="AM120" i="4"/>
  <c r="AM128" i="4"/>
  <c r="AM132" i="4"/>
  <c r="AM140" i="4"/>
  <c r="AM148" i="4"/>
  <c r="AM7" i="4"/>
  <c r="AM13" i="4"/>
  <c r="AM21" i="4"/>
  <c r="AM29" i="4"/>
  <c r="AM35" i="4"/>
  <c r="AM47" i="4"/>
  <c r="AM55" i="4"/>
  <c r="AM61" i="4"/>
  <c r="AM69" i="4"/>
  <c r="AM77" i="4"/>
  <c r="AM85" i="4"/>
  <c r="AM95" i="4"/>
  <c r="AM99" i="4"/>
  <c r="AM103" i="4"/>
  <c r="AM111" i="4"/>
  <c r="AM117" i="4"/>
  <c r="AM125" i="4"/>
  <c r="AM133" i="4"/>
  <c r="AM141" i="4"/>
  <c r="AM149" i="4"/>
  <c r="AM159" i="4"/>
  <c r="AM165" i="4"/>
  <c r="AM175" i="4"/>
  <c r="AM181" i="4"/>
  <c r="AM189" i="4"/>
  <c r="AM195" i="4"/>
  <c r="AM9" i="4"/>
  <c r="AM19" i="4"/>
  <c r="AM27" i="4"/>
  <c r="AM37" i="4"/>
  <c r="AM43" i="4"/>
  <c r="AM49" i="4"/>
  <c r="AM57" i="4"/>
  <c r="AM67" i="4"/>
  <c r="AM75" i="4"/>
  <c r="AM83" i="4"/>
  <c r="AM89" i="4"/>
  <c r="AM97" i="4"/>
  <c r="AM105" i="4"/>
  <c r="AM113" i="4"/>
  <c r="AM123" i="4"/>
  <c r="AM131" i="4"/>
  <c r="AM139" i="4"/>
  <c r="AM147" i="4"/>
  <c r="AM153" i="4"/>
  <c r="AM163" i="4"/>
  <c r="AM171" i="4"/>
  <c r="AM177" i="4"/>
  <c r="AM187" i="4"/>
  <c r="AM8" i="4"/>
  <c r="AM10" i="4"/>
  <c r="AM12" i="4"/>
  <c r="AM16" i="4"/>
  <c r="AM20" i="4"/>
  <c r="AM24" i="4"/>
  <c r="AM28" i="4"/>
  <c r="AM32" i="4"/>
  <c r="AM36" i="4"/>
  <c r="AM40" i="4"/>
  <c r="AM42" i="4"/>
  <c r="AM44" i="4"/>
  <c r="AM48" i="4"/>
  <c r="AM52" i="4"/>
  <c r="AM56" i="4"/>
  <c r="AM60" i="4"/>
  <c r="AM64" i="4"/>
  <c r="AM66" i="4"/>
  <c r="AM68" i="4"/>
  <c r="AM72" i="4"/>
  <c r="AM76" i="4"/>
  <c r="AM80" i="4"/>
  <c r="AM84" i="4"/>
  <c r="AM88" i="4"/>
  <c r="AM92" i="4"/>
  <c r="AM96" i="4"/>
  <c r="AM100" i="4"/>
  <c r="AM104" i="4"/>
  <c r="AM106" i="4"/>
  <c r="AM108" i="4"/>
  <c r="AM110" i="4"/>
  <c r="AM114" i="4"/>
  <c r="AM116" i="4"/>
  <c r="AM118" i="4"/>
  <c r="AM122" i="4"/>
  <c r="AM124" i="4"/>
  <c r="AM126" i="4"/>
  <c r="AM130" i="4"/>
  <c r="AM134" i="4"/>
  <c r="AM136" i="4"/>
  <c r="AM138" i="4"/>
  <c r="AM142" i="4"/>
  <c r="AM144" i="4"/>
  <c r="AM146" i="4"/>
  <c r="AM150" i="4"/>
  <c r="AM152" i="4"/>
  <c r="AM154" i="4"/>
  <c r="AM156" i="4"/>
  <c r="AM158" i="4"/>
  <c r="AM160" i="4"/>
  <c r="AM162" i="4"/>
  <c r="AM164" i="4"/>
  <c r="AM166" i="4"/>
  <c r="AM168" i="4"/>
  <c r="AM170" i="4"/>
  <c r="AM172" i="4"/>
  <c r="AM174" i="4"/>
  <c r="AM176" i="4"/>
  <c r="AM178" i="4"/>
  <c r="AM180" i="4"/>
  <c r="AM182" i="4"/>
  <c r="AM184" i="4"/>
  <c r="AM186" i="4"/>
  <c r="AM188" i="4"/>
  <c r="AM190" i="4"/>
  <c r="AM192" i="4"/>
  <c r="AM194" i="4"/>
  <c r="AM196" i="4"/>
  <c r="AM198" i="4"/>
  <c r="BE4" i="4"/>
  <c r="AV5" i="4"/>
  <c r="AV3" i="4"/>
  <c r="Y2" i="5"/>
  <c r="Y3" i="5" s="1"/>
  <c r="AF4" i="3"/>
  <c r="AR4" i="3"/>
  <c r="AR6" i="3"/>
  <c r="AE5" i="4"/>
  <c r="AE3" i="4"/>
  <c r="F26" i="4"/>
  <c r="F23" i="4"/>
  <c r="F21" i="4"/>
  <c r="F19" i="4"/>
  <c r="F17" i="4"/>
  <c r="F15" i="4"/>
  <c r="F13" i="4"/>
  <c r="F11" i="4"/>
  <c r="F9" i="4"/>
  <c r="F7" i="4"/>
  <c r="F195" i="4"/>
  <c r="F191" i="4"/>
  <c r="F187" i="4"/>
  <c r="F183" i="4"/>
  <c r="F179" i="4"/>
  <c r="F175" i="4"/>
  <c r="F171" i="4"/>
  <c r="F167" i="4"/>
  <c r="F163" i="4"/>
  <c r="F22" i="4"/>
  <c r="F18" i="4"/>
  <c r="F14" i="4"/>
  <c r="F10" i="4"/>
  <c r="F193" i="4"/>
  <c r="F185" i="4"/>
  <c r="F177" i="4"/>
  <c r="F169" i="4"/>
  <c r="F161" i="4"/>
  <c r="F159" i="4"/>
  <c r="F155" i="4"/>
  <c r="F151" i="4"/>
  <c r="F147" i="4"/>
  <c r="F143" i="4"/>
  <c r="F139" i="4"/>
  <c r="F135" i="4"/>
  <c r="F131" i="4"/>
  <c r="F127" i="4"/>
  <c r="F123" i="4"/>
  <c r="F119" i="4"/>
  <c r="F115" i="4"/>
  <c r="F111" i="4"/>
  <c r="F107" i="4"/>
  <c r="F103" i="4"/>
  <c r="F99" i="4"/>
  <c r="F95" i="4"/>
  <c r="F91" i="4"/>
  <c r="F87" i="4"/>
  <c r="F83" i="4"/>
  <c r="F79" i="4"/>
  <c r="F75" i="4"/>
  <c r="F71" i="4"/>
  <c r="F67" i="4"/>
  <c r="F63" i="4"/>
  <c r="F59" i="4"/>
  <c r="F55" i="4"/>
  <c r="F51" i="4"/>
  <c r="F47" i="4"/>
  <c r="F43" i="4"/>
  <c r="F39" i="4"/>
  <c r="F35" i="4"/>
  <c r="F31" i="4"/>
  <c r="F27" i="4"/>
  <c r="F198" i="4"/>
  <c r="F194" i="4"/>
  <c r="F190" i="4"/>
  <c r="F186" i="4"/>
  <c r="F182" i="4"/>
  <c r="F178" i="4"/>
  <c r="F174" i="4"/>
  <c r="F170" i="4"/>
  <c r="F166" i="4"/>
  <c r="F162" i="4"/>
  <c r="F158" i="4"/>
  <c r="F154" i="4"/>
  <c r="F150" i="4"/>
  <c r="F146" i="4"/>
  <c r="F142" i="4"/>
  <c r="F138" i="4"/>
  <c r="F134" i="4"/>
  <c r="F130" i="4"/>
  <c r="F126" i="4"/>
  <c r="F122" i="4"/>
  <c r="F118" i="4"/>
  <c r="F114" i="4"/>
  <c r="F110" i="4"/>
  <c r="F106" i="4"/>
  <c r="F102" i="4"/>
  <c r="F98" i="4"/>
  <c r="F94" i="4"/>
  <c r="F90" i="4"/>
  <c r="F86" i="4"/>
  <c r="F82" i="4"/>
  <c r="F78" i="4"/>
  <c r="F74" i="4"/>
  <c r="F70" i="4"/>
  <c r="F66" i="4"/>
  <c r="F62" i="4"/>
  <c r="F58" i="4"/>
  <c r="F54" i="4"/>
  <c r="F50" i="4"/>
  <c r="F46" i="4"/>
  <c r="F42" i="4"/>
  <c r="F38" i="4"/>
  <c r="F34" i="4"/>
  <c r="F30" i="4"/>
  <c r="F24" i="4"/>
  <c r="F20" i="4"/>
  <c r="F16" i="4"/>
  <c r="F12" i="4"/>
  <c r="F8" i="4"/>
  <c r="F197" i="4"/>
  <c r="F189" i="4"/>
  <c r="F181" i="4"/>
  <c r="F173" i="4"/>
  <c r="F165" i="4"/>
  <c r="F157" i="4"/>
  <c r="F153" i="4"/>
  <c r="F149" i="4"/>
  <c r="F145" i="4"/>
  <c r="F141" i="4"/>
  <c r="F137" i="4"/>
  <c r="F133" i="4"/>
  <c r="F129" i="4"/>
  <c r="F125" i="4"/>
  <c r="F121" i="4"/>
  <c r="F117" i="4"/>
  <c r="F113" i="4"/>
  <c r="F109" i="4"/>
  <c r="F105" i="4"/>
  <c r="F101" i="4"/>
  <c r="F97" i="4"/>
  <c r="F93" i="4"/>
  <c r="F89" i="4"/>
  <c r="F85" i="4"/>
  <c r="F81" i="4"/>
  <c r="F77" i="4"/>
  <c r="F73" i="4"/>
  <c r="F69" i="4"/>
  <c r="F65" i="4"/>
  <c r="F61" i="4"/>
  <c r="F57" i="4"/>
  <c r="F53" i="4"/>
  <c r="F49" i="4"/>
  <c r="F45" i="4"/>
  <c r="F41" i="4"/>
  <c r="F37" i="4"/>
  <c r="F33" i="4"/>
  <c r="F29" i="4"/>
  <c r="F25" i="4"/>
  <c r="F196" i="4"/>
  <c r="F192" i="4"/>
  <c r="F188" i="4"/>
  <c r="F184" i="4"/>
  <c r="F180" i="4"/>
  <c r="F176" i="4"/>
  <c r="F172" i="4"/>
  <c r="F168" i="4"/>
  <c r="F164" i="4"/>
  <c r="F160" i="4"/>
  <c r="F156" i="4"/>
  <c r="F152" i="4"/>
  <c r="F148" i="4"/>
  <c r="F144" i="4"/>
  <c r="F140" i="4"/>
  <c r="F136" i="4"/>
  <c r="F132" i="4"/>
  <c r="F128" i="4"/>
  <c r="F124" i="4"/>
  <c r="F120" i="4"/>
  <c r="F116" i="4"/>
  <c r="F112" i="4"/>
  <c r="F108" i="4"/>
  <c r="F104" i="4"/>
  <c r="F100" i="4"/>
  <c r="F96" i="4"/>
  <c r="F92" i="4"/>
  <c r="F88" i="4"/>
  <c r="F84" i="4"/>
  <c r="F80" i="4"/>
  <c r="F76" i="4"/>
  <c r="F72" i="4"/>
  <c r="F68" i="4"/>
  <c r="F64" i="4"/>
  <c r="F60" i="4"/>
  <c r="F56" i="4"/>
  <c r="F52" i="4"/>
  <c r="F48" i="4"/>
  <c r="F44" i="4"/>
  <c r="F40" i="4"/>
  <c r="F36" i="4"/>
  <c r="F32" i="4"/>
  <c r="F28" i="4"/>
  <c r="H2" i="4"/>
  <c r="P2" i="4"/>
  <c r="G3" i="4"/>
  <c r="N26" i="4"/>
  <c r="N23" i="4"/>
  <c r="N21" i="4"/>
  <c r="N19" i="4"/>
  <c r="N17" i="4"/>
  <c r="N15" i="4"/>
  <c r="N13" i="4"/>
  <c r="N11" i="4"/>
  <c r="N9" i="4"/>
  <c r="N7" i="4"/>
  <c r="N195" i="4"/>
  <c r="N191" i="4"/>
  <c r="N187" i="4"/>
  <c r="N183" i="4"/>
  <c r="N179" i="4"/>
  <c r="N175" i="4"/>
  <c r="N171" i="4"/>
  <c r="N167" i="4"/>
  <c r="N163" i="4"/>
  <c r="N24" i="4"/>
  <c r="N20" i="4"/>
  <c r="N16" i="4"/>
  <c r="N12" i="4"/>
  <c r="N8" i="4"/>
  <c r="N197" i="4"/>
  <c r="N189" i="4"/>
  <c r="N181" i="4"/>
  <c r="N173" i="4"/>
  <c r="N165" i="4"/>
  <c r="N159" i="4"/>
  <c r="N155" i="4"/>
  <c r="N151" i="4"/>
  <c r="N147" i="4"/>
  <c r="N143" i="4"/>
  <c r="N139" i="4"/>
  <c r="N135" i="4"/>
  <c r="N131" i="4"/>
  <c r="N127" i="4"/>
  <c r="N123" i="4"/>
  <c r="N119" i="4"/>
  <c r="N115" i="4"/>
  <c r="N111" i="4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198" i="4"/>
  <c r="N194" i="4"/>
  <c r="N190" i="4"/>
  <c r="N186" i="4"/>
  <c r="N182" i="4"/>
  <c r="N178" i="4"/>
  <c r="N174" i="4"/>
  <c r="N170" i="4"/>
  <c r="N166" i="4"/>
  <c r="N162" i="4"/>
  <c r="N158" i="4"/>
  <c r="N154" i="4"/>
  <c r="N150" i="4"/>
  <c r="N146" i="4"/>
  <c r="N142" i="4"/>
  <c r="N138" i="4"/>
  <c r="N134" i="4"/>
  <c r="N130" i="4"/>
  <c r="N126" i="4"/>
  <c r="N122" i="4"/>
  <c r="N118" i="4"/>
  <c r="N114" i="4"/>
  <c r="N110" i="4"/>
  <c r="N106" i="4"/>
  <c r="N102" i="4"/>
  <c r="N98" i="4"/>
  <c r="N94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2" i="4"/>
  <c r="N18" i="4"/>
  <c r="N14" i="4"/>
  <c r="N10" i="4"/>
  <c r="N193" i="4"/>
  <c r="N185" i="4"/>
  <c r="N177" i="4"/>
  <c r="N169" i="4"/>
  <c r="N161" i="4"/>
  <c r="N157" i="4"/>
  <c r="N153" i="4"/>
  <c r="N149" i="4"/>
  <c r="N145" i="4"/>
  <c r="N141" i="4"/>
  <c r="N137" i="4"/>
  <c r="N133" i="4"/>
  <c r="N129" i="4"/>
  <c r="N125" i="4"/>
  <c r="N121" i="4"/>
  <c r="N117" i="4"/>
  <c r="N113" i="4"/>
  <c r="N109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196" i="4"/>
  <c r="N192" i="4"/>
  <c r="N188" i="4"/>
  <c r="N184" i="4"/>
  <c r="N180" i="4"/>
  <c r="N176" i="4"/>
  <c r="N172" i="4"/>
  <c r="N168" i="4"/>
  <c r="N164" i="4"/>
  <c r="N160" i="4"/>
  <c r="N156" i="4"/>
  <c r="N152" i="4"/>
  <c r="N148" i="4"/>
  <c r="N144" i="4"/>
  <c r="N140" i="4"/>
  <c r="N136" i="4"/>
  <c r="N132" i="4"/>
  <c r="N128" i="4"/>
  <c r="N124" i="4"/>
  <c r="N120" i="4"/>
  <c r="N116" i="4"/>
  <c r="N112" i="4"/>
  <c r="N108" i="4"/>
  <c r="N104" i="4"/>
  <c r="N100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I4" i="4"/>
  <c r="O4" i="4"/>
  <c r="F5" i="4"/>
  <c r="X2" i="4"/>
  <c r="AG2" i="4" s="1"/>
  <c r="O3" i="4"/>
  <c r="U195" i="4"/>
  <c r="U187" i="4"/>
  <c r="U196" i="4"/>
  <c r="U188" i="4"/>
  <c r="U179" i="4"/>
  <c r="U171" i="4"/>
  <c r="U163" i="4"/>
  <c r="U155" i="4"/>
  <c r="U180" i="4"/>
  <c r="U172" i="4"/>
  <c r="U164" i="4"/>
  <c r="U156" i="4"/>
  <c r="U146" i="4"/>
  <c r="U138" i="4"/>
  <c r="U130" i="4"/>
  <c r="U122" i="4"/>
  <c r="U149" i="4"/>
  <c r="U191" i="4"/>
  <c r="U192" i="4"/>
  <c r="U175" i="4"/>
  <c r="U159" i="4"/>
  <c r="U176" i="4"/>
  <c r="U160" i="4"/>
  <c r="U142" i="4"/>
  <c r="U126" i="4"/>
  <c r="U145" i="4"/>
  <c r="U137" i="4"/>
  <c r="U129" i="4"/>
  <c r="U121" i="4"/>
  <c r="U112" i="4"/>
  <c r="U104" i="4"/>
  <c r="U96" i="4"/>
  <c r="U88" i="4"/>
  <c r="U80" i="4"/>
  <c r="U72" i="4"/>
  <c r="U64" i="4"/>
  <c r="U56" i="4"/>
  <c r="U113" i="4"/>
  <c r="U105" i="4"/>
  <c r="U97" i="4"/>
  <c r="U89" i="4"/>
  <c r="U81" i="4"/>
  <c r="U73" i="4"/>
  <c r="U65" i="4"/>
  <c r="U57" i="4"/>
  <c r="U48" i="4"/>
  <c r="U40" i="4"/>
  <c r="U32" i="4"/>
  <c r="U24" i="4"/>
  <c r="U16" i="4"/>
  <c r="U8" i="4"/>
  <c r="U47" i="4"/>
  <c r="U39" i="4"/>
  <c r="U31" i="4"/>
  <c r="U23" i="4"/>
  <c r="U15" i="4"/>
  <c r="U7" i="4"/>
  <c r="U193" i="4"/>
  <c r="U185" i="4"/>
  <c r="U194" i="4"/>
  <c r="U186" i="4"/>
  <c r="U177" i="4"/>
  <c r="U169" i="4"/>
  <c r="U161" i="4"/>
  <c r="U153" i="4"/>
  <c r="U178" i="4"/>
  <c r="U170" i="4"/>
  <c r="U162" i="4"/>
  <c r="U154" i="4"/>
  <c r="U144" i="4"/>
  <c r="U136" i="4"/>
  <c r="U128" i="4"/>
  <c r="U120" i="4"/>
  <c r="U147" i="4"/>
  <c r="U139" i="4"/>
  <c r="U131" i="4"/>
  <c r="U123" i="4"/>
  <c r="U114" i="4"/>
  <c r="U106" i="4"/>
  <c r="U98" i="4"/>
  <c r="U90" i="4"/>
  <c r="U82" i="4"/>
  <c r="U74" i="4"/>
  <c r="U66" i="4"/>
  <c r="U58" i="4"/>
  <c r="U115" i="4"/>
  <c r="U107" i="4"/>
  <c r="U99" i="4"/>
  <c r="U91" i="4"/>
  <c r="U83" i="4"/>
  <c r="U75" i="4"/>
  <c r="U67" i="4"/>
  <c r="U59" i="4"/>
  <c r="U50" i="4"/>
  <c r="U42" i="4"/>
  <c r="U34" i="4"/>
  <c r="U26" i="4"/>
  <c r="U18" i="4"/>
  <c r="U10" i="4"/>
  <c r="U49" i="4"/>
  <c r="U41" i="4"/>
  <c r="U33" i="4"/>
  <c r="U25" i="4"/>
  <c r="U17" i="4"/>
  <c r="U9" i="4"/>
  <c r="U183" i="4"/>
  <c r="U184" i="4"/>
  <c r="U167" i="4"/>
  <c r="U151" i="4"/>
  <c r="U168" i="4"/>
  <c r="U150" i="4"/>
  <c r="U134" i="4"/>
  <c r="U118" i="4"/>
  <c r="U141" i="4"/>
  <c r="U133" i="4"/>
  <c r="U125" i="4"/>
  <c r="U116" i="4"/>
  <c r="U108" i="4"/>
  <c r="U100" i="4"/>
  <c r="U92" i="4"/>
  <c r="U84" i="4"/>
  <c r="U76" i="4"/>
  <c r="U68" i="4"/>
  <c r="U60" i="4"/>
  <c r="U117" i="4"/>
  <c r="U109" i="4"/>
  <c r="U101" i="4"/>
  <c r="U93" i="4"/>
  <c r="U85" i="4"/>
  <c r="U77" i="4"/>
  <c r="U69" i="4"/>
  <c r="U61" i="4"/>
  <c r="U53" i="4"/>
  <c r="U44" i="4"/>
  <c r="U36" i="4"/>
  <c r="U28" i="4"/>
  <c r="U20" i="4"/>
  <c r="U12" i="4"/>
  <c r="U51" i="4"/>
  <c r="U43" i="4"/>
  <c r="U35" i="4"/>
  <c r="U27" i="4"/>
  <c r="U19" i="4"/>
  <c r="U11" i="4"/>
  <c r="U197" i="4"/>
  <c r="U189" i="4"/>
  <c r="U198" i="4"/>
  <c r="U190" i="4"/>
  <c r="U181" i="4"/>
  <c r="U173" i="4"/>
  <c r="U165" i="4"/>
  <c r="U157" i="4"/>
  <c r="U182" i="4"/>
  <c r="U174" i="4"/>
  <c r="U166" i="4"/>
  <c r="U158" i="4"/>
  <c r="U148" i="4"/>
  <c r="U140" i="4"/>
  <c r="U132" i="4"/>
  <c r="U124" i="4"/>
  <c r="U152" i="4"/>
  <c r="U143" i="4"/>
  <c r="U135" i="4"/>
  <c r="U127" i="4"/>
  <c r="U119" i="4"/>
  <c r="U110" i="4"/>
  <c r="U102" i="4"/>
  <c r="U94" i="4"/>
  <c r="U86" i="4"/>
  <c r="U78" i="4"/>
  <c r="U70" i="4"/>
  <c r="U62" i="4"/>
  <c r="U54" i="4"/>
  <c r="U111" i="4"/>
  <c r="U103" i="4"/>
  <c r="U95" i="4"/>
  <c r="U87" i="4"/>
  <c r="U79" i="4"/>
  <c r="U71" i="4"/>
  <c r="U63" i="4"/>
  <c r="U55" i="4"/>
  <c r="U46" i="4"/>
  <c r="U38" i="4"/>
  <c r="U30" i="4"/>
  <c r="U22" i="4"/>
  <c r="U14" i="4"/>
  <c r="U52" i="4"/>
  <c r="U45" i="4"/>
  <c r="U37" i="4"/>
  <c r="U29" i="4"/>
  <c r="U21" i="4"/>
  <c r="U13" i="4"/>
  <c r="V5" i="4"/>
  <c r="V3" i="4"/>
  <c r="W4" i="4"/>
  <c r="AF4" i="4" s="1"/>
  <c r="N5" i="4"/>
  <c r="T4" i="3"/>
  <c r="H6" i="3"/>
  <c r="I3" i="3"/>
  <c r="W3" i="3" s="1"/>
  <c r="AK3" i="3" s="1"/>
  <c r="AY3" i="3" s="1"/>
  <c r="AY5" i="3" s="1"/>
  <c r="H5" i="3"/>
  <c r="AF6" i="3"/>
  <c r="AF5" i="3"/>
  <c r="H4" i="3"/>
  <c r="I2" i="3"/>
  <c r="W2" i="3" s="1"/>
  <c r="AK2" i="3" s="1"/>
  <c r="AY2" i="3" s="1"/>
  <c r="T6" i="3"/>
  <c r="T5" i="3"/>
  <c r="I2" i="2"/>
  <c r="X2" i="2" s="1"/>
  <c r="AM2" i="2" s="1"/>
  <c r="H4" i="2"/>
  <c r="T6" i="2"/>
  <c r="T5" i="2"/>
  <c r="I3" i="2"/>
  <c r="X3" i="2" s="1"/>
  <c r="AM3" i="2" s="1"/>
  <c r="BB3" i="2" s="1"/>
  <c r="H6" i="2"/>
  <c r="H5" i="2"/>
  <c r="AG4" i="2"/>
  <c r="T4" i="2"/>
  <c r="Y6" i="50"/>
  <c r="Y7" i="50"/>
  <c r="Y4" i="50"/>
  <c r="Y1" i="50"/>
  <c r="Y3" i="50"/>
  <c r="Y5" i="50"/>
  <c r="Y2" i="50"/>
  <c r="R1" i="108" l="1"/>
  <c r="S1" i="108"/>
  <c r="BU4" i="2"/>
  <c r="CJ2" i="2"/>
  <c r="CD6" i="2"/>
  <c r="CD5" i="2"/>
  <c r="CS3" i="2"/>
  <c r="BH2" i="2"/>
  <c r="BV2" i="2"/>
  <c r="BG4" i="2"/>
  <c r="CI4" i="2"/>
  <c r="CX2" i="2"/>
  <c r="CE3" i="2"/>
  <c r="BP5" i="2"/>
  <c r="BP6" i="2"/>
  <c r="BQ3" i="2"/>
  <c r="BB6" i="2"/>
  <c r="BB5" i="2"/>
  <c r="DG3" i="2"/>
  <c r="CR6" i="2"/>
  <c r="CR5" i="2"/>
  <c r="CW4" i="2"/>
  <c r="DL2" i="2"/>
  <c r="DL4" i="2" s="1"/>
  <c r="DF5" i="2"/>
  <c r="DF6" i="2"/>
  <c r="Y8" i="50"/>
  <c r="K1" i="108" s="1"/>
  <c r="Y199" i="50"/>
  <c r="K193" i="108" s="1"/>
  <c r="Y195" i="50"/>
  <c r="K189" i="108" s="1"/>
  <c r="Y191" i="50"/>
  <c r="K185" i="108" s="1"/>
  <c r="Y187" i="50"/>
  <c r="K181" i="108" s="1"/>
  <c r="Y183" i="50"/>
  <c r="K177" i="108" s="1"/>
  <c r="Y179" i="50"/>
  <c r="K173" i="108" s="1"/>
  <c r="Y175" i="50"/>
  <c r="K169" i="108" s="1"/>
  <c r="Y171" i="50"/>
  <c r="K165" i="108" s="1"/>
  <c r="Y167" i="50"/>
  <c r="K161" i="108" s="1"/>
  <c r="Y163" i="50"/>
  <c r="K157" i="108" s="1"/>
  <c r="Y159" i="50"/>
  <c r="K153" i="108" s="1"/>
  <c r="Y155" i="50"/>
  <c r="K149" i="108" s="1"/>
  <c r="Y151" i="50"/>
  <c r="K145" i="108" s="1"/>
  <c r="Y147" i="50"/>
  <c r="K141" i="108" s="1"/>
  <c r="Y143" i="50"/>
  <c r="K137" i="108" s="1"/>
  <c r="Y139" i="50"/>
  <c r="K133" i="108" s="1"/>
  <c r="Y135" i="50"/>
  <c r="K129" i="108" s="1"/>
  <c r="Y131" i="50"/>
  <c r="K125" i="108" s="1"/>
  <c r="Y127" i="50"/>
  <c r="K121" i="108" s="1"/>
  <c r="Y123" i="50"/>
  <c r="K117" i="108" s="1"/>
  <c r="Y119" i="50"/>
  <c r="K113" i="108" s="1"/>
  <c r="Y115" i="50"/>
  <c r="K109" i="108" s="1"/>
  <c r="Y111" i="50"/>
  <c r="K105" i="108" s="1"/>
  <c r="Y107" i="50"/>
  <c r="K101" i="108" s="1"/>
  <c r="Y103" i="50"/>
  <c r="K97" i="108" s="1"/>
  <c r="Y99" i="50"/>
  <c r="K93" i="108" s="1"/>
  <c r="Y95" i="50"/>
  <c r="K89" i="108" s="1"/>
  <c r="Y91" i="50"/>
  <c r="K85" i="108" s="1"/>
  <c r="Y87" i="50"/>
  <c r="K81" i="108" s="1"/>
  <c r="Y83" i="50"/>
  <c r="K77" i="108" s="1"/>
  <c r="Y79" i="50"/>
  <c r="K73" i="108" s="1"/>
  <c r="Y75" i="50"/>
  <c r="K69" i="108" s="1"/>
  <c r="Y71" i="50"/>
  <c r="K65" i="108" s="1"/>
  <c r="Y67" i="50"/>
  <c r="K61" i="108" s="1"/>
  <c r="Y63" i="50"/>
  <c r="K57" i="108" s="1"/>
  <c r="Y59" i="50"/>
  <c r="K53" i="108" s="1"/>
  <c r="Y55" i="50"/>
  <c r="K49" i="108" s="1"/>
  <c r="Y51" i="50"/>
  <c r="K45" i="108" s="1"/>
  <c r="Y47" i="50"/>
  <c r="K41" i="108" s="1"/>
  <c r="Y43" i="50"/>
  <c r="K37" i="108" s="1"/>
  <c r="Y39" i="50"/>
  <c r="K33" i="108" s="1"/>
  <c r="Y35" i="50"/>
  <c r="K29" i="108" s="1"/>
  <c r="Y31" i="50"/>
  <c r="K25" i="108" s="1"/>
  <c r="Y27" i="50"/>
  <c r="K21" i="108" s="1"/>
  <c r="Y23" i="50"/>
  <c r="K17" i="108" s="1"/>
  <c r="Y19" i="50"/>
  <c r="K13" i="108" s="1"/>
  <c r="Y15" i="50"/>
  <c r="K9" i="108" s="1"/>
  <c r="Y11" i="50"/>
  <c r="K5" i="108" s="1"/>
  <c r="Y200" i="50"/>
  <c r="K194" i="108" s="1"/>
  <c r="Y196" i="50"/>
  <c r="K190" i="108" s="1"/>
  <c r="Y192" i="50"/>
  <c r="K186" i="108" s="1"/>
  <c r="Y188" i="50"/>
  <c r="K182" i="108" s="1"/>
  <c r="Y184" i="50"/>
  <c r="K178" i="108" s="1"/>
  <c r="Y180" i="50"/>
  <c r="K174" i="108" s="1"/>
  <c r="Y176" i="50"/>
  <c r="K170" i="108" s="1"/>
  <c r="Y172" i="50"/>
  <c r="K166" i="108" s="1"/>
  <c r="Y168" i="50"/>
  <c r="K162" i="108" s="1"/>
  <c r="Y164" i="50"/>
  <c r="K158" i="108" s="1"/>
  <c r="Y160" i="50"/>
  <c r="K154" i="108" s="1"/>
  <c r="Y156" i="50"/>
  <c r="K150" i="108" s="1"/>
  <c r="Y152" i="50"/>
  <c r="K146" i="108" s="1"/>
  <c r="Y148" i="50"/>
  <c r="K142" i="108" s="1"/>
  <c r="Y144" i="50"/>
  <c r="K138" i="108" s="1"/>
  <c r="Y140" i="50"/>
  <c r="K134" i="108" s="1"/>
  <c r="Y136" i="50"/>
  <c r="K130" i="108" s="1"/>
  <c r="Y132" i="50"/>
  <c r="K126" i="108" s="1"/>
  <c r="Y128" i="50"/>
  <c r="K122" i="108" s="1"/>
  <c r="Y124" i="50"/>
  <c r="K118" i="108" s="1"/>
  <c r="Y120" i="50"/>
  <c r="K114" i="108" s="1"/>
  <c r="Y116" i="50"/>
  <c r="K110" i="108" s="1"/>
  <c r="Y112" i="50"/>
  <c r="K106" i="108" s="1"/>
  <c r="Y108" i="50"/>
  <c r="K102" i="108" s="1"/>
  <c r="Y104" i="50"/>
  <c r="K98" i="108" s="1"/>
  <c r="Y100" i="50"/>
  <c r="K94" i="108" s="1"/>
  <c r="Y96" i="50"/>
  <c r="K90" i="108" s="1"/>
  <c r="Y92" i="50"/>
  <c r="K86" i="108" s="1"/>
  <c r="Y88" i="50"/>
  <c r="K82" i="108" s="1"/>
  <c r="Y84" i="50"/>
  <c r="K78" i="108" s="1"/>
  <c r="Y80" i="50"/>
  <c r="K74" i="108" s="1"/>
  <c r="Y76" i="50"/>
  <c r="K70" i="108" s="1"/>
  <c r="Y72" i="50"/>
  <c r="K66" i="108" s="1"/>
  <c r="Y68" i="50"/>
  <c r="K62" i="108" s="1"/>
  <c r="Y64" i="50"/>
  <c r="K58" i="108" s="1"/>
  <c r="Y60" i="50"/>
  <c r="K54" i="108" s="1"/>
  <c r="Y56" i="50"/>
  <c r="K50" i="108" s="1"/>
  <c r="Y52" i="50"/>
  <c r="K46" i="108" s="1"/>
  <c r="Y48" i="50"/>
  <c r="K42" i="108" s="1"/>
  <c r="Y44" i="50"/>
  <c r="K38" i="108" s="1"/>
  <c r="Y40" i="50"/>
  <c r="K34" i="108" s="1"/>
  <c r="Y36" i="50"/>
  <c r="K30" i="108" s="1"/>
  <c r="Y32" i="50"/>
  <c r="K26" i="108" s="1"/>
  <c r="Y28" i="50"/>
  <c r="K22" i="108" s="1"/>
  <c r="Y24" i="50"/>
  <c r="K18" i="108" s="1"/>
  <c r="Y20" i="50"/>
  <c r="K14" i="108" s="1"/>
  <c r="Y16" i="50"/>
  <c r="K10" i="108" s="1"/>
  <c r="Y12" i="50"/>
  <c r="K6" i="108" s="1"/>
  <c r="Y201" i="50"/>
  <c r="K195" i="108" s="1"/>
  <c r="Y197" i="50"/>
  <c r="K191" i="108" s="1"/>
  <c r="Y193" i="50"/>
  <c r="K187" i="108" s="1"/>
  <c r="Y189" i="50"/>
  <c r="K183" i="108" s="1"/>
  <c r="Y185" i="50"/>
  <c r="K179" i="108" s="1"/>
  <c r="Y181" i="50"/>
  <c r="K175" i="108" s="1"/>
  <c r="Y177" i="50"/>
  <c r="K171" i="108" s="1"/>
  <c r="Y173" i="50"/>
  <c r="K167" i="108" s="1"/>
  <c r="Y169" i="50"/>
  <c r="K163" i="108" s="1"/>
  <c r="Y165" i="50"/>
  <c r="K159" i="108" s="1"/>
  <c r="Y161" i="50"/>
  <c r="K155" i="108" s="1"/>
  <c r="Y157" i="50"/>
  <c r="K151" i="108" s="1"/>
  <c r="Y153" i="50"/>
  <c r="K147" i="108" s="1"/>
  <c r="Y149" i="50"/>
  <c r="K143" i="108" s="1"/>
  <c r="Y145" i="50"/>
  <c r="K139" i="108" s="1"/>
  <c r="Y141" i="50"/>
  <c r="K135" i="108" s="1"/>
  <c r="Y137" i="50"/>
  <c r="K131" i="108" s="1"/>
  <c r="Y133" i="50"/>
  <c r="K127" i="108" s="1"/>
  <c r="Y129" i="50"/>
  <c r="K123" i="108" s="1"/>
  <c r="Y125" i="50"/>
  <c r="K119" i="108" s="1"/>
  <c r="Y121" i="50"/>
  <c r="K115" i="108" s="1"/>
  <c r="Y117" i="50"/>
  <c r="K111" i="108" s="1"/>
  <c r="Y113" i="50"/>
  <c r="K107" i="108" s="1"/>
  <c r="Y109" i="50"/>
  <c r="K103" i="108" s="1"/>
  <c r="Y105" i="50"/>
  <c r="K99" i="108" s="1"/>
  <c r="Y101" i="50"/>
  <c r="K95" i="108" s="1"/>
  <c r="Y97" i="50"/>
  <c r="K91" i="108" s="1"/>
  <c r="Y93" i="50"/>
  <c r="K87" i="108" s="1"/>
  <c r="Y89" i="50"/>
  <c r="K83" i="108" s="1"/>
  <c r="Y85" i="50"/>
  <c r="K79" i="108" s="1"/>
  <c r="Y81" i="50"/>
  <c r="K75" i="108" s="1"/>
  <c r="Y77" i="50"/>
  <c r="K71" i="108" s="1"/>
  <c r="Y73" i="50"/>
  <c r="K67" i="108" s="1"/>
  <c r="Y69" i="50"/>
  <c r="K63" i="108" s="1"/>
  <c r="Y65" i="50"/>
  <c r="K59" i="108" s="1"/>
  <c r="Y61" i="50"/>
  <c r="K55" i="108" s="1"/>
  <c r="Y57" i="50"/>
  <c r="K51" i="108" s="1"/>
  <c r="Y53" i="50"/>
  <c r="K47" i="108" s="1"/>
  <c r="Y49" i="50"/>
  <c r="K43" i="108" s="1"/>
  <c r="Y45" i="50"/>
  <c r="K39" i="108" s="1"/>
  <c r="Y41" i="50"/>
  <c r="K35" i="108" s="1"/>
  <c r="Y37" i="50"/>
  <c r="K31" i="108" s="1"/>
  <c r="Y33" i="50"/>
  <c r="K27" i="108" s="1"/>
  <c r="Y29" i="50"/>
  <c r="K23" i="108" s="1"/>
  <c r="Y25" i="50"/>
  <c r="K19" i="108" s="1"/>
  <c r="Y21" i="50"/>
  <c r="K15" i="108" s="1"/>
  <c r="Y17" i="50"/>
  <c r="K11" i="108" s="1"/>
  <c r="Y13" i="50"/>
  <c r="K7" i="108" s="1"/>
  <c r="Y202" i="50"/>
  <c r="K196" i="108" s="1"/>
  <c r="Y198" i="50"/>
  <c r="K192" i="108" s="1"/>
  <c r="Y194" i="50"/>
  <c r="K188" i="108" s="1"/>
  <c r="Y190" i="50"/>
  <c r="K184" i="108" s="1"/>
  <c r="Y186" i="50"/>
  <c r="K180" i="108" s="1"/>
  <c r="Y182" i="50"/>
  <c r="K176" i="108" s="1"/>
  <c r="Y178" i="50"/>
  <c r="K172" i="108" s="1"/>
  <c r="Y174" i="50"/>
  <c r="K168" i="108" s="1"/>
  <c r="Y170" i="50"/>
  <c r="K164" i="108" s="1"/>
  <c r="Y166" i="50"/>
  <c r="K160" i="108" s="1"/>
  <c r="Y162" i="50"/>
  <c r="K156" i="108" s="1"/>
  <c r="Y158" i="50"/>
  <c r="K152" i="108" s="1"/>
  <c r="Y154" i="50"/>
  <c r="K148" i="108" s="1"/>
  <c r="Y150" i="50"/>
  <c r="K144" i="108" s="1"/>
  <c r="Y146" i="50"/>
  <c r="K140" i="108" s="1"/>
  <c r="Y142" i="50"/>
  <c r="K136" i="108" s="1"/>
  <c r="Y138" i="50"/>
  <c r="K132" i="108" s="1"/>
  <c r="Y134" i="50"/>
  <c r="K128" i="108" s="1"/>
  <c r="Y130" i="50"/>
  <c r="K124" i="108" s="1"/>
  <c r="Y126" i="50"/>
  <c r="K120" i="108" s="1"/>
  <c r="Y122" i="50"/>
  <c r="K116" i="108" s="1"/>
  <c r="Y118" i="50"/>
  <c r="K112" i="108" s="1"/>
  <c r="Y114" i="50"/>
  <c r="K108" i="108" s="1"/>
  <c r="Y110" i="50"/>
  <c r="K104" i="108" s="1"/>
  <c r="Y106" i="50"/>
  <c r="K100" i="108" s="1"/>
  <c r="Y102" i="50"/>
  <c r="K96" i="108" s="1"/>
  <c r="Y98" i="50"/>
  <c r="K92" i="108" s="1"/>
  <c r="Y94" i="50"/>
  <c r="K88" i="108" s="1"/>
  <c r="Y90" i="50"/>
  <c r="K84" i="108" s="1"/>
  <c r="Y86" i="50"/>
  <c r="K80" i="108" s="1"/>
  <c r="Y82" i="50"/>
  <c r="K76" i="108" s="1"/>
  <c r="Y78" i="50"/>
  <c r="K72" i="108" s="1"/>
  <c r="Y74" i="50"/>
  <c r="K68" i="108" s="1"/>
  <c r="Y70" i="50"/>
  <c r="K64" i="108" s="1"/>
  <c r="Y66" i="50"/>
  <c r="K60" i="108" s="1"/>
  <c r="Y62" i="50"/>
  <c r="K56" i="108" s="1"/>
  <c r="Y58" i="50"/>
  <c r="K52" i="108" s="1"/>
  <c r="Y54" i="50"/>
  <c r="K48" i="108" s="1"/>
  <c r="Y50" i="50"/>
  <c r="K44" i="108" s="1"/>
  <c r="Y46" i="50"/>
  <c r="K40" i="108" s="1"/>
  <c r="Y42" i="50"/>
  <c r="K36" i="108" s="1"/>
  <c r="Y38" i="50"/>
  <c r="K32" i="108" s="1"/>
  <c r="Y34" i="50"/>
  <c r="K28" i="108" s="1"/>
  <c r="Y30" i="50"/>
  <c r="K24" i="108" s="1"/>
  <c r="Y26" i="50"/>
  <c r="K20" i="108" s="1"/>
  <c r="Y22" i="50"/>
  <c r="K16" i="108" s="1"/>
  <c r="Y18" i="50"/>
  <c r="K12" i="108" s="1"/>
  <c r="Y14" i="50"/>
  <c r="K8" i="108" s="1"/>
  <c r="AF28" i="4"/>
  <c r="AF36" i="4"/>
  <c r="AF44" i="4"/>
  <c r="AF52" i="4"/>
  <c r="AF60" i="4"/>
  <c r="AF68" i="4"/>
  <c r="AF76" i="4"/>
  <c r="AF84" i="4"/>
  <c r="AF92" i="4"/>
  <c r="AF100" i="4"/>
  <c r="AF108" i="4"/>
  <c r="AF116" i="4"/>
  <c r="AF124" i="4"/>
  <c r="AF132" i="4"/>
  <c r="AF140" i="4"/>
  <c r="AF148" i="4"/>
  <c r="AF156" i="4"/>
  <c r="AF164" i="4"/>
  <c r="AF172" i="4"/>
  <c r="AF180" i="4"/>
  <c r="AF188" i="4"/>
  <c r="AF196" i="4"/>
  <c r="AF29" i="4"/>
  <c r="AF37" i="4"/>
  <c r="AF45" i="4"/>
  <c r="AF53" i="4"/>
  <c r="AF61" i="4"/>
  <c r="AF69" i="4"/>
  <c r="AF77" i="4"/>
  <c r="AF85" i="4"/>
  <c r="AF93" i="4"/>
  <c r="AF101" i="4"/>
  <c r="AF109" i="4"/>
  <c r="AF117" i="4"/>
  <c r="AF125" i="4"/>
  <c r="AF133" i="4"/>
  <c r="AF141" i="4"/>
  <c r="AF149" i="4"/>
  <c r="AF157" i="4"/>
  <c r="AF169" i="4"/>
  <c r="AF185" i="4"/>
  <c r="AF10" i="4"/>
  <c r="AF18" i="4"/>
  <c r="AF30" i="4"/>
  <c r="AF38" i="4"/>
  <c r="AF46" i="4"/>
  <c r="AF54" i="4"/>
  <c r="AF62" i="4"/>
  <c r="AF70" i="4"/>
  <c r="AF78" i="4"/>
  <c r="AF86" i="4"/>
  <c r="AF94" i="4"/>
  <c r="AF102" i="4"/>
  <c r="AF110" i="4"/>
  <c r="AF118" i="4"/>
  <c r="AF126" i="4"/>
  <c r="AF134" i="4"/>
  <c r="AF142" i="4"/>
  <c r="AF150" i="4"/>
  <c r="AF158" i="4"/>
  <c r="AF166" i="4"/>
  <c r="AF174" i="4"/>
  <c r="AF182" i="4"/>
  <c r="AF190" i="4"/>
  <c r="AF198" i="4"/>
  <c r="AF31" i="4"/>
  <c r="AF39" i="4"/>
  <c r="AF47" i="4"/>
  <c r="AF55" i="4"/>
  <c r="AF63" i="4"/>
  <c r="AF71" i="4"/>
  <c r="AF79" i="4"/>
  <c r="AF87" i="4"/>
  <c r="AF95" i="4"/>
  <c r="AF103" i="4"/>
  <c r="AF111" i="4"/>
  <c r="AF119" i="4"/>
  <c r="AF127" i="4"/>
  <c r="AF135" i="4"/>
  <c r="AF143" i="4"/>
  <c r="AF151" i="4"/>
  <c r="AF159" i="4"/>
  <c r="AF173" i="4"/>
  <c r="AF189" i="4"/>
  <c r="AF8" i="4"/>
  <c r="AF16" i="4"/>
  <c r="AF24" i="4"/>
  <c r="AF167" i="4"/>
  <c r="AF175" i="4"/>
  <c r="AF183" i="4"/>
  <c r="AF191" i="4"/>
  <c r="AF7" i="4"/>
  <c r="AF11" i="4"/>
  <c r="AF15" i="4"/>
  <c r="AF19" i="4"/>
  <c r="AF23" i="4"/>
  <c r="AF32" i="4"/>
  <c r="AF40" i="4"/>
  <c r="AF48" i="4"/>
  <c r="AF56" i="4"/>
  <c r="AF64" i="4"/>
  <c r="AF72" i="4"/>
  <c r="AF80" i="4"/>
  <c r="AF88" i="4"/>
  <c r="AF96" i="4"/>
  <c r="AF104" i="4"/>
  <c r="AF112" i="4"/>
  <c r="AF120" i="4"/>
  <c r="AF128" i="4"/>
  <c r="AF136" i="4"/>
  <c r="AF144" i="4"/>
  <c r="AF152" i="4"/>
  <c r="AF160" i="4"/>
  <c r="AF168" i="4"/>
  <c r="AF176" i="4"/>
  <c r="AF184" i="4"/>
  <c r="AF192" i="4"/>
  <c r="AF25" i="4"/>
  <c r="AF33" i="4"/>
  <c r="AF41" i="4"/>
  <c r="AF49" i="4"/>
  <c r="AF57" i="4"/>
  <c r="AF65" i="4"/>
  <c r="AF73" i="4"/>
  <c r="AF81" i="4"/>
  <c r="AF89" i="4"/>
  <c r="AF97" i="4"/>
  <c r="AF105" i="4"/>
  <c r="AF113" i="4"/>
  <c r="AF121" i="4"/>
  <c r="AF129" i="4"/>
  <c r="AF137" i="4"/>
  <c r="AF145" i="4"/>
  <c r="AF153" i="4"/>
  <c r="AF161" i="4"/>
  <c r="AF177" i="4"/>
  <c r="AF193" i="4"/>
  <c r="AF14" i="4"/>
  <c r="AF22" i="4"/>
  <c r="AF34" i="4"/>
  <c r="AF42" i="4"/>
  <c r="AF50" i="4"/>
  <c r="AF58" i="4"/>
  <c r="AF66" i="4"/>
  <c r="AF74" i="4"/>
  <c r="AF82" i="4"/>
  <c r="AF90" i="4"/>
  <c r="AF98" i="4"/>
  <c r="AF106" i="4"/>
  <c r="AF114" i="4"/>
  <c r="AF122" i="4"/>
  <c r="AF130" i="4"/>
  <c r="AF138" i="4"/>
  <c r="AF146" i="4"/>
  <c r="AF154" i="4"/>
  <c r="AF162" i="4"/>
  <c r="AF170" i="4"/>
  <c r="AF178" i="4"/>
  <c r="AF186" i="4"/>
  <c r="AF194" i="4"/>
  <c r="AF27" i="4"/>
  <c r="AF35" i="4"/>
  <c r="AF43" i="4"/>
  <c r="AF51" i="4"/>
  <c r="AF59" i="4"/>
  <c r="AF67" i="4"/>
  <c r="AF75" i="4"/>
  <c r="AF83" i="4"/>
  <c r="AF91" i="4"/>
  <c r="AF99" i="4"/>
  <c r="AF107" i="4"/>
  <c r="AF115" i="4"/>
  <c r="AF123" i="4"/>
  <c r="AF131" i="4"/>
  <c r="AF139" i="4"/>
  <c r="AF147" i="4"/>
  <c r="AF155" i="4"/>
  <c r="AF165" i="4"/>
  <c r="AF181" i="4"/>
  <c r="AF197" i="4"/>
  <c r="AF12" i="4"/>
  <c r="AF20" i="4"/>
  <c r="AF163" i="4"/>
  <c r="AF171" i="4"/>
  <c r="AF179" i="4"/>
  <c r="AF187" i="4"/>
  <c r="AF195" i="4"/>
  <c r="AF9" i="4"/>
  <c r="AF13" i="4"/>
  <c r="AF17" i="4"/>
  <c r="AF21" i="4"/>
  <c r="AF26" i="4"/>
  <c r="O188" i="50"/>
  <c r="O160" i="50"/>
  <c r="O128" i="50"/>
  <c r="O176" i="50"/>
  <c r="O142" i="50"/>
  <c r="O110" i="50"/>
  <c r="O78" i="50"/>
  <c r="O46" i="50"/>
  <c r="O197" i="50"/>
  <c r="O143" i="50"/>
  <c r="O96" i="50"/>
  <c r="O64" i="50"/>
  <c r="O32" i="50"/>
  <c r="O195" i="50"/>
  <c r="O131" i="50"/>
  <c r="O63" i="50"/>
  <c r="O199" i="50"/>
  <c r="O133" i="50"/>
  <c r="O71" i="50"/>
  <c r="O127" i="50"/>
  <c r="O65" i="50"/>
  <c r="O177" i="50"/>
  <c r="O113" i="50"/>
  <c r="O47" i="50"/>
  <c r="O194" i="50"/>
  <c r="O164" i="50"/>
  <c r="O132" i="50"/>
  <c r="O180" i="50"/>
  <c r="O146" i="50"/>
  <c r="O114" i="50"/>
  <c r="O82" i="50"/>
  <c r="O50" i="50"/>
  <c r="O14" i="50"/>
  <c r="O151" i="50"/>
  <c r="O100" i="50"/>
  <c r="O68" i="50"/>
  <c r="O36" i="50"/>
  <c r="O171" i="50"/>
  <c r="O107" i="50"/>
  <c r="O37" i="50"/>
  <c r="O173" i="50"/>
  <c r="O109" i="50"/>
  <c r="O51" i="50"/>
  <c r="O103" i="50"/>
  <c r="O41" i="50"/>
  <c r="O153" i="50"/>
  <c r="O89" i="50"/>
  <c r="O25" i="50"/>
  <c r="O182" i="50"/>
  <c r="O152" i="50"/>
  <c r="O200" i="50"/>
  <c r="O166" i="50"/>
  <c r="O134" i="50"/>
  <c r="O102" i="50"/>
  <c r="O70" i="50"/>
  <c r="O38" i="50"/>
  <c r="O189" i="50"/>
  <c r="O120" i="50"/>
  <c r="O88" i="50"/>
  <c r="O56" i="50"/>
  <c r="O26" i="50"/>
  <c r="O179" i="50"/>
  <c r="O115" i="50"/>
  <c r="O45" i="50"/>
  <c r="O181" i="50"/>
  <c r="O117" i="50"/>
  <c r="O57" i="50"/>
  <c r="O111" i="50"/>
  <c r="O49" i="50"/>
  <c r="O161" i="50"/>
  <c r="O97" i="50"/>
  <c r="O29" i="50"/>
  <c r="O172" i="50"/>
  <c r="O140" i="50"/>
  <c r="O190" i="50"/>
  <c r="O154" i="50"/>
  <c r="O122" i="50"/>
  <c r="O90" i="50"/>
  <c r="O58" i="50"/>
  <c r="O24" i="50"/>
  <c r="O167" i="50"/>
  <c r="O108" i="50"/>
  <c r="O76" i="50"/>
  <c r="O44" i="50"/>
  <c r="O16" i="50"/>
  <c r="O155" i="50"/>
  <c r="O91" i="50"/>
  <c r="O27" i="50"/>
  <c r="O157" i="50"/>
  <c r="O93" i="50"/>
  <c r="O33" i="50"/>
  <c r="O87" i="50"/>
  <c r="O23" i="50"/>
  <c r="O137" i="50"/>
  <c r="O75" i="50"/>
  <c r="O174" i="50"/>
  <c r="O144" i="50"/>
  <c r="O192" i="50"/>
  <c r="O158" i="50"/>
  <c r="O126" i="50"/>
  <c r="O94" i="50"/>
  <c r="O62" i="50"/>
  <c r="O30" i="50"/>
  <c r="O175" i="50"/>
  <c r="O112" i="50"/>
  <c r="O80" i="50"/>
  <c r="O48" i="50"/>
  <c r="O18" i="50"/>
  <c r="O163" i="50"/>
  <c r="O99" i="50"/>
  <c r="O31" i="50"/>
  <c r="O165" i="50"/>
  <c r="O101" i="50"/>
  <c r="O43" i="50"/>
  <c r="O95" i="50"/>
  <c r="O35" i="50"/>
  <c r="O145" i="50"/>
  <c r="O83" i="50"/>
  <c r="O13" i="50"/>
  <c r="O178" i="50"/>
  <c r="O148" i="50"/>
  <c r="O196" i="50"/>
  <c r="O162" i="50"/>
  <c r="O130" i="50"/>
  <c r="O98" i="50"/>
  <c r="O66" i="50"/>
  <c r="O34" i="50"/>
  <c r="O183" i="50"/>
  <c r="O116" i="50"/>
  <c r="O84" i="50"/>
  <c r="O52" i="50"/>
  <c r="O22" i="50"/>
  <c r="O139" i="50"/>
  <c r="O73" i="50"/>
  <c r="O15" i="50"/>
  <c r="O141" i="50"/>
  <c r="O79" i="50"/>
  <c r="O17" i="50"/>
  <c r="O69" i="50"/>
  <c r="O187" i="50"/>
  <c r="O121" i="50"/>
  <c r="O53" i="50"/>
  <c r="O198" i="50"/>
  <c r="O168" i="50"/>
  <c r="O136" i="50"/>
  <c r="O186" i="50"/>
  <c r="O150" i="50"/>
  <c r="O118" i="50"/>
  <c r="O86" i="50"/>
  <c r="O54" i="50"/>
  <c r="O20" i="50"/>
  <c r="O159" i="50"/>
  <c r="O104" i="50"/>
  <c r="O72" i="50"/>
  <c r="O40" i="50"/>
  <c r="O12" i="50"/>
  <c r="O147" i="50"/>
  <c r="O81" i="50"/>
  <c r="O19" i="50"/>
  <c r="O149" i="50"/>
  <c r="O85" i="50"/>
  <c r="O21" i="50"/>
  <c r="O77" i="50"/>
  <c r="O11" i="50"/>
  <c r="O129" i="50"/>
  <c r="O61" i="50"/>
  <c r="O184" i="50"/>
  <c r="O156" i="50"/>
  <c r="O124" i="50"/>
  <c r="O170" i="50"/>
  <c r="O138" i="50"/>
  <c r="O106" i="50"/>
  <c r="O74" i="50"/>
  <c r="O42" i="50"/>
  <c r="O193" i="50"/>
  <c r="O135" i="50"/>
  <c r="O92" i="50"/>
  <c r="O60" i="50"/>
  <c r="O28" i="50"/>
  <c r="O185" i="50"/>
  <c r="O123" i="50"/>
  <c r="O55" i="50"/>
  <c r="O191" i="50"/>
  <c r="O125" i="50"/>
  <c r="O67" i="50"/>
  <c r="O119" i="50"/>
  <c r="O59" i="50"/>
  <c r="O169" i="50"/>
  <c r="O105" i="50"/>
  <c r="O39" i="50"/>
  <c r="L15" i="52"/>
  <c r="H188" i="42"/>
  <c r="L188" i="42" s="1"/>
  <c r="H180" i="42"/>
  <c r="H172" i="42"/>
  <c r="L172" i="42" s="1"/>
  <c r="H164" i="42"/>
  <c r="H156" i="42"/>
  <c r="L156" i="42" s="1"/>
  <c r="H148" i="42"/>
  <c r="H140" i="42"/>
  <c r="L140" i="42" s="1"/>
  <c r="H132" i="42"/>
  <c r="H124" i="42"/>
  <c r="L124" i="42" s="1"/>
  <c r="H116" i="42"/>
  <c r="H190" i="42"/>
  <c r="L190" i="42" s="1"/>
  <c r="H182" i="42"/>
  <c r="H174" i="42"/>
  <c r="L174" i="42" s="1"/>
  <c r="H166" i="42"/>
  <c r="H158" i="42"/>
  <c r="L158" i="42" s="1"/>
  <c r="H150" i="42"/>
  <c r="H142" i="42"/>
  <c r="L142" i="42" s="1"/>
  <c r="H134" i="42"/>
  <c r="H126" i="42"/>
  <c r="L126" i="42" s="1"/>
  <c r="H118" i="42"/>
  <c r="L118" i="42" s="1"/>
  <c r="H110" i="42"/>
  <c r="L110" i="42" s="1"/>
  <c r="H102" i="42"/>
  <c r="L102" i="42" s="1"/>
  <c r="H94" i="42"/>
  <c r="L94" i="42" s="1"/>
  <c r="H86" i="42"/>
  <c r="L86" i="42" s="1"/>
  <c r="H78" i="42"/>
  <c r="L78" i="42" s="1"/>
  <c r="H70" i="42"/>
  <c r="L70" i="42" s="1"/>
  <c r="H62" i="42"/>
  <c r="L62" i="42" s="1"/>
  <c r="H54" i="42"/>
  <c r="L54" i="42" s="1"/>
  <c r="H46" i="42"/>
  <c r="L46" i="42" s="1"/>
  <c r="H38" i="42"/>
  <c r="L38" i="42" s="1"/>
  <c r="H30" i="42"/>
  <c r="L30" i="42" s="1"/>
  <c r="H22" i="42"/>
  <c r="L22" i="42" s="1"/>
  <c r="H14" i="42"/>
  <c r="L14" i="42" s="1"/>
  <c r="H6" i="42"/>
  <c r="H187" i="42"/>
  <c r="L187" i="42" s="1"/>
  <c r="H181" i="42"/>
  <c r="L181" i="42" s="1"/>
  <c r="H167" i="42"/>
  <c r="L167" i="42" s="1"/>
  <c r="H151" i="42"/>
  <c r="L151" i="42" s="1"/>
  <c r="H135" i="42"/>
  <c r="L135" i="42" s="1"/>
  <c r="H112" i="42"/>
  <c r="L112" i="42" s="1"/>
  <c r="H104" i="42"/>
  <c r="L104" i="42" s="1"/>
  <c r="H96" i="42"/>
  <c r="L96" i="42" s="1"/>
  <c r="H88" i="42"/>
  <c r="L88" i="42" s="1"/>
  <c r="H80" i="42"/>
  <c r="L80" i="42" s="1"/>
  <c r="H72" i="42"/>
  <c r="L72" i="42" s="1"/>
  <c r="H64" i="42"/>
  <c r="L64" i="42" s="1"/>
  <c r="H56" i="42"/>
  <c r="L56" i="42" s="1"/>
  <c r="H48" i="42"/>
  <c r="L48" i="42" s="1"/>
  <c r="H40" i="42"/>
  <c r="L40" i="42" s="1"/>
  <c r="H32" i="42"/>
  <c r="L32" i="42" s="1"/>
  <c r="H24" i="42"/>
  <c r="L24" i="42" s="1"/>
  <c r="H16" i="42"/>
  <c r="L16" i="42" s="1"/>
  <c r="H8" i="42"/>
  <c r="H193" i="42"/>
  <c r="L193" i="42" s="1"/>
  <c r="H171" i="42"/>
  <c r="L171" i="42" s="1"/>
  <c r="H155" i="42"/>
  <c r="L155" i="42" s="1"/>
  <c r="H139" i="42"/>
  <c r="L139" i="42" s="1"/>
  <c r="H123" i="42"/>
  <c r="L123" i="42" s="1"/>
  <c r="H107" i="42"/>
  <c r="L107" i="42" s="1"/>
  <c r="H91" i="42"/>
  <c r="L91" i="42" s="1"/>
  <c r="H73" i="42"/>
  <c r="L73" i="42" s="1"/>
  <c r="H57" i="42"/>
  <c r="L57" i="42" s="1"/>
  <c r="H41" i="42"/>
  <c r="L41" i="42" s="1"/>
  <c r="H27" i="42"/>
  <c r="L27" i="42" s="1"/>
  <c r="H11" i="42"/>
  <c r="T11" i="42" s="1"/>
  <c r="H183" i="42"/>
  <c r="L183" i="42" s="1"/>
  <c r="H165" i="42"/>
  <c r="L165" i="42" s="1"/>
  <c r="H149" i="42"/>
  <c r="L149" i="42" s="1"/>
  <c r="H133" i="42"/>
  <c r="L133" i="42" s="1"/>
  <c r="H117" i="42"/>
  <c r="L117" i="42" s="1"/>
  <c r="H101" i="42"/>
  <c r="L101" i="42" s="1"/>
  <c r="H85" i="42"/>
  <c r="L85" i="42" s="1"/>
  <c r="H71" i="42"/>
  <c r="L71" i="42" s="1"/>
  <c r="H53" i="42"/>
  <c r="L53" i="42" s="1"/>
  <c r="H39" i="42"/>
  <c r="L39" i="42" s="1"/>
  <c r="H21" i="42"/>
  <c r="L21" i="42" s="1"/>
  <c r="H5" i="42"/>
  <c r="H111" i="42"/>
  <c r="L111" i="42" s="1"/>
  <c r="H95" i="42"/>
  <c r="L95" i="42" s="1"/>
  <c r="H79" i="42"/>
  <c r="L79" i="42" s="1"/>
  <c r="H61" i="42"/>
  <c r="L61" i="42" s="1"/>
  <c r="H47" i="42"/>
  <c r="L47" i="42" s="1"/>
  <c r="H29" i="42"/>
  <c r="L29" i="42" s="1"/>
  <c r="H15" i="42"/>
  <c r="L15" i="42" s="1"/>
  <c r="H191" i="42"/>
  <c r="L191" i="42" s="1"/>
  <c r="H169" i="42"/>
  <c r="L169" i="42" s="1"/>
  <c r="H153" i="42"/>
  <c r="L153" i="42" s="1"/>
  <c r="H137" i="42"/>
  <c r="L137" i="42" s="1"/>
  <c r="H121" i="42"/>
  <c r="L121" i="42" s="1"/>
  <c r="H105" i="42"/>
  <c r="L105" i="42" s="1"/>
  <c r="H89" i="42"/>
  <c r="L89" i="42" s="1"/>
  <c r="H75" i="42"/>
  <c r="L75" i="42" s="1"/>
  <c r="H59" i="42"/>
  <c r="L59" i="42" s="1"/>
  <c r="H43" i="42"/>
  <c r="L43" i="42" s="1"/>
  <c r="H25" i="42"/>
  <c r="L25" i="42" s="1"/>
  <c r="H9" i="42"/>
  <c r="H192" i="42"/>
  <c r="L192" i="42" s="1"/>
  <c r="H184" i="42"/>
  <c r="H176" i="42"/>
  <c r="L176" i="42" s="1"/>
  <c r="H168" i="42"/>
  <c r="H160" i="42"/>
  <c r="L160" i="42" s="1"/>
  <c r="H152" i="42"/>
  <c r="H144" i="42"/>
  <c r="L144" i="42" s="1"/>
  <c r="H136" i="42"/>
  <c r="H128" i="42"/>
  <c r="L128" i="42" s="1"/>
  <c r="H120" i="42"/>
  <c r="H194" i="42"/>
  <c r="L194" i="42" s="1"/>
  <c r="H186" i="42"/>
  <c r="H178" i="42"/>
  <c r="L178" i="42" s="1"/>
  <c r="H170" i="42"/>
  <c r="H162" i="42"/>
  <c r="L162" i="42" s="1"/>
  <c r="H154" i="42"/>
  <c r="H146" i="42"/>
  <c r="L146" i="42" s="1"/>
  <c r="H138" i="42"/>
  <c r="H130" i="42"/>
  <c r="L130" i="42" s="1"/>
  <c r="H122" i="42"/>
  <c r="H114" i="42"/>
  <c r="L114" i="42" s="1"/>
  <c r="H106" i="42"/>
  <c r="H98" i="42"/>
  <c r="L98" i="42" s="1"/>
  <c r="H90" i="42"/>
  <c r="H82" i="42"/>
  <c r="L82" i="42" s="1"/>
  <c r="H74" i="42"/>
  <c r="H66" i="42"/>
  <c r="L66" i="42" s="1"/>
  <c r="H58" i="42"/>
  <c r="H50" i="42"/>
  <c r="L50" i="42" s="1"/>
  <c r="H42" i="42"/>
  <c r="H34" i="42"/>
  <c r="L34" i="42" s="1"/>
  <c r="H26" i="42"/>
  <c r="H18" i="42"/>
  <c r="L18" i="42" s="1"/>
  <c r="H10" i="42"/>
  <c r="T10" i="42" s="1"/>
  <c r="H189" i="42"/>
  <c r="L189" i="42" s="1"/>
  <c r="H185" i="42"/>
  <c r="H175" i="42"/>
  <c r="L175" i="42" s="1"/>
  <c r="H159" i="42"/>
  <c r="H143" i="42"/>
  <c r="L143" i="42" s="1"/>
  <c r="H127" i="42"/>
  <c r="H108" i="42"/>
  <c r="L108" i="42" s="1"/>
  <c r="H100" i="42"/>
  <c r="H92" i="42"/>
  <c r="L92" i="42" s="1"/>
  <c r="H84" i="42"/>
  <c r="H76" i="42"/>
  <c r="L76" i="42" s="1"/>
  <c r="H68" i="42"/>
  <c r="H60" i="42"/>
  <c r="L60" i="42" s="1"/>
  <c r="H52" i="42"/>
  <c r="H44" i="42"/>
  <c r="L44" i="42" s="1"/>
  <c r="H36" i="42"/>
  <c r="H28" i="42"/>
  <c r="L28" i="42" s="1"/>
  <c r="H20" i="42"/>
  <c r="H12" i="42"/>
  <c r="H4" i="42"/>
  <c r="T4" i="42" s="1"/>
  <c r="H177" i="42"/>
  <c r="L177" i="42" s="1"/>
  <c r="H163" i="42"/>
  <c r="H147" i="42"/>
  <c r="L147" i="42" s="1"/>
  <c r="H131" i="42"/>
  <c r="H115" i="42"/>
  <c r="L115" i="42" s="1"/>
  <c r="H99" i="42"/>
  <c r="H83" i="42"/>
  <c r="L83" i="42" s="1"/>
  <c r="H65" i="42"/>
  <c r="H51" i="42"/>
  <c r="L51" i="42" s="1"/>
  <c r="H33" i="42"/>
  <c r="H19" i="42"/>
  <c r="L19" i="42" s="1"/>
  <c r="H3" i="42"/>
  <c r="T3" i="42" s="1"/>
  <c r="H173" i="42"/>
  <c r="L173" i="42" s="1"/>
  <c r="H157" i="42"/>
  <c r="H141" i="42"/>
  <c r="L141" i="42" s="1"/>
  <c r="H125" i="42"/>
  <c r="H109" i="42"/>
  <c r="L109" i="42" s="1"/>
  <c r="H93" i="42"/>
  <c r="H77" i="42"/>
  <c r="L77" i="42" s="1"/>
  <c r="H63" i="42"/>
  <c r="H45" i="42"/>
  <c r="L45" i="42" s="1"/>
  <c r="H31" i="42"/>
  <c r="H13" i="42"/>
  <c r="T13" i="42" s="1"/>
  <c r="H119" i="42"/>
  <c r="H103" i="42"/>
  <c r="L103" i="42" s="1"/>
  <c r="H87" i="42"/>
  <c r="H69" i="42"/>
  <c r="L69" i="42" s="1"/>
  <c r="H55" i="42"/>
  <c r="H37" i="42"/>
  <c r="L37" i="42" s="1"/>
  <c r="H23" i="42"/>
  <c r="H7" i="42"/>
  <c r="H179" i="42"/>
  <c r="H161" i="42"/>
  <c r="L161" i="42" s="1"/>
  <c r="H145" i="42"/>
  <c r="H129" i="42"/>
  <c r="L129" i="42" s="1"/>
  <c r="H113" i="42"/>
  <c r="H97" i="42"/>
  <c r="L97" i="42" s="1"/>
  <c r="H81" i="42"/>
  <c r="H67" i="42"/>
  <c r="L67" i="42" s="1"/>
  <c r="H49" i="42"/>
  <c r="H35" i="42"/>
  <c r="L35" i="42" s="1"/>
  <c r="H17" i="42"/>
  <c r="T192" i="42"/>
  <c r="T70" i="42"/>
  <c r="A9" i="1"/>
  <c r="A35" i="1"/>
  <c r="AN7" i="4"/>
  <c r="AN13" i="4"/>
  <c r="AN21" i="4"/>
  <c r="AN29" i="4"/>
  <c r="AN35" i="4"/>
  <c r="AN47" i="4"/>
  <c r="AN55" i="4"/>
  <c r="AN61" i="4"/>
  <c r="AN69" i="4"/>
  <c r="AN77" i="4"/>
  <c r="AN85" i="4"/>
  <c r="AN95" i="4"/>
  <c r="AN111" i="4"/>
  <c r="AN117" i="4"/>
  <c r="AN125" i="4"/>
  <c r="AN133" i="4"/>
  <c r="AN141" i="4"/>
  <c r="AN149" i="4"/>
  <c r="AN155" i="4"/>
  <c r="AN165" i="4"/>
  <c r="AN179" i="4"/>
  <c r="AN181" i="4"/>
  <c r="AN189" i="4"/>
  <c r="AN197" i="4"/>
  <c r="AN9" i="4"/>
  <c r="AN19" i="4"/>
  <c r="AN27" i="4"/>
  <c r="AN37" i="4"/>
  <c r="AN43" i="4"/>
  <c r="AN49" i="4"/>
  <c r="AN57" i="4"/>
  <c r="AN67" i="4"/>
  <c r="AN75" i="4"/>
  <c r="AN83" i="4"/>
  <c r="AN89" i="4"/>
  <c r="AN97" i="4"/>
  <c r="AN105" i="4"/>
  <c r="AN113" i="4"/>
  <c r="AN123" i="4"/>
  <c r="AN131" i="4"/>
  <c r="AN139" i="4"/>
  <c r="AN143" i="4"/>
  <c r="AN151" i="4"/>
  <c r="AN153" i="4"/>
  <c r="AN167" i="4"/>
  <c r="AN177" i="4"/>
  <c r="AN183" i="4"/>
  <c r="AN191" i="4"/>
  <c r="AN8" i="4"/>
  <c r="AN12" i="4"/>
  <c r="AN16" i="4"/>
  <c r="AN20" i="4"/>
  <c r="AN24" i="4"/>
  <c r="AN28" i="4"/>
  <c r="AN32" i="4"/>
  <c r="AN36" i="4"/>
  <c r="AN40" i="4"/>
  <c r="AN44" i="4"/>
  <c r="AN48" i="4"/>
  <c r="AN52" i="4"/>
  <c r="AN56" i="4"/>
  <c r="AN60" i="4"/>
  <c r="AN64" i="4"/>
  <c r="AN68" i="4"/>
  <c r="AN72" i="4"/>
  <c r="AN76" i="4"/>
  <c r="AN80" i="4"/>
  <c r="AN84" i="4"/>
  <c r="AN88" i="4"/>
  <c r="AN92" i="4"/>
  <c r="AN96" i="4"/>
  <c r="AN98" i="4"/>
  <c r="AN100" i="4"/>
  <c r="AN102" i="4"/>
  <c r="AN104" i="4"/>
  <c r="AN108" i="4"/>
  <c r="AN112" i="4"/>
  <c r="AN116" i="4"/>
  <c r="AN120" i="4"/>
  <c r="AN124" i="4"/>
  <c r="AN128" i="4"/>
  <c r="AN132" i="4"/>
  <c r="AN136" i="4"/>
  <c r="AN140" i="4"/>
  <c r="AN144" i="4"/>
  <c r="AN148" i="4"/>
  <c r="AN152" i="4"/>
  <c r="AN156" i="4"/>
  <c r="AN160" i="4"/>
  <c r="AN164" i="4"/>
  <c r="AN168" i="4"/>
  <c r="AN172" i="4"/>
  <c r="AN176" i="4"/>
  <c r="AN180" i="4"/>
  <c r="AN184" i="4"/>
  <c r="AN188" i="4"/>
  <c r="AN192" i="4"/>
  <c r="AN196" i="4"/>
  <c r="AN11" i="4"/>
  <c r="AN17" i="4"/>
  <c r="AN25" i="4"/>
  <c r="AN31" i="4"/>
  <c r="AN39" i="4"/>
  <c r="AN51" i="4"/>
  <c r="AN59" i="4"/>
  <c r="AN65" i="4"/>
  <c r="AN73" i="4"/>
  <c r="AN81" i="4"/>
  <c r="AN91" i="4"/>
  <c r="AN99" i="4"/>
  <c r="AN103" i="4"/>
  <c r="AN107" i="4"/>
  <c r="AN115" i="4"/>
  <c r="AN121" i="4"/>
  <c r="AN129" i="4"/>
  <c r="AN137" i="4"/>
  <c r="AN145" i="4"/>
  <c r="AN159" i="4"/>
  <c r="AN161" i="4"/>
  <c r="AN169" i="4"/>
  <c r="AN175" i="4"/>
  <c r="AN185" i="4"/>
  <c r="AN193" i="4"/>
  <c r="AN195" i="4"/>
  <c r="AN15" i="4"/>
  <c r="AN23" i="4"/>
  <c r="AN33" i="4"/>
  <c r="AN41" i="4"/>
  <c r="AN45" i="4"/>
  <c r="AN53" i="4"/>
  <c r="AN63" i="4"/>
  <c r="AN71" i="4"/>
  <c r="AN79" i="4"/>
  <c r="AN87" i="4"/>
  <c r="AN93" i="4"/>
  <c r="AN101" i="4"/>
  <c r="AN109" i="4"/>
  <c r="AN119" i="4"/>
  <c r="AN127" i="4"/>
  <c r="AN135" i="4"/>
  <c r="AN147" i="4"/>
  <c r="AN157" i="4"/>
  <c r="AN163" i="4"/>
  <c r="AN171" i="4"/>
  <c r="AN173" i="4"/>
  <c r="AN187" i="4"/>
  <c r="AN10" i="4"/>
  <c r="AN14" i="4"/>
  <c r="AN18" i="4"/>
  <c r="AN22" i="4"/>
  <c r="AN26" i="4"/>
  <c r="AN30" i="4"/>
  <c r="AN34" i="4"/>
  <c r="AN38" i="4"/>
  <c r="AN42" i="4"/>
  <c r="AN46" i="4"/>
  <c r="AN50" i="4"/>
  <c r="AN54" i="4"/>
  <c r="AN58" i="4"/>
  <c r="AN62" i="4"/>
  <c r="AN66" i="4"/>
  <c r="AN70" i="4"/>
  <c r="AN74" i="4"/>
  <c r="AN78" i="4"/>
  <c r="AN82" i="4"/>
  <c r="AN86" i="4"/>
  <c r="AN90" i="4"/>
  <c r="AN94" i="4"/>
  <c r="AN106" i="4"/>
  <c r="AN110" i="4"/>
  <c r="AN114" i="4"/>
  <c r="AN118" i="4"/>
  <c r="AN122" i="4"/>
  <c r="AN126" i="4"/>
  <c r="AN130" i="4"/>
  <c r="AN134" i="4"/>
  <c r="AN138" i="4"/>
  <c r="AN142" i="4"/>
  <c r="AN146" i="4"/>
  <c r="AN150" i="4"/>
  <c r="AN154" i="4"/>
  <c r="AN158" i="4"/>
  <c r="AN162" i="4"/>
  <c r="AN166" i="4"/>
  <c r="AN170" i="4"/>
  <c r="AN174" i="4"/>
  <c r="AN178" i="4"/>
  <c r="AN182" i="4"/>
  <c r="AN186" i="4"/>
  <c r="AN190" i="4"/>
  <c r="AN194" i="4"/>
  <c r="AN198" i="4"/>
  <c r="AF5" i="4"/>
  <c r="AO4" i="4"/>
  <c r="AV197" i="4"/>
  <c r="AV13" i="4"/>
  <c r="AV21" i="4"/>
  <c r="AV25" i="4"/>
  <c r="AV35" i="4"/>
  <c r="AV43" i="4"/>
  <c r="AV49" i="4"/>
  <c r="AV57" i="4"/>
  <c r="AV67" i="4"/>
  <c r="AV75" i="4"/>
  <c r="AV81" i="4"/>
  <c r="AV89" i="4"/>
  <c r="AV97" i="4"/>
  <c r="AV105" i="4"/>
  <c r="AV113" i="4"/>
  <c r="AV121" i="4"/>
  <c r="AV129" i="4"/>
  <c r="AV137" i="4"/>
  <c r="AV145" i="4"/>
  <c r="AV153" i="4"/>
  <c r="AV161" i="4"/>
  <c r="AV169" i="4"/>
  <c r="AV183" i="4"/>
  <c r="AV11" i="4"/>
  <c r="AV19" i="4"/>
  <c r="AV31" i="4"/>
  <c r="AV37" i="4"/>
  <c r="AV45" i="4"/>
  <c r="AV55" i="4"/>
  <c r="AV61" i="4"/>
  <c r="AV69" i="4"/>
  <c r="AV77" i="4"/>
  <c r="AV87" i="4"/>
  <c r="AV95" i="4"/>
  <c r="AV103" i="4"/>
  <c r="AV111" i="4"/>
  <c r="AV119" i="4"/>
  <c r="AV9" i="4"/>
  <c r="AV17" i="4"/>
  <c r="AV29" i="4"/>
  <c r="AV39" i="4"/>
  <c r="AV47" i="4"/>
  <c r="AV53" i="4"/>
  <c r="AV63" i="4"/>
  <c r="AV71" i="4"/>
  <c r="AV79" i="4"/>
  <c r="AV85" i="4"/>
  <c r="AV93" i="4"/>
  <c r="AV101" i="4"/>
  <c r="AV109" i="4"/>
  <c r="AV117" i="4"/>
  <c r="AV125" i="4"/>
  <c r="AV133" i="4"/>
  <c r="AV141" i="4"/>
  <c r="AV149" i="4"/>
  <c r="AV157" i="4"/>
  <c r="AV165" i="4"/>
  <c r="AV173" i="4"/>
  <c r="AV177" i="4"/>
  <c r="AV187" i="4"/>
  <c r="AV195" i="4"/>
  <c r="AV7" i="4"/>
  <c r="AV15" i="4"/>
  <c r="AV23" i="4"/>
  <c r="AV27" i="4"/>
  <c r="AV33" i="4"/>
  <c r="AV41" i="4"/>
  <c r="AV51" i="4"/>
  <c r="AV59" i="4"/>
  <c r="AV65" i="4"/>
  <c r="AV73" i="4"/>
  <c r="AV83" i="4"/>
  <c r="AV91" i="4"/>
  <c r="AV99" i="4"/>
  <c r="AV107" i="4"/>
  <c r="AV115" i="4"/>
  <c r="AV123" i="4"/>
  <c r="AV131" i="4"/>
  <c r="AV139" i="4"/>
  <c r="AV147" i="4"/>
  <c r="AV155" i="4"/>
  <c r="AV163" i="4"/>
  <c r="AV171" i="4"/>
  <c r="AV181" i="4"/>
  <c r="AV189" i="4"/>
  <c r="AV191" i="4"/>
  <c r="AV193" i="4"/>
  <c r="AV10" i="4"/>
  <c r="AV14" i="4"/>
  <c r="AV18" i="4"/>
  <c r="AV22" i="4"/>
  <c r="AV24" i="4"/>
  <c r="AV28" i="4"/>
  <c r="AV32" i="4"/>
  <c r="AV36" i="4"/>
  <c r="AV40" i="4"/>
  <c r="AV44" i="4"/>
  <c r="AV48" i="4"/>
  <c r="AV52" i="4"/>
  <c r="AV56" i="4"/>
  <c r="AV60" i="4"/>
  <c r="AV64" i="4"/>
  <c r="AV68" i="4"/>
  <c r="AV72" i="4"/>
  <c r="AV76" i="4"/>
  <c r="AV80" i="4"/>
  <c r="AV84" i="4"/>
  <c r="AV88" i="4"/>
  <c r="AV92" i="4"/>
  <c r="AV96" i="4"/>
  <c r="AV100" i="4"/>
  <c r="AV104" i="4"/>
  <c r="AV108" i="4"/>
  <c r="AV112" i="4"/>
  <c r="AV116" i="4"/>
  <c r="AV127" i="4"/>
  <c r="AV135" i="4"/>
  <c r="AV143" i="4"/>
  <c r="AV151" i="4"/>
  <c r="AV159" i="4"/>
  <c r="AV167" i="4"/>
  <c r="AV175" i="4"/>
  <c r="AV179" i="4"/>
  <c r="AV185" i="4"/>
  <c r="AV8" i="4"/>
  <c r="AV12" i="4"/>
  <c r="AV16" i="4"/>
  <c r="AV20" i="4"/>
  <c r="AV26" i="4"/>
  <c r="AV30" i="4"/>
  <c r="AV34" i="4"/>
  <c r="AV38" i="4"/>
  <c r="AV42" i="4"/>
  <c r="AV46" i="4"/>
  <c r="AV50" i="4"/>
  <c r="AV54" i="4"/>
  <c r="AV58" i="4"/>
  <c r="AV62" i="4"/>
  <c r="AV66" i="4"/>
  <c r="AV70" i="4"/>
  <c r="AV74" i="4"/>
  <c r="AV78" i="4"/>
  <c r="AV82" i="4"/>
  <c r="AV86" i="4"/>
  <c r="AV90" i="4"/>
  <c r="AV94" i="4"/>
  <c r="AV98" i="4"/>
  <c r="AV102" i="4"/>
  <c r="AV106" i="4"/>
  <c r="AV110" i="4"/>
  <c r="AV114" i="4"/>
  <c r="AV118" i="4"/>
  <c r="AV122" i="4"/>
  <c r="AV126" i="4"/>
  <c r="AV130" i="4"/>
  <c r="AV134" i="4"/>
  <c r="AV138" i="4"/>
  <c r="AV142" i="4"/>
  <c r="AV146" i="4"/>
  <c r="AV150" i="4"/>
  <c r="AV154" i="4"/>
  <c r="AV158" i="4"/>
  <c r="AV162" i="4"/>
  <c r="AV166" i="4"/>
  <c r="AV170" i="4"/>
  <c r="AV174" i="4"/>
  <c r="AV178" i="4"/>
  <c r="AV180" i="4"/>
  <c r="AV184" i="4"/>
  <c r="AV120" i="4"/>
  <c r="AV124" i="4"/>
  <c r="AV128" i="4"/>
  <c r="AV132" i="4"/>
  <c r="AV136" i="4"/>
  <c r="AV140" i="4"/>
  <c r="AV144" i="4"/>
  <c r="AV148" i="4"/>
  <c r="AV152" i="4"/>
  <c r="AV156" i="4"/>
  <c r="AV160" i="4"/>
  <c r="AV164" i="4"/>
  <c r="AV168" i="4"/>
  <c r="AV172" i="4"/>
  <c r="AV176" i="4"/>
  <c r="AV182" i="4"/>
  <c r="AV186" i="4"/>
  <c r="AV188" i="4"/>
  <c r="AV190" i="4"/>
  <c r="AV192" i="4"/>
  <c r="AV194" i="4"/>
  <c r="AV196" i="4"/>
  <c r="AV198" i="4"/>
  <c r="BE5" i="4"/>
  <c r="BN4" i="4"/>
  <c r="BW4" i="4" s="1"/>
  <c r="BE3" i="4"/>
  <c r="AW5" i="4"/>
  <c r="BF4" i="4"/>
  <c r="AW3" i="4"/>
  <c r="Z2" i="5"/>
  <c r="Z3" i="5" s="1"/>
  <c r="AG4" i="3"/>
  <c r="AS4" i="3"/>
  <c r="AS6" i="3"/>
  <c r="AF3" i="4"/>
  <c r="V192" i="4"/>
  <c r="V184" i="4"/>
  <c r="V191" i="4"/>
  <c r="V183" i="4"/>
  <c r="V176" i="4"/>
  <c r="V168" i="4"/>
  <c r="V160" i="4"/>
  <c r="V152" i="4"/>
  <c r="V177" i="4"/>
  <c r="V169" i="4"/>
  <c r="V161" i="4"/>
  <c r="V153" i="4"/>
  <c r="V145" i="4"/>
  <c r="V137" i="4"/>
  <c r="V129" i="4"/>
  <c r="V121" i="4"/>
  <c r="V144" i="4"/>
  <c r="V136" i="4"/>
  <c r="V128" i="4"/>
  <c r="V120" i="4"/>
  <c r="V113" i="4"/>
  <c r="V105" i="4"/>
  <c r="V97" i="4"/>
  <c r="V89" i="4"/>
  <c r="V81" i="4"/>
  <c r="V73" i="4"/>
  <c r="V65" i="4"/>
  <c r="V57" i="4"/>
  <c r="V114" i="4"/>
  <c r="V106" i="4"/>
  <c r="V98" i="4"/>
  <c r="V90" i="4"/>
  <c r="V82" i="4"/>
  <c r="V74" i="4"/>
  <c r="V66" i="4"/>
  <c r="V58" i="4"/>
  <c r="V51" i="4"/>
  <c r="V43" i="4"/>
  <c r="V35" i="4"/>
  <c r="V27" i="4"/>
  <c r="V19" i="4"/>
  <c r="V11" i="4"/>
  <c r="V48" i="4"/>
  <c r="V40" i="4"/>
  <c r="V32" i="4"/>
  <c r="V24" i="4"/>
  <c r="V16" i="4"/>
  <c r="V8" i="4"/>
  <c r="V194" i="4"/>
  <c r="V186" i="4"/>
  <c r="V193" i="4"/>
  <c r="V185" i="4"/>
  <c r="V178" i="4"/>
  <c r="V170" i="4"/>
  <c r="V162" i="4"/>
  <c r="V154" i="4"/>
  <c r="V179" i="4"/>
  <c r="V171" i="4"/>
  <c r="V163" i="4"/>
  <c r="V155" i="4"/>
  <c r="V147" i="4"/>
  <c r="V139" i="4"/>
  <c r="V131" i="4"/>
  <c r="V123" i="4"/>
  <c r="V146" i="4"/>
  <c r="V138" i="4"/>
  <c r="V130" i="4"/>
  <c r="V122" i="4"/>
  <c r="V115" i="4"/>
  <c r="V107" i="4"/>
  <c r="V99" i="4"/>
  <c r="V91" i="4"/>
  <c r="V83" i="4"/>
  <c r="V75" i="4"/>
  <c r="V67" i="4"/>
  <c r="V59" i="4"/>
  <c r="V116" i="4"/>
  <c r="V108" i="4"/>
  <c r="V100" i="4"/>
  <c r="V92" i="4"/>
  <c r="V84" i="4"/>
  <c r="V76" i="4"/>
  <c r="V68" i="4"/>
  <c r="V60" i="4"/>
  <c r="V52" i="4"/>
  <c r="V45" i="4"/>
  <c r="V37" i="4"/>
  <c r="V29" i="4"/>
  <c r="V21" i="4"/>
  <c r="V13" i="4"/>
  <c r="V50" i="4"/>
  <c r="V42" i="4"/>
  <c r="V34" i="4"/>
  <c r="V26" i="4"/>
  <c r="V18" i="4"/>
  <c r="V10" i="4"/>
  <c r="V196" i="4"/>
  <c r="V188" i="4"/>
  <c r="V195" i="4"/>
  <c r="V187" i="4"/>
  <c r="V180" i="4"/>
  <c r="V172" i="4"/>
  <c r="V164" i="4"/>
  <c r="V156" i="4"/>
  <c r="V181" i="4"/>
  <c r="V173" i="4"/>
  <c r="V165" i="4"/>
  <c r="V157" i="4"/>
  <c r="V149" i="4"/>
  <c r="V141" i="4"/>
  <c r="V133" i="4"/>
  <c r="V125" i="4"/>
  <c r="V148" i="4"/>
  <c r="V140" i="4"/>
  <c r="V132" i="4"/>
  <c r="V124" i="4"/>
  <c r="V117" i="4"/>
  <c r="V109" i="4"/>
  <c r="V101" i="4"/>
  <c r="V93" i="4"/>
  <c r="V85" i="4"/>
  <c r="V77" i="4"/>
  <c r="V69" i="4"/>
  <c r="V61" i="4"/>
  <c r="V53" i="4"/>
  <c r="V110" i="4"/>
  <c r="V102" i="4"/>
  <c r="V94" i="4"/>
  <c r="V86" i="4"/>
  <c r="V78" i="4"/>
  <c r="V70" i="4"/>
  <c r="V62" i="4"/>
  <c r="V54" i="4"/>
  <c r="V47" i="4"/>
  <c r="V39" i="4"/>
  <c r="V31" i="4"/>
  <c r="V23" i="4"/>
  <c r="V15" i="4"/>
  <c r="V7" i="4"/>
  <c r="V44" i="4"/>
  <c r="V36" i="4"/>
  <c r="V28" i="4"/>
  <c r="V20" i="4"/>
  <c r="V12" i="4"/>
  <c r="V198" i="4"/>
  <c r="V190" i="4"/>
  <c r="V197" i="4"/>
  <c r="V189" i="4"/>
  <c r="V182" i="4"/>
  <c r="V174" i="4"/>
  <c r="V166" i="4"/>
  <c r="V158" i="4"/>
  <c r="V150" i="4"/>
  <c r="V175" i="4"/>
  <c r="V167" i="4"/>
  <c r="V159" i="4"/>
  <c r="V151" i="4"/>
  <c r="V143" i="4"/>
  <c r="V135" i="4"/>
  <c r="V127" i="4"/>
  <c r="V119" i="4"/>
  <c r="V142" i="4"/>
  <c r="V134" i="4"/>
  <c r="V126" i="4"/>
  <c r="V118" i="4"/>
  <c r="V111" i="4"/>
  <c r="V103" i="4"/>
  <c r="V95" i="4"/>
  <c r="V87" i="4"/>
  <c r="V79" i="4"/>
  <c r="V71" i="4"/>
  <c r="V63" i="4"/>
  <c r="V55" i="4"/>
  <c r="V112" i="4"/>
  <c r="V104" i="4"/>
  <c r="V96" i="4"/>
  <c r="V88" i="4"/>
  <c r="V80" i="4"/>
  <c r="V72" i="4"/>
  <c r="V64" i="4"/>
  <c r="V56" i="4"/>
  <c r="V49" i="4"/>
  <c r="V41" i="4"/>
  <c r="V33" i="4"/>
  <c r="V25" i="4"/>
  <c r="V17" i="4"/>
  <c r="V9" i="4"/>
  <c r="V46" i="4"/>
  <c r="V38" i="4"/>
  <c r="V30" i="4"/>
  <c r="V22" i="4"/>
  <c r="V14" i="4"/>
  <c r="O195" i="4"/>
  <c r="O191" i="4"/>
  <c r="O187" i="4"/>
  <c r="O183" i="4"/>
  <c r="O196" i="4"/>
  <c r="O192" i="4"/>
  <c r="O188" i="4"/>
  <c r="O184" i="4"/>
  <c r="O179" i="4"/>
  <c r="O175" i="4"/>
  <c r="O171" i="4"/>
  <c r="O167" i="4"/>
  <c r="O163" i="4"/>
  <c r="O159" i="4"/>
  <c r="O155" i="4"/>
  <c r="O151" i="4"/>
  <c r="O180" i="4"/>
  <c r="O176" i="4"/>
  <c r="O172" i="4"/>
  <c r="O168" i="4"/>
  <c r="O164" i="4"/>
  <c r="O160" i="4"/>
  <c r="O156" i="4"/>
  <c r="O152" i="4"/>
  <c r="O146" i="4"/>
  <c r="O142" i="4"/>
  <c r="O138" i="4"/>
  <c r="O134" i="4"/>
  <c r="O130" i="4"/>
  <c r="O126" i="4"/>
  <c r="O122" i="4"/>
  <c r="O150" i="4"/>
  <c r="O147" i="4"/>
  <c r="O143" i="4"/>
  <c r="O139" i="4"/>
  <c r="O135" i="4"/>
  <c r="O131" i="4"/>
  <c r="O127" i="4"/>
  <c r="O123" i="4"/>
  <c r="O119" i="4"/>
  <c r="O116" i="4"/>
  <c r="O112" i="4"/>
  <c r="O108" i="4"/>
  <c r="O104" i="4"/>
  <c r="O100" i="4"/>
  <c r="O96" i="4"/>
  <c r="O92" i="4"/>
  <c r="O88" i="4"/>
  <c r="O84" i="4"/>
  <c r="O80" i="4"/>
  <c r="O76" i="4"/>
  <c r="O72" i="4"/>
  <c r="O68" i="4"/>
  <c r="O64" i="4"/>
  <c r="O60" i="4"/>
  <c r="O56" i="4"/>
  <c r="O117" i="4"/>
  <c r="O113" i="4"/>
  <c r="O109" i="4"/>
  <c r="O105" i="4"/>
  <c r="O101" i="4"/>
  <c r="O97" i="4"/>
  <c r="O93" i="4"/>
  <c r="O89" i="4"/>
  <c r="O85" i="4"/>
  <c r="O81" i="4"/>
  <c r="O77" i="4"/>
  <c r="O73" i="4"/>
  <c r="O69" i="4"/>
  <c r="O65" i="4"/>
  <c r="O61" i="4"/>
  <c r="O57" i="4"/>
  <c r="O53" i="4"/>
  <c r="O50" i="4"/>
  <c r="O46" i="4"/>
  <c r="O42" i="4"/>
  <c r="O38" i="4"/>
  <c r="O34" i="4"/>
  <c r="O30" i="4"/>
  <c r="O26" i="4"/>
  <c r="O22" i="4"/>
  <c r="O18" i="4"/>
  <c r="O14" i="4"/>
  <c r="O10" i="4"/>
  <c r="O51" i="4"/>
  <c r="O47" i="4"/>
  <c r="O43" i="4"/>
  <c r="O39" i="4"/>
  <c r="O35" i="4"/>
  <c r="O31" i="4"/>
  <c r="O27" i="4"/>
  <c r="O23" i="4"/>
  <c r="O19" i="4"/>
  <c r="O15" i="4"/>
  <c r="O11" i="4"/>
  <c r="O7" i="4"/>
  <c r="O197" i="4"/>
  <c r="O193" i="4"/>
  <c r="O189" i="4"/>
  <c r="O185" i="4"/>
  <c r="O198" i="4"/>
  <c r="O194" i="4"/>
  <c r="O190" i="4"/>
  <c r="O186" i="4"/>
  <c r="O181" i="4"/>
  <c r="O177" i="4"/>
  <c r="O173" i="4"/>
  <c r="O169" i="4"/>
  <c r="O165" i="4"/>
  <c r="O161" i="4"/>
  <c r="O157" i="4"/>
  <c r="O153" i="4"/>
  <c r="O182" i="4"/>
  <c r="O178" i="4"/>
  <c r="O174" i="4"/>
  <c r="O170" i="4"/>
  <c r="O166" i="4"/>
  <c r="O162" i="4"/>
  <c r="O158" i="4"/>
  <c r="O154" i="4"/>
  <c r="O148" i="4"/>
  <c r="O144" i="4"/>
  <c r="O140" i="4"/>
  <c r="O136" i="4"/>
  <c r="O132" i="4"/>
  <c r="O128" i="4"/>
  <c r="O124" i="4"/>
  <c r="O120" i="4"/>
  <c r="O149" i="4"/>
  <c r="O145" i="4"/>
  <c r="O141" i="4"/>
  <c r="O137" i="4"/>
  <c r="O133" i="4"/>
  <c r="O129" i="4"/>
  <c r="O125" i="4"/>
  <c r="O121" i="4"/>
  <c r="O118" i="4"/>
  <c r="O114" i="4"/>
  <c r="O110" i="4"/>
  <c r="O106" i="4"/>
  <c r="O102" i="4"/>
  <c r="O98" i="4"/>
  <c r="O94" i="4"/>
  <c r="O90" i="4"/>
  <c r="O86" i="4"/>
  <c r="O82" i="4"/>
  <c r="O78" i="4"/>
  <c r="O74" i="4"/>
  <c r="O70" i="4"/>
  <c r="O66" i="4"/>
  <c r="O62" i="4"/>
  <c r="O58" i="4"/>
  <c r="O54" i="4"/>
  <c r="O115" i="4"/>
  <c r="O111" i="4"/>
  <c r="O107" i="4"/>
  <c r="O103" i="4"/>
  <c r="O99" i="4"/>
  <c r="O95" i="4"/>
  <c r="O91" i="4"/>
  <c r="O87" i="4"/>
  <c r="O83" i="4"/>
  <c r="O79" i="4"/>
  <c r="O75" i="4"/>
  <c r="O71" i="4"/>
  <c r="O67" i="4"/>
  <c r="O63" i="4"/>
  <c r="O59" i="4"/>
  <c r="O55" i="4"/>
  <c r="O52" i="4"/>
  <c r="O48" i="4"/>
  <c r="O44" i="4"/>
  <c r="O40" i="4"/>
  <c r="O36" i="4"/>
  <c r="O32" i="4"/>
  <c r="O28" i="4"/>
  <c r="O24" i="4"/>
  <c r="O20" i="4"/>
  <c r="O16" i="4"/>
  <c r="O12" i="4"/>
  <c r="O8" i="4"/>
  <c r="O49" i="4"/>
  <c r="O45" i="4"/>
  <c r="O41" i="4"/>
  <c r="O37" i="4"/>
  <c r="O33" i="4"/>
  <c r="O29" i="4"/>
  <c r="O25" i="4"/>
  <c r="O21" i="4"/>
  <c r="O17" i="4"/>
  <c r="O13" i="4"/>
  <c r="O9" i="4"/>
  <c r="X4" i="4"/>
  <c r="AG4" i="4" s="1"/>
  <c r="O5" i="4"/>
  <c r="G25" i="4"/>
  <c r="G29" i="4"/>
  <c r="G33" i="4"/>
  <c r="G37" i="4"/>
  <c r="G41" i="4"/>
  <c r="G45" i="4"/>
  <c r="G49" i="4"/>
  <c r="G53" i="4"/>
  <c r="G57" i="4"/>
  <c r="G61" i="4"/>
  <c r="G65" i="4"/>
  <c r="G69" i="4"/>
  <c r="G73" i="4"/>
  <c r="G27" i="4"/>
  <c r="G31" i="4"/>
  <c r="G35" i="4"/>
  <c r="G39" i="4"/>
  <c r="G43" i="4"/>
  <c r="G47" i="4"/>
  <c r="G51" i="4"/>
  <c r="G55" i="4"/>
  <c r="G59" i="4"/>
  <c r="G63" i="4"/>
  <c r="G67" i="4"/>
  <c r="G71" i="4"/>
  <c r="G77" i="4"/>
  <c r="G81" i="4"/>
  <c r="G85" i="4"/>
  <c r="G89" i="4"/>
  <c r="G93" i="4"/>
  <c r="G97" i="4"/>
  <c r="G101" i="4"/>
  <c r="G105" i="4"/>
  <c r="G109" i="4"/>
  <c r="G113" i="4"/>
  <c r="G117" i="4"/>
  <c r="G121" i="4"/>
  <c r="G125" i="4"/>
  <c r="G129" i="4"/>
  <c r="G133" i="4"/>
  <c r="G137" i="4"/>
  <c r="G141" i="4"/>
  <c r="G145" i="4"/>
  <c r="G149" i="4"/>
  <c r="G153" i="4"/>
  <c r="G157" i="4"/>
  <c r="G161" i="4"/>
  <c r="G165" i="4"/>
  <c r="G169" i="4"/>
  <c r="G26" i="4"/>
  <c r="G28" i="4"/>
  <c r="G30" i="4"/>
  <c r="G32" i="4"/>
  <c r="G34" i="4"/>
  <c r="G36" i="4"/>
  <c r="G38" i="4"/>
  <c r="G40" i="4"/>
  <c r="G42" i="4"/>
  <c r="G44" i="4"/>
  <c r="G46" i="4"/>
  <c r="G48" i="4"/>
  <c r="G50" i="4"/>
  <c r="G52" i="4"/>
  <c r="G54" i="4"/>
  <c r="G56" i="4"/>
  <c r="G58" i="4"/>
  <c r="G60" i="4"/>
  <c r="G62" i="4"/>
  <c r="G64" i="4"/>
  <c r="G66" i="4"/>
  <c r="G68" i="4"/>
  <c r="G70" i="4"/>
  <c r="G72" i="4"/>
  <c r="G74" i="4"/>
  <c r="G76" i="4"/>
  <c r="G78" i="4"/>
  <c r="G80" i="4"/>
  <c r="G82" i="4"/>
  <c r="G84" i="4"/>
  <c r="G86" i="4"/>
  <c r="G88" i="4"/>
  <c r="G90" i="4"/>
  <c r="G92" i="4"/>
  <c r="G94" i="4"/>
  <c r="G96" i="4"/>
  <c r="G98" i="4"/>
  <c r="G100" i="4"/>
  <c r="G102" i="4"/>
  <c r="G104" i="4"/>
  <c r="G106" i="4"/>
  <c r="G108" i="4"/>
  <c r="G110" i="4"/>
  <c r="G112" i="4"/>
  <c r="G114" i="4"/>
  <c r="G116" i="4"/>
  <c r="G118" i="4"/>
  <c r="G120" i="4"/>
  <c r="G122" i="4"/>
  <c r="G124" i="4"/>
  <c r="G126" i="4"/>
  <c r="G128" i="4"/>
  <c r="G130" i="4"/>
  <c r="G132" i="4"/>
  <c r="G134" i="4"/>
  <c r="G136" i="4"/>
  <c r="G138" i="4"/>
  <c r="G140" i="4"/>
  <c r="G144" i="4"/>
  <c r="G146" i="4"/>
  <c r="G148" i="4"/>
  <c r="G152" i="4"/>
  <c r="G154" i="4"/>
  <c r="G158" i="4"/>
  <c r="G160" i="4"/>
  <c r="G164" i="4"/>
  <c r="G168" i="4"/>
  <c r="G174" i="4"/>
  <c r="G178" i="4"/>
  <c r="G182" i="4"/>
  <c r="G188" i="4"/>
  <c r="G190" i="4"/>
  <c r="G194" i="4"/>
  <c r="G196" i="4"/>
  <c r="G7" i="4"/>
  <c r="G15" i="4"/>
  <c r="G17" i="4"/>
  <c r="G19" i="4"/>
  <c r="G21" i="4"/>
  <c r="G75" i="4"/>
  <c r="G79" i="4"/>
  <c r="G83" i="4"/>
  <c r="G87" i="4"/>
  <c r="G91" i="4"/>
  <c r="G95" i="4"/>
  <c r="G99" i="4"/>
  <c r="G103" i="4"/>
  <c r="G107" i="4"/>
  <c r="G111" i="4"/>
  <c r="G115" i="4"/>
  <c r="G119" i="4"/>
  <c r="G123" i="4"/>
  <c r="G127" i="4"/>
  <c r="G131" i="4"/>
  <c r="G135" i="4"/>
  <c r="G139" i="4"/>
  <c r="G143" i="4"/>
  <c r="G147" i="4"/>
  <c r="G151" i="4"/>
  <c r="G155" i="4"/>
  <c r="G159" i="4"/>
  <c r="G163" i="4"/>
  <c r="G167" i="4"/>
  <c r="G171" i="4"/>
  <c r="G173" i="4"/>
  <c r="G175" i="4"/>
  <c r="G177" i="4"/>
  <c r="G179" i="4"/>
  <c r="G181" i="4"/>
  <c r="G183" i="4"/>
  <c r="G185" i="4"/>
  <c r="G187" i="4"/>
  <c r="G189" i="4"/>
  <c r="G191" i="4"/>
  <c r="G193" i="4"/>
  <c r="G195" i="4"/>
  <c r="G197" i="4"/>
  <c r="G8" i="4"/>
  <c r="G10" i="4"/>
  <c r="G12" i="4"/>
  <c r="G14" i="4"/>
  <c r="G16" i="4"/>
  <c r="G18" i="4"/>
  <c r="G20" i="4"/>
  <c r="G22" i="4"/>
  <c r="G24" i="4"/>
  <c r="G142" i="4"/>
  <c r="G150" i="4"/>
  <c r="G156" i="4"/>
  <c r="G162" i="4"/>
  <c r="G166" i="4"/>
  <c r="G170" i="4"/>
  <c r="G172" i="4"/>
  <c r="G176" i="4"/>
  <c r="G180" i="4"/>
  <c r="G184" i="4"/>
  <c r="G186" i="4"/>
  <c r="G192" i="4"/>
  <c r="G198" i="4"/>
  <c r="G9" i="4"/>
  <c r="G11" i="4"/>
  <c r="G13" i="4"/>
  <c r="G23" i="4"/>
  <c r="I2" i="4"/>
  <c r="Q2" i="4"/>
  <c r="H3" i="4"/>
  <c r="W5" i="4"/>
  <c r="R4" i="4"/>
  <c r="I5" i="4"/>
  <c r="Y2" i="4"/>
  <c r="P3" i="4"/>
  <c r="W3" i="4"/>
  <c r="U4" i="3"/>
  <c r="U5" i="3"/>
  <c r="U6" i="3"/>
  <c r="AG5" i="3"/>
  <c r="AG6" i="3"/>
  <c r="I4" i="3"/>
  <c r="J2" i="3"/>
  <c r="X2" i="3" s="1"/>
  <c r="AL2" i="3" s="1"/>
  <c r="AZ2" i="3" s="1"/>
  <c r="I5" i="3"/>
  <c r="I6" i="3"/>
  <c r="J3" i="3"/>
  <c r="X3" i="3" s="1"/>
  <c r="AL3" i="3" s="1"/>
  <c r="AZ3" i="3" s="1"/>
  <c r="AZ5" i="3" s="1"/>
  <c r="U5" i="2"/>
  <c r="U6" i="2"/>
  <c r="J3" i="2"/>
  <c r="Y3" i="2" s="1"/>
  <c r="AN3" i="2" s="1"/>
  <c r="BC3" i="2" s="1"/>
  <c r="I6" i="2"/>
  <c r="I5" i="2"/>
  <c r="AG6" i="2"/>
  <c r="AG5" i="2"/>
  <c r="AH4" i="2"/>
  <c r="U4" i="2"/>
  <c r="J2" i="2"/>
  <c r="Y2" i="2" s="1"/>
  <c r="AN2" i="2" s="1"/>
  <c r="I4" i="2"/>
  <c r="W6" i="50"/>
  <c r="W1" i="50"/>
  <c r="W3" i="50"/>
  <c r="W4" i="50"/>
  <c r="W2" i="50"/>
  <c r="W7" i="50"/>
  <c r="W5" i="50"/>
  <c r="X3" i="4" l="1"/>
  <c r="T105" i="42"/>
  <c r="G113" i="50" s="1"/>
  <c r="CT3" i="2"/>
  <c r="CE6" i="2"/>
  <c r="CE5" i="2"/>
  <c r="BV4" i="2"/>
  <c r="CK2" i="2"/>
  <c r="T123" i="42"/>
  <c r="G131" i="50" s="1"/>
  <c r="CF3" i="2"/>
  <c r="BQ5" i="2"/>
  <c r="BQ6" i="2"/>
  <c r="DM2" i="2"/>
  <c r="DM4" i="2" s="1"/>
  <c r="CX4" i="2"/>
  <c r="BI2" i="2"/>
  <c r="BW2" i="2"/>
  <c r="BH4" i="2"/>
  <c r="CJ4" i="2"/>
  <c r="CY2" i="2"/>
  <c r="BR3" i="2"/>
  <c r="BC5" i="2"/>
  <c r="BC6" i="2"/>
  <c r="BW5" i="4"/>
  <c r="BW3" i="4"/>
  <c r="DG5" i="2"/>
  <c r="DG6" i="2"/>
  <c r="DH3" i="2"/>
  <c r="CS5" i="2"/>
  <c r="CS6" i="2"/>
  <c r="T161" i="42"/>
  <c r="G169" i="50" s="1"/>
  <c r="T41" i="42"/>
  <c r="G49" i="50" s="1"/>
  <c r="T53" i="42"/>
  <c r="G61" i="50" s="1"/>
  <c r="T96" i="42"/>
  <c r="G104" i="50" s="1"/>
  <c r="T95" i="42"/>
  <c r="G103" i="50" s="1"/>
  <c r="T56" i="42"/>
  <c r="G64" i="50" s="1"/>
  <c r="T115" i="42"/>
  <c r="G123" i="50" s="1"/>
  <c r="T98" i="42"/>
  <c r="G106" i="50" s="1"/>
  <c r="T25" i="42"/>
  <c r="G33" i="50" s="1"/>
  <c r="T66" i="42"/>
  <c r="G74" i="50" s="1"/>
  <c r="T30" i="42"/>
  <c r="G38" i="50" s="1"/>
  <c r="T97" i="42"/>
  <c r="G105" i="50" s="1"/>
  <c r="T177" i="42"/>
  <c r="G185" i="50" s="1"/>
  <c r="T5" i="42"/>
  <c r="G13" i="50" s="1"/>
  <c r="T18" i="42"/>
  <c r="G26" i="50" s="1"/>
  <c r="T19" i="42"/>
  <c r="G27" i="50" s="1"/>
  <c r="T73" i="42"/>
  <c r="G81" i="50" s="1"/>
  <c r="T169" i="42"/>
  <c r="G177" i="50" s="1"/>
  <c r="T117" i="42"/>
  <c r="G125" i="50" s="1"/>
  <c r="T193" i="42"/>
  <c r="G201" i="50" s="1"/>
  <c r="T151" i="42"/>
  <c r="G159" i="50" s="1"/>
  <c r="T102" i="42"/>
  <c r="G110" i="50" s="1"/>
  <c r="T188" i="42"/>
  <c r="G196" i="50" s="1"/>
  <c r="T59" i="42"/>
  <c r="G67" i="50" s="1"/>
  <c r="T46" i="42"/>
  <c r="G54" i="50" s="1"/>
  <c r="T72" i="42"/>
  <c r="G80" i="50" s="1"/>
  <c r="T156" i="42"/>
  <c r="G164" i="50" s="1"/>
  <c r="T141" i="42"/>
  <c r="G149" i="50" s="1"/>
  <c r="T175" i="42"/>
  <c r="G183" i="50" s="1"/>
  <c r="T160" i="42"/>
  <c r="G168" i="50" s="1"/>
  <c r="T153" i="42"/>
  <c r="G161" i="50" s="1"/>
  <c r="T94" i="42"/>
  <c r="G102" i="50" s="1"/>
  <c r="T45" i="42"/>
  <c r="G53" i="50" s="1"/>
  <c r="T92" i="42"/>
  <c r="G100" i="50" s="1"/>
  <c r="T29" i="42"/>
  <c r="G37" i="50" s="1"/>
  <c r="T165" i="42"/>
  <c r="G173" i="50" s="1"/>
  <c r="T24" i="42"/>
  <c r="G32" i="50" s="1"/>
  <c r="T187" i="42"/>
  <c r="G195" i="50" s="1"/>
  <c r="T126" i="42"/>
  <c r="G134" i="50" s="1"/>
  <c r="T140" i="42"/>
  <c r="G148" i="50" s="1"/>
  <c r="T37" i="42"/>
  <c r="G45" i="50" s="1"/>
  <c r="T109" i="42"/>
  <c r="G117" i="50" s="1"/>
  <c r="T28" i="42"/>
  <c r="G36" i="50" s="1"/>
  <c r="T143" i="42"/>
  <c r="G151" i="50" s="1"/>
  <c r="T130" i="42"/>
  <c r="G138" i="50" s="1"/>
  <c r="T144" i="42"/>
  <c r="G152" i="50" s="1"/>
  <c r="T89" i="42"/>
  <c r="G97" i="50" s="1"/>
  <c r="T39" i="42"/>
  <c r="G47" i="50" s="1"/>
  <c r="T101" i="42"/>
  <c r="G109" i="50" s="1"/>
  <c r="T107" i="42"/>
  <c r="G115" i="50" s="1"/>
  <c r="T171" i="42"/>
  <c r="G179" i="50" s="1"/>
  <c r="T88" i="42"/>
  <c r="G96" i="50" s="1"/>
  <c r="T135" i="42"/>
  <c r="G143" i="50" s="1"/>
  <c r="T62" i="42"/>
  <c r="G70" i="50" s="1"/>
  <c r="T190" i="42"/>
  <c r="G198" i="50" s="1"/>
  <c r="T194" i="42"/>
  <c r="G202" i="50" s="1"/>
  <c r="T158" i="42"/>
  <c r="G166" i="50" s="1"/>
  <c r="T172" i="42"/>
  <c r="G180" i="50" s="1"/>
  <c r="T35" i="42"/>
  <c r="G43" i="50" s="1"/>
  <c r="T103" i="42"/>
  <c r="G111" i="50" s="1"/>
  <c r="T173" i="42"/>
  <c r="G181" i="50" s="1"/>
  <c r="T51" i="42"/>
  <c r="G59" i="50" s="1"/>
  <c r="T60" i="42"/>
  <c r="G68" i="50" s="1"/>
  <c r="T189" i="42"/>
  <c r="G197" i="50" s="1"/>
  <c r="T34" i="42"/>
  <c r="G42" i="50" s="1"/>
  <c r="T162" i="42"/>
  <c r="G170" i="50" s="1"/>
  <c r="T176" i="42"/>
  <c r="G184" i="50" s="1"/>
  <c r="T61" i="42"/>
  <c r="G69" i="50" s="1"/>
  <c r="T174" i="42"/>
  <c r="G182" i="50" s="1"/>
  <c r="T77" i="42"/>
  <c r="G85" i="50" s="1"/>
  <c r="T108" i="42"/>
  <c r="G116" i="50" s="1"/>
  <c r="T43" i="42"/>
  <c r="G51" i="50" s="1"/>
  <c r="T191" i="42"/>
  <c r="G199" i="50" s="1"/>
  <c r="T111" i="42"/>
  <c r="G119" i="50" s="1"/>
  <c r="T133" i="42"/>
  <c r="G141" i="50" s="1"/>
  <c r="T57" i="42"/>
  <c r="G65" i="50" s="1"/>
  <c r="T8" i="42"/>
  <c r="G16" i="50" s="1"/>
  <c r="T64" i="42"/>
  <c r="G72" i="50" s="1"/>
  <c r="T167" i="42"/>
  <c r="G175" i="50" s="1"/>
  <c r="T38" i="42"/>
  <c r="G46" i="50" s="1"/>
  <c r="T110" i="42"/>
  <c r="G118" i="50" s="1"/>
  <c r="T142" i="42"/>
  <c r="G150" i="50" s="1"/>
  <c r="T7" i="42"/>
  <c r="G15" i="50" s="1"/>
  <c r="T69" i="42"/>
  <c r="G77" i="50" s="1"/>
  <c r="T12" i="42"/>
  <c r="G20" i="50" s="1"/>
  <c r="T44" i="42"/>
  <c r="G52" i="50" s="1"/>
  <c r="T114" i="42"/>
  <c r="G122" i="50" s="1"/>
  <c r="T146" i="42"/>
  <c r="G154" i="50" s="1"/>
  <c r="T40" i="42"/>
  <c r="G48" i="50" s="1"/>
  <c r="T14" i="42"/>
  <c r="G22" i="50" s="1"/>
  <c r="T124" i="42"/>
  <c r="G132" i="50" s="1"/>
  <c r="T76" i="42"/>
  <c r="G84" i="50" s="1"/>
  <c r="T178" i="42"/>
  <c r="G186" i="50" s="1"/>
  <c r="T128" i="42"/>
  <c r="G136" i="50" s="1"/>
  <c r="T121" i="42"/>
  <c r="G129" i="50" s="1"/>
  <c r="T47" i="42"/>
  <c r="G55" i="50" s="1"/>
  <c r="T71" i="42"/>
  <c r="G79" i="50" s="1"/>
  <c r="T183" i="42"/>
  <c r="G191" i="50" s="1"/>
  <c r="T139" i="42"/>
  <c r="G147" i="50" s="1"/>
  <c r="T32" i="42"/>
  <c r="G40" i="50" s="1"/>
  <c r="T104" i="42"/>
  <c r="G112" i="50" s="1"/>
  <c r="T6" i="42"/>
  <c r="G14" i="50" s="1"/>
  <c r="T78" i="42"/>
  <c r="G86" i="50" s="1"/>
  <c r="T67" i="42"/>
  <c r="G75" i="50" s="1"/>
  <c r="T129" i="42"/>
  <c r="G137" i="50" s="1"/>
  <c r="T83" i="42"/>
  <c r="G91" i="50" s="1"/>
  <c r="T147" i="42"/>
  <c r="G155" i="50" s="1"/>
  <c r="T50" i="42"/>
  <c r="G58" i="50" s="1"/>
  <c r="T82" i="42"/>
  <c r="G90" i="50" s="1"/>
  <c r="T9" i="42"/>
  <c r="G17" i="50" s="1"/>
  <c r="T75" i="42"/>
  <c r="G83" i="50" s="1"/>
  <c r="T137" i="42"/>
  <c r="G145" i="50" s="1"/>
  <c r="T15" i="42"/>
  <c r="G23" i="50" s="1"/>
  <c r="T79" i="42"/>
  <c r="G87" i="50" s="1"/>
  <c r="T21" i="42"/>
  <c r="G29" i="50" s="1"/>
  <c r="T85" i="42"/>
  <c r="G93" i="50" s="1"/>
  <c r="T149" i="42"/>
  <c r="G157" i="50" s="1"/>
  <c r="T27" i="42"/>
  <c r="G35" i="50" s="1"/>
  <c r="T91" i="42"/>
  <c r="G99" i="50" s="1"/>
  <c r="T155" i="42"/>
  <c r="G163" i="50" s="1"/>
  <c r="T16" i="42"/>
  <c r="G24" i="50" s="1"/>
  <c r="T48" i="42"/>
  <c r="G56" i="50" s="1"/>
  <c r="T80" i="42"/>
  <c r="G88" i="50" s="1"/>
  <c r="T112" i="42"/>
  <c r="G120" i="50" s="1"/>
  <c r="T181" i="42"/>
  <c r="G189" i="50" s="1"/>
  <c r="T22" i="42"/>
  <c r="G30" i="50" s="1"/>
  <c r="T54" i="42"/>
  <c r="G62" i="50" s="1"/>
  <c r="T86" i="42"/>
  <c r="G94" i="50" s="1"/>
  <c r="T118" i="42"/>
  <c r="G126" i="50" s="1"/>
  <c r="F12" i="50"/>
  <c r="U12" i="50" s="1"/>
  <c r="F18" i="50"/>
  <c r="U18" i="50" s="1"/>
  <c r="L17" i="42"/>
  <c r="T17" i="42"/>
  <c r="G25" i="50" s="1"/>
  <c r="L49" i="42"/>
  <c r="T49" i="42"/>
  <c r="G57" i="50" s="1"/>
  <c r="L81" i="42"/>
  <c r="T81" i="42"/>
  <c r="G89" i="50" s="1"/>
  <c r="L113" i="42"/>
  <c r="T113" i="42"/>
  <c r="G121" i="50" s="1"/>
  <c r="L145" i="42"/>
  <c r="T145" i="42"/>
  <c r="G153" i="50" s="1"/>
  <c r="L179" i="42"/>
  <c r="T179" i="42"/>
  <c r="G187" i="50" s="1"/>
  <c r="L23" i="42"/>
  <c r="T23" i="42"/>
  <c r="G31" i="50" s="1"/>
  <c r="L55" i="42"/>
  <c r="T55" i="42"/>
  <c r="G63" i="50" s="1"/>
  <c r="L87" i="42"/>
  <c r="T87" i="42"/>
  <c r="G95" i="50" s="1"/>
  <c r="L119" i="42"/>
  <c r="T119" i="42"/>
  <c r="G127" i="50" s="1"/>
  <c r="L31" i="42"/>
  <c r="T31" i="42"/>
  <c r="G39" i="50" s="1"/>
  <c r="L63" i="42"/>
  <c r="T63" i="42"/>
  <c r="G71" i="50" s="1"/>
  <c r="L93" i="42"/>
  <c r="T93" i="42"/>
  <c r="G101" i="50" s="1"/>
  <c r="L125" i="42"/>
  <c r="T125" i="42"/>
  <c r="G133" i="50" s="1"/>
  <c r="L157" i="42"/>
  <c r="T157" i="42"/>
  <c r="G165" i="50" s="1"/>
  <c r="L33" i="42"/>
  <c r="T33" i="42"/>
  <c r="G41" i="50" s="1"/>
  <c r="L65" i="42"/>
  <c r="T65" i="42"/>
  <c r="G73" i="50" s="1"/>
  <c r="L99" i="42"/>
  <c r="T99" i="42"/>
  <c r="G107" i="50" s="1"/>
  <c r="L131" i="42"/>
  <c r="T131" i="42"/>
  <c r="G139" i="50" s="1"/>
  <c r="L163" i="42"/>
  <c r="T163" i="42"/>
  <c r="G171" i="50" s="1"/>
  <c r="L20" i="42"/>
  <c r="T20" i="42"/>
  <c r="G28" i="50" s="1"/>
  <c r="L36" i="42"/>
  <c r="T36" i="42"/>
  <c r="G44" i="50" s="1"/>
  <c r="L52" i="42"/>
  <c r="T52" i="42"/>
  <c r="G60" i="50" s="1"/>
  <c r="L68" i="42"/>
  <c r="T68" i="42"/>
  <c r="G76" i="50" s="1"/>
  <c r="L84" i="42"/>
  <c r="T84" i="42"/>
  <c r="G92" i="50" s="1"/>
  <c r="L100" i="42"/>
  <c r="T100" i="42"/>
  <c r="G108" i="50" s="1"/>
  <c r="L127" i="42"/>
  <c r="T127" i="42"/>
  <c r="G135" i="50" s="1"/>
  <c r="L159" i="42"/>
  <c r="T159" i="42"/>
  <c r="G167" i="50" s="1"/>
  <c r="L185" i="42"/>
  <c r="T185" i="42"/>
  <c r="G193" i="50" s="1"/>
  <c r="L26" i="42"/>
  <c r="T26" i="42"/>
  <c r="G34" i="50" s="1"/>
  <c r="L42" i="42"/>
  <c r="T42" i="42"/>
  <c r="G50" i="50" s="1"/>
  <c r="L58" i="42"/>
  <c r="T58" i="42"/>
  <c r="G66" i="50" s="1"/>
  <c r="L74" i="42"/>
  <c r="T74" i="42"/>
  <c r="G82" i="50" s="1"/>
  <c r="L90" i="42"/>
  <c r="T90" i="42"/>
  <c r="G98" i="50" s="1"/>
  <c r="L106" i="42"/>
  <c r="T106" i="42"/>
  <c r="G114" i="50" s="1"/>
  <c r="L122" i="42"/>
  <c r="T122" i="42"/>
  <c r="G130" i="50" s="1"/>
  <c r="L138" i="42"/>
  <c r="T138" i="42"/>
  <c r="G146" i="50" s="1"/>
  <c r="L154" i="42"/>
  <c r="T154" i="42"/>
  <c r="G162" i="50" s="1"/>
  <c r="L170" i="42"/>
  <c r="T170" i="42"/>
  <c r="G178" i="50" s="1"/>
  <c r="L186" i="42"/>
  <c r="T186" i="42"/>
  <c r="G194" i="50" s="1"/>
  <c r="L120" i="42"/>
  <c r="T120" i="42"/>
  <c r="G128" i="50" s="1"/>
  <c r="L136" i="42"/>
  <c r="T136" i="42"/>
  <c r="G144" i="50" s="1"/>
  <c r="L152" i="42"/>
  <c r="T152" i="42"/>
  <c r="G160" i="50" s="1"/>
  <c r="L168" i="42"/>
  <c r="T168" i="42"/>
  <c r="G176" i="50" s="1"/>
  <c r="L184" i="42"/>
  <c r="T184" i="42"/>
  <c r="G192" i="50" s="1"/>
  <c r="L134" i="42"/>
  <c r="T134" i="42"/>
  <c r="G142" i="50" s="1"/>
  <c r="L150" i="42"/>
  <c r="T150" i="42"/>
  <c r="G158" i="50" s="1"/>
  <c r="L166" i="42"/>
  <c r="T166" i="42"/>
  <c r="G174" i="50" s="1"/>
  <c r="L182" i="42"/>
  <c r="T182" i="42"/>
  <c r="G190" i="50" s="1"/>
  <c r="L116" i="42"/>
  <c r="T116" i="42"/>
  <c r="G124" i="50" s="1"/>
  <c r="L132" i="42"/>
  <c r="T132" i="42"/>
  <c r="G140" i="50" s="1"/>
  <c r="L148" i="42"/>
  <c r="T148" i="42"/>
  <c r="G156" i="50" s="1"/>
  <c r="L164" i="42"/>
  <c r="T164" i="42"/>
  <c r="G172" i="50" s="1"/>
  <c r="L180" i="42"/>
  <c r="T180" i="42"/>
  <c r="G188" i="50" s="1"/>
  <c r="Q196" i="108"/>
  <c r="Q195" i="108"/>
  <c r="Q194" i="108"/>
  <c r="Q193" i="108"/>
  <c r="Q192" i="108"/>
  <c r="Q191" i="108"/>
  <c r="Q190" i="108"/>
  <c r="Q189" i="108"/>
  <c r="Q188" i="108"/>
  <c r="Q187" i="108"/>
  <c r="Q186" i="108"/>
  <c r="Q185" i="108"/>
  <c r="Q184" i="108"/>
  <c r="Q183" i="108"/>
  <c r="Q182" i="108"/>
  <c r="Q181" i="108"/>
  <c r="Q180" i="108"/>
  <c r="Q179" i="108"/>
  <c r="Q178" i="108"/>
  <c r="Q177" i="108"/>
  <c r="Q176" i="108"/>
  <c r="Q175" i="108"/>
  <c r="Q174" i="108"/>
  <c r="Q173" i="108"/>
  <c r="Q172" i="108"/>
  <c r="Q171" i="108"/>
  <c r="Q170" i="108"/>
  <c r="Q169" i="108"/>
  <c r="Q168" i="108"/>
  <c r="Q167" i="108"/>
  <c r="Q166" i="108"/>
  <c r="Q165" i="108"/>
  <c r="Q164" i="108"/>
  <c r="Q163" i="108"/>
  <c r="Q162" i="108"/>
  <c r="Q161" i="108"/>
  <c r="Q160" i="108"/>
  <c r="Q159" i="108"/>
  <c r="Q158" i="108"/>
  <c r="Q157" i="108"/>
  <c r="Q156" i="108"/>
  <c r="Q155" i="108"/>
  <c r="Q154" i="108"/>
  <c r="Q153" i="108"/>
  <c r="Q152" i="108"/>
  <c r="Q151" i="108"/>
  <c r="Q150" i="108"/>
  <c r="Q149" i="108"/>
  <c r="Q148" i="108"/>
  <c r="Q147" i="108"/>
  <c r="Q146" i="108"/>
  <c r="Q145" i="108"/>
  <c r="Q144" i="108"/>
  <c r="Q143" i="108"/>
  <c r="Q142" i="108"/>
  <c r="Q141" i="108"/>
  <c r="Q140" i="108"/>
  <c r="Q139" i="108"/>
  <c r="Q138" i="108"/>
  <c r="Q137" i="108"/>
  <c r="Q136" i="108"/>
  <c r="Q135" i="108"/>
  <c r="Q134" i="108"/>
  <c r="Q133" i="108"/>
  <c r="Q132" i="108"/>
  <c r="Q131" i="108"/>
  <c r="Q130" i="108"/>
  <c r="Q129" i="108"/>
  <c r="Q128" i="108"/>
  <c r="Q127" i="108"/>
  <c r="Q126" i="108"/>
  <c r="Q125" i="108"/>
  <c r="Q124" i="108"/>
  <c r="Q123" i="108"/>
  <c r="Q122" i="108"/>
  <c r="Q121" i="108"/>
  <c r="Q120" i="108"/>
  <c r="Q119" i="108"/>
  <c r="Q118" i="108"/>
  <c r="Q117" i="108"/>
  <c r="Q116" i="108"/>
  <c r="Q115" i="108"/>
  <c r="Q114" i="108"/>
  <c r="Q113" i="108"/>
  <c r="Q112" i="108"/>
  <c r="Q111" i="108"/>
  <c r="Q110" i="108"/>
  <c r="Q109" i="108"/>
  <c r="Q108" i="108"/>
  <c r="Q107" i="108"/>
  <c r="Q106" i="108"/>
  <c r="Q105" i="108"/>
  <c r="Q104" i="108"/>
  <c r="Q103" i="108"/>
  <c r="Q102" i="108"/>
  <c r="Q101" i="108"/>
  <c r="Q100" i="108"/>
  <c r="Q99" i="108"/>
  <c r="Q98" i="108"/>
  <c r="Q97" i="108"/>
  <c r="Q96" i="108"/>
  <c r="Q95" i="108"/>
  <c r="Q94" i="108"/>
  <c r="Q93" i="108"/>
  <c r="Q92" i="108"/>
  <c r="Q91" i="108"/>
  <c r="Q90" i="108"/>
  <c r="Q89" i="108"/>
  <c r="Q88" i="108"/>
  <c r="Q87" i="108"/>
  <c r="Q86" i="108"/>
  <c r="Q85" i="108"/>
  <c r="Q84" i="108"/>
  <c r="Q83" i="108"/>
  <c r="Q82" i="108"/>
  <c r="Q81" i="108"/>
  <c r="Q80" i="108"/>
  <c r="Q79" i="108"/>
  <c r="Q78" i="108"/>
  <c r="Q77" i="108"/>
  <c r="Q76" i="108"/>
  <c r="Q75" i="108"/>
  <c r="Q74" i="108"/>
  <c r="Q73" i="108"/>
  <c r="Q72" i="108"/>
  <c r="Q71" i="108"/>
  <c r="Q70" i="108"/>
  <c r="Q69" i="108"/>
  <c r="Q68" i="108"/>
  <c r="Q67" i="108"/>
  <c r="Q66" i="108"/>
  <c r="Q65" i="108"/>
  <c r="Q64" i="108"/>
  <c r="Q63" i="108"/>
  <c r="Q62" i="108"/>
  <c r="Q61" i="108"/>
  <c r="Q60" i="108"/>
  <c r="Q59" i="108"/>
  <c r="Q58" i="108"/>
  <c r="Q57" i="108"/>
  <c r="Q56" i="108"/>
  <c r="Q55" i="108"/>
  <c r="Q54" i="108"/>
  <c r="Q53" i="108"/>
  <c r="Q52" i="108"/>
  <c r="Q51" i="108"/>
  <c r="Q50" i="108"/>
  <c r="Q49" i="108"/>
  <c r="Q48" i="108"/>
  <c r="Q47" i="108"/>
  <c r="Q46" i="108"/>
  <c r="Q45" i="108"/>
  <c r="Q44" i="108"/>
  <c r="Q43" i="108"/>
  <c r="Q42" i="108"/>
  <c r="Q41" i="108"/>
  <c r="Q40" i="108"/>
  <c r="Q39" i="108"/>
  <c r="Q38" i="108"/>
  <c r="Q37" i="108"/>
  <c r="Q36" i="108"/>
  <c r="Q35" i="108"/>
  <c r="Q34" i="108"/>
  <c r="Q33" i="108"/>
  <c r="Q32" i="108"/>
  <c r="Q31" i="108"/>
  <c r="Q30" i="108"/>
  <c r="Q29" i="108"/>
  <c r="Q28" i="108"/>
  <c r="Q27" i="108"/>
  <c r="Q26" i="108"/>
  <c r="Q25" i="108"/>
  <c r="Q24" i="108"/>
  <c r="Q23" i="108"/>
  <c r="Q22" i="108"/>
  <c r="Q21" i="108"/>
  <c r="Q20" i="108"/>
  <c r="Q19" i="108"/>
  <c r="Q18" i="108"/>
  <c r="Q17" i="108"/>
  <c r="Q16" i="108"/>
  <c r="Q15" i="108"/>
  <c r="Q14" i="108"/>
  <c r="Q13" i="108"/>
  <c r="Q12" i="108"/>
  <c r="Q11" i="108"/>
  <c r="Q10" i="108"/>
  <c r="Q9" i="108"/>
  <c r="Q8" i="108"/>
  <c r="Q7" i="108"/>
  <c r="Q6" i="108"/>
  <c r="Q5" i="108"/>
  <c r="AG9" i="4"/>
  <c r="AG17" i="4"/>
  <c r="AG25" i="4"/>
  <c r="AG33" i="4"/>
  <c r="AG41" i="4"/>
  <c r="AG49" i="4"/>
  <c r="AG12" i="4"/>
  <c r="AG20" i="4"/>
  <c r="AG28" i="4"/>
  <c r="AG36" i="4"/>
  <c r="AG44" i="4"/>
  <c r="AG52" i="4"/>
  <c r="AG59" i="4"/>
  <c r="AG67" i="4"/>
  <c r="AG75" i="4"/>
  <c r="AG83" i="4"/>
  <c r="AG91" i="4"/>
  <c r="AG99" i="4"/>
  <c r="AG107" i="4"/>
  <c r="AG115" i="4"/>
  <c r="AG58" i="4"/>
  <c r="AG66" i="4"/>
  <c r="AG74" i="4"/>
  <c r="AG82" i="4"/>
  <c r="AG90" i="4"/>
  <c r="AG98" i="4"/>
  <c r="AG106" i="4"/>
  <c r="AG114" i="4"/>
  <c r="AG121" i="4"/>
  <c r="AG129" i="4"/>
  <c r="AG137" i="4"/>
  <c r="AG145" i="4"/>
  <c r="AG120" i="4"/>
  <c r="AG128" i="4"/>
  <c r="AG136" i="4"/>
  <c r="AG144" i="4"/>
  <c r="AG154" i="4"/>
  <c r="AG162" i="4"/>
  <c r="AG170" i="4"/>
  <c r="AG178" i="4"/>
  <c r="AG153" i="4"/>
  <c r="AG161" i="4"/>
  <c r="AG169" i="4"/>
  <c r="AG177" i="4"/>
  <c r="AG186" i="4"/>
  <c r="AG194" i="4"/>
  <c r="AG185" i="4"/>
  <c r="AG193" i="4"/>
  <c r="AG7" i="4"/>
  <c r="AG15" i="4"/>
  <c r="AG23" i="4"/>
  <c r="AG31" i="4"/>
  <c r="AG39" i="4"/>
  <c r="AG47" i="4"/>
  <c r="AG10" i="4"/>
  <c r="AG18" i="4"/>
  <c r="AG26" i="4"/>
  <c r="AG34" i="4"/>
  <c r="AG42" i="4"/>
  <c r="AG50" i="4"/>
  <c r="AG57" i="4"/>
  <c r="AG65" i="4"/>
  <c r="AG73" i="4"/>
  <c r="AG81" i="4"/>
  <c r="AG89" i="4"/>
  <c r="AG97" i="4"/>
  <c r="AG105" i="4"/>
  <c r="AG113" i="4"/>
  <c r="AG56" i="4"/>
  <c r="AG64" i="4"/>
  <c r="AG72" i="4"/>
  <c r="AG80" i="4"/>
  <c r="AG88" i="4"/>
  <c r="AG96" i="4"/>
  <c r="AG104" i="4"/>
  <c r="AG112" i="4"/>
  <c r="AG119" i="4"/>
  <c r="AG127" i="4"/>
  <c r="AG135" i="4"/>
  <c r="AG143" i="4"/>
  <c r="AG150" i="4"/>
  <c r="AG126" i="4"/>
  <c r="AG134" i="4"/>
  <c r="AG142" i="4"/>
  <c r="AG152" i="4"/>
  <c r="AG160" i="4"/>
  <c r="AG168" i="4"/>
  <c r="AG176" i="4"/>
  <c r="AG151" i="4"/>
  <c r="AG159" i="4"/>
  <c r="AG167" i="4"/>
  <c r="AG175" i="4"/>
  <c r="AG184" i="4"/>
  <c r="AG192" i="4"/>
  <c r="AG183" i="4"/>
  <c r="AG191" i="4"/>
  <c r="AG13" i="4"/>
  <c r="AG21" i="4"/>
  <c r="AG29" i="4"/>
  <c r="AG37" i="4"/>
  <c r="AG45" i="4"/>
  <c r="AG8" i="4"/>
  <c r="AG16" i="4"/>
  <c r="AG24" i="4"/>
  <c r="AG32" i="4"/>
  <c r="AG40" i="4"/>
  <c r="AG48" i="4"/>
  <c r="AG55" i="4"/>
  <c r="AG63" i="4"/>
  <c r="AG71" i="4"/>
  <c r="AG79" i="4"/>
  <c r="AG87" i="4"/>
  <c r="AG95" i="4"/>
  <c r="AG103" i="4"/>
  <c r="AG111" i="4"/>
  <c r="AG54" i="4"/>
  <c r="AG62" i="4"/>
  <c r="AG70" i="4"/>
  <c r="AG78" i="4"/>
  <c r="AG86" i="4"/>
  <c r="AG94" i="4"/>
  <c r="AG102" i="4"/>
  <c r="AG110" i="4"/>
  <c r="AG118" i="4"/>
  <c r="AG125" i="4"/>
  <c r="AG133" i="4"/>
  <c r="AG141" i="4"/>
  <c r="AG149" i="4"/>
  <c r="AG124" i="4"/>
  <c r="AG132" i="4"/>
  <c r="AG140" i="4"/>
  <c r="AG148" i="4"/>
  <c r="AG158" i="4"/>
  <c r="AG166" i="4"/>
  <c r="AG174" i="4"/>
  <c r="AG182" i="4"/>
  <c r="AG157" i="4"/>
  <c r="AG165" i="4"/>
  <c r="AG173" i="4"/>
  <c r="AG181" i="4"/>
  <c r="AG190" i="4"/>
  <c r="AG198" i="4"/>
  <c r="AG189" i="4"/>
  <c r="AG197" i="4"/>
  <c r="AG11" i="4"/>
  <c r="AG19" i="4"/>
  <c r="AG27" i="4"/>
  <c r="AG35" i="4"/>
  <c r="AG43" i="4"/>
  <c r="AG51" i="4"/>
  <c r="AG14" i="4"/>
  <c r="AG22" i="4"/>
  <c r="AG30" i="4"/>
  <c r="AG38" i="4"/>
  <c r="AG46" i="4"/>
  <c r="AG53" i="4"/>
  <c r="AG61" i="4"/>
  <c r="AG69" i="4"/>
  <c r="AG77" i="4"/>
  <c r="AG85" i="4"/>
  <c r="AG93" i="4"/>
  <c r="AG101" i="4"/>
  <c r="AG109" i="4"/>
  <c r="AG117" i="4"/>
  <c r="AG60" i="4"/>
  <c r="AG68" i="4"/>
  <c r="AG76" i="4"/>
  <c r="AG84" i="4"/>
  <c r="AG92" i="4"/>
  <c r="AG100" i="4"/>
  <c r="AG108" i="4"/>
  <c r="AG116" i="4"/>
  <c r="AG123" i="4"/>
  <c r="AG131" i="4"/>
  <c r="AG139" i="4"/>
  <c r="AG147" i="4"/>
  <c r="AG122" i="4"/>
  <c r="AG130" i="4"/>
  <c r="AG138" i="4"/>
  <c r="AG146" i="4"/>
  <c r="AG156" i="4"/>
  <c r="AG164" i="4"/>
  <c r="AG172" i="4"/>
  <c r="AG180" i="4"/>
  <c r="AG155" i="4"/>
  <c r="AG163" i="4"/>
  <c r="AG171" i="4"/>
  <c r="AG179" i="4"/>
  <c r="AG188" i="4"/>
  <c r="AG196" i="4"/>
  <c r="AG187" i="4"/>
  <c r="AG195" i="4"/>
  <c r="L16" i="52"/>
  <c r="W201" i="50"/>
  <c r="I195" i="108" s="1"/>
  <c r="W193" i="50"/>
  <c r="I187" i="108" s="1"/>
  <c r="W185" i="50"/>
  <c r="I179" i="108" s="1"/>
  <c r="W177" i="50"/>
  <c r="I171" i="108" s="1"/>
  <c r="W169" i="50"/>
  <c r="I163" i="108" s="1"/>
  <c r="W161" i="50"/>
  <c r="I155" i="108" s="1"/>
  <c r="W153" i="50"/>
  <c r="I147" i="108" s="1"/>
  <c r="W145" i="50"/>
  <c r="I139" i="108" s="1"/>
  <c r="W137" i="50"/>
  <c r="I131" i="108" s="1"/>
  <c r="W129" i="50"/>
  <c r="I123" i="108" s="1"/>
  <c r="W121" i="50"/>
  <c r="I115" i="108" s="1"/>
  <c r="W113" i="50"/>
  <c r="I107" i="108" s="1"/>
  <c r="W105" i="50"/>
  <c r="I99" i="108" s="1"/>
  <c r="W97" i="50"/>
  <c r="I91" i="108" s="1"/>
  <c r="W89" i="50"/>
  <c r="I83" i="108" s="1"/>
  <c r="W81" i="50"/>
  <c r="I75" i="108" s="1"/>
  <c r="W73" i="50"/>
  <c r="I67" i="108" s="1"/>
  <c r="W65" i="50"/>
  <c r="I59" i="108" s="1"/>
  <c r="W57" i="50"/>
  <c r="I51" i="108" s="1"/>
  <c r="W49" i="50"/>
  <c r="I43" i="108" s="1"/>
  <c r="W41" i="50"/>
  <c r="I35" i="108" s="1"/>
  <c r="W33" i="50"/>
  <c r="I27" i="108" s="1"/>
  <c r="W25" i="50"/>
  <c r="I19" i="108" s="1"/>
  <c r="W17" i="50"/>
  <c r="I11" i="108" s="1"/>
  <c r="W202" i="50"/>
  <c r="I196" i="108" s="1"/>
  <c r="W194" i="50"/>
  <c r="I188" i="108" s="1"/>
  <c r="W186" i="50"/>
  <c r="I180" i="108" s="1"/>
  <c r="W178" i="50"/>
  <c r="I172" i="108" s="1"/>
  <c r="W170" i="50"/>
  <c r="I164" i="108" s="1"/>
  <c r="W162" i="50"/>
  <c r="I156" i="108" s="1"/>
  <c r="W154" i="50"/>
  <c r="I148" i="108" s="1"/>
  <c r="W146" i="50"/>
  <c r="I140" i="108" s="1"/>
  <c r="W138" i="50"/>
  <c r="I132" i="108" s="1"/>
  <c r="W130" i="50"/>
  <c r="I124" i="108" s="1"/>
  <c r="W122" i="50"/>
  <c r="I116" i="108" s="1"/>
  <c r="W114" i="50"/>
  <c r="I108" i="108" s="1"/>
  <c r="W106" i="50"/>
  <c r="I100" i="108" s="1"/>
  <c r="W98" i="50"/>
  <c r="I92" i="108" s="1"/>
  <c r="W90" i="50"/>
  <c r="I84" i="108" s="1"/>
  <c r="W82" i="50"/>
  <c r="I76" i="108" s="1"/>
  <c r="W74" i="50"/>
  <c r="I68" i="108" s="1"/>
  <c r="W66" i="50"/>
  <c r="I60" i="108" s="1"/>
  <c r="W58" i="50"/>
  <c r="I52" i="108" s="1"/>
  <c r="W50" i="50"/>
  <c r="I44" i="108" s="1"/>
  <c r="W42" i="50"/>
  <c r="I36" i="108" s="1"/>
  <c r="W34" i="50"/>
  <c r="I28" i="108" s="1"/>
  <c r="W26" i="50"/>
  <c r="I20" i="108" s="1"/>
  <c r="W18" i="50"/>
  <c r="I12" i="108" s="1"/>
  <c r="W199" i="50"/>
  <c r="I193" i="108" s="1"/>
  <c r="W191" i="50"/>
  <c r="I185" i="108" s="1"/>
  <c r="W183" i="50"/>
  <c r="I177" i="108" s="1"/>
  <c r="W175" i="50"/>
  <c r="I169" i="108" s="1"/>
  <c r="W167" i="50"/>
  <c r="I161" i="108" s="1"/>
  <c r="W159" i="50"/>
  <c r="I153" i="108" s="1"/>
  <c r="W151" i="50"/>
  <c r="I145" i="108" s="1"/>
  <c r="W143" i="50"/>
  <c r="I137" i="108" s="1"/>
  <c r="W135" i="50"/>
  <c r="I129" i="108" s="1"/>
  <c r="W127" i="50"/>
  <c r="I121" i="108" s="1"/>
  <c r="W119" i="50"/>
  <c r="I113" i="108" s="1"/>
  <c r="W111" i="50"/>
  <c r="I105" i="108" s="1"/>
  <c r="W103" i="50"/>
  <c r="I97" i="108" s="1"/>
  <c r="W95" i="50"/>
  <c r="I89" i="108" s="1"/>
  <c r="W87" i="50"/>
  <c r="I81" i="108" s="1"/>
  <c r="W79" i="50"/>
  <c r="I73" i="108" s="1"/>
  <c r="W71" i="50"/>
  <c r="I65" i="108" s="1"/>
  <c r="W63" i="50"/>
  <c r="I57" i="108" s="1"/>
  <c r="W55" i="50"/>
  <c r="I49" i="108" s="1"/>
  <c r="W47" i="50"/>
  <c r="I41" i="108" s="1"/>
  <c r="W39" i="50"/>
  <c r="I33" i="108" s="1"/>
  <c r="W31" i="50"/>
  <c r="I25" i="108" s="1"/>
  <c r="W23" i="50"/>
  <c r="I17" i="108" s="1"/>
  <c r="W15" i="50"/>
  <c r="I9" i="108" s="1"/>
  <c r="W200" i="50"/>
  <c r="I194" i="108" s="1"/>
  <c r="W192" i="50"/>
  <c r="I186" i="108" s="1"/>
  <c r="W184" i="50"/>
  <c r="I178" i="108" s="1"/>
  <c r="W176" i="50"/>
  <c r="I170" i="108" s="1"/>
  <c r="W168" i="50"/>
  <c r="I162" i="108" s="1"/>
  <c r="W160" i="50"/>
  <c r="I154" i="108" s="1"/>
  <c r="W152" i="50"/>
  <c r="I146" i="108" s="1"/>
  <c r="W144" i="50"/>
  <c r="I138" i="108" s="1"/>
  <c r="W136" i="50"/>
  <c r="I130" i="108" s="1"/>
  <c r="W128" i="50"/>
  <c r="I122" i="108" s="1"/>
  <c r="W120" i="50"/>
  <c r="I114" i="108" s="1"/>
  <c r="W112" i="50"/>
  <c r="I106" i="108" s="1"/>
  <c r="W104" i="50"/>
  <c r="I98" i="108" s="1"/>
  <c r="W96" i="50"/>
  <c r="I90" i="108" s="1"/>
  <c r="W88" i="50"/>
  <c r="I82" i="108" s="1"/>
  <c r="W80" i="50"/>
  <c r="I74" i="108" s="1"/>
  <c r="W72" i="50"/>
  <c r="I66" i="108" s="1"/>
  <c r="W64" i="50"/>
  <c r="I58" i="108" s="1"/>
  <c r="W56" i="50"/>
  <c r="I50" i="108" s="1"/>
  <c r="W48" i="50"/>
  <c r="I42" i="108" s="1"/>
  <c r="W40" i="50"/>
  <c r="I34" i="108" s="1"/>
  <c r="W32" i="50"/>
  <c r="I26" i="108" s="1"/>
  <c r="W24" i="50"/>
  <c r="I18" i="108" s="1"/>
  <c r="W16" i="50"/>
  <c r="I10" i="108" s="1"/>
  <c r="W197" i="50"/>
  <c r="I191" i="108" s="1"/>
  <c r="W189" i="50"/>
  <c r="I183" i="108" s="1"/>
  <c r="W181" i="50"/>
  <c r="I175" i="108" s="1"/>
  <c r="W173" i="50"/>
  <c r="I167" i="108" s="1"/>
  <c r="W165" i="50"/>
  <c r="I159" i="108" s="1"/>
  <c r="W157" i="50"/>
  <c r="I151" i="108" s="1"/>
  <c r="W149" i="50"/>
  <c r="I143" i="108" s="1"/>
  <c r="W141" i="50"/>
  <c r="I135" i="108" s="1"/>
  <c r="W133" i="50"/>
  <c r="I127" i="108" s="1"/>
  <c r="W125" i="50"/>
  <c r="I119" i="108" s="1"/>
  <c r="W117" i="50"/>
  <c r="I111" i="108" s="1"/>
  <c r="W109" i="50"/>
  <c r="I103" i="108" s="1"/>
  <c r="W101" i="50"/>
  <c r="I95" i="108" s="1"/>
  <c r="W93" i="50"/>
  <c r="I87" i="108" s="1"/>
  <c r="W85" i="50"/>
  <c r="I79" i="108" s="1"/>
  <c r="W77" i="50"/>
  <c r="I71" i="108" s="1"/>
  <c r="W69" i="50"/>
  <c r="I63" i="108" s="1"/>
  <c r="W61" i="50"/>
  <c r="I55" i="108" s="1"/>
  <c r="W53" i="50"/>
  <c r="I47" i="108" s="1"/>
  <c r="W45" i="50"/>
  <c r="I39" i="108" s="1"/>
  <c r="W37" i="50"/>
  <c r="I31" i="108" s="1"/>
  <c r="W29" i="50"/>
  <c r="I23" i="108" s="1"/>
  <c r="W21" i="50"/>
  <c r="I15" i="108" s="1"/>
  <c r="W13" i="50"/>
  <c r="I7" i="108" s="1"/>
  <c r="W198" i="50"/>
  <c r="I192" i="108" s="1"/>
  <c r="W190" i="50"/>
  <c r="I184" i="108" s="1"/>
  <c r="W182" i="50"/>
  <c r="I176" i="108" s="1"/>
  <c r="W174" i="50"/>
  <c r="I168" i="108" s="1"/>
  <c r="W166" i="50"/>
  <c r="I160" i="108" s="1"/>
  <c r="W158" i="50"/>
  <c r="I152" i="108" s="1"/>
  <c r="W150" i="50"/>
  <c r="I144" i="108" s="1"/>
  <c r="W142" i="50"/>
  <c r="I136" i="108" s="1"/>
  <c r="W134" i="50"/>
  <c r="I128" i="108" s="1"/>
  <c r="W126" i="50"/>
  <c r="I120" i="108" s="1"/>
  <c r="W118" i="50"/>
  <c r="I112" i="108" s="1"/>
  <c r="W110" i="50"/>
  <c r="I104" i="108" s="1"/>
  <c r="W102" i="50"/>
  <c r="I96" i="108" s="1"/>
  <c r="W94" i="50"/>
  <c r="I88" i="108" s="1"/>
  <c r="W86" i="50"/>
  <c r="I80" i="108" s="1"/>
  <c r="W78" i="50"/>
  <c r="I72" i="108" s="1"/>
  <c r="W70" i="50"/>
  <c r="I64" i="108" s="1"/>
  <c r="W62" i="50"/>
  <c r="I56" i="108" s="1"/>
  <c r="W54" i="50"/>
  <c r="I48" i="108" s="1"/>
  <c r="W46" i="50"/>
  <c r="I40" i="108" s="1"/>
  <c r="W38" i="50"/>
  <c r="I32" i="108" s="1"/>
  <c r="W30" i="50"/>
  <c r="I24" i="108" s="1"/>
  <c r="W22" i="50"/>
  <c r="I16" i="108" s="1"/>
  <c r="W14" i="50"/>
  <c r="I8" i="108" s="1"/>
  <c r="W8" i="50"/>
  <c r="I1" i="108" s="1"/>
  <c r="W195" i="50"/>
  <c r="I189" i="108" s="1"/>
  <c r="W187" i="50"/>
  <c r="I181" i="108" s="1"/>
  <c r="W179" i="50"/>
  <c r="I173" i="108" s="1"/>
  <c r="W171" i="50"/>
  <c r="I165" i="108" s="1"/>
  <c r="W163" i="50"/>
  <c r="I157" i="108" s="1"/>
  <c r="W155" i="50"/>
  <c r="I149" i="108" s="1"/>
  <c r="W147" i="50"/>
  <c r="I141" i="108" s="1"/>
  <c r="W139" i="50"/>
  <c r="I133" i="108" s="1"/>
  <c r="W131" i="50"/>
  <c r="I125" i="108" s="1"/>
  <c r="W123" i="50"/>
  <c r="I117" i="108" s="1"/>
  <c r="W115" i="50"/>
  <c r="I109" i="108" s="1"/>
  <c r="W107" i="50"/>
  <c r="I101" i="108" s="1"/>
  <c r="W99" i="50"/>
  <c r="I93" i="108" s="1"/>
  <c r="W91" i="50"/>
  <c r="I85" i="108" s="1"/>
  <c r="W83" i="50"/>
  <c r="I77" i="108" s="1"/>
  <c r="W75" i="50"/>
  <c r="I69" i="108" s="1"/>
  <c r="W67" i="50"/>
  <c r="I61" i="108" s="1"/>
  <c r="W59" i="50"/>
  <c r="I53" i="108" s="1"/>
  <c r="W51" i="50"/>
  <c r="I45" i="108" s="1"/>
  <c r="W43" i="50"/>
  <c r="I37" i="108" s="1"/>
  <c r="W35" i="50"/>
  <c r="I29" i="108" s="1"/>
  <c r="W27" i="50"/>
  <c r="I21" i="108" s="1"/>
  <c r="W19" i="50"/>
  <c r="I13" i="108" s="1"/>
  <c r="W11" i="50"/>
  <c r="I5" i="108" s="1"/>
  <c r="W196" i="50"/>
  <c r="I190" i="108" s="1"/>
  <c r="W188" i="50"/>
  <c r="I182" i="108" s="1"/>
  <c r="W180" i="50"/>
  <c r="I174" i="108" s="1"/>
  <c r="W172" i="50"/>
  <c r="I166" i="108" s="1"/>
  <c r="W164" i="50"/>
  <c r="I158" i="108" s="1"/>
  <c r="W156" i="50"/>
  <c r="I150" i="108" s="1"/>
  <c r="W148" i="50"/>
  <c r="I142" i="108" s="1"/>
  <c r="W140" i="50"/>
  <c r="I134" i="108" s="1"/>
  <c r="W132" i="50"/>
  <c r="I126" i="108" s="1"/>
  <c r="W124" i="50"/>
  <c r="I118" i="108" s="1"/>
  <c r="W116" i="50"/>
  <c r="I110" i="108" s="1"/>
  <c r="W108" i="50"/>
  <c r="I102" i="108" s="1"/>
  <c r="W100" i="50"/>
  <c r="I94" i="108" s="1"/>
  <c r="W92" i="50"/>
  <c r="I86" i="108" s="1"/>
  <c r="W84" i="50"/>
  <c r="I78" i="108" s="1"/>
  <c r="W76" i="50"/>
  <c r="I70" i="108" s="1"/>
  <c r="W68" i="50"/>
  <c r="I62" i="108" s="1"/>
  <c r="W60" i="50"/>
  <c r="I54" i="108" s="1"/>
  <c r="W52" i="50"/>
  <c r="I46" i="108" s="1"/>
  <c r="W44" i="50"/>
  <c r="I38" i="108" s="1"/>
  <c r="W36" i="50"/>
  <c r="I30" i="108" s="1"/>
  <c r="W28" i="50"/>
  <c r="I22" i="108" s="1"/>
  <c r="W20" i="50"/>
  <c r="I14" i="108" s="1"/>
  <c r="W12" i="50"/>
  <c r="I6" i="108" s="1"/>
  <c r="F17" i="50"/>
  <c r="U17" i="50" s="1"/>
  <c r="F51" i="50"/>
  <c r="U51" i="50" s="1"/>
  <c r="F83" i="50"/>
  <c r="U83" i="50" s="1"/>
  <c r="F113" i="50"/>
  <c r="U113" i="50" s="1"/>
  <c r="F145" i="50"/>
  <c r="U145" i="50" s="1"/>
  <c r="F177" i="50"/>
  <c r="U177" i="50" s="1"/>
  <c r="F199" i="50"/>
  <c r="U199" i="50" s="1"/>
  <c r="F23" i="50"/>
  <c r="U23" i="50" s="1"/>
  <c r="F37" i="50"/>
  <c r="U37" i="50" s="1"/>
  <c r="F55" i="50"/>
  <c r="U55" i="50" s="1"/>
  <c r="F69" i="50"/>
  <c r="U69" i="50" s="1"/>
  <c r="F87" i="50"/>
  <c r="U87" i="50" s="1"/>
  <c r="F103" i="50"/>
  <c r="U103" i="50" s="1"/>
  <c r="F119" i="50"/>
  <c r="U119" i="50" s="1"/>
  <c r="F29" i="50"/>
  <c r="U29" i="50" s="1"/>
  <c r="F47" i="50"/>
  <c r="U47" i="50" s="1"/>
  <c r="F61" i="50"/>
  <c r="U61" i="50" s="1"/>
  <c r="F79" i="50"/>
  <c r="U79" i="50" s="1"/>
  <c r="F93" i="50"/>
  <c r="U93" i="50" s="1"/>
  <c r="F109" i="50"/>
  <c r="U109" i="50" s="1"/>
  <c r="F125" i="50"/>
  <c r="U125" i="50" s="1"/>
  <c r="F141" i="50"/>
  <c r="U141" i="50" s="1"/>
  <c r="F157" i="50"/>
  <c r="U157" i="50" s="1"/>
  <c r="F173" i="50"/>
  <c r="U173" i="50" s="1"/>
  <c r="F191" i="50"/>
  <c r="U191" i="50" s="1"/>
  <c r="F35" i="50"/>
  <c r="U35" i="50" s="1"/>
  <c r="F49" i="50"/>
  <c r="U49" i="50" s="1"/>
  <c r="F65" i="50"/>
  <c r="U65" i="50" s="1"/>
  <c r="F81" i="50"/>
  <c r="U81" i="50" s="1"/>
  <c r="F99" i="50"/>
  <c r="U99" i="50" s="1"/>
  <c r="F115" i="50"/>
  <c r="U115" i="50" s="1"/>
  <c r="F131" i="50"/>
  <c r="U131" i="50" s="1"/>
  <c r="F147" i="50"/>
  <c r="U147" i="50" s="1"/>
  <c r="F163" i="50"/>
  <c r="U163" i="50" s="1"/>
  <c r="F179" i="50"/>
  <c r="U179" i="50" s="1"/>
  <c r="F16" i="50"/>
  <c r="U16" i="50" s="1"/>
  <c r="F24" i="50"/>
  <c r="U24" i="50" s="1"/>
  <c r="F40" i="50"/>
  <c r="U40" i="50" s="1"/>
  <c r="F56" i="50"/>
  <c r="U56" i="50" s="1"/>
  <c r="F72" i="50"/>
  <c r="U72" i="50" s="1"/>
  <c r="F88" i="50"/>
  <c r="U88" i="50" s="1"/>
  <c r="F104" i="50"/>
  <c r="U104" i="50" s="1"/>
  <c r="F120" i="50"/>
  <c r="U120" i="50" s="1"/>
  <c r="F159" i="50"/>
  <c r="U159" i="50" s="1"/>
  <c r="F189" i="50"/>
  <c r="U189" i="50" s="1"/>
  <c r="F14" i="50"/>
  <c r="U14" i="50" s="1"/>
  <c r="F22" i="50"/>
  <c r="U22" i="50" s="1"/>
  <c r="F30" i="50"/>
  <c r="U30" i="50" s="1"/>
  <c r="F46" i="50"/>
  <c r="U46" i="50" s="1"/>
  <c r="F62" i="50"/>
  <c r="U62" i="50" s="1"/>
  <c r="F78" i="50"/>
  <c r="U78" i="50" s="1"/>
  <c r="F94" i="50"/>
  <c r="U94" i="50" s="1"/>
  <c r="F110" i="50"/>
  <c r="U110" i="50" s="1"/>
  <c r="F126" i="50"/>
  <c r="U126" i="50" s="1"/>
  <c r="F142" i="50"/>
  <c r="U142" i="50" s="1"/>
  <c r="F158" i="50"/>
  <c r="U158" i="50" s="1"/>
  <c r="F174" i="50"/>
  <c r="U174" i="50" s="1"/>
  <c r="F190" i="50"/>
  <c r="U190" i="50" s="1"/>
  <c r="F198" i="50"/>
  <c r="U198" i="50" s="1"/>
  <c r="F124" i="50"/>
  <c r="U124" i="50" s="1"/>
  <c r="F132" i="50"/>
  <c r="U132" i="50" s="1"/>
  <c r="F140" i="50"/>
  <c r="U140" i="50" s="1"/>
  <c r="F148" i="50"/>
  <c r="U148" i="50" s="1"/>
  <c r="F156" i="50"/>
  <c r="U156" i="50" s="1"/>
  <c r="F164" i="50"/>
  <c r="U164" i="50" s="1"/>
  <c r="F172" i="50"/>
  <c r="U172" i="50" s="1"/>
  <c r="F180" i="50"/>
  <c r="U180" i="50" s="1"/>
  <c r="F188" i="50"/>
  <c r="U188" i="50" s="1"/>
  <c r="F196" i="50"/>
  <c r="U196" i="50" s="1"/>
  <c r="F25" i="50"/>
  <c r="U25" i="50" s="1"/>
  <c r="F43" i="50"/>
  <c r="U43" i="50" s="1"/>
  <c r="F57" i="50"/>
  <c r="U57" i="50" s="1"/>
  <c r="F75" i="50"/>
  <c r="U75" i="50" s="1"/>
  <c r="F89" i="50"/>
  <c r="U89" i="50" s="1"/>
  <c r="F105" i="50"/>
  <c r="U105" i="50" s="1"/>
  <c r="F121" i="50"/>
  <c r="U121" i="50" s="1"/>
  <c r="F137" i="50"/>
  <c r="U137" i="50" s="1"/>
  <c r="F153" i="50"/>
  <c r="U153" i="50" s="1"/>
  <c r="F169" i="50"/>
  <c r="U169" i="50" s="1"/>
  <c r="F187" i="50"/>
  <c r="U187" i="50" s="1"/>
  <c r="F31" i="50"/>
  <c r="U31" i="50" s="1"/>
  <c r="F45" i="50"/>
  <c r="U45" i="50" s="1"/>
  <c r="F63" i="50"/>
  <c r="U63" i="50" s="1"/>
  <c r="F77" i="50"/>
  <c r="U77" i="50" s="1"/>
  <c r="F95" i="50"/>
  <c r="U95" i="50" s="1"/>
  <c r="F111" i="50"/>
  <c r="U111" i="50" s="1"/>
  <c r="F127" i="50"/>
  <c r="U127" i="50" s="1"/>
  <c r="F39" i="50"/>
  <c r="U39" i="50" s="1"/>
  <c r="F53" i="50"/>
  <c r="U53" i="50" s="1"/>
  <c r="F71" i="50"/>
  <c r="U71" i="50" s="1"/>
  <c r="F85" i="50"/>
  <c r="U85" i="50" s="1"/>
  <c r="F101" i="50"/>
  <c r="U101" i="50" s="1"/>
  <c r="F117" i="50"/>
  <c r="U117" i="50" s="1"/>
  <c r="F133" i="50"/>
  <c r="U133" i="50" s="1"/>
  <c r="F149" i="50"/>
  <c r="U149" i="50" s="1"/>
  <c r="F165" i="50"/>
  <c r="U165" i="50" s="1"/>
  <c r="F181" i="50"/>
  <c r="U181" i="50" s="1"/>
  <c r="F27" i="50"/>
  <c r="U27" i="50" s="1"/>
  <c r="F41" i="50"/>
  <c r="U41" i="50" s="1"/>
  <c r="F59" i="50"/>
  <c r="U59" i="50" s="1"/>
  <c r="F73" i="50"/>
  <c r="U73" i="50" s="1"/>
  <c r="F91" i="50"/>
  <c r="U91" i="50" s="1"/>
  <c r="F107" i="50"/>
  <c r="U107" i="50" s="1"/>
  <c r="F123" i="50"/>
  <c r="U123" i="50" s="1"/>
  <c r="F139" i="50"/>
  <c r="U139" i="50" s="1"/>
  <c r="F155" i="50"/>
  <c r="U155" i="50" s="1"/>
  <c r="F171" i="50"/>
  <c r="U171" i="50" s="1"/>
  <c r="F185" i="50"/>
  <c r="U185" i="50" s="1"/>
  <c r="F28" i="50"/>
  <c r="U28" i="50" s="1"/>
  <c r="F36" i="50"/>
  <c r="U36" i="50" s="1"/>
  <c r="F44" i="50"/>
  <c r="U44" i="50" s="1"/>
  <c r="F52" i="50"/>
  <c r="U52" i="50" s="1"/>
  <c r="F60" i="50"/>
  <c r="U60" i="50" s="1"/>
  <c r="F68" i="50"/>
  <c r="U68" i="50" s="1"/>
  <c r="F76" i="50"/>
  <c r="U76" i="50" s="1"/>
  <c r="F84" i="50"/>
  <c r="U84" i="50" s="1"/>
  <c r="F92" i="50"/>
  <c r="U92" i="50" s="1"/>
  <c r="F100" i="50"/>
  <c r="U100" i="50" s="1"/>
  <c r="F108" i="50"/>
  <c r="U108" i="50" s="1"/>
  <c r="F116" i="50"/>
  <c r="U116" i="50" s="1"/>
  <c r="F135" i="50"/>
  <c r="U135" i="50" s="1"/>
  <c r="F151" i="50"/>
  <c r="U151" i="50" s="1"/>
  <c r="F167" i="50"/>
  <c r="U167" i="50" s="1"/>
  <c r="F183" i="50"/>
  <c r="U183" i="50" s="1"/>
  <c r="F193" i="50"/>
  <c r="U193" i="50" s="1"/>
  <c r="F197" i="50"/>
  <c r="U197" i="50" s="1"/>
  <c r="F26" i="50"/>
  <c r="U26" i="50" s="1"/>
  <c r="F34" i="50"/>
  <c r="U34" i="50" s="1"/>
  <c r="F42" i="50"/>
  <c r="U42" i="50" s="1"/>
  <c r="F50" i="50"/>
  <c r="U50" i="50" s="1"/>
  <c r="F58" i="50"/>
  <c r="U58" i="50" s="1"/>
  <c r="F66" i="50"/>
  <c r="U66" i="50" s="1"/>
  <c r="F74" i="50"/>
  <c r="U74" i="50" s="1"/>
  <c r="F82" i="50"/>
  <c r="U82" i="50" s="1"/>
  <c r="F90" i="50"/>
  <c r="U90" i="50" s="1"/>
  <c r="F98" i="50"/>
  <c r="U98" i="50" s="1"/>
  <c r="F106" i="50"/>
  <c r="U106" i="50" s="1"/>
  <c r="F114" i="50"/>
  <c r="U114" i="50" s="1"/>
  <c r="F122" i="50"/>
  <c r="U122" i="50" s="1"/>
  <c r="F130" i="50"/>
  <c r="U130" i="50" s="1"/>
  <c r="F138" i="50"/>
  <c r="U138" i="50" s="1"/>
  <c r="F146" i="50"/>
  <c r="U146" i="50" s="1"/>
  <c r="F154" i="50"/>
  <c r="U154" i="50" s="1"/>
  <c r="F162" i="50"/>
  <c r="U162" i="50" s="1"/>
  <c r="F170" i="50"/>
  <c r="U170" i="50" s="1"/>
  <c r="F178" i="50"/>
  <c r="U178" i="50" s="1"/>
  <c r="F186" i="50"/>
  <c r="U186" i="50" s="1"/>
  <c r="F194" i="50"/>
  <c r="U194" i="50" s="1"/>
  <c r="F128" i="50"/>
  <c r="U128" i="50" s="1"/>
  <c r="F144" i="50"/>
  <c r="U144" i="50" s="1"/>
  <c r="F160" i="50"/>
  <c r="U160" i="50" s="1"/>
  <c r="F176" i="50"/>
  <c r="U176" i="50" s="1"/>
  <c r="F192" i="50"/>
  <c r="U192" i="50" s="1"/>
  <c r="F200" i="50"/>
  <c r="U200" i="50" s="1"/>
  <c r="G19" i="50"/>
  <c r="G78" i="50"/>
  <c r="G21" i="50"/>
  <c r="G11" i="50"/>
  <c r="G12" i="50"/>
  <c r="G18" i="50"/>
  <c r="G200" i="50"/>
  <c r="A10" i="1"/>
  <c r="A36" i="1"/>
  <c r="AG5" i="4"/>
  <c r="AP4" i="4"/>
  <c r="AW9" i="4"/>
  <c r="AW21" i="4"/>
  <c r="AW25" i="4"/>
  <c r="AW35" i="4"/>
  <c r="AW43" i="4"/>
  <c r="AW49" i="4"/>
  <c r="AW57" i="4"/>
  <c r="AW67" i="4"/>
  <c r="AW75" i="4"/>
  <c r="AW81" i="4"/>
  <c r="AW89" i="4"/>
  <c r="AW97" i="4"/>
  <c r="AW105" i="4"/>
  <c r="AW113" i="4"/>
  <c r="AW121" i="4"/>
  <c r="AW129" i="4"/>
  <c r="AW137" i="4"/>
  <c r="AW145" i="4"/>
  <c r="AW153" i="4"/>
  <c r="AW161" i="4"/>
  <c r="AW169" i="4"/>
  <c r="AW177" i="4"/>
  <c r="AW187" i="4"/>
  <c r="AW195" i="4"/>
  <c r="AW7" i="4"/>
  <c r="AW19" i="4"/>
  <c r="AW31" i="4"/>
  <c r="AW37" i="4"/>
  <c r="AW45" i="4"/>
  <c r="AW55" i="4"/>
  <c r="AW61" i="4"/>
  <c r="AW69" i="4"/>
  <c r="AW77" i="4"/>
  <c r="AW87" i="4"/>
  <c r="AW95" i="4"/>
  <c r="AW103" i="4"/>
  <c r="AW111" i="4"/>
  <c r="AW119" i="4"/>
  <c r="AW13" i="4"/>
  <c r="AW17" i="4"/>
  <c r="AW29" i="4"/>
  <c r="AW39" i="4"/>
  <c r="AW47" i="4"/>
  <c r="AW53" i="4"/>
  <c r="AW63" i="4"/>
  <c r="AW71" i="4"/>
  <c r="AW79" i="4"/>
  <c r="AW85" i="4"/>
  <c r="AW93" i="4"/>
  <c r="AW101" i="4"/>
  <c r="AW109" i="4"/>
  <c r="AW117" i="4"/>
  <c r="AW125" i="4"/>
  <c r="AW133" i="4"/>
  <c r="AW141" i="4"/>
  <c r="AW149" i="4"/>
  <c r="AW157" i="4"/>
  <c r="AW165" i="4"/>
  <c r="AW173" i="4"/>
  <c r="AW183" i="4"/>
  <c r="AW11" i="4"/>
  <c r="AW15" i="4"/>
  <c r="AW23" i="4"/>
  <c r="AW27" i="4"/>
  <c r="AW33" i="4"/>
  <c r="AW41" i="4"/>
  <c r="AW51" i="4"/>
  <c r="AW59" i="4"/>
  <c r="AW65" i="4"/>
  <c r="AW73" i="4"/>
  <c r="AW83" i="4"/>
  <c r="AW91" i="4"/>
  <c r="AW99" i="4"/>
  <c r="AW107" i="4"/>
  <c r="AW115" i="4"/>
  <c r="AW123" i="4"/>
  <c r="AW131" i="4"/>
  <c r="AW139" i="4"/>
  <c r="AW147" i="4"/>
  <c r="AW155" i="4"/>
  <c r="AW163" i="4"/>
  <c r="AW171" i="4"/>
  <c r="AW179" i="4"/>
  <c r="AW185" i="4"/>
  <c r="AW189" i="4"/>
  <c r="AW193" i="4"/>
  <c r="AW8" i="4"/>
  <c r="AW12" i="4"/>
  <c r="AW16" i="4"/>
  <c r="AW20" i="4"/>
  <c r="AW24" i="4"/>
  <c r="AW28" i="4"/>
  <c r="AW32" i="4"/>
  <c r="AW36" i="4"/>
  <c r="AW40" i="4"/>
  <c r="AW44" i="4"/>
  <c r="AW48" i="4"/>
  <c r="AW52" i="4"/>
  <c r="AW56" i="4"/>
  <c r="AW60" i="4"/>
  <c r="AW64" i="4"/>
  <c r="AW68" i="4"/>
  <c r="AW72" i="4"/>
  <c r="AW76" i="4"/>
  <c r="AW80" i="4"/>
  <c r="AW84" i="4"/>
  <c r="AW88" i="4"/>
  <c r="AW92" i="4"/>
  <c r="AW96" i="4"/>
  <c r="AW100" i="4"/>
  <c r="AW104" i="4"/>
  <c r="AW108" i="4"/>
  <c r="AW112" i="4"/>
  <c r="AW116" i="4"/>
  <c r="AW127" i="4"/>
  <c r="AW135" i="4"/>
  <c r="AW143" i="4"/>
  <c r="AW151" i="4"/>
  <c r="AW159" i="4"/>
  <c r="AW167" i="4"/>
  <c r="AW175" i="4"/>
  <c r="AW181" i="4"/>
  <c r="AW191" i="4"/>
  <c r="AW197" i="4"/>
  <c r="AW10" i="4"/>
  <c r="AW14" i="4"/>
  <c r="AW18" i="4"/>
  <c r="AW22" i="4"/>
  <c r="AW26" i="4"/>
  <c r="AW30" i="4"/>
  <c r="AW34" i="4"/>
  <c r="AW38" i="4"/>
  <c r="AW42" i="4"/>
  <c r="AW46" i="4"/>
  <c r="AW50" i="4"/>
  <c r="AW54" i="4"/>
  <c r="AW58" i="4"/>
  <c r="AW62" i="4"/>
  <c r="AW66" i="4"/>
  <c r="AW70" i="4"/>
  <c r="AW74" i="4"/>
  <c r="AW78" i="4"/>
  <c r="AW82" i="4"/>
  <c r="AW86" i="4"/>
  <c r="AW90" i="4"/>
  <c r="AW94" i="4"/>
  <c r="AW98" i="4"/>
  <c r="AW102" i="4"/>
  <c r="AW106" i="4"/>
  <c r="AW110" i="4"/>
  <c r="AW114" i="4"/>
  <c r="AW118" i="4"/>
  <c r="AW122" i="4"/>
  <c r="AW126" i="4"/>
  <c r="AW130" i="4"/>
  <c r="AW134" i="4"/>
  <c r="AW138" i="4"/>
  <c r="AW142" i="4"/>
  <c r="AW146" i="4"/>
  <c r="AW150" i="4"/>
  <c r="AW154" i="4"/>
  <c r="AW158" i="4"/>
  <c r="AW162" i="4"/>
  <c r="AW166" i="4"/>
  <c r="AW170" i="4"/>
  <c r="AW174" i="4"/>
  <c r="AW178" i="4"/>
  <c r="AW180" i="4"/>
  <c r="AW184" i="4"/>
  <c r="AW190" i="4"/>
  <c r="AW194" i="4"/>
  <c r="AW198" i="4"/>
  <c r="AW120" i="4"/>
  <c r="AW124" i="4"/>
  <c r="AW128" i="4"/>
  <c r="AW132" i="4"/>
  <c r="AW136" i="4"/>
  <c r="AW140" i="4"/>
  <c r="AW144" i="4"/>
  <c r="AW148" i="4"/>
  <c r="AW152" i="4"/>
  <c r="AW156" i="4"/>
  <c r="AW160" i="4"/>
  <c r="AW164" i="4"/>
  <c r="AW168" i="4"/>
  <c r="AW172" i="4"/>
  <c r="AW176" i="4"/>
  <c r="AW182" i="4"/>
  <c r="AW186" i="4"/>
  <c r="AW188" i="4"/>
  <c r="AW192" i="4"/>
  <c r="AW196" i="4"/>
  <c r="BN5" i="4"/>
  <c r="BN3" i="4"/>
  <c r="AO5" i="4"/>
  <c r="AX4" i="4"/>
  <c r="AO3" i="4"/>
  <c r="AH2" i="4"/>
  <c r="BO4" i="4"/>
  <c r="BX4" i="4" s="1"/>
  <c r="BF5" i="4"/>
  <c r="BF3" i="4"/>
  <c r="BE13" i="4"/>
  <c r="BE21" i="4"/>
  <c r="BE29" i="4"/>
  <c r="BE39" i="4"/>
  <c r="BE47" i="4"/>
  <c r="BE53" i="4"/>
  <c r="BE63" i="4"/>
  <c r="BE71" i="4"/>
  <c r="BE79" i="4"/>
  <c r="BE85" i="4"/>
  <c r="BE93" i="4"/>
  <c r="BE101" i="4"/>
  <c r="BE109" i="4"/>
  <c r="BE117" i="4"/>
  <c r="BE125" i="4"/>
  <c r="BE133" i="4"/>
  <c r="BE141" i="4"/>
  <c r="BE149" i="4"/>
  <c r="BE157" i="4"/>
  <c r="BE165" i="4"/>
  <c r="BE173" i="4"/>
  <c r="BE183" i="4"/>
  <c r="BE195" i="4"/>
  <c r="BE11" i="4"/>
  <c r="BE19" i="4"/>
  <c r="BE27" i="4"/>
  <c r="BE33" i="4"/>
  <c r="BE41" i="4"/>
  <c r="BE51" i="4"/>
  <c r="BE59" i="4"/>
  <c r="BE65" i="4"/>
  <c r="BE73" i="4"/>
  <c r="BE83" i="4"/>
  <c r="BE91" i="4"/>
  <c r="BE99" i="4"/>
  <c r="BE107" i="4"/>
  <c r="BE115" i="4"/>
  <c r="BE123" i="4"/>
  <c r="BE9" i="4"/>
  <c r="BE17" i="4"/>
  <c r="BE25" i="4"/>
  <c r="BE35" i="4"/>
  <c r="BE43" i="4"/>
  <c r="BE49" i="4"/>
  <c r="BE57" i="4"/>
  <c r="BE67" i="4"/>
  <c r="BE75" i="4"/>
  <c r="BE81" i="4"/>
  <c r="BE89" i="4"/>
  <c r="BE97" i="4"/>
  <c r="BE105" i="4"/>
  <c r="BE113" i="4"/>
  <c r="BE121" i="4"/>
  <c r="BE129" i="4"/>
  <c r="BE137" i="4"/>
  <c r="BE145" i="4"/>
  <c r="BE153" i="4"/>
  <c r="BE161" i="4"/>
  <c r="BE169" i="4"/>
  <c r="BE177" i="4"/>
  <c r="BE187" i="4"/>
  <c r="BE7" i="4"/>
  <c r="BE15" i="4"/>
  <c r="BE23" i="4"/>
  <c r="BE31" i="4"/>
  <c r="BE37" i="4"/>
  <c r="BE45" i="4"/>
  <c r="BE55" i="4"/>
  <c r="BE61" i="4"/>
  <c r="BE69" i="4"/>
  <c r="BE77" i="4"/>
  <c r="BE87" i="4"/>
  <c r="BE95" i="4"/>
  <c r="BE103" i="4"/>
  <c r="BE111" i="4"/>
  <c r="BE119" i="4"/>
  <c r="BE127" i="4"/>
  <c r="BE135" i="4"/>
  <c r="BE143" i="4"/>
  <c r="BE151" i="4"/>
  <c r="BE159" i="4"/>
  <c r="BE167" i="4"/>
  <c r="BE175" i="4"/>
  <c r="BE181" i="4"/>
  <c r="BE197" i="4"/>
  <c r="BE8" i="4"/>
  <c r="BE12" i="4"/>
  <c r="BE16" i="4"/>
  <c r="BE20" i="4"/>
  <c r="BE24" i="4"/>
  <c r="BE28" i="4"/>
  <c r="BE32" i="4"/>
  <c r="BE36" i="4"/>
  <c r="BE40" i="4"/>
  <c r="BE44" i="4"/>
  <c r="BE48" i="4"/>
  <c r="BE52" i="4"/>
  <c r="BE56" i="4"/>
  <c r="BE60" i="4"/>
  <c r="BE64" i="4"/>
  <c r="BE68" i="4"/>
  <c r="BE72" i="4"/>
  <c r="BE76" i="4"/>
  <c r="BE80" i="4"/>
  <c r="BE84" i="4"/>
  <c r="BE88" i="4"/>
  <c r="BE92" i="4"/>
  <c r="BE96" i="4"/>
  <c r="BE100" i="4"/>
  <c r="BE104" i="4"/>
  <c r="BE108" i="4"/>
  <c r="BE112" i="4"/>
  <c r="BE116" i="4"/>
  <c r="BE131" i="4"/>
  <c r="BE139" i="4"/>
  <c r="BE147" i="4"/>
  <c r="BE155" i="4"/>
  <c r="BE163" i="4"/>
  <c r="BE171" i="4"/>
  <c r="BE179" i="4"/>
  <c r="BE185" i="4"/>
  <c r="BE189" i="4"/>
  <c r="BE191" i="4"/>
  <c r="BE193" i="4"/>
  <c r="BE10" i="4"/>
  <c r="BE14" i="4"/>
  <c r="BE18" i="4"/>
  <c r="BE22" i="4"/>
  <c r="BE26" i="4"/>
  <c r="BE30" i="4"/>
  <c r="BE34" i="4"/>
  <c r="BE38" i="4"/>
  <c r="BE42" i="4"/>
  <c r="BE46" i="4"/>
  <c r="BE50" i="4"/>
  <c r="BE54" i="4"/>
  <c r="BE58" i="4"/>
  <c r="BE62" i="4"/>
  <c r="BE66" i="4"/>
  <c r="BE70" i="4"/>
  <c r="BE74" i="4"/>
  <c r="BE78" i="4"/>
  <c r="BE82" i="4"/>
  <c r="BE86" i="4"/>
  <c r="BE90" i="4"/>
  <c r="BE94" i="4"/>
  <c r="BE98" i="4"/>
  <c r="BE102" i="4"/>
  <c r="BE106" i="4"/>
  <c r="BE110" i="4"/>
  <c r="BE114" i="4"/>
  <c r="BE118" i="4"/>
  <c r="BE122" i="4"/>
  <c r="BE126" i="4"/>
  <c r="BE130" i="4"/>
  <c r="BE134" i="4"/>
  <c r="BE138" i="4"/>
  <c r="BE142" i="4"/>
  <c r="BE146" i="4"/>
  <c r="BE150" i="4"/>
  <c r="BE154" i="4"/>
  <c r="BE158" i="4"/>
  <c r="BE162" i="4"/>
  <c r="BE166" i="4"/>
  <c r="BE170" i="4"/>
  <c r="BE174" i="4"/>
  <c r="BE178" i="4"/>
  <c r="BE182" i="4"/>
  <c r="BE186" i="4"/>
  <c r="BE190" i="4"/>
  <c r="BE194" i="4"/>
  <c r="BE198" i="4"/>
  <c r="BE120" i="4"/>
  <c r="BE124" i="4"/>
  <c r="BE128" i="4"/>
  <c r="BE132" i="4"/>
  <c r="BE136" i="4"/>
  <c r="BE140" i="4"/>
  <c r="BE144" i="4"/>
  <c r="BE148" i="4"/>
  <c r="BE152" i="4"/>
  <c r="BE156" i="4"/>
  <c r="BE160" i="4"/>
  <c r="BE164" i="4"/>
  <c r="BE168" i="4"/>
  <c r="BE172" i="4"/>
  <c r="BE176" i="4"/>
  <c r="BE180" i="4"/>
  <c r="BE184" i="4"/>
  <c r="BE188" i="4"/>
  <c r="BE192" i="4"/>
  <c r="BE196" i="4"/>
  <c r="AA2" i="5"/>
  <c r="AA3" i="5" s="1"/>
  <c r="AH4" i="3"/>
  <c r="AT4" i="3"/>
  <c r="AT6" i="3"/>
  <c r="AG3" i="4"/>
  <c r="P198" i="4"/>
  <c r="P194" i="4"/>
  <c r="P190" i="4"/>
  <c r="P186" i="4"/>
  <c r="P197" i="4"/>
  <c r="P193" i="4"/>
  <c r="P189" i="4"/>
  <c r="P185" i="4"/>
  <c r="P182" i="4"/>
  <c r="P178" i="4"/>
  <c r="P174" i="4"/>
  <c r="P170" i="4"/>
  <c r="P166" i="4"/>
  <c r="P162" i="4"/>
  <c r="P158" i="4"/>
  <c r="P154" i="4"/>
  <c r="P150" i="4"/>
  <c r="P179" i="4"/>
  <c r="P175" i="4"/>
  <c r="P171" i="4"/>
  <c r="P167" i="4"/>
  <c r="P163" i="4"/>
  <c r="P159" i="4"/>
  <c r="P155" i="4"/>
  <c r="P149" i="4"/>
  <c r="P145" i="4"/>
  <c r="P141" i="4"/>
  <c r="P137" i="4"/>
  <c r="P133" i="4"/>
  <c r="P129" i="4"/>
  <c r="P125" i="4"/>
  <c r="P121" i="4"/>
  <c r="P151" i="4"/>
  <c r="P146" i="4"/>
  <c r="P142" i="4"/>
  <c r="P138" i="4"/>
  <c r="P134" i="4"/>
  <c r="P130" i="4"/>
  <c r="P126" i="4"/>
  <c r="P122" i="4"/>
  <c r="P117" i="4"/>
  <c r="P113" i="4"/>
  <c r="P109" i="4"/>
  <c r="P105" i="4"/>
  <c r="P101" i="4"/>
  <c r="P97" i="4"/>
  <c r="P93" i="4"/>
  <c r="P89" i="4"/>
  <c r="P85" i="4"/>
  <c r="P81" i="4"/>
  <c r="P77" i="4"/>
  <c r="P73" i="4"/>
  <c r="P69" i="4"/>
  <c r="P65" i="4"/>
  <c r="P61" i="4"/>
  <c r="P57" i="4"/>
  <c r="P53" i="4"/>
  <c r="P116" i="4"/>
  <c r="P112" i="4"/>
  <c r="P108" i="4"/>
  <c r="P104" i="4"/>
  <c r="P100" i="4"/>
  <c r="P96" i="4"/>
  <c r="P92" i="4"/>
  <c r="P88" i="4"/>
  <c r="P84" i="4"/>
  <c r="P80" i="4"/>
  <c r="P76" i="4"/>
  <c r="P72" i="4"/>
  <c r="P68" i="4"/>
  <c r="P64" i="4"/>
  <c r="P60" i="4"/>
  <c r="P56" i="4"/>
  <c r="P52" i="4"/>
  <c r="P49" i="4"/>
  <c r="P45" i="4"/>
  <c r="P41" i="4"/>
  <c r="P37" i="4"/>
  <c r="P33" i="4"/>
  <c r="P29" i="4"/>
  <c r="P25" i="4"/>
  <c r="P21" i="4"/>
  <c r="P17" i="4"/>
  <c r="P13" i="4"/>
  <c r="P9" i="4"/>
  <c r="P50" i="4"/>
  <c r="P46" i="4"/>
  <c r="P42" i="4"/>
  <c r="P38" i="4"/>
  <c r="P34" i="4"/>
  <c r="P30" i="4"/>
  <c r="P26" i="4"/>
  <c r="P22" i="4"/>
  <c r="P18" i="4"/>
  <c r="P14" i="4"/>
  <c r="P10" i="4"/>
  <c r="P196" i="4"/>
  <c r="P192" i="4"/>
  <c r="P188" i="4"/>
  <c r="P184" i="4"/>
  <c r="P195" i="4"/>
  <c r="P191" i="4"/>
  <c r="P187" i="4"/>
  <c r="P183" i="4"/>
  <c r="P180" i="4"/>
  <c r="P176" i="4"/>
  <c r="P172" i="4"/>
  <c r="P168" i="4"/>
  <c r="P164" i="4"/>
  <c r="P160" i="4"/>
  <c r="P156" i="4"/>
  <c r="P152" i="4"/>
  <c r="P181" i="4"/>
  <c r="P177" i="4"/>
  <c r="P173" i="4"/>
  <c r="P169" i="4"/>
  <c r="P165" i="4"/>
  <c r="P161" i="4"/>
  <c r="P157" i="4"/>
  <c r="P153" i="4"/>
  <c r="P147" i="4"/>
  <c r="P143" i="4"/>
  <c r="P139" i="4"/>
  <c r="P135" i="4"/>
  <c r="P131" i="4"/>
  <c r="P127" i="4"/>
  <c r="P123" i="4"/>
  <c r="P119" i="4"/>
  <c r="P148" i="4"/>
  <c r="P144" i="4"/>
  <c r="P140" i="4"/>
  <c r="P136" i="4"/>
  <c r="P132" i="4"/>
  <c r="P128" i="4"/>
  <c r="P124" i="4"/>
  <c r="P120" i="4"/>
  <c r="P115" i="4"/>
  <c r="P111" i="4"/>
  <c r="P107" i="4"/>
  <c r="P103" i="4"/>
  <c r="P99" i="4"/>
  <c r="P95" i="4"/>
  <c r="P91" i="4"/>
  <c r="P87" i="4"/>
  <c r="P83" i="4"/>
  <c r="P79" i="4"/>
  <c r="P75" i="4"/>
  <c r="P71" i="4"/>
  <c r="P67" i="4"/>
  <c r="P63" i="4"/>
  <c r="P59" i="4"/>
  <c r="P55" i="4"/>
  <c r="P118" i="4"/>
  <c r="P114" i="4"/>
  <c r="P110" i="4"/>
  <c r="P106" i="4"/>
  <c r="P102" i="4"/>
  <c r="P98" i="4"/>
  <c r="P94" i="4"/>
  <c r="P90" i="4"/>
  <c r="P86" i="4"/>
  <c r="P82" i="4"/>
  <c r="P78" i="4"/>
  <c r="P74" i="4"/>
  <c r="P70" i="4"/>
  <c r="P66" i="4"/>
  <c r="P62" i="4"/>
  <c r="P58" i="4"/>
  <c r="P54" i="4"/>
  <c r="P51" i="4"/>
  <c r="P47" i="4"/>
  <c r="P43" i="4"/>
  <c r="P39" i="4"/>
  <c r="P35" i="4"/>
  <c r="P31" i="4"/>
  <c r="P27" i="4"/>
  <c r="P23" i="4"/>
  <c r="P19" i="4"/>
  <c r="P15" i="4"/>
  <c r="P11" i="4"/>
  <c r="P7" i="4"/>
  <c r="P48" i="4"/>
  <c r="P44" i="4"/>
  <c r="P40" i="4"/>
  <c r="P36" i="4"/>
  <c r="P32" i="4"/>
  <c r="P28" i="4"/>
  <c r="P24" i="4"/>
  <c r="P20" i="4"/>
  <c r="P16" i="4"/>
  <c r="P12" i="4"/>
  <c r="P8" i="4"/>
  <c r="J2" i="4"/>
  <c r="R2" i="4"/>
  <c r="I3" i="4"/>
  <c r="W191" i="4"/>
  <c r="W183" i="4"/>
  <c r="W192" i="4"/>
  <c r="W184" i="4"/>
  <c r="W175" i="4"/>
  <c r="W167" i="4"/>
  <c r="W159" i="4"/>
  <c r="W151" i="4"/>
  <c r="W176" i="4"/>
  <c r="W168" i="4"/>
  <c r="W160" i="4"/>
  <c r="W152" i="4"/>
  <c r="W142" i="4"/>
  <c r="W134" i="4"/>
  <c r="W126" i="4"/>
  <c r="W118" i="4"/>
  <c r="W145" i="4"/>
  <c r="W137" i="4"/>
  <c r="W129" i="4"/>
  <c r="W121" i="4"/>
  <c r="W112" i="4"/>
  <c r="W104" i="4"/>
  <c r="W96" i="4"/>
  <c r="W88" i="4"/>
  <c r="W80" i="4"/>
  <c r="W72" i="4"/>
  <c r="W64" i="4"/>
  <c r="W56" i="4"/>
  <c r="W115" i="4"/>
  <c r="W107" i="4"/>
  <c r="W99" i="4"/>
  <c r="W91" i="4"/>
  <c r="W83" i="4"/>
  <c r="W75" i="4"/>
  <c r="W67" i="4"/>
  <c r="W59" i="4"/>
  <c r="W50" i="4"/>
  <c r="W42" i="4"/>
  <c r="W34" i="4"/>
  <c r="W26" i="4"/>
  <c r="W18" i="4"/>
  <c r="W10" i="4"/>
  <c r="W47" i="4"/>
  <c r="W39" i="4"/>
  <c r="W31" i="4"/>
  <c r="W23" i="4"/>
  <c r="W15" i="4"/>
  <c r="W7" i="4"/>
  <c r="W193" i="4"/>
  <c r="W185" i="4"/>
  <c r="W194" i="4"/>
  <c r="W186" i="4"/>
  <c r="W177" i="4"/>
  <c r="W169" i="4"/>
  <c r="W161" i="4"/>
  <c r="W153" i="4"/>
  <c r="W178" i="4"/>
  <c r="W170" i="4"/>
  <c r="W162" i="4"/>
  <c r="W154" i="4"/>
  <c r="W144" i="4"/>
  <c r="W136" i="4"/>
  <c r="W128" i="4"/>
  <c r="W120" i="4"/>
  <c r="W147" i="4"/>
  <c r="W139" i="4"/>
  <c r="W131" i="4"/>
  <c r="W123" i="4"/>
  <c r="W114" i="4"/>
  <c r="W106" i="4"/>
  <c r="W98" i="4"/>
  <c r="W90" i="4"/>
  <c r="W82" i="4"/>
  <c r="W74" i="4"/>
  <c r="W66" i="4"/>
  <c r="W58" i="4"/>
  <c r="W117" i="4"/>
  <c r="W109" i="4"/>
  <c r="W101" i="4"/>
  <c r="W93" i="4"/>
  <c r="W85" i="4"/>
  <c r="W77" i="4"/>
  <c r="W69" i="4"/>
  <c r="W61" i="4"/>
  <c r="W53" i="4"/>
  <c r="W44" i="4"/>
  <c r="W36" i="4"/>
  <c r="W28" i="4"/>
  <c r="W20" i="4"/>
  <c r="W12" i="4"/>
  <c r="W49" i="4"/>
  <c r="W41" i="4"/>
  <c r="W33" i="4"/>
  <c r="W25" i="4"/>
  <c r="W17" i="4"/>
  <c r="W9" i="4"/>
  <c r="W195" i="4"/>
  <c r="W187" i="4"/>
  <c r="W196" i="4"/>
  <c r="W188" i="4"/>
  <c r="W179" i="4"/>
  <c r="W171" i="4"/>
  <c r="W163" i="4"/>
  <c r="W155" i="4"/>
  <c r="W180" i="4"/>
  <c r="W172" i="4"/>
  <c r="W164" i="4"/>
  <c r="W156" i="4"/>
  <c r="W146" i="4"/>
  <c r="W138" i="4"/>
  <c r="W130" i="4"/>
  <c r="W122" i="4"/>
  <c r="W149" i="4"/>
  <c r="W141" i="4"/>
  <c r="W133" i="4"/>
  <c r="W125" i="4"/>
  <c r="W116" i="4"/>
  <c r="W108" i="4"/>
  <c r="W100" i="4"/>
  <c r="W92" i="4"/>
  <c r="W84" i="4"/>
  <c r="W76" i="4"/>
  <c r="W68" i="4"/>
  <c r="W60" i="4"/>
  <c r="W52" i="4"/>
  <c r="W111" i="4"/>
  <c r="W103" i="4"/>
  <c r="W95" i="4"/>
  <c r="W87" i="4"/>
  <c r="W79" i="4"/>
  <c r="W71" i="4"/>
  <c r="W63" i="4"/>
  <c r="W55" i="4"/>
  <c r="W46" i="4"/>
  <c r="W38" i="4"/>
  <c r="W30" i="4"/>
  <c r="W22" i="4"/>
  <c r="W14" i="4"/>
  <c r="W51" i="4"/>
  <c r="W43" i="4"/>
  <c r="W35" i="4"/>
  <c r="W27" i="4"/>
  <c r="W19" i="4"/>
  <c r="W11" i="4"/>
  <c r="W197" i="4"/>
  <c r="W189" i="4"/>
  <c r="W198" i="4"/>
  <c r="W190" i="4"/>
  <c r="W181" i="4"/>
  <c r="W173" i="4"/>
  <c r="W165" i="4"/>
  <c r="W157" i="4"/>
  <c r="W182" i="4"/>
  <c r="W174" i="4"/>
  <c r="W166" i="4"/>
  <c r="W158" i="4"/>
  <c r="W148" i="4"/>
  <c r="W140" i="4"/>
  <c r="W132" i="4"/>
  <c r="W124" i="4"/>
  <c r="W150" i="4"/>
  <c r="W143" i="4"/>
  <c r="W135" i="4"/>
  <c r="W127" i="4"/>
  <c r="W119" i="4"/>
  <c r="W110" i="4"/>
  <c r="W102" i="4"/>
  <c r="W94" i="4"/>
  <c r="W86" i="4"/>
  <c r="W78" i="4"/>
  <c r="W70" i="4"/>
  <c r="W62" i="4"/>
  <c r="W54" i="4"/>
  <c r="W113" i="4"/>
  <c r="W105" i="4"/>
  <c r="W97" i="4"/>
  <c r="W89" i="4"/>
  <c r="W81" i="4"/>
  <c r="W73" i="4"/>
  <c r="W65" i="4"/>
  <c r="W57" i="4"/>
  <c r="W48" i="4"/>
  <c r="W40" i="4"/>
  <c r="W32" i="4"/>
  <c r="W24" i="4"/>
  <c r="W16" i="4"/>
  <c r="W8" i="4"/>
  <c r="W45" i="4"/>
  <c r="W37" i="4"/>
  <c r="W29" i="4"/>
  <c r="W21" i="4"/>
  <c r="W13" i="4"/>
  <c r="Y3" i="4"/>
  <c r="AA4" i="4"/>
  <c r="AJ4" i="4" s="1"/>
  <c r="R5" i="4"/>
  <c r="Z2" i="4"/>
  <c r="Q3" i="4"/>
  <c r="X192" i="4"/>
  <c r="X184" i="4"/>
  <c r="X191" i="4"/>
  <c r="X183" i="4"/>
  <c r="X176" i="4"/>
  <c r="X168" i="4"/>
  <c r="X160" i="4"/>
  <c r="X152" i="4"/>
  <c r="X177" i="4"/>
  <c r="X169" i="4"/>
  <c r="X161" i="4"/>
  <c r="X153" i="4"/>
  <c r="X143" i="4"/>
  <c r="X135" i="4"/>
  <c r="X127" i="4"/>
  <c r="X119" i="4"/>
  <c r="X144" i="4"/>
  <c r="X136" i="4"/>
  <c r="X128" i="4"/>
  <c r="X120" i="4"/>
  <c r="X113" i="4"/>
  <c r="X105" i="4"/>
  <c r="X97" i="4"/>
  <c r="X89" i="4"/>
  <c r="X81" i="4"/>
  <c r="X73" i="4"/>
  <c r="X65" i="4"/>
  <c r="X57" i="4"/>
  <c r="X114" i="4"/>
  <c r="X106" i="4"/>
  <c r="X98" i="4"/>
  <c r="X90" i="4"/>
  <c r="X82" i="4"/>
  <c r="X74" i="4"/>
  <c r="X66" i="4"/>
  <c r="X58" i="4"/>
  <c r="X51" i="4"/>
  <c r="X43" i="4"/>
  <c r="X35" i="4"/>
  <c r="X27" i="4"/>
  <c r="X19" i="4"/>
  <c r="X11" i="4"/>
  <c r="X48" i="4"/>
  <c r="X40" i="4"/>
  <c r="X32" i="4"/>
  <c r="X24" i="4"/>
  <c r="X16" i="4"/>
  <c r="X8" i="4"/>
  <c r="X194" i="4"/>
  <c r="X186" i="4"/>
  <c r="X193" i="4"/>
  <c r="X185" i="4"/>
  <c r="X178" i="4"/>
  <c r="X170" i="4"/>
  <c r="X162" i="4"/>
  <c r="X154" i="4"/>
  <c r="X179" i="4"/>
  <c r="X171" i="4"/>
  <c r="X163" i="4"/>
  <c r="X155" i="4"/>
  <c r="X145" i="4"/>
  <c r="X137" i="4"/>
  <c r="X129" i="4"/>
  <c r="X121" i="4"/>
  <c r="X146" i="4"/>
  <c r="X138" i="4"/>
  <c r="X130" i="4"/>
  <c r="X122" i="4"/>
  <c r="X115" i="4"/>
  <c r="X107" i="4"/>
  <c r="X99" i="4"/>
  <c r="X91" i="4"/>
  <c r="X83" i="4"/>
  <c r="X75" i="4"/>
  <c r="X67" i="4"/>
  <c r="X59" i="4"/>
  <c r="X116" i="4"/>
  <c r="X108" i="4"/>
  <c r="X100" i="4"/>
  <c r="X92" i="4"/>
  <c r="X84" i="4"/>
  <c r="X76" i="4"/>
  <c r="X68" i="4"/>
  <c r="X60" i="4"/>
  <c r="X52" i="4"/>
  <c r="X45" i="4"/>
  <c r="X37" i="4"/>
  <c r="X29" i="4"/>
  <c r="X21" i="4"/>
  <c r="X13" i="4"/>
  <c r="X50" i="4"/>
  <c r="X42" i="4"/>
  <c r="X34" i="4"/>
  <c r="X26" i="4"/>
  <c r="X18" i="4"/>
  <c r="X10" i="4"/>
  <c r="X196" i="4"/>
  <c r="X188" i="4"/>
  <c r="X195" i="4"/>
  <c r="X187" i="4"/>
  <c r="X180" i="4"/>
  <c r="X172" i="4"/>
  <c r="X164" i="4"/>
  <c r="X156" i="4"/>
  <c r="X181" i="4"/>
  <c r="X173" i="4"/>
  <c r="X165" i="4"/>
  <c r="X157" i="4"/>
  <c r="X147" i="4"/>
  <c r="X139" i="4"/>
  <c r="X131" i="4"/>
  <c r="X123" i="4"/>
  <c r="X148" i="4"/>
  <c r="X140" i="4"/>
  <c r="X132" i="4"/>
  <c r="X124" i="4"/>
  <c r="X117" i="4"/>
  <c r="X109" i="4"/>
  <c r="X101" i="4"/>
  <c r="X93" i="4"/>
  <c r="X85" i="4"/>
  <c r="X77" i="4"/>
  <c r="X69" i="4"/>
  <c r="X61" i="4"/>
  <c r="X53" i="4"/>
  <c r="X110" i="4"/>
  <c r="X102" i="4"/>
  <c r="X94" i="4"/>
  <c r="X86" i="4"/>
  <c r="X78" i="4"/>
  <c r="X70" i="4"/>
  <c r="X62" i="4"/>
  <c r="X54" i="4"/>
  <c r="X47" i="4"/>
  <c r="X39" i="4"/>
  <c r="X31" i="4"/>
  <c r="X23" i="4"/>
  <c r="X15" i="4"/>
  <c r="X7" i="4"/>
  <c r="X44" i="4"/>
  <c r="X36" i="4"/>
  <c r="X28" i="4"/>
  <c r="X20" i="4"/>
  <c r="X12" i="4"/>
  <c r="X198" i="4"/>
  <c r="X190" i="4"/>
  <c r="X197" i="4"/>
  <c r="X189" i="4"/>
  <c r="X182" i="4"/>
  <c r="X174" i="4"/>
  <c r="X166" i="4"/>
  <c r="X158" i="4"/>
  <c r="X150" i="4"/>
  <c r="X175" i="4"/>
  <c r="X167" i="4"/>
  <c r="X159" i="4"/>
  <c r="X149" i="4"/>
  <c r="X141" i="4"/>
  <c r="X133" i="4"/>
  <c r="X125" i="4"/>
  <c r="X151" i="4"/>
  <c r="X142" i="4"/>
  <c r="X134" i="4"/>
  <c r="X126" i="4"/>
  <c r="X118" i="4"/>
  <c r="X111" i="4"/>
  <c r="X103" i="4"/>
  <c r="X95" i="4"/>
  <c r="X87" i="4"/>
  <c r="X79" i="4"/>
  <c r="X71" i="4"/>
  <c r="X63" i="4"/>
  <c r="X55" i="4"/>
  <c r="X112" i="4"/>
  <c r="X104" i="4"/>
  <c r="X96" i="4"/>
  <c r="X88" i="4"/>
  <c r="X80" i="4"/>
  <c r="X72" i="4"/>
  <c r="X64" i="4"/>
  <c r="X56" i="4"/>
  <c r="X49" i="4"/>
  <c r="X41" i="4"/>
  <c r="X33" i="4"/>
  <c r="X25" i="4"/>
  <c r="X17" i="4"/>
  <c r="X9" i="4"/>
  <c r="X46" i="4"/>
  <c r="X38" i="4"/>
  <c r="X30" i="4"/>
  <c r="X22" i="4"/>
  <c r="X14" i="4"/>
  <c r="H25" i="4"/>
  <c r="H29" i="4"/>
  <c r="H33" i="4"/>
  <c r="H37" i="4"/>
  <c r="H41" i="4"/>
  <c r="H45" i="4"/>
  <c r="H49" i="4"/>
  <c r="H53" i="4"/>
  <c r="H57" i="4"/>
  <c r="H61" i="4"/>
  <c r="H65" i="4"/>
  <c r="H69" i="4"/>
  <c r="H27" i="4"/>
  <c r="H31" i="4"/>
  <c r="H35" i="4"/>
  <c r="H39" i="4"/>
  <c r="H43" i="4"/>
  <c r="H47" i="4"/>
  <c r="H51" i="4"/>
  <c r="H55" i="4"/>
  <c r="H59" i="4"/>
  <c r="H63" i="4"/>
  <c r="H67" i="4"/>
  <c r="H71" i="4"/>
  <c r="H73" i="4"/>
  <c r="H77" i="4"/>
  <c r="H81" i="4"/>
  <c r="H85" i="4"/>
  <c r="H89" i="4"/>
  <c r="H93" i="4"/>
  <c r="H97" i="4"/>
  <c r="H101" i="4"/>
  <c r="H105" i="4"/>
  <c r="H109" i="4"/>
  <c r="H113" i="4"/>
  <c r="H117" i="4"/>
  <c r="H121" i="4"/>
  <c r="H125" i="4"/>
  <c r="H129" i="4"/>
  <c r="H133" i="4"/>
  <c r="H137" i="4"/>
  <c r="H141" i="4"/>
  <c r="H145" i="4"/>
  <c r="H149" i="4"/>
  <c r="H153" i="4"/>
  <c r="H157" i="4"/>
  <c r="H161" i="4"/>
  <c r="H165" i="4"/>
  <c r="H169" i="4"/>
  <c r="H7" i="4"/>
  <c r="H9" i="4"/>
  <c r="H11" i="4"/>
  <c r="H13" i="4"/>
  <c r="H15" i="4"/>
  <c r="H17" i="4"/>
  <c r="H19" i="4"/>
  <c r="H21" i="4"/>
  <c r="H23" i="4"/>
  <c r="H75" i="4"/>
  <c r="H79" i="4"/>
  <c r="H83" i="4"/>
  <c r="H87" i="4"/>
  <c r="H91" i="4"/>
  <c r="H95" i="4"/>
  <c r="H99" i="4"/>
  <c r="H103" i="4"/>
  <c r="H107" i="4"/>
  <c r="H111" i="4"/>
  <c r="H115" i="4"/>
  <c r="H119" i="4"/>
  <c r="H123" i="4"/>
  <c r="H127" i="4"/>
  <c r="H131" i="4"/>
  <c r="H135" i="4"/>
  <c r="H139" i="4"/>
  <c r="H143" i="4"/>
  <c r="H147" i="4"/>
  <c r="H151" i="4"/>
  <c r="H155" i="4"/>
  <c r="H159" i="4"/>
  <c r="H163" i="4"/>
  <c r="H167" i="4"/>
  <c r="H171" i="4"/>
  <c r="H173" i="4"/>
  <c r="H175" i="4"/>
  <c r="H177" i="4"/>
  <c r="H179" i="4"/>
  <c r="H181" i="4"/>
  <c r="H183" i="4"/>
  <c r="H185" i="4"/>
  <c r="H187" i="4"/>
  <c r="H189" i="4"/>
  <c r="H191" i="4"/>
  <c r="H193" i="4"/>
  <c r="H195" i="4"/>
  <c r="H197" i="4"/>
  <c r="H8" i="4"/>
  <c r="H10" i="4"/>
  <c r="H12" i="4"/>
  <c r="H14" i="4"/>
  <c r="H16" i="4"/>
  <c r="H18" i="4"/>
  <c r="H20" i="4"/>
  <c r="H22" i="4"/>
  <c r="H24" i="4"/>
  <c r="H26" i="4"/>
  <c r="H28" i="4"/>
  <c r="H30" i="4"/>
  <c r="H32" i="4"/>
  <c r="H34" i="4"/>
  <c r="H36" i="4"/>
  <c r="H38" i="4"/>
  <c r="H40" i="4"/>
  <c r="H42" i="4"/>
  <c r="H44" i="4"/>
  <c r="H46" i="4"/>
  <c r="H48" i="4"/>
  <c r="H50" i="4"/>
  <c r="H52" i="4"/>
  <c r="H54" i="4"/>
  <c r="H56" i="4"/>
  <c r="H58" i="4"/>
  <c r="H60" i="4"/>
  <c r="H62" i="4"/>
  <c r="H64" i="4"/>
  <c r="H66" i="4"/>
  <c r="H68" i="4"/>
  <c r="H70" i="4"/>
  <c r="H72" i="4"/>
  <c r="H74" i="4"/>
  <c r="H76" i="4"/>
  <c r="H78" i="4"/>
  <c r="H80" i="4"/>
  <c r="H82" i="4"/>
  <c r="H84" i="4"/>
  <c r="H86" i="4"/>
  <c r="H88" i="4"/>
  <c r="H90" i="4"/>
  <c r="H92" i="4"/>
  <c r="H94" i="4"/>
  <c r="H96" i="4"/>
  <c r="H98" i="4"/>
  <c r="H100" i="4"/>
  <c r="H102" i="4"/>
  <c r="H104" i="4"/>
  <c r="H106" i="4"/>
  <c r="H108" i="4"/>
  <c r="H110" i="4"/>
  <c r="H112" i="4"/>
  <c r="H114" i="4"/>
  <c r="H116" i="4"/>
  <c r="H118" i="4"/>
  <c r="H120" i="4"/>
  <c r="H122" i="4"/>
  <c r="H124" i="4"/>
  <c r="H126" i="4"/>
  <c r="H128" i="4"/>
  <c r="H130" i="4"/>
  <c r="H132" i="4"/>
  <c r="H134" i="4"/>
  <c r="H136" i="4"/>
  <c r="H138" i="4"/>
  <c r="H140" i="4"/>
  <c r="H142" i="4"/>
  <c r="H144" i="4"/>
  <c r="H146" i="4"/>
  <c r="H148" i="4"/>
  <c r="H150" i="4"/>
  <c r="H152" i="4"/>
  <c r="H154" i="4"/>
  <c r="H156" i="4"/>
  <c r="H158" i="4"/>
  <c r="H160" i="4"/>
  <c r="H162" i="4"/>
  <c r="H164" i="4"/>
  <c r="H166" i="4"/>
  <c r="H168" i="4"/>
  <c r="H170" i="4"/>
  <c r="H172" i="4"/>
  <c r="H174" i="4"/>
  <c r="H176" i="4"/>
  <c r="H178" i="4"/>
  <c r="H180" i="4"/>
  <c r="H182" i="4"/>
  <c r="H184" i="4"/>
  <c r="H186" i="4"/>
  <c r="H188" i="4"/>
  <c r="H190" i="4"/>
  <c r="H192" i="4"/>
  <c r="H194" i="4"/>
  <c r="H196" i="4"/>
  <c r="H198" i="4"/>
  <c r="X5" i="4"/>
  <c r="J6" i="3"/>
  <c r="K3" i="3"/>
  <c r="Y3" i="3" s="1"/>
  <c r="AM3" i="3" s="1"/>
  <c r="BA3" i="3" s="1"/>
  <c r="BA5" i="3" s="1"/>
  <c r="J5" i="3"/>
  <c r="J4" i="3"/>
  <c r="K2" i="3"/>
  <c r="Y2" i="3" s="1"/>
  <c r="AM2" i="3" s="1"/>
  <c r="BA2" i="3" s="1"/>
  <c r="V6" i="3"/>
  <c r="V5" i="3"/>
  <c r="V4" i="3"/>
  <c r="AH6" i="3"/>
  <c r="AH5" i="3"/>
  <c r="AI4" i="2"/>
  <c r="V4" i="2"/>
  <c r="AH5" i="2"/>
  <c r="AH6" i="2"/>
  <c r="K2" i="2"/>
  <c r="Z2" i="2" s="1"/>
  <c r="AO2" i="2" s="1"/>
  <c r="J4" i="2"/>
  <c r="V6" i="2"/>
  <c r="V5" i="2"/>
  <c r="K3" i="2"/>
  <c r="Z3" i="2" s="1"/>
  <c r="AO3" i="2" s="1"/>
  <c r="BD3" i="2" s="1"/>
  <c r="J6" i="2"/>
  <c r="J5" i="2"/>
  <c r="Q1" i="108" l="1"/>
  <c r="BX5" i="4"/>
  <c r="BX3" i="4"/>
  <c r="DH5" i="2"/>
  <c r="DH6" i="2"/>
  <c r="CY4" i="2"/>
  <c r="DN2" i="2"/>
  <c r="DN4" i="2" s="1"/>
  <c r="BJ2" i="2"/>
  <c r="BX2" i="2"/>
  <c r="BI4" i="2"/>
  <c r="BS3" i="2"/>
  <c r="BD5" i="2"/>
  <c r="BD6" i="2"/>
  <c r="CF6" i="2"/>
  <c r="CF5" i="2"/>
  <c r="CU3" i="2"/>
  <c r="BW17" i="4"/>
  <c r="BW35" i="4"/>
  <c r="BW49" i="4"/>
  <c r="BW67" i="4"/>
  <c r="BW77" i="4"/>
  <c r="BW85" i="4"/>
  <c r="BW93" i="4"/>
  <c r="BW101" i="4"/>
  <c r="BW109" i="4"/>
  <c r="BW117" i="4"/>
  <c r="BW125" i="4"/>
  <c r="BW133" i="4"/>
  <c r="BW141" i="4"/>
  <c r="BW149" i="4"/>
  <c r="BW157" i="4"/>
  <c r="BW165" i="4"/>
  <c r="BW173" i="4"/>
  <c r="BW181" i="4"/>
  <c r="BW189" i="4"/>
  <c r="BW197" i="4"/>
  <c r="BW19" i="4"/>
  <c r="BW33" i="4"/>
  <c r="BW51" i="4"/>
  <c r="BW65" i="4"/>
  <c r="BW12" i="4"/>
  <c r="BW14" i="4"/>
  <c r="BW20" i="4"/>
  <c r="BW22" i="4"/>
  <c r="BW23" i="4"/>
  <c r="BW39" i="4"/>
  <c r="BW53" i="4"/>
  <c r="BW69" i="4"/>
  <c r="BW79" i="4"/>
  <c r="BW87" i="4"/>
  <c r="BW95" i="4"/>
  <c r="BW103" i="4"/>
  <c r="BW111" i="4"/>
  <c r="BW119" i="4"/>
  <c r="BW127" i="4"/>
  <c r="BW135" i="4"/>
  <c r="BW143" i="4"/>
  <c r="BW151" i="4"/>
  <c r="BW159" i="4"/>
  <c r="BW167" i="4"/>
  <c r="BW175" i="4"/>
  <c r="BW183" i="4"/>
  <c r="BW191" i="4"/>
  <c r="BW7" i="4"/>
  <c r="BW21" i="4"/>
  <c r="BW37" i="4"/>
  <c r="BW55" i="4"/>
  <c r="BW73" i="4"/>
  <c r="BW8" i="4"/>
  <c r="BW16" i="4"/>
  <c r="BW24" i="4"/>
  <c r="BW9" i="4"/>
  <c r="BW27" i="4"/>
  <c r="BW43" i="4"/>
  <c r="BW57" i="4"/>
  <c r="BW71" i="4"/>
  <c r="BW81" i="4"/>
  <c r="BW89" i="4"/>
  <c r="BW97" i="4"/>
  <c r="BW105" i="4"/>
  <c r="BW113" i="4"/>
  <c r="BW121" i="4"/>
  <c r="BW129" i="4"/>
  <c r="BW137" i="4"/>
  <c r="BW145" i="4"/>
  <c r="BW153" i="4"/>
  <c r="BW161" i="4"/>
  <c r="BW169" i="4"/>
  <c r="BW177" i="4"/>
  <c r="BW185" i="4"/>
  <c r="BW193" i="4"/>
  <c r="BW11" i="4"/>
  <c r="BW25" i="4"/>
  <c r="BW41" i="4"/>
  <c r="BW59" i="4"/>
  <c r="BW13" i="4"/>
  <c r="BW31" i="4"/>
  <c r="BW47" i="4"/>
  <c r="BW63" i="4"/>
  <c r="BW75" i="4"/>
  <c r="BW83" i="4"/>
  <c r="BW91" i="4"/>
  <c r="BW99" i="4"/>
  <c r="BW107" i="4"/>
  <c r="BW115" i="4"/>
  <c r="BW123" i="4"/>
  <c r="BW131" i="4"/>
  <c r="BW139" i="4"/>
  <c r="BW147" i="4"/>
  <c r="BW155" i="4"/>
  <c r="BW163" i="4"/>
  <c r="BW171" i="4"/>
  <c r="BW179" i="4"/>
  <c r="BW187" i="4"/>
  <c r="BW195" i="4"/>
  <c r="BW15" i="4"/>
  <c r="BW29" i="4"/>
  <c r="BW45" i="4"/>
  <c r="BW61" i="4"/>
  <c r="BW10" i="4"/>
  <c r="BW18" i="4"/>
  <c r="BW28" i="4"/>
  <c r="BW30" i="4"/>
  <c r="BW36" i="4"/>
  <c r="BW38" i="4"/>
  <c r="BW44" i="4"/>
  <c r="BW46" i="4"/>
  <c r="BW52" i="4"/>
  <c r="BW54" i="4"/>
  <c r="BW60" i="4"/>
  <c r="BW62" i="4"/>
  <c r="BW68" i="4"/>
  <c r="BW70" i="4"/>
  <c r="BW76" i="4"/>
  <c r="BW78" i="4"/>
  <c r="BW84" i="4"/>
  <c r="BW86" i="4"/>
  <c r="BW92" i="4"/>
  <c r="BW94" i="4"/>
  <c r="BW100" i="4"/>
  <c r="BW102" i="4"/>
  <c r="BW108" i="4"/>
  <c r="BW110" i="4"/>
  <c r="BW116" i="4"/>
  <c r="BW118" i="4"/>
  <c r="BW124" i="4"/>
  <c r="BW126" i="4"/>
  <c r="BW132" i="4"/>
  <c r="BW134" i="4"/>
  <c r="BW140" i="4"/>
  <c r="BW142" i="4"/>
  <c r="BW148" i="4"/>
  <c r="BW150" i="4"/>
  <c r="BW156" i="4"/>
  <c r="BW158" i="4"/>
  <c r="BW164" i="4"/>
  <c r="BW166" i="4"/>
  <c r="BW172" i="4"/>
  <c r="BW174" i="4"/>
  <c r="BW180" i="4"/>
  <c r="BW182" i="4"/>
  <c r="BW188" i="4"/>
  <c r="BW190" i="4"/>
  <c r="BW196" i="4"/>
  <c r="BW198" i="4"/>
  <c r="BW32" i="4"/>
  <c r="BW40" i="4"/>
  <c r="BW48" i="4"/>
  <c r="BW56" i="4"/>
  <c r="BW64" i="4"/>
  <c r="BW72" i="4"/>
  <c r="BW80" i="4"/>
  <c r="BW88" i="4"/>
  <c r="BW96" i="4"/>
  <c r="BW98" i="4"/>
  <c r="BW104" i="4"/>
  <c r="BW106" i="4"/>
  <c r="BW112" i="4"/>
  <c r="BW114" i="4"/>
  <c r="BW120" i="4"/>
  <c r="BW122" i="4"/>
  <c r="BW128" i="4"/>
  <c r="BW130" i="4"/>
  <c r="BW136" i="4"/>
  <c r="BW138" i="4"/>
  <c r="BW144" i="4"/>
  <c r="BW146" i="4"/>
  <c r="BW152" i="4"/>
  <c r="BW154" i="4"/>
  <c r="BW160" i="4"/>
  <c r="BW162" i="4"/>
  <c r="BW168" i="4"/>
  <c r="BW170" i="4"/>
  <c r="BW176" i="4"/>
  <c r="BW178" i="4"/>
  <c r="BW184" i="4"/>
  <c r="BW186" i="4"/>
  <c r="BW192" i="4"/>
  <c r="BW194" i="4"/>
  <c r="BW26" i="4"/>
  <c r="BW34" i="4"/>
  <c r="BW42" i="4"/>
  <c r="BW50" i="4"/>
  <c r="BW58" i="4"/>
  <c r="BW66" i="4"/>
  <c r="BW74" i="4"/>
  <c r="BW82" i="4"/>
  <c r="BW90" i="4"/>
  <c r="CG3" i="2"/>
  <c r="BR5" i="2"/>
  <c r="BR6" i="2"/>
  <c r="BW4" i="2"/>
  <c r="CL2" i="2"/>
  <c r="CK4" i="2"/>
  <c r="CZ2" i="2"/>
  <c r="DI3" i="2"/>
  <c r="CT5" i="2"/>
  <c r="CT6" i="2"/>
  <c r="B194" i="108"/>
  <c r="B178" i="108"/>
  <c r="B162" i="108"/>
  <c r="B146" i="108"/>
  <c r="B130" i="108"/>
  <c r="B196" i="108"/>
  <c r="B180" i="108"/>
  <c r="B164" i="108"/>
  <c r="B148" i="108"/>
  <c r="B132" i="108"/>
  <c r="B116" i="108"/>
  <c r="B100" i="108"/>
  <c r="B84" i="108"/>
  <c r="B68" i="108"/>
  <c r="B52" i="108"/>
  <c r="B36" i="108"/>
  <c r="B20" i="108"/>
  <c r="B191" i="108"/>
  <c r="B177" i="108"/>
  <c r="B145" i="108"/>
  <c r="B110" i="108"/>
  <c r="B94" i="108"/>
  <c r="B78" i="108"/>
  <c r="B62" i="108"/>
  <c r="B46" i="108"/>
  <c r="B30" i="108"/>
  <c r="B14" i="108"/>
  <c r="B179" i="108"/>
  <c r="B149" i="108"/>
  <c r="B117" i="108"/>
  <c r="B85" i="108"/>
  <c r="B53" i="108"/>
  <c r="B21" i="108"/>
  <c r="B175" i="108"/>
  <c r="B143" i="108"/>
  <c r="B111" i="108"/>
  <c r="B79" i="108"/>
  <c r="B47" i="108"/>
  <c r="B15" i="108"/>
  <c r="B105" i="108"/>
  <c r="B71" i="108"/>
  <c r="B39" i="108"/>
  <c r="B9" i="108"/>
  <c r="B163" i="108"/>
  <c r="B131" i="108"/>
  <c r="B99" i="108"/>
  <c r="B69" i="108"/>
  <c r="B37" i="108"/>
  <c r="B190" i="108"/>
  <c r="B174" i="108"/>
  <c r="B158" i="108"/>
  <c r="B142" i="108"/>
  <c r="B126" i="108"/>
  <c r="B192" i="108"/>
  <c r="B176" i="108"/>
  <c r="B160" i="108"/>
  <c r="B144" i="108"/>
  <c r="B128" i="108"/>
  <c r="B112" i="108"/>
  <c r="B96" i="108"/>
  <c r="B80" i="108"/>
  <c r="B64" i="108"/>
  <c r="B48" i="108"/>
  <c r="B32" i="108"/>
  <c r="B16" i="108"/>
  <c r="B189" i="108"/>
  <c r="B169" i="108"/>
  <c r="B137" i="108"/>
  <c r="B106" i="108"/>
  <c r="B90" i="108"/>
  <c r="B74" i="108"/>
  <c r="B58" i="108"/>
  <c r="B42" i="108"/>
  <c r="B26" i="108"/>
  <c r="B10" i="108"/>
  <c r="B173" i="108"/>
  <c r="B141" i="108"/>
  <c r="B109" i="108"/>
  <c r="B75" i="108"/>
  <c r="B43" i="108"/>
  <c r="B13" i="108"/>
  <c r="B167" i="108"/>
  <c r="B135" i="108"/>
  <c r="B103" i="108"/>
  <c r="B73" i="108"/>
  <c r="B41" i="108"/>
  <c r="B7" i="108"/>
  <c r="B97" i="108"/>
  <c r="B63" i="108"/>
  <c r="B31" i="108"/>
  <c r="B193" i="108"/>
  <c r="B155" i="108"/>
  <c r="B123" i="108"/>
  <c r="B91" i="108"/>
  <c r="B61" i="108"/>
  <c r="B27" i="108"/>
  <c r="B186" i="108"/>
  <c r="B170" i="108"/>
  <c r="B154" i="108"/>
  <c r="B138" i="108"/>
  <c r="B122" i="108"/>
  <c r="B188" i="108"/>
  <c r="B172" i="108"/>
  <c r="B156" i="108"/>
  <c r="B140" i="108"/>
  <c r="B124" i="108"/>
  <c r="B108" i="108"/>
  <c r="B92" i="108"/>
  <c r="B76" i="108"/>
  <c r="B60" i="108"/>
  <c r="B44" i="108"/>
  <c r="B28" i="108"/>
  <c r="B12" i="108"/>
  <c r="B187" i="108"/>
  <c r="B161" i="108"/>
  <c r="B129" i="108"/>
  <c r="B102" i="108"/>
  <c r="B86" i="108"/>
  <c r="B70" i="108"/>
  <c r="B54" i="108"/>
  <c r="B38" i="108"/>
  <c r="B22" i="108"/>
  <c r="B6" i="108"/>
  <c r="B165" i="108"/>
  <c r="B133" i="108"/>
  <c r="B101" i="108"/>
  <c r="B67" i="108"/>
  <c r="B35" i="108"/>
  <c r="B5" i="108"/>
  <c r="B159" i="108"/>
  <c r="B127" i="108"/>
  <c r="B95" i="108"/>
  <c r="B65" i="108"/>
  <c r="B33" i="108"/>
  <c r="B121" i="108"/>
  <c r="B89" i="108"/>
  <c r="B57" i="108"/>
  <c r="B25" i="108"/>
  <c r="B181" i="108"/>
  <c r="B147" i="108"/>
  <c r="B115" i="108"/>
  <c r="B83" i="108"/>
  <c r="B51" i="108"/>
  <c r="B19" i="108"/>
  <c r="B182" i="108"/>
  <c r="B166" i="108"/>
  <c r="B150" i="108"/>
  <c r="B134" i="108"/>
  <c r="B118" i="108"/>
  <c r="B184" i="108"/>
  <c r="B168" i="108"/>
  <c r="B152" i="108"/>
  <c r="B136" i="108"/>
  <c r="B120" i="108"/>
  <c r="B104" i="108"/>
  <c r="B88" i="108"/>
  <c r="B72" i="108"/>
  <c r="B56" i="108"/>
  <c r="B40" i="108"/>
  <c r="B24" i="108"/>
  <c r="B8" i="108"/>
  <c r="B183" i="108"/>
  <c r="B153" i="108"/>
  <c r="B114" i="108"/>
  <c r="B98" i="108"/>
  <c r="B82" i="108"/>
  <c r="B66" i="108"/>
  <c r="B50" i="108"/>
  <c r="B34" i="108"/>
  <c r="B18" i="108"/>
  <c r="B195" i="108"/>
  <c r="B157" i="108"/>
  <c r="B125" i="108"/>
  <c r="B93" i="108"/>
  <c r="B59" i="108"/>
  <c r="B29" i="108"/>
  <c r="B185" i="108"/>
  <c r="B151" i="108"/>
  <c r="B119" i="108"/>
  <c r="B87" i="108"/>
  <c r="B55" i="108"/>
  <c r="B23" i="108"/>
  <c r="B113" i="108"/>
  <c r="B81" i="108"/>
  <c r="B49" i="108"/>
  <c r="B17" i="108"/>
  <c r="B171" i="108"/>
  <c r="B139" i="108"/>
  <c r="B107" i="108"/>
  <c r="B77" i="108"/>
  <c r="B45" i="108"/>
  <c r="B11" i="108"/>
  <c r="O196" i="108"/>
  <c r="O195" i="108"/>
  <c r="O194" i="108"/>
  <c r="O193" i="108"/>
  <c r="O192" i="108"/>
  <c r="O191" i="108"/>
  <c r="O190" i="108"/>
  <c r="O189" i="108"/>
  <c r="O188" i="108"/>
  <c r="O187" i="108"/>
  <c r="O186" i="108"/>
  <c r="O185" i="108"/>
  <c r="O184" i="108"/>
  <c r="O183" i="108"/>
  <c r="O182" i="108"/>
  <c r="O181" i="108"/>
  <c r="O180" i="108"/>
  <c r="O179" i="108"/>
  <c r="O178" i="108"/>
  <c r="O177" i="108"/>
  <c r="O176" i="108"/>
  <c r="O175" i="108"/>
  <c r="O174" i="108"/>
  <c r="O173" i="108"/>
  <c r="O172" i="108"/>
  <c r="O171" i="108"/>
  <c r="O170" i="108"/>
  <c r="O169" i="108"/>
  <c r="O168" i="108"/>
  <c r="O167" i="108"/>
  <c r="O166" i="108"/>
  <c r="O165" i="108"/>
  <c r="O164" i="108"/>
  <c r="O163" i="108"/>
  <c r="O162" i="108"/>
  <c r="O161" i="108"/>
  <c r="O160" i="108"/>
  <c r="O159" i="108"/>
  <c r="O158" i="108"/>
  <c r="O157" i="108"/>
  <c r="O156" i="108"/>
  <c r="O155" i="108"/>
  <c r="O154" i="108"/>
  <c r="O153" i="108"/>
  <c r="O152" i="108"/>
  <c r="O151" i="108"/>
  <c r="O150" i="108"/>
  <c r="O149" i="108"/>
  <c r="O148" i="108"/>
  <c r="O147" i="108"/>
  <c r="O146" i="108"/>
  <c r="O145" i="108"/>
  <c r="O144" i="108"/>
  <c r="O143" i="108"/>
  <c r="O142" i="108"/>
  <c r="O141" i="108"/>
  <c r="O140" i="108"/>
  <c r="O139" i="108"/>
  <c r="O138" i="108"/>
  <c r="O137" i="108"/>
  <c r="O136" i="108"/>
  <c r="O135" i="108"/>
  <c r="O134" i="108"/>
  <c r="O133" i="108"/>
  <c r="O132" i="108"/>
  <c r="O131" i="108"/>
  <c r="O130" i="108"/>
  <c r="O129" i="108"/>
  <c r="O128" i="108"/>
  <c r="O127" i="108"/>
  <c r="O126" i="108"/>
  <c r="O125" i="108"/>
  <c r="O124" i="108"/>
  <c r="O123" i="108"/>
  <c r="O122" i="108"/>
  <c r="O121" i="108"/>
  <c r="O120" i="108"/>
  <c r="O119" i="108"/>
  <c r="O118" i="108"/>
  <c r="O117" i="108"/>
  <c r="O116" i="108"/>
  <c r="O115" i="108"/>
  <c r="O114" i="108"/>
  <c r="O113" i="108"/>
  <c r="O112" i="108"/>
  <c r="O111" i="108"/>
  <c r="O110" i="108"/>
  <c r="O109" i="108"/>
  <c r="O108" i="108"/>
  <c r="O107" i="108"/>
  <c r="O106" i="108"/>
  <c r="O105" i="108"/>
  <c r="O104" i="108"/>
  <c r="O103" i="108"/>
  <c r="O102" i="108"/>
  <c r="O101" i="108"/>
  <c r="O100" i="108"/>
  <c r="O99" i="108"/>
  <c r="O98" i="108"/>
  <c r="O97" i="108"/>
  <c r="O96" i="108"/>
  <c r="O95" i="108"/>
  <c r="O94" i="108"/>
  <c r="O93" i="108"/>
  <c r="O92" i="108"/>
  <c r="O91" i="108"/>
  <c r="O90" i="108"/>
  <c r="O89" i="108"/>
  <c r="O88" i="108"/>
  <c r="O87" i="108"/>
  <c r="O86" i="108"/>
  <c r="O85" i="108"/>
  <c r="O84" i="108"/>
  <c r="O83" i="108"/>
  <c r="O82" i="108"/>
  <c r="O81" i="108"/>
  <c r="O80" i="108"/>
  <c r="O79" i="108"/>
  <c r="O78" i="108"/>
  <c r="O77" i="108"/>
  <c r="O76" i="108"/>
  <c r="O75" i="108"/>
  <c r="O74" i="108"/>
  <c r="O73" i="108"/>
  <c r="O72" i="108"/>
  <c r="O71" i="108"/>
  <c r="O70" i="108"/>
  <c r="O69" i="108"/>
  <c r="O68" i="108"/>
  <c r="O67" i="108"/>
  <c r="O66" i="108"/>
  <c r="O65" i="108"/>
  <c r="O64" i="108"/>
  <c r="O63" i="108"/>
  <c r="O62" i="108"/>
  <c r="O61" i="108"/>
  <c r="O60" i="108"/>
  <c r="O59" i="108"/>
  <c r="O58" i="108"/>
  <c r="O57" i="108"/>
  <c r="O56" i="108"/>
  <c r="O55" i="108"/>
  <c r="O54" i="108"/>
  <c r="O53" i="108"/>
  <c r="O52" i="108"/>
  <c r="O51" i="108"/>
  <c r="O50" i="108"/>
  <c r="O49" i="108"/>
  <c r="O48" i="108"/>
  <c r="O47" i="108"/>
  <c r="O46" i="108"/>
  <c r="O45" i="108"/>
  <c r="O44" i="108"/>
  <c r="O43" i="108"/>
  <c r="O42" i="108"/>
  <c r="O41" i="108"/>
  <c r="O40" i="108"/>
  <c r="O39" i="108"/>
  <c r="O38" i="108"/>
  <c r="O37" i="108"/>
  <c r="O36" i="108"/>
  <c r="O35" i="108"/>
  <c r="O34" i="108"/>
  <c r="O33" i="108"/>
  <c r="O32" i="108"/>
  <c r="O31" i="108"/>
  <c r="O30" i="108"/>
  <c r="O29" i="108"/>
  <c r="O28" i="108"/>
  <c r="O27" i="108"/>
  <c r="O26" i="108"/>
  <c r="O25" i="108"/>
  <c r="O24" i="108"/>
  <c r="O23" i="108"/>
  <c r="O22" i="108"/>
  <c r="O21" i="108"/>
  <c r="O20" i="108"/>
  <c r="O19" i="108"/>
  <c r="O18" i="108"/>
  <c r="O17" i="108"/>
  <c r="O16" i="108"/>
  <c r="O15" i="108"/>
  <c r="O14" i="108"/>
  <c r="O13" i="108"/>
  <c r="O12" i="108"/>
  <c r="O11" i="108"/>
  <c r="O10" i="108"/>
  <c r="O9" i="108"/>
  <c r="O8" i="108"/>
  <c r="O7" i="108"/>
  <c r="O6" i="108"/>
  <c r="O5" i="108"/>
  <c r="AH12" i="4"/>
  <c r="AH20" i="4"/>
  <c r="AH28" i="4"/>
  <c r="AH36" i="4"/>
  <c r="AH44" i="4"/>
  <c r="AH7" i="4"/>
  <c r="AH15" i="4"/>
  <c r="AH23" i="4"/>
  <c r="AH31" i="4"/>
  <c r="AH39" i="4"/>
  <c r="AH47" i="4"/>
  <c r="AH54" i="4"/>
  <c r="AH62" i="4"/>
  <c r="AH70" i="4"/>
  <c r="AH78" i="4"/>
  <c r="AH86" i="4"/>
  <c r="AH94" i="4"/>
  <c r="AH102" i="4"/>
  <c r="AH110" i="4"/>
  <c r="AH118" i="4"/>
  <c r="AH59" i="4"/>
  <c r="AH67" i="4"/>
  <c r="AH75" i="4"/>
  <c r="AH83" i="4"/>
  <c r="AH91" i="4"/>
  <c r="AH99" i="4"/>
  <c r="AH107" i="4"/>
  <c r="AH115" i="4"/>
  <c r="AH124" i="4"/>
  <c r="AH132" i="4"/>
  <c r="AH140" i="4"/>
  <c r="AH148" i="4"/>
  <c r="AH123" i="4"/>
  <c r="AH131" i="4"/>
  <c r="AH139" i="4"/>
  <c r="AH147" i="4"/>
  <c r="AH157" i="4"/>
  <c r="AH165" i="4"/>
  <c r="AH173" i="4"/>
  <c r="AH181" i="4"/>
  <c r="AH156" i="4"/>
  <c r="AH164" i="4"/>
  <c r="AH172" i="4"/>
  <c r="AH180" i="4"/>
  <c r="AH187" i="4"/>
  <c r="AH195" i="4"/>
  <c r="AH188" i="4"/>
  <c r="AH196" i="4"/>
  <c r="AH14" i="4"/>
  <c r="AH22" i="4"/>
  <c r="AH30" i="4"/>
  <c r="AH38" i="4"/>
  <c r="AH46" i="4"/>
  <c r="AH9" i="4"/>
  <c r="AH17" i="4"/>
  <c r="AH25" i="4"/>
  <c r="AH33" i="4"/>
  <c r="AH41" i="4"/>
  <c r="AH49" i="4"/>
  <c r="AH56" i="4"/>
  <c r="AH64" i="4"/>
  <c r="AH72" i="4"/>
  <c r="AH80" i="4"/>
  <c r="AH88" i="4"/>
  <c r="AH96" i="4"/>
  <c r="AH104" i="4"/>
  <c r="AH112" i="4"/>
  <c r="AH53" i="4"/>
  <c r="AH61" i="4"/>
  <c r="AH69" i="4"/>
  <c r="AH77" i="4"/>
  <c r="AH85" i="4"/>
  <c r="AH93" i="4"/>
  <c r="AH101" i="4"/>
  <c r="AH109" i="4"/>
  <c r="AH117" i="4"/>
  <c r="AH126" i="4"/>
  <c r="AH134" i="4"/>
  <c r="AH142" i="4"/>
  <c r="AH151" i="4"/>
  <c r="AH125" i="4"/>
  <c r="AH133" i="4"/>
  <c r="AH141" i="4"/>
  <c r="AH149" i="4"/>
  <c r="AH159" i="4"/>
  <c r="AH167" i="4"/>
  <c r="AH175" i="4"/>
  <c r="AH150" i="4"/>
  <c r="AH158" i="4"/>
  <c r="AH166" i="4"/>
  <c r="AH174" i="4"/>
  <c r="AH182" i="4"/>
  <c r="AH189" i="4"/>
  <c r="AH197" i="4"/>
  <c r="AH190" i="4"/>
  <c r="AH198" i="4"/>
  <c r="AH8" i="4"/>
  <c r="AH16" i="4"/>
  <c r="AH24" i="4"/>
  <c r="AH32" i="4"/>
  <c r="AH40" i="4"/>
  <c r="AH48" i="4"/>
  <c r="AH11" i="4"/>
  <c r="AH19" i="4"/>
  <c r="AH27" i="4"/>
  <c r="AH35" i="4"/>
  <c r="AH43" i="4"/>
  <c r="AH51" i="4"/>
  <c r="AH58" i="4"/>
  <c r="AH66" i="4"/>
  <c r="AH74" i="4"/>
  <c r="AH82" i="4"/>
  <c r="AH90" i="4"/>
  <c r="AH98" i="4"/>
  <c r="AH106" i="4"/>
  <c r="AH114" i="4"/>
  <c r="AH55" i="4"/>
  <c r="AH63" i="4"/>
  <c r="AH71" i="4"/>
  <c r="AH79" i="4"/>
  <c r="AH87" i="4"/>
  <c r="AH95" i="4"/>
  <c r="AH103" i="4"/>
  <c r="AH111" i="4"/>
  <c r="AH120" i="4"/>
  <c r="AH128" i="4"/>
  <c r="AH136" i="4"/>
  <c r="AH144" i="4"/>
  <c r="AH119" i="4"/>
  <c r="AH127" i="4"/>
  <c r="AH135" i="4"/>
  <c r="AH143" i="4"/>
  <c r="AH153" i="4"/>
  <c r="AH161" i="4"/>
  <c r="AH169" i="4"/>
  <c r="AH177" i="4"/>
  <c r="AH152" i="4"/>
  <c r="AH160" i="4"/>
  <c r="AH168" i="4"/>
  <c r="AH176" i="4"/>
  <c r="AH183" i="4"/>
  <c r="AH191" i="4"/>
  <c r="AH184" i="4"/>
  <c r="AH192" i="4"/>
  <c r="AH10" i="4"/>
  <c r="AH18" i="4"/>
  <c r="AH26" i="4"/>
  <c r="AH34" i="4"/>
  <c r="AH42" i="4"/>
  <c r="AH50" i="4"/>
  <c r="AH13" i="4"/>
  <c r="AH21" i="4"/>
  <c r="AH29" i="4"/>
  <c r="AH37" i="4"/>
  <c r="AH45" i="4"/>
  <c r="AH52" i="4"/>
  <c r="AH60" i="4"/>
  <c r="AH68" i="4"/>
  <c r="AH76" i="4"/>
  <c r="AH84" i="4"/>
  <c r="AH92" i="4"/>
  <c r="AH100" i="4"/>
  <c r="AH108" i="4"/>
  <c r="AH116" i="4"/>
  <c r="AH57" i="4"/>
  <c r="AH65" i="4"/>
  <c r="AH73" i="4"/>
  <c r="AH81" i="4"/>
  <c r="AH89" i="4"/>
  <c r="AH97" i="4"/>
  <c r="AH105" i="4"/>
  <c r="AH113" i="4"/>
  <c r="AH122" i="4"/>
  <c r="AH130" i="4"/>
  <c r="AH138" i="4"/>
  <c r="AH146" i="4"/>
  <c r="AH121" i="4"/>
  <c r="AH129" i="4"/>
  <c r="AH137" i="4"/>
  <c r="AH145" i="4"/>
  <c r="AH155" i="4"/>
  <c r="AH163" i="4"/>
  <c r="AH171" i="4"/>
  <c r="AH179" i="4"/>
  <c r="AH154" i="4"/>
  <c r="AH162" i="4"/>
  <c r="AH170" i="4"/>
  <c r="AH178" i="4"/>
  <c r="AH185" i="4"/>
  <c r="AH193" i="4"/>
  <c r="AH186" i="4"/>
  <c r="AH194" i="4"/>
  <c r="N192" i="50"/>
  <c r="N176" i="50"/>
  <c r="N160" i="50"/>
  <c r="N144" i="50"/>
  <c r="N128" i="50"/>
  <c r="N194" i="50"/>
  <c r="N178" i="50"/>
  <c r="N162" i="50"/>
  <c r="N146" i="50"/>
  <c r="N130" i="50"/>
  <c r="N114" i="50"/>
  <c r="N98" i="50"/>
  <c r="N82" i="50"/>
  <c r="N66" i="50"/>
  <c r="N50" i="50"/>
  <c r="N34" i="50"/>
  <c r="N18" i="50"/>
  <c r="N193" i="50"/>
  <c r="N167" i="50"/>
  <c r="N135" i="50"/>
  <c r="N108" i="50"/>
  <c r="N92" i="50"/>
  <c r="N76" i="50"/>
  <c r="N60" i="50"/>
  <c r="N44" i="50"/>
  <c r="N28" i="50"/>
  <c r="N12" i="50"/>
  <c r="N171" i="50"/>
  <c r="N139" i="50"/>
  <c r="N107" i="50"/>
  <c r="N73" i="50"/>
  <c r="N41" i="50"/>
  <c r="N11" i="50"/>
  <c r="N165" i="50"/>
  <c r="N133" i="50"/>
  <c r="N101" i="50"/>
  <c r="N71" i="50"/>
  <c r="N39" i="50"/>
  <c r="N127" i="50"/>
  <c r="N95" i="50"/>
  <c r="N63" i="50"/>
  <c r="N31" i="50"/>
  <c r="N187" i="50"/>
  <c r="N153" i="50"/>
  <c r="N121" i="50"/>
  <c r="N89" i="50"/>
  <c r="N57" i="50"/>
  <c r="N25" i="50"/>
  <c r="N188" i="50"/>
  <c r="N172" i="50"/>
  <c r="N156" i="50"/>
  <c r="N140" i="50"/>
  <c r="N124" i="50"/>
  <c r="N190" i="50"/>
  <c r="N174" i="50"/>
  <c r="N158" i="50"/>
  <c r="N142" i="50"/>
  <c r="N126" i="50"/>
  <c r="N110" i="50"/>
  <c r="N94" i="50"/>
  <c r="N78" i="50"/>
  <c r="N62" i="50"/>
  <c r="N46" i="50"/>
  <c r="N30" i="50"/>
  <c r="N14" i="50"/>
  <c r="N189" i="50"/>
  <c r="N159" i="50"/>
  <c r="N120" i="50"/>
  <c r="N104" i="50"/>
  <c r="N88" i="50"/>
  <c r="N72" i="50"/>
  <c r="N56" i="50"/>
  <c r="N40" i="50"/>
  <c r="N24" i="50"/>
  <c r="N201" i="50"/>
  <c r="N163" i="50"/>
  <c r="N131" i="50"/>
  <c r="N99" i="50"/>
  <c r="N65" i="50"/>
  <c r="N35" i="50"/>
  <c r="N191" i="50"/>
  <c r="N157" i="50"/>
  <c r="N125" i="50"/>
  <c r="N93" i="50"/>
  <c r="N61" i="50"/>
  <c r="N29" i="50"/>
  <c r="N119" i="50"/>
  <c r="N87" i="50"/>
  <c r="N55" i="50"/>
  <c r="N23" i="50"/>
  <c r="N177" i="50"/>
  <c r="N145" i="50"/>
  <c r="N113" i="50"/>
  <c r="N83" i="50"/>
  <c r="N51" i="50"/>
  <c r="N17" i="50"/>
  <c r="N200" i="50"/>
  <c r="N184" i="50"/>
  <c r="N168" i="50"/>
  <c r="N152" i="50"/>
  <c r="N136" i="50"/>
  <c r="N202" i="50"/>
  <c r="N186" i="50"/>
  <c r="N170" i="50"/>
  <c r="N154" i="50"/>
  <c r="N138" i="50"/>
  <c r="N122" i="50"/>
  <c r="N106" i="50"/>
  <c r="N90" i="50"/>
  <c r="N74" i="50"/>
  <c r="N58" i="50"/>
  <c r="N42" i="50"/>
  <c r="N26" i="50"/>
  <c r="N197" i="50"/>
  <c r="N183" i="50"/>
  <c r="N151" i="50"/>
  <c r="N116" i="50"/>
  <c r="N100" i="50"/>
  <c r="N84" i="50"/>
  <c r="N68" i="50"/>
  <c r="N52" i="50"/>
  <c r="N36" i="50"/>
  <c r="N20" i="50"/>
  <c r="N185" i="50"/>
  <c r="N155" i="50"/>
  <c r="N123" i="50"/>
  <c r="N91" i="50"/>
  <c r="N59" i="50"/>
  <c r="N27" i="50"/>
  <c r="N181" i="50"/>
  <c r="N149" i="50"/>
  <c r="N117" i="50"/>
  <c r="N85" i="50"/>
  <c r="N53" i="50"/>
  <c r="N21" i="50"/>
  <c r="N111" i="50"/>
  <c r="N77" i="50"/>
  <c r="N45" i="50"/>
  <c r="N15" i="50"/>
  <c r="N169" i="50"/>
  <c r="N137" i="50"/>
  <c r="N105" i="50"/>
  <c r="N75" i="50"/>
  <c r="N43" i="50"/>
  <c r="N196" i="50"/>
  <c r="N180" i="50"/>
  <c r="N164" i="50"/>
  <c r="N148" i="50"/>
  <c r="N132" i="50"/>
  <c r="N198" i="50"/>
  <c r="N182" i="50"/>
  <c r="N166" i="50"/>
  <c r="N150" i="50"/>
  <c r="N134" i="50"/>
  <c r="N118" i="50"/>
  <c r="N102" i="50"/>
  <c r="N86" i="50"/>
  <c r="N70" i="50"/>
  <c r="N54" i="50"/>
  <c r="N38" i="50"/>
  <c r="N22" i="50"/>
  <c r="N195" i="50"/>
  <c r="N175" i="50"/>
  <c r="N143" i="50"/>
  <c r="N112" i="50"/>
  <c r="N96" i="50"/>
  <c r="N80" i="50"/>
  <c r="N64" i="50"/>
  <c r="N48" i="50"/>
  <c r="N32" i="50"/>
  <c r="N16" i="50"/>
  <c r="N179" i="50"/>
  <c r="N147" i="50"/>
  <c r="N115" i="50"/>
  <c r="N81" i="50"/>
  <c r="N49" i="50"/>
  <c r="N19" i="50"/>
  <c r="N173" i="50"/>
  <c r="N141" i="50"/>
  <c r="N109" i="50"/>
  <c r="N79" i="50"/>
  <c r="N47" i="50"/>
  <c r="N13" i="50"/>
  <c r="N103" i="50"/>
  <c r="N69" i="50"/>
  <c r="N37" i="50"/>
  <c r="N199" i="50"/>
  <c r="N161" i="50"/>
  <c r="N129" i="50"/>
  <c r="N97" i="50"/>
  <c r="N67" i="50"/>
  <c r="N33" i="50"/>
  <c r="F184" i="50"/>
  <c r="U184" i="50" s="1"/>
  <c r="F168" i="50"/>
  <c r="U168" i="50" s="1"/>
  <c r="F152" i="50"/>
  <c r="U152" i="50" s="1"/>
  <c r="F136" i="50"/>
  <c r="U136" i="50" s="1"/>
  <c r="F202" i="50"/>
  <c r="U202" i="50" s="1"/>
  <c r="F20" i="50"/>
  <c r="U20" i="50" s="1"/>
  <c r="F21" i="50"/>
  <c r="U21" i="50" s="1"/>
  <c r="F15" i="50"/>
  <c r="U15" i="50" s="1"/>
  <c r="F182" i="50"/>
  <c r="U182" i="50" s="1"/>
  <c r="F166" i="50"/>
  <c r="U166" i="50" s="1"/>
  <c r="F150" i="50"/>
  <c r="U150" i="50" s="1"/>
  <c r="F134" i="50"/>
  <c r="U134" i="50" s="1"/>
  <c r="F118" i="50"/>
  <c r="U118" i="50" s="1"/>
  <c r="F102" i="50"/>
  <c r="U102" i="50" s="1"/>
  <c r="F86" i="50"/>
  <c r="U86" i="50" s="1"/>
  <c r="F70" i="50"/>
  <c r="U70" i="50" s="1"/>
  <c r="F54" i="50"/>
  <c r="U54" i="50" s="1"/>
  <c r="F38" i="50"/>
  <c r="U38" i="50" s="1"/>
  <c r="F195" i="50"/>
  <c r="U195" i="50" s="1"/>
  <c r="F175" i="50"/>
  <c r="U175" i="50" s="1"/>
  <c r="F143" i="50"/>
  <c r="U143" i="50" s="1"/>
  <c r="F112" i="50"/>
  <c r="U112" i="50" s="1"/>
  <c r="F96" i="50"/>
  <c r="U96" i="50" s="1"/>
  <c r="F80" i="50"/>
  <c r="U80" i="50" s="1"/>
  <c r="F64" i="50"/>
  <c r="U64" i="50" s="1"/>
  <c r="F48" i="50"/>
  <c r="U48" i="50" s="1"/>
  <c r="F32" i="50"/>
  <c r="U32" i="50" s="1"/>
  <c r="F19" i="50"/>
  <c r="U19" i="50" s="1"/>
  <c r="F13" i="50"/>
  <c r="U13" i="50" s="1"/>
  <c r="F161" i="50"/>
  <c r="U161" i="50" s="1"/>
  <c r="F129" i="50"/>
  <c r="U129" i="50" s="1"/>
  <c r="F97" i="50"/>
  <c r="U97" i="50" s="1"/>
  <c r="F67" i="50"/>
  <c r="U67" i="50" s="1"/>
  <c r="F33" i="50"/>
  <c r="U33" i="50" s="1"/>
  <c r="F201" i="50"/>
  <c r="U201" i="50" s="1"/>
  <c r="L17" i="52"/>
  <c r="A11" i="1"/>
  <c r="A37" i="1"/>
  <c r="AI2" i="4"/>
  <c r="AI3" i="4" s="1"/>
  <c r="AJ5" i="4"/>
  <c r="AS4" i="4"/>
  <c r="AQ3" i="4"/>
  <c r="AO11" i="4"/>
  <c r="AO17" i="4"/>
  <c r="AO25" i="4"/>
  <c r="AO31" i="4"/>
  <c r="AO39" i="4"/>
  <c r="AO51" i="4"/>
  <c r="AO59" i="4"/>
  <c r="AO65" i="4"/>
  <c r="AO73" i="4"/>
  <c r="AO81" i="4"/>
  <c r="AO91" i="4"/>
  <c r="AO99" i="4"/>
  <c r="AO107" i="4"/>
  <c r="AO111" i="4"/>
  <c r="AO115" i="4"/>
  <c r="AO121" i="4"/>
  <c r="AO129" i="4"/>
  <c r="AO137" i="4"/>
  <c r="AO155" i="4"/>
  <c r="AO159" i="4"/>
  <c r="AO165" i="4"/>
  <c r="AO175" i="4"/>
  <c r="AO179" i="4"/>
  <c r="AO181" i="4"/>
  <c r="AO189" i="4"/>
  <c r="AO15" i="4"/>
  <c r="AO23" i="4"/>
  <c r="AO33" i="4"/>
  <c r="AO41" i="4"/>
  <c r="AO45" i="4"/>
  <c r="AO53" i="4"/>
  <c r="AO63" i="4"/>
  <c r="AO71" i="4"/>
  <c r="AO79" i="4"/>
  <c r="AO87" i="4"/>
  <c r="AO93" i="4"/>
  <c r="AO109" i="4"/>
  <c r="AO153" i="4"/>
  <c r="AO177" i="4"/>
  <c r="AO10" i="4"/>
  <c r="AO14" i="4"/>
  <c r="AO18" i="4"/>
  <c r="AO22" i="4"/>
  <c r="AO26" i="4"/>
  <c r="AO30" i="4"/>
  <c r="AO34" i="4"/>
  <c r="AO38" i="4"/>
  <c r="AO42" i="4"/>
  <c r="AO46" i="4"/>
  <c r="AO50" i="4"/>
  <c r="AO54" i="4"/>
  <c r="AO58" i="4"/>
  <c r="AO62" i="4"/>
  <c r="AO66" i="4"/>
  <c r="AO70" i="4"/>
  <c r="AO74" i="4"/>
  <c r="AO78" i="4"/>
  <c r="AO82" i="4"/>
  <c r="AO86" i="4"/>
  <c r="AO90" i="4"/>
  <c r="AO94" i="4"/>
  <c r="AO100" i="4"/>
  <c r="AO106" i="4"/>
  <c r="AO110" i="4"/>
  <c r="AO114" i="4"/>
  <c r="AO118" i="4"/>
  <c r="AO122" i="4"/>
  <c r="AO126" i="4"/>
  <c r="AO130" i="4"/>
  <c r="AO134" i="4"/>
  <c r="AO138" i="4"/>
  <c r="AO142" i="4"/>
  <c r="AO146" i="4"/>
  <c r="AO150" i="4"/>
  <c r="AO154" i="4"/>
  <c r="AO158" i="4"/>
  <c r="AO162" i="4"/>
  <c r="AO166" i="4"/>
  <c r="AO170" i="4"/>
  <c r="AO174" i="4"/>
  <c r="AO178" i="4"/>
  <c r="AO182" i="4"/>
  <c r="AO186" i="4"/>
  <c r="AO190" i="4"/>
  <c r="AO194" i="4"/>
  <c r="AO198" i="4"/>
  <c r="AO7" i="4"/>
  <c r="AO13" i="4"/>
  <c r="AO21" i="4"/>
  <c r="AO29" i="4"/>
  <c r="AO35" i="4"/>
  <c r="AO47" i="4"/>
  <c r="AO55" i="4"/>
  <c r="AO61" i="4"/>
  <c r="AO69" i="4"/>
  <c r="AO77" i="4"/>
  <c r="AO85" i="4"/>
  <c r="AO95" i="4"/>
  <c r="AO103" i="4"/>
  <c r="AO117" i="4"/>
  <c r="AO125" i="4"/>
  <c r="AO133" i="4"/>
  <c r="AO141" i="4"/>
  <c r="AO145" i="4"/>
  <c r="AO149" i="4"/>
  <c r="AO161" i="4"/>
  <c r="AO169" i="4"/>
  <c r="AO185" i="4"/>
  <c r="AO193" i="4"/>
  <c r="AO195" i="4"/>
  <c r="AO197" i="4"/>
  <c r="AO9" i="4"/>
  <c r="AO19" i="4"/>
  <c r="AO27" i="4"/>
  <c r="AO37" i="4"/>
  <c r="AO43" i="4"/>
  <c r="AO49" i="4"/>
  <c r="AO57" i="4"/>
  <c r="AO67" i="4"/>
  <c r="AO75" i="4"/>
  <c r="AO83" i="4"/>
  <c r="AO89" i="4"/>
  <c r="AO97" i="4"/>
  <c r="AO101" i="4"/>
  <c r="AO105" i="4"/>
  <c r="AO113" i="4"/>
  <c r="AO119" i="4"/>
  <c r="AO123" i="4"/>
  <c r="AO127" i="4"/>
  <c r="AO131" i="4"/>
  <c r="AO135" i="4"/>
  <c r="AO139" i="4"/>
  <c r="AO143" i="4"/>
  <c r="AO147" i="4"/>
  <c r="AO151" i="4"/>
  <c r="AO157" i="4"/>
  <c r="AO163" i="4"/>
  <c r="AO167" i="4"/>
  <c r="AO171" i="4"/>
  <c r="AO173" i="4"/>
  <c r="AO183" i="4"/>
  <c r="AO187" i="4"/>
  <c r="AO191" i="4"/>
  <c r="AO8" i="4"/>
  <c r="AO12" i="4"/>
  <c r="AO16" i="4"/>
  <c r="AO20" i="4"/>
  <c r="AO24" i="4"/>
  <c r="AO28" i="4"/>
  <c r="AO32" i="4"/>
  <c r="AO36" i="4"/>
  <c r="AO40" i="4"/>
  <c r="AO44" i="4"/>
  <c r="AO48" i="4"/>
  <c r="AO52" i="4"/>
  <c r="AO56" i="4"/>
  <c r="AO60" i="4"/>
  <c r="AO64" i="4"/>
  <c r="AO68" i="4"/>
  <c r="AO72" i="4"/>
  <c r="AO76" i="4"/>
  <c r="AO80" i="4"/>
  <c r="AO84" i="4"/>
  <c r="AO88" i="4"/>
  <c r="AO92" i="4"/>
  <c r="AO96" i="4"/>
  <c r="AO98" i="4"/>
  <c r="AO102" i="4"/>
  <c r="AO104" i="4"/>
  <c r="AO108" i="4"/>
  <c r="AO112" i="4"/>
  <c r="AO116" i="4"/>
  <c r="AO120" i="4"/>
  <c r="AO124" i="4"/>
  <c r="AO128" i="4"/>
  <c r="AO132" i="4"/>
  <c r="AO136" i="4"/>
  <c r="AO140" i="4"/>
  <c r="AO144" i="4"/>
  <c r="AO148" i="4"/>
  <c r="AO152" i="4"/>
  <c r="AO156" i="4"/>
  <c r="AO160" i="4"/>
  <c r="AO164" i="4"/>
  <c r="AO168" i="4"/>
  <c r="AO172" i="4"/>
  <c r="AO176" i="4"/>
  <c r="AO180" i="4"/>
  <c r="AO184" i="4"/>
  <c r="AO188" i="4"/>
  <c r="AO192" i="4"/>
  <c r="AO196" i="4"/>
  <c r="BF9" i="4"/>
  <c r="BF17" i="4"/>
  <c r="BF25" i="4"/>
  <c r="BF35" i="4"/>
  <c r="BF43" i="4"/>
  <c r="BF49" i="4"/>
  <c r="BF57" i="4"/>
  <c r="BF67" i="4"/>
  <c r="BF75" i="4"/>
  <c r="BF85" i="4"/>
  <c r="BF93" i="4"/>
  <c r="BF101" i="4"/>
  <c r="BF109" i="4"/>
  <c r="BF117" i="4"/>
  <c r="BF125" i="4"/>
  <c r="BF133" i="4"/>
  <c r="BF145" i="4"/>
  <c r="BF153" i="4"/>
  <c r="BF161" i="4"/>
  <c r="BF169" i="4"/>
  <c r="BF177" i="4"/>
  <c r="BF187" i="4"/>
  <c r="BF11" i="4"/>
  <c r="BF15" i="4"/>
  <c r="BF23" i="4"/>
  <c r="BF31" i="4"/>
  <c r="BF37" i="4"/>
  <c r="BF45" i="4"/>
  <c r="BF55" i="4"/>
  <c r="BF61" i="4"/>
  <c r="BF65" i="4"/>
  <c r="BF73" i="4"/>
  <c r="BF87" i="4"/>
  <c r="BF95" i="4"/>
  <c r="BF103" i="4"/>
  <c r="BF111" i="4"/>
  <c r="BF119" i="4"/>
  <c r="BF13" i="4"/>
  <c r="BF21" i="4"/>
  <c r="BF29" i="4"/>
  <c r="BF39" i="4"/>
  <c r="BF47" i="4"/>
  <c r="BF53" i="4"/>
  <c r="BF63" i="4"/>
  <c r="BF71" i="4"/>
  <c r="BF79" i="4"/>
  <c r="BF81" i="4"/>
  <c r="BF89" i="4"/>
  <c r="BF97" i="4"/>
  <c r="BF105" i="4"/>
  <c r="BF113" i="4"/>
  <c r="BF121" i="4"/>
  <c r="BF129" i="4"/>
  <c r="BF137" i="4"/>
  <c r="BF141" i="4"/>
  <c r="BF149" i="4"/>
  <c r="BF157" i="4"/>
  <c r="BF165" i="4"/>
  <c r="BF173" i="4"/>
  <c r="BF183" i="4"/>
  <c r="BF195" i="4"/>
  <c r="BF7" i="4"/>
  <c r="BF19" i="4"/>
  <c r="BF27" i="4"/>
  <c r="BF33" i="4"/>
  <c r="BF41" i="4"/>
  <c r="BF51" i="4"/>
  <c r="BF59" i="4"/>
  <c r="BF69" i="4"/>
  <c r="BF77" i="4"/>
  <c r="BF83" i="4"/>
  <c r="BF91" i="4"/>
  <c r="BF99" i="4"/>
  <c r="BF107" i="4"/>
  <c r="BF115" i="4"/>
  <c r="BF123" i="4"/>
  <c r="BF131" i="4"/>
  <c r="BF139" i="4"/>
  <c r="BF147" i="4"/>
  <c r="BF155" i="4"/>
  <c r="BF163" i="4"/>
  <c r="BF171" i="4"/>
  <c r="BF179" i="4"/>
  <c r="BF185" i="4"/>
  <c r="BF191" i="4"/>
  <c r="BF14" i="4"/>
  <c r="BF18" i="4"/>
  <c r="BF22" i="4"/>
  <c r="BF24" i="4"/>
  <c r="BF26" i="4"/>
  <c r="BF28" i="4"/>
  <c r="BF30" i="4"/>
  <c r="BF32" i="4"/>
  <c r="BF34" i="4"/>
  <c r="BF36" i="4"/>
  <c r="BF38" i="4"/>
  <c r="BF40" i="4"/>
  <c r="BF42" i="4"/>
  <c r="BF44" i="4"/>
  <c r="BF46" i="4"/>
  <c r="BF48" i="4"/>
  <c r="BF50" i="4"/>
  <c r="BF52" i="4"/>
  <c r="BF54" i="4"/>
  <c r="BF56" i="4"/>
  <c r="BF58" i="4"/>
  <c r="BF60" i="4"/>
  <c r="BF62" i="4"/>
  <c r="BF64" i="4"/>
  <c r="BF66" i="4"/>
  <c r="BF68" i="4"/>
  <c r="BF70" i="4"/>
  <c r="BF72" i="4"/>
  <c r="BF74" i="4"/>
  <c r="BF76" i="4"/>
  <c r="BF78" i="4"/>
  <c r="BF80" i="4"/>
  <c r="BF82" i="4"/>
  <c r="BF84" i="4"/>
  <c r="BF86" i="4"/>
  <c r="BF88" i="4"/>
  <c r="BF90" i="4"/>
  <c r="BF92" i="4"/>
  <c r="BF94" i="4"/>
  <c r="BF96" i="4"/>
  <c r="BF98" i="4"/>
  <c r="BF100" i="4"/>
  <c r="BF102" i="4"/>
  <c r="BF104" i="4"/>
  <c r="BF106" i="4"/>
  <c r="BF108" i="4"/>
  <c r="BF110" i="4"/>
  <c r="BF112" i="4"/>
  <c r="BF114" i="4"/>
  <c r="BF116" i="4"/>
  <c r="BF118" i="4"/>
  <c r="BF127" i="4"/>
  <c r="BF135" i="4"/>
  <c r="BF143" i="4"/>
  <c r="BF151" i="4"/>
  <c r="BF159" i="4"/>
  <c r="BF167" i="4"/>
  <c r="BF175" i="4"/>
  <c r="BF181" i="4"/>
  <c r="BF189" i="4"/>
  <c r="BF193" i="4"/>
  <c r="BF197" i="4"/>
  <c r="BF8" i="4"/>
  <c r="BF10" i="4"/>
  <c r="BF12" i="4"/>
  <c r="BF16" i="4"/>
  <c r="BF20" i="4"/>
  <c r="BF120" i="4"/>
  <c r="BF122" i="4"/>
  <c r="BF124" i="4"/>
  <c r="BF126" i="4"/>
  <c r="BF128" i="4"/>
  <c r="BF130" i="4"/>
  <c r="BF132" i="4"/>
  <c r="BF134" i="4"/>
  <c r="BF136" i="4"/>
  <c r="BF138" i="4"/>
  <c r="BF140" i="4"/>
  <c r="BF142" i="4"/>
  <c r="BF144" i="4"/>
  <c r="BF146" i="4"/>
  <c r="BF148" i="4"/>
  <c r="BF150" i="4"/>
  <c r="BF152" i="4"/>
  <c r="BF154" i="4"/>
  <c r="BF156" i="4"/>
  <c r="BF158" i="4"/>
  <c r="BF160" i="4"/>
  <c r="BF162" i="4"/>
  <c r="BF164" i="4"/>
  <c r="BF166" i="4"/>
  <c r="BF168" i="4"/>
  <c r="BF170" i="4"/>
  <c r="BF172" i="4"/>
  <c r="BF174" i="4"/>
  <c r="BF176" i="4"/>
  <c r="BF178" i="4"/>
  <c r="BF180" i="4"/>
  <c r="BF182" i="4"/>
  <c r="BF184" i="4"/>
  <c r="BF186" i="4"/>
  <c r="BF188" i="4"/>
  <c r="BF190" i="4"/>
  <c r="BF192" i="4"/>
  <c r="BF194" i="4"/>
  <c r="BF196" i="4"/>
  <c r="BF198" i="4"/>
  <c r="BO5" i="4"/>
  <c r="BO3" i="4"/>
  <c r="BG4" i="4"/>
  <c r="AX5" i="4"/>
  <c r="AX3" i="4"/>
  <c r="BN13" i="4"/>
  <c r="BN21" i="4"/>
  <c r="BN29" i="4"/>
  <c r="BN39" i="4"/>
  <c r="BN47" i="4"/>
  <c r="BN53" i="4"/>
  <c r="BN63" i="4"/>
  <c r="BN71" i="4"/>
  <c r="BN79" i="4"/>
  <c r="BN85" i="4"/>
  <c r="BN93" i="4"/>
  <c r="BN101" i="4"/>
  <c r="BN109" i="4"/>
  <c r="BN117" i="4"/>
  <c r="BN125" i="4"/>
  <c r="BN133" i="4"/>
  <c r="BN141" i="4"/>
  <c r="BN149" i="4"/>
  <c r="BN157" i="4"/>
  <c r="BN165" i="4"/>
  <c r="BN173" i="4"/>
  <c r="BN183" i="4"/>
  <c r="BN195" i="4"/>
  <c r="BN11" i="4"/>
  <c r="BN19" i="4"/>
  <c r="BN27" i="4"/>
  <c r="BN33" i="4"/>
  <c r="BN41" i="4"/>
  <c r="BN51" i="4"/>
  <c r="BN59" i="4"/>
  <c r="BN65" i="4"/>
  <c r="BN73" i="4"/>
  <c r="BN83" i="4"/>
  <c r="BN91" i="4"/>
  <c r="BN99" i="4"/>
  <c r="BN107" i="4"/>
  <c r="BN115" i="4"/>
  <c r="BN123" i="4"/>
  <c r="BN9" i="4"/>
  <c r="BN17" i="4"/>
  <c r="BN25" i="4"/>
  <c r="BN35" i="4"/>
  <c r="BN43" i="4"/>
  <c r="BN49" i="4"/>
  <c r="BN57" i="4"/>
  <c r="BN67" i="4"/>
  <c r="BN75" i="4"/>
  <c r="BN81" i="4"/>
  <c r="BN89" i="4"/>
  <c r="BN97" i="4"/>
  <c r="BN105" i="4"/>
  <c r="BN113" i="4"/>
  <c r="BN121" i="4"/>
  <c r="BN129" i="4"/>
  <c r="BN137" i="4"/>
  <c r="BN145" i="4"/>
  <c r="BN153" i="4"/>
  <c r="BN161" i="4"/>
  <c r="BN169" i="4"/>
  <c r="BN177" i="4"/>
  <c r="BN187" i="4"/>
  <c r="BN7" i="4"/>
  <c r="BN15" i="4"/>
  <c r="BN23" i="4"/>
  <c r="BN31" i="4"/>
  <c r="BN37" i="4"/>
  <c r="BN45" i="4"/>
  <c r="BN55" i="4"/>
  <c r="BN61" i="4"/>
  <c r="BN69" i="4"/>
  <c r="BN77" i="4"/>
  <c r="BN87" i="4"/>
  <c r="BN95" i="4"/>
  <c r="BN103" i="4"/>
  <c r="BN111" i="4"/>
  <c r="BN119" i="4"/>
  <c r="BN127" i="4"/>
  <c r="BN135" i="4"/>
  <c r="BN143" i="4"/>
  <c r="BN151" i="4"/>
  <c r="BN159" i="4"/>
  <c r="BN167" i="4"/>
  <c r="BN175" i="4"/>
  <c r="BN181" i="4"/>
  <c r="BN189" i="4"/>
  <c r="BN193" i="4"/>
  <c r="BN197" i="4"/>
  <c r="BN8" i="4"/>
  <c r="BN12" i="4"/>
  <c r="BN16" i="4"/>
  <c r="BN20" i="4"/>
  <c r="BN24" i="4"/>
  <c r="BN28" i="4"/>
  <c r="BN32" i="4"/>
  <c r="BN36" i="4"/>
  <c r="BN40" i="4"/>
  <c r="BN44" i="4"/>
  <c r="BN48" i="4"/>
  <c r="BN52" i="4"/>
  <c r="BN56" i="4"/>
  <c r="BN60" i="4"/>
  <c r="BN64" i="4"/>
  <c r="BN68" i="4"/>
  <c r="BN72" i="4"/>
  <c r="BN76" i="4"/>
  <c r="BN80" i="4"/>
  <c r="BN84" i="4"/>
  <c r="BN88" i="4"/>
  <c r="BN92" i="4"/>
  <c r="BN96" i="4"/>
  <c r="BN100" i="4"/>
  <c r="BN104" i="4"/>
  <c r="BN108" i="4"/>
  <c r="BN112" i="4"/>
  <c r="BN116" i="4"/>
  <c r="BN131" i="4"/>
  <c r="BN139" i="4"/>
  <c r="BN147" i="4"/>
  <c r="BN155" i="4"/>
  <c r="BN163" i="4"/>
  <c r="BN171" i="4"/>
  <c r="BN179" i="4"/>
  <c r="BN185" i="4"/>
  <c r="BN191" i="4"/>
  <c r="BN10" i="4"/>
  <c r="BN14" i="4"/>
  <c r="BN18" i="4"/>
  <c r="BN22" i="4"/>
  <c r="BN26" i="4"/>
  <c r="BN30" i="4"/>
  <c r="BN34" i="4"/>
  <c r="BN38" i="4"/>
  <c r="BN42" i="4"/>
  <c r="BN46" i="4"/>
  <c r="BN50" i="4"/>
  <c r="BN54" i="4"/>
  <c r="BN58" i="4"/>
  <c r="BN62" i="4"/>
  <c r="BN66" i="4"/>
  <c r="BN70" i="4"/>
  <c r="BN74" i="4"/>
  <c r="BN78" i="4"/>
  <c r="BN82" i="4"/>
  <c r="BN86" i="4"/>
  <c r="BN90" i="4"/>
  <c r="BN94" i="4"/>
  <c r="BN98" i="4"/>
  <c r="BN102" i="4"/>
  <c r="BN106" i="4"/>
  <c r="BN110" i="4"/>
  <c r="BN114" i="4"/>
  <c r="BN118" i="4"/>
  <c r="BN122" i="4"/>
  <c r="BN126" i="4"/>
  <c r="BN130" i="4"/>
  <c r="BN134" i="4"/>
  <c r="BN138" i="4"/>
  <c r="BN142" i="4"/>
  <c r="BN146" i="4"/>
  <c r="BN150" i="4"/>
  <c r="BN154" i="4"/>
  <c r="BN158" i="4"/>
  <c r="BN162" i="4"/>
  <c r="BN166" i="4"/>
  <c r="BN170" i="4"/>
  <c r="BN174" i="4"/>
  <c r="BN178" i="4"/>
  <c r="BN182" i="4"/>
  <c r="BN186" i="4"/>
  <c r="BN190" i="4"/>
  <c r="BN194" i="4"/>
  <c r="BN198" i="4"/>
  <c r="BN120" i="4"/>
  <c r="BN124" i="4"/>
  <c r="BN128" i="4"/>
  <c r="BN132" i="4"/>
  <c r="BN136" i="4"/>
  <c r="BN140" i="4"/>
  <c r="BN144" i="4"/>
  <c r="BN148" i="4"/>
  <c r="BN152" i="4"/>
  <c r="BN156" i="4"/>
  <c r="BN160" i="4"/>
  <c r="BN164" i="4"/>
  <c r="BN168" i="4"/>
  <c r="BN172" i="4"/>
  <c r="BN176" i="4"/>
  <c r="BN180" i="4"/>
  <c r="BN184" i="4"/>
  <c r="BN188" i="4"/>
  <c r="BN192" i="4"/>
  <c r="BN196" i="4"/>
  <c r="AP5" i="4"/>
  <c r="AY4" i="4"/>
  <c r="AP3" i="4"/>
  <c r="AH3" i="4"/>
  <c r="AB2" i="5"/>
  <c r="AB3" i="5" s="1"/>
  <c r="AI4" i="3"/>
  <c r="AU4" i="3"/>
  <c r="AU6" i="3"/>
  <c r="Q195" i="4"/>
  <c r="Q191" i="4"/>
  <c r="Q187" i="4"/>
  <c r="Q183" i="4"/>
  <c r="Q196" i="4"/>
  <c r="Q192" i="4"/>
  <c r="Q188" i="4"/>
  <c r="Q184" i="4"/>
  <c r="Q179" i="4"/>
  <c r="Q175" i="4"/>
  <c r="Q171" i="4"/>
  <c r="Q167" i="4"/>
  <c r="Q163" i="4"/>
  <c r="Q159" i="4"/>
  <c r="Q155" i="4"/>
  <c r="Q151" i="4"/>
  <c r="Q180" i="4"/>
  <c r="Q176" i="4"/>
  <c r="Q172" i="4"/>
  <c r="Q168" i="4"/>
  <c r="Q164" i="4"/>
  <c r="Q160" i="4"/>
  <c r="Q156" i="4"/>
  <c r="Q150" i="4"/>
  <c r="Q146" i="4"/>
  <c r="Q142" i="4"/>
  <c r="Q138" i="4"/>
  <c r="Q134" i="4"/>
  <c r="Q130" i="4"/>
  <c r="Q126" i="4"/>
  <c r="Q122" i="4"/>
  <c r="Q118" i="4"/>
  <c r="Q149" i="4"/>
  <c r="Q145" i="4"/>
  <c r="Q141" i="4"/>
  <c r="Q137" i="4"/>
  <c r="Q133" i="4"/>
  <c r="Q129" i="4"/>
  <c r="Q125" i="4"/>
  <c r="Q121" i="4"/>
  <c r="Q116" i="4"/>
  <c r="Q112" i="4"/>
  <c r="Q108" i="4"/>
  <c r="Q104" i="4"/>
  <c r="Q100" i="4"/>
  <c r="Q96" i="4"/>
  <c r="Q92" i="4"/>
  <c r="Q88" i="4"/>
  <c r="Q84" i="4"/>
  <c r="Q80" i="4"/>
  <c r="Q76" i="4"/>
  <c r="Q72" i="4"/>
  <c r="Q68" i="4"/>
  <c r="Q64" i="4"/>
  <c r="Q60" i="4"/>
  <c r="Q56" i="4"/>
  <c r="Q117" i="4"/>
  <c r="Q113" i="4"/>
  <c r="Q109" i="4"/>
  <c r="Q105" i="4"/>
  <c r="Q101" i="4"/>
  <c r="Q97" i="4"/>
  <c r="Q93" i="4"/>
  <c r="Q89" i="4"/>
  <c r="Q85" i="4"/>
  <c r="Q81" i="4"/>
  <c r="Q77" i="4"/>
  <c r="Q73" i="4"/>
  <c r="Q69" i="4"/>
  <c r="Q65" i="4"/>
  <c r="Q61" i="4"/>
  <c r="Q57" i="4"/>
  <c r="Q53" i="4"/>
  <c r="Q48" i="4"/>
  <c r="Q44" i="4"/>
  <c r="Q40" i="4"/>
  <c r="Q36" i="4"/>
  <c r="Q32" i="4"/>
  <c r="Q28" i="4"/>
  <c r="Q24" i="4"/>
  <c r="Q20" i="4"/>
  <c r="Q16" i="4"/>
  <c r="Q12" i="4"/>
  <c r="Q8" i="4"/>
  <c r="Q51" i="4"/>
  <c r="Q47" i="4"/>
  <c r="Q43" i="4"/>
  <c r="Q39" i="4"/>
  <c r="Q35" i="4"/>
  <c r="Q31" i="4"/>
  <c r="Q27" i="4"/>
  <c r="Q23" i="4"/>
  <c r="Q19" i="4"/>
  <c r="Q15" i="4"/>
  <c r="Q11" i="4"/>
  <c r="Q7" i="4"/>
  <c r="Q197" i="4"/>
  <c r="Q193" i="4"/>
  <c r="Q189" i="4"/>
  <c r="Q185" i="4"/>
  <c r="Q198" i="4"/>
  <c r="Q194" i="4"/>
  <c r="Q190" i="4"/>
  <c r="Q186" i="4"/>
  <c r="Q181" i="4"/>
  <c r="Q177" i="4"/>
  <c r="Q173" i="4"/>
  <c r="Q169" i="4"/>
  <c r="Q165" i="4"/>
  <c r="Q161" i="4"/>
  <c r="Q157" i="4"/>
  <c r="Q153" i="4"/>
  <c r="Q182" i="4"/>
  <c r="Q178" i="4"/>
  <c r="Q174" i="4"/>
  <c r="Q170" i="4"/>
  <c r="Q166" i="4"/>
  <c r="Q162" i="4"/>
  <c r="Q158" i="4"/>
  <c r="Q154" i="4"/>
  <c r="Q148" i="4"/>
  <c r="Q144" i="4"/>
  <c r="Q140" i="4"/>
  <c r="Q136" i="4"/>
  <c r="Q132" i="4"/>
  <c r="Q128" i="4"/>
  <c r="Q124" i="4"/>
  <c r="Q120" i="4"/>
  <c r="Q152" i="4"/>
  <c r="Q147" i="4"/>
  <c r="Q143" i="4"/>
  <c r="Q139" i="4"/>
  <c r="Q135" i="4"/>
  <c r="Q131" i="4"/>
  <c r="Q127" i="4"/>
  <c r="Q123" i="4"/>
  <c r="Q119" i="4"/>
  <c r="Q114" i="4"/>
  <c r="Q110" i="4"/>
  <c r="Q106" i="4"/>
  <c r="Q102" i="4"/>
  <c r="Q98" i="4"/>
  <c r="Q94" i="4"/>
  <c r="Q90" i="4"/>
  <c r="Q86" i="4"/>
  <c r="Q82" i="4"/>
  <c r="Q78" i="4"/>
  <c r="Q74" i="4"/>
  <c r="Q70" i="4"/>
  <c r="Q66" i="4"/>
  <c r="Q62" i="4"/>
  <c r="Q58" i="4"/>
  <c r="Q54" i="4"/>
  <c r="Q115" i="4"/>
  <c r="Q111" i="4"/>
  <c r="Q107" i="4"/>
  <c r="Q103" i="4"/>
  <c r="Q99" i="4"/>
  <c r="Q95" i="4"/>
  <c r="Q91" i="4"/>
  <c r="Q87" i="4"/>
  <c r="Q83" i="4"/>
  <c r="Q79" i="4"/>
  <c r="Q75" i="4"/>
  <c r="Q71" i="4"/>
  <c r="Q67" i="4"/>
  <c r="Q63" i="4"/>
  <c r="Q59" i="4"/>
  <c r="Q55" i="4"/>
  <c r="Q50" i="4"/>
  <c r="Q46" i="4"/>
  <c r="Q42" i="4"/>
  <c r="Q38" i="4"/>
  <c r="Q34" i="4"/>
  <c r="Q30" i="4"/>
  <c r="Q26" i="4"/>
  <c r="Q22" i="4"/>
  <c r="Q18" i="4"/>
  <c r="Q14" i="4"/>
  <c r="Q10" i="4"/>
  <c r="Q52" i="4"/>
  <c r="Q49" i="4"/>
  <c r="Q45" i="4"/>
  <c r="Q41" i="4"/>
  <c r="Q37" i="4"/>
  <c r="Q33" i="4"/>
  <c r="Q29" i="4"/>
  <c r="Q25" i="4"/>
  <c r="Q21" i="4"/>
  <c r="Q17" i="4"/>
  <c r="Q13" i="4"/>
  <c r="Q9" i="4"/>
  <c r="Y195" i="4"/>
  <c r="Y187" i="4"/>
  <c r="Y196" i="4"/>
  <c r="Y188" i="4"/>
  <c r="Y179" i="4"/>
  <c r="Y171" i="4"/>
  <c r="Y163" i="4"/>
  <c r="Y155" i="4"/>
  <c r="Y180" i="4"/>
  <c r="Y172" i="4"/>
  <c r="Y164" i="4"/>
  <c r="Y156" i="4"/>
  <c r="Y146" i="4"/>
  <c r="Y138" i="4"/>
  <c r="Y130" i="4"/>
  <c r="Y122" i="4"/>
  <c r="Y149" i="4"/>
  <c r="Y141" i="4"/>
  <c r="Y133" i="4"/>
  <c r="Y125" i="4"/>
  <c r="Y116" i="4"/>
  <c r="Y108" i="4"/>
  <c r="Y100" i="4"/>
  <c r="Y92" i="4"/>
  <c r="Y84" i="4"/>
  <c r="Y76" i="4"/>
  <c r="Y68" i="4"/>
  <c r="Y60" i="4"/>
  <c r="Y52" i="4"/>
  <c r="Y111" i="4"/>
  <c r="Y103" i="4"/>
  <c r="Y193" i="4"/>
  <c r="Y185" i="4"/>
  <c r="Y194" i="4"/>
  <c r="Y186" i="4"/>
  <c r="Y177" i="4"/>
  <c r="Y169" i="4"/>
  <c r="Y161" i="4"/>
  <c r="Y153" i="4"/>
  <c r="Y178" i="4"/>
  <c r="Y170" i="4"/>
  <c r="Y162" i="4"/>
  <c r="Y154" i="4"/>
  <c r="Y144" i="4"/>
  <c r="Y136" i="4"/>
  <c r="Y128" i="4"/>
  <c r="Y120" i="4"/>
  <c r="Y147" i="4"/>
  <c r="Y139" i="4"/>
  <c r="Y131" i="4"/>
  <c r="Y123" i="4"/>
  <c r="Y114" i="4"/>
  <c r="Y106" i="4"/>
  <c r="Y98" i="4"/>
  <c r="Y90" i="4"/>
  <c r="Y82" i="4"/>
  <c r="Y74" i="4"/>
  <c r="Y66" i="4"/>
  <c r="Y58" i="4"/>
  <c r="Y117" i="4"/>
  <c r="Y109" i="4"/>
  <c r="Y101" i="4"/>
  <c r="Y95" i="4"/>
  <c r="Y87" i="4"/>
  <c r="Y79" i="4"/>
  <c r="Y71" i="4"/>
  <c r="Y63" i="4"/>
  <c r="Y55" i="4"/>
  <c r="Y46" i="4"/>
  <c r="Y38" i="4"/>
  <c r="Y30" i="4"/>
  <c r="Y22" i="4"/>
  <c r="Y14" i="4"/>
  <c r="Y51" i="4"/>
  <c r="Y43" i="4"/>
  <c r="Y35" i="4"/>
  <c r="Y27" i="4"/>
  <c r="Y19" i="4"/>
  <c r="Y11" i="4"/>
  <c r="Y97" i="4"/>
  <c r="Y89" i="4"/>
  <c r="Y81" i="4"/>
  <c r="Y73" i="4"/>
  <c r="Y65" i="4"/>
  <c r="Y57" i="4"/>
  <c r="Y48" i="4"/>
  <c r="Y40" i="4"/>
  <c r="Y32" i="4"/>
  <c r="Y24" i="4"/>
  <c r="Y16" i="4"/>
  <c r="Y8" i="4"/>
  <c r="Y45" i="4"/>
  <c r="Y37" i="4"/>
  <c r="Y29" i="4"/>
  <c r="Y21" i="4"/>
  <c r="Y13" i="4"/>
  <c r="Y191" i="4"/>
  <c r="Y183" i="4"/>
  <c r="Y192" i="4"/>
  <c r="Y184" i="4"/>
  <c r="Y175" i="4"/>
  <c r="Y167" i="4"/>
  <c r="Y159" i="4"/>
  <c r="Y151" i="4"/>
  <c r="Y176" i="4"/>
  <c r="Y168" i="4"/>
  <c r="Y160" i="4"/>
  <c r="Y150" i="4"/>
  <c r="Y142" i="4"/>
  <c r="Y134" i="4"/>
  <c r="Y126" i="4"/>
  <c r="Y118" i="4"/>
  <c r="Y145" i="4"/>
  <c r="Y137" i="4"/>
  <c r="Y129" i="4"/>
  <c r="Y121" i="4"/>
  <c r="Y112" i="4"/>
  <c r="Y104" i="4"/>
  <c r="Y96" i="4"/>
  <c r="Y88" i="4"/>
  <c r="Y80" i="4"/>
  <c r="Y72" i="4"/>
  <c r="Y64" i="4"/>
  <c r="Y56" i="4"/>
  <c r="Y115" i="4"/>
  <c r="Y107" i="4"/>
  <c r="Y197" i="4"/>
  <c r="Y189" i="4"/>
  <c r="Y198" i="4"/>
  <c r="Y190" i="4"/>
  <c r="Y181" i="4"/>
  <c r="Y173" i="4"/>
  <c r="Y165" i="4"/>
  <c r="Y157" i="4"/>
  <c r="Y182" i="4"/>
  <c r="Y174" i="4"/>
  <c r="Y166" i="4"/>
  <c r="Y158" i="4"/>
  <c r="Y148" i="4"/>
  <c r="Y140" i="4"/>
  <c r="Y132" i="4"/>
  <c r="Y124" i="4"/>
  <c r="Y152" i="4"/>
  <c r="Y143" i="4"/>
  <c r="Y135" i="4"/>
  <c r="Y127" i="4"/>
  <c r="Y119" i="4"/>
  <c r="Y110" i="4"/>
  <c r="Y102" i="4"/>
  <c r="Y94" i="4"/>
  <c r="Y86" i="4"/>
  <c r="Y78" i="4"/>
  <c r="Y70" i="4"/>
  <c r="Y62" i="4"/>
  <c r="Y54" i="4"/>
  <c r="Y113" i="4"/>
  <c r="Y105" i="4"/>
  <c r="Y99" i="4"/>
  <c r="Y91" i="4"/>
  <c r="Y83" i="4"/>
  <c r="Y75" i="4"/>
  <c r="Y67" i="4"/>
  <c r="Y59" i="4"/>
  <c r="Y50" i="4"/>
  <c r="Y42" i="4"/>
  <c r="Y34" i="4"/>
  <c r="Y26" i="4"/>
  <c r="Y18" i="4"/>
  <c r="Y10" i="4"/>
  <c r="Y47" i="4"/>
  <c r="Y39" i="4"/>
  <c r="Y31" i="4"/>
  <c r="Y23" i="4"/>
  <c r="Y15" i="4"/>
  <c r="Y7" i="4"/>
  <c r="Y93" i="4"/>
  <c r="Y85" i="4"/>
  <c r="Y77" i="4"/>
  <c r="Y69" i="4"/>
  <c r="Y61" i="4"/>
  <c r="Y53" i="4"/>
  <c r="Y44" i="4"/>
  <c r="Y36" i="4"/>
  <c r="Y28" i="4"/>
  <c r="Y20" i="4"/>
  <c r="Y12" i="4"/>
  <c r="Y49" i="4"/>
  <c r="Y41" i="4"/>
  <c r="Y33" i="4"/>
  <c r="Y25" i="4"/>
  <c r="Y17" i="4"/>
  <c r="Y9" i="4"/>
  <c r="I8" i="4"/>
  <c r="I10" i="4"/>
  <c r="I12" i="4"/>
  <c r="I14" i="4"/>
  <c r="I16" i="4"/>
  <c r="I24" i="4"/>
  <c r="I25" i="4"/>
  <c r="I26" i="4"/>
  <c r="I28" i="4"/>
  <c r="I30" i="4"/>
  <c r="I32" i="4"/>
  <c r="I34" i="4"/>
  <c r="I36" i="4"/>
  <c r="I38" i="4"/>
  <c r="I40" i="4"/>
  <c r="I42" i="4"/>
  <c r="I44" i="4"/>
  <c r="I46" i="4"/>
  <c r="I48" i="4"/>
  <c r="I50" i="4"/>
  <c r="I52" i="4"/>
  <c r="I54" i="4"/>
  <c r="I56" i="4"/>
  <c r="I58" i="4"/>
  <c r="I60" i="4"/>
  <c r="I62" i="4"/>
  <c r="I64" i="4"/>
  <c r="I66" i="4"/>
  <c r="I68" i="4"/>
  <c r="I70" i="4"/>
  <c r="I72" i="4"/>
  <c r="I74" i="4"/>
  <c r="I76" i="4"/>
  <c r="I78" i="4"/>
  <c r="I80" i="4"/>
  <c r="I82" i="4"/>
  <c r="I84" i="4"/>
  <c r="I86" i="4"/>
  <c r="I88" i="4"/>
  <c r="I90" i="4"/>
  <c r="I92" i="4"/>
  <c r="I94" i="4"/>
  <c r="I96" i="4"/>
  <c r="I98" i="4"/>
  <c r="I100" i="4"/>
  <c r="I102" i="4"/>
  <c r="I104" i="4"/>
  <c r="I106" i="4"/>
  <c r="I108" i="4"/>
  <c r="I110" i="4"/>
  <c r="I112" i="4"/>
  <c r="I114" i="4"/>
  <c r="I116" i="4"/>
  <c r="I118" i="4"/>
  <c r="I120" i="4"/>
  <c r="I122" i="4"/>
  <c r="I124" i="4"/>
  <c r="I126" i="4"/>
  <c r="I128" i="4"/>
  <c r="I130" i="4"/>
  <c r="I132" i="4"/>
  <c r="I134" i="4"/>
  <c r="I136" i="4"/>
  <c r="I138" i="4"/>
  <c r="I140" i="4"/>
  <c r="I142" i="4"/>
  <c r="I144" i="4"/>
  <c r="I146" i="4"/>
  <c r="I148" i="4"/>
  <c r="I150" i="4"/>
  <c r="I152" i="4"/>
  <c r="I154" i="4"/>
  <c r="I156" i="4"/>
  <c r="I158" i="4"/>
  <c r="I160" i="4"/>
  <c r="I162" i="4"/>
  <c r="I164" i="4"/>
  <c r="I166" i="4"/>
  <c r="I168" i="4"/>
  <c r="I170" i="4"/>
  <c r="I172" i="4"/>
  <c r="I174" i="4"/>
  <c r="I176" i="4"/>
  <c r="I178" i="4"/>
  <c r="I180" i="4"/>
  <c r="I182" i="4"/>
  <c r="I184" i="4"/>
  <c r="I186" i="4"/>
  <c r="I188" i="4"/>
  <c r="I190" i="4"/>
  <c r="I192" i="4"/>
  <c r="I194" i="4"/>
  <c r="I196" i="4"/>
  <c r="I198" i="4"/>
  <c r="I7" i="4"/>
  <c r="I9" i="4"/>
  <c r="I11" i="4"/>
  <c r="I13" i="4"/>
  <c r="I15" i="4"/>
  <c r="I17" i="4"/>
  <c r="I19" i="4"/>
  <c r="I21" i="4"/>
  <c r="I23" i="4"/>
  <c r="I18" i="4"/>
  <c r="I20" i="4"/>
  <c r="I22" i="4"/>
  <c r="I195" i="4"/>
  <c r="I191" i="4"/>
  <c r="I187" i="4"/>
  <c r="I183" i="4"/>
  <c r="I179" i="4"/>
  <c r="I175" i="4"/>
  <c r="I171" i="4"/>
  <c r="I167" i="4"/>
  <c r="I163" i="4"/>
  <c r="I193" i="4"/>
  <c r="I185" i="4"/>
  <c r="I177" i="4"/>
  <c r="I169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111" i="4"/>
  <c r="I107" i="4"/>
  <c r="I103" i="4"/>
  <c r="I99" i="4"/>
  <c r="I95" i="4"/>
  <c r="I91" i="4"/>
  <c r="I87" i="4"/>
  <c r="I83" i="4"/>
  <c r="I79" i="4"/>
  <c r="I75" i="4"/>
  <c r="I71" i="4"/>
  <c r="I67" i="4"/>
  <c r="I63" i="4"/>
  <c r="I59" i="4"/>
  <c r="I55" i="4"/>
  <c r="I51" i="4"/>
  <c r="I47" i="4"/>
  <c r="I43" i="4"/>
  <c r="I39" i="4"/>
  <c r="I35" i="4"/>
  <c r="I31" i="4"/>
  <c r="I27" i="4"/>
  <c r="I197" i="4"/>
  <c r="I189" i="4"/>
  <c r="I181" i="4"/>
  <c r="I173" i="4"/>
  <c r="I165" i="4"/>
  <c r="I161" i="4"/>
  <c r="I157" i="4"/>
  <c r="I153" i="4"/>
  <c r="I149" i="4"/>
  <c r="I145" i="4"/>
  <c r="I141" i="4"/>
  <c r="I137" i="4"/>
  <c r="I133" i="4"/>
  <c r="I129" i="4"/>
  <c r="I125" i="4"/>
  <c r="I121" i="4"/>
  <c r="I117" i="4"/>
  <c r="I113" i="4"/>
  <c r="I109" i="4"/>
  <c r="I105" i="4"/>
  <c r="I101" i="4"/>
  <c r="I97" i="4"/>
  <c r="I93" i="4"/>
  <c r="I89" i="4"/>
  <c r="I85" i="4"/>
  <c r="I81" i="4"/>
  <c r="I77" i="4"/>
  <c r="I73" i="4"/>
  <c r="I69" i="4"/>
  <c r="I65" i="4"/>
  <c r="I61" i="4"/>
  <c r="I57" i="4"/>
  <c r="I53" i="4"/>
  <c r="I49" i="4"/>
  <c r="I45" i="4"/>
  <c r="I41" i="4"/>
  <c r="I37" i="4"/>
  <c r="I33" i="4"/>
  <c r="I29" i="4"/>
  <c r="S2" i="4"/>
  <c r="J3" i="4"/>
  <c r="Z3" i="4"/>
  <c r="AA5" i="4"/>
  <c r="AA2" i="4"/>
  <c r="R3" i="4"/>
  <c r="W4" i="3"/>
  <c r="AI5" i="3"/>
  <c r="AI6" i="3"/>
  <c r="K4" i="3"/>
  <c r="L2" i="3"/>
  <c r="Z2" i="3" s="1"/>
  <c r="AN2" i="3" s="1"/>
  <c r="BB2" i="3" s="1"/>
  <c r="K5" i="3"/>
  <c r="K6" i="3"/>
  <c r="L3" i="3"/>
  <c r="Z3" i="3" s="1"/>
  <c r="AN3" i="3" s="1"/>
  <c r="BB3" i="3" s="1"/>
  <c r="BB5" i="3" s="1"/>
  <c r="W5" i="3"/>
  <c r="W6" i="3"/>
  <c r="W5" i="2"/>
  <c r="W6" i="2"/>
  <c r="L3" i="2"/>
  <c r="AA3" i="2" s="1"/>
  <c r="AP3" i="2" s="1"/>
  <c r="BE3" i="2" s="1"/>
  <c r="K6" i="2"/>
  <c r="K5" i="2"/>
  <c r="AI6" i="2"/>
  <c r="AI5" i="2"/>
  <c r="AJ4" i="2"/>
  <c r="W4" i="2"/>
  <c r="L2" i="2"/>
  <c r="AA2" i="2" s="1"/>
  <c r="AP2" i="2" s="1"/>
  <c r="AP4" i="2" s="1"/>
  <c r="K4" i="2"/>
  <c r="AB18" i="50"/>
  <c r="AB168" i="50"/>
  <c r="AB191" i="50"/>
  <c r="AB198" i="50"/>
  <c r="AB192" i="50"/>
  <c r="AB14" i="50"/>
  <c r="AB162" i="50"/>
  <c r="V7" i="50"/>
  <c r="AB171" i="50"/>
  <c r="AB166" i="50"/>
  <c r="AB180" i="50"/>
  <c r="V3" i="50"/>
  <c r="AB170" i="50"/>
  <c r="V2" i="50"/>
  <c r="AB15" i="50"/>
  <c r="AB199" i="50"/>
  <c r="AE1" i="50"/>
  <c r="AB19" i="50"/>
  <c r="V5" i="50"/>
  <c r="AB188" i="50"/>
  <c r="V1" i="50"/>
  <c r="AB193" i="50"/>
  <c r="AB175" i="50"/>
  <c r="V6" i="50"/>
  <c r="AB183" i="50"/>
  <c r="AB197" i="50"/>
  <c r="AB201" i="50"/>
  <c r="AB196" i="50"/>
  <c r="AB20" i="50"/>
  <c r="AB182" i="50"/>
  <c r="AB12" i="50"/>
  <c r="AB165" i="50"/>
  <c r="AB21" i="50"/>
  <c r="AB179" i="50"/>
  <c r="AB16" i="50"/>
  <c r="AB173" i="50"/>
  <c r="AB17" i="50"/>
  <c r="AB164" i="50"/>
  <c r="AB176" i="50"/>
  <c r="AB200" i="50"/>
  <c r="AB178" i="50"/>
  <c r="AB174" i="50"/>
  <c r="AB161" i="50"/>
  <c r="AB181" i="50"/>
  <c r="AB202" i="50"/>
  <c r="AB167" i="50"/>
  <c r="AB195" i="50"/>
  <c r="AB194" i="50"/>
  <c r="AB177" i="50"/>
  <c r="AB190" i="50"/>
  <c r="AB184" i="50"/>
  <c r="AB187" i="50"/>
  <c r="AB169" i="50"/>
  <c r="AB189" i="50"/>
  <c r="AB13" i="50"/>
  <c r="AB163" i="50"/>
  <c r="AB185" i="50"/>
  <c r="AB172" i="50"/>
  <c r="AB11" i="50"/>
  <c r="AB186" i="50"/>
  <c r="V4" i="50"/>
  <c r="O1" i="108" l="1"/>
  <c r="DI5" i="2"/>
  <c r="DI6" i="2"/>
  <c r="DJ3" i="2"/>
  <c r="CU5" i="2"/>
  <c r="CU6" i="2"/>
  <c r="BX4" i="2"/>
  <c r="CM2" i="2"/>
  <c r="BT3" i="2"/>
  <c r="BE5" i="2"/>
  <c r="BE6" i="2"/>
  <c r="DO2" i="2"/>
  <c r="DO4" i="2" s="1"/>
  <c r="CZ4" i="2"/>
  <c r="BY2" i="2"/>
  <c r="BJ4" i="2"/>
  <c r="CH3" i="2"/>
  <c r="BS5" i="2"/>
  <c r="BS6" i="2"/>
  <c r="BX13" i="4"/>
  <c r="BX31" i="4"/>
  <c r="BX47" i="4"/>
  <c r="BX63" i="4"/>
  <c r="BX75" i="4"/>
  <c r="BX83" i="4"/>
  <c r="BX91" i="4"/>
  <c r="BX99" i="4"/>
  <c r="BX107" i="4"/>
  <c r="BX115" i="4"/>
  <c r="BX123" i="4"/>
  <c r="BX131" i="4"/>
  <c r="BX139" i="4"/>
  <c r="BX147" i="4"/>
  <c r="BX155" i="4"/>
  <c r="BX163" i="4"/>
  <c r="BX171" i="4"/>
  <c r="BX179" i="4"/>
  <c r="BX187" i="4"/>
  <c r="BX195" i="4"/>
  <c r="BX15" i="4"/>
  <c r="BX29" i="4"/>
  <c r="BX45" i="4"/>
  <c r="BX61" i="4"/>
  <c r="BX10" i="4"/>
  <c r="BX18" i="4"/>
  <c r="BX17" i="4"/>
  <c r="BX35" i="4"/>
  <c r="BX49" i="4"/>
  <c r="BX67" i="4"/>
  <c r="BX77" i="4"/>
  <c r="BX85" i="4"/>
  <c r="BX93" i="4"/>
  <c r="BX101" i="4"/>
  <c r="BX109" i="4"/>
  <c r="BX117" i="4"/>
  <c r="BX125" i="4"/>
  <c r="BX133" i="4"/>
  <c r="BX141" i="4"/>
  <c r="BX149" i="4"/>
  <c r="BX157" i="4"/>
  <c r="BX165" i="4"/>
  <c r="BX173" i="4"/>
  <c r="BX181" i="4"/>
  <c r="BX189" i="4"/>
  <c r="BX197" i="4"/>
  <c r="BX19" i="4"/>
  <c r="BX33" i="4"/>
  <c r="BX51" i="4"/>
  <c r="BX65" i="4"/>
  <c r="BX12" i="4"/>
  <c r="BX20" i="4"/>
  <c r="BX23" i="4"/>
  <c r="BX39" i="4"/>
  <c r="BX53" i="4"/>
  <c r="BX69" i="4"/>
  <c r="BX79" i="4"/>
  <c r="BX87" i="4"/>
  <c r="BX95" i="4"/>
  <c r="BX103" i="4"/>
  <c r="BX111" i="4"/>
  <c r="BX119" i="4"/>
  <c r="BX127" i="4"/>
  <c r="BX135" i="4"/>
  <c r="BX143" i="4"/>
  <c r="BX151" i="4"/>
  <c r="BX159" i="4"/>
  <c r="BX167" i="4"/>
  <c r="BX175" i="4"/>
  <c r="BX183" i="4"/>
  <c r="BX191" i="4"/>
  <c r="BX7" i="4"/>
  <c r="BX21" i="4"/>
  <c r="BX37" i="4"/>
  <c r="BX55" i="4"/>
  <c r="BX73" i="4"/>
  <c r="BX14" i="4"/>
  <c r="BX9" i="4"/>
  <c r="BX27" i="4"/>
  <c r="BX43" i="4"/>
  <c r="BX57" i="4"/>
  <c r="BX71" i="4"/>
  <c r="BX81" i="4"/>
  <c r="BX89" i="4"/>
  <c r="BX97" i="4"/>
  <c r="BX105" i="4"/>
  <c r="BX113" i="4"/>
  <c r="BX121" i="4"/>
  <c r="BX129" i="4"/>
  <c r="BX137" i="4"/>
  <c r="BX145" i="4"/>
  <c r="BX153" i="4"/>
  <c r="BX161" i="4"/>
  <c r="BX169" i="4"/>
  <c r="BX177" i="4"/>
  <c r="BX185" i="4"/>
  <c r="BX193" i="4"/>
  <c r="BX11" i="4"/>
  <c r="BX25" i="4"/>
  <c r="BX41" i="4"/>
  <c r="BX59" i="4"/>
  <c r="BX8" i="4"/>
  <c r="BX16" i="4"/>
  <c r="BX24" i="4"/>
  <c r="BX26" i="4"/>
  <c r="BX34" i="4"/>
  <c r="BX42" i="4"/>
  <c r="BX50" i="4"/>
  <c r="BX58" i="4"/>
  <c r="BX66" i="4"/>
  <c r="BX74" i="4"/>
  <c r="BX82" i="4"/>
  <c r="BX90" i="4"/>
  <c r="BX98" i="4"/>
  <c r="BX106" i="4"/>
  <c r="BX114" i="4"/>
  <c r="BX122" i="4"/>
  <c r="BX130" i="4"/>
  <c r="BX138" i="4"/>
  <c r="BX146" i="4"/>
  <c r="BX154" i="4"/>
  <c r="BX162" i="4"/>
  <c r="BX170" i="4"/>
  <c r="BX178" i="4"/>
  <c r="BX186" i="4"/>
  <c r="BX194" i="4"/>
  <c r="BX28" i="4"/>
  <c r="BX36" i="4"/>
  <c r="BX44" i="4"/>
  <c r="BX52" i="4"/>
  <c r="BX60" i="4"/>
  <c r="BX68" i="4"/>
  <c r="BX76" i="4"/>
  <c r="BX84" i="4"/>
  <c r="BX92" i="4"/>
  <c r="BX100" i="4"/>
  <c r="BX108" i="4"/>
  <c r="BX116" i="4"/>
  <c r="BX124" i="4"/>
  <c r="BX132" i="4"/>
  <c r="BX140" i="4"/>
  <c r="BX148" i="4"/>
  <c r="BX156" i="4"/>
  <c r="BX164" i="4"/>
  <c r="BX172" i="4"/>
  <c r="BX180" i="4"/>
  <c r="BX188" i="4"/>
  <c r="BX196" i="4"/>
  <c r="BX22" i="4"/>
  <c r="BX30" i="4"/>
  <c r="BX38" i="4"/>
  <c r="BX46" i="4"/>
  <c r="BX54" i="4"/>
  <c r="BX62" i="4"/>
  <c r="BX70" i="4"/>
  <c r="BX78" i="4"/>
  <c r="BX86" i="4"/>
  <c r="BX94" i="4"/>
  <c r="BX102" i="4"/>
  <c r="BX110" i="4"/>
  <c r="BX118" i="4"/>
  <c r="BX126" i="4"/>
  <c r="BX134" i="4"/>
  <c r="BX142" i="4"/>
  <c r="BX150" i="4"/>
  <c r="BX158" i="4"/>
  <c r="BX166" i="4"/>
  <c r="BX174" i="4"/>
  <c r="BX182" i="4"/>
  <c r="BX190" i="4"/>
  <c r="BX198" i="4"/>
  <c r="BX32" i="4"/>
  <c r="BX40" i="4"/>
  <c r="BX48" i="4"/>
  <c r="BX56" i="4"/>
  <c r="BX64" i="4"/>
  <c r="BX72" i="4"/>
  <c r="BX80" i="4"/>
  <c r="BX88" i="4"/>
  <c r="BX96" i="4"/>
  <c r="BX104" i="4"/>
  <c r="BX112" i="4"/>
  <c r="BX120" i="4"/>
  <c r="BX128" i="4"/>
  <c r="BX136" i="4"/>
  <c r="BX144" i="4"/>
  <c r="BX152" i="4"/>
  <c r="BX160" i="4"/>
  <c r="BX168" i="4"/>
  <c r="BX176" i="4"/>
  <c r="BX184" i="4"/>
  <c r="BX192" i="4"/>
  <c r="CL4" i="2"/>
  <c r="DA2" i="2"/>
  <c r="CV3" i="2"/>
  <c r="CG6" i="2"/>
  <c r="CG5" i="2"/>
  <c r="AI13" i="4"/>
  <c r="AI21" i="4"/>
  <c r="AI29" i="4"/>
  <c r="AI37" i="4"/>
  <c r="AI45" i="4"/>
  <c r="AI52" i="4"/>
  <c r="AI14" i="4"/>
  <c r="AI22" i="4"/>
  <c r="AI30" i="4"/>
  <c r="AI38" i="4"/>
  <c r="AI46" i="4"/>
  <c r="AI55" i="4"/>
  <c r="AI63" i="4"/>
  <c r="AI71" i="4"/>
  <c r="AI79" i="4"/>
  <c r="AI87" i="4"/>
  <c r="AI95" i="4"/>
  <c r="AI103" i="4"/>
  <c r="AI111" i="4"/>
  <c r="AI54" i="4"/>
  <c r="AI62" i="4"/>
  <c r="AI70" i="4"/>
  <c r="AI78" i="4"/>
  <c r="AI86" i="4"/>
  <c r="AI94" i="4"/>
  <c r="AI102" i="4"/>
  <c r="AI110" i="4"/>
  <c r="AI119" i="4"/>
  <c r="AI127" i="4"/>
  <c r="AI135" i="4"/>
  <c r="AI143" i="4"/>
  <c r="AI152" i="4"/>
  <c r="AI124" i="4"/>
  <c r="AI132" i="4"/>
  <c r="AI140" i="4"/>
  <c r="AI148" i="4"/>
  <c r="AI158" i="4"/>
  <c r="AI166" i="4"/>
  <c r="AI174" i="4"/>
  <c r="AI182" i="4"/>
  <c r="AI157" i="4"/>
  <c r="AI165" i="4"/>
  <c r="AI173" i="4"/>
  <c r="AI181" i="4"/>
  <c r="AI190" i="4"/>
  <c r="AI198" i="4"/>
  <c r="AI189" i="4"/>
  <c r="AI197" i="4"/>
  <c r="AI11" i="4"/>
  <c r="AI19" i="4"/>
  <c r="AI27" i="4"/>
  <c r="AI35" i="4"/>
  <c r="AI43" i="4"/>
  <c r="AI51" i="4"/>
  <c r="AI12" i="4"/>
  <c r="AI20" i="4"/>
  <c r="AI28" i="4"/>
  <c r="AI36" i="4"/>
  <c r="AI44" i="4"/>
  <c r="AI53" i="4"/>
  <c r="AI61" i="4"/>
  <c r="AI69" i="4"/>
  <c r="AI77" i="4"/>
  <c r="AI85" i="4"/>
  <c r="AI93" i="4"/>
  <c r="AI101" i="4"/>
  <c r="AI109" i="4"/>
  <c r="AI117" i="4"/>
  <c r="AI60" i="4"/>
  <c r="AI68" i="4"/>
  <c r="AI76" i="4"/>
  <c r="AI84" i="4"/>
  <c r="AI92" i="4"/>
  <c r="AI100" i="4"/>
  <c r="AI108" i="4"/>
  <c r="AI116" i="4"/>
  <c r="AI125" i="4"/>
  <c r="AI133" i="4"/>
  <c r="AI141" i="4"/>
  <c r="AI149" i="4"/>
  <c r="AI122" i="4"/>
  <c r="AI130" i="4"/>
  <c r="AI138" i="4"/>
  <c r="AI146" i="4"/>
  <c r="AI156" i="4"/>
  <c r="AI164" i="4"/>
  <c r="AI172" i="4"/>
  <c r="AI180" i="4"/>
  <c r="AI155" i="4"/>
  <c r="AI163" i="4"/>
  <c r="AI171" i="4"/>
  <c r="AI179" i="4"/>
  <c r="AI188" i="4"/>
  <c r="AI196" i="4"/>
  <c r="AI187" i="4"/>
  <c r="AI195" i="4"/>
  <c r="AI9" i="4"/>
  <c r="AI17" i="4"/>
  <c r="AI25" i="4"/>
  <c r="AI33" i="4"/>
  <c r="AI41" i="4"/>
  <c r="AI49" i="4"/>
  <c r="AI10" i="4"/>
  <c r="AI18" i="4"/>
  <c r="AI26" i="4"/>
  <c r="AI34" i="4"/>
  <c r="AI42" i="4"/>
  <c r="AI50" i="4"/>
  <c r="AI59" i="4"/>
  <c r="AI67" i="4"/>
  <c r="AI75" i="4"/>
  <c r="AI83" i="4"/>
  <c r="AI91" i="4"/>
  <c r="AI99" i="4"/>
  <c r="AI107" i="4"/>
  <c r="AI115" i="4"/>
  <c r="AI58" i="4"/>
  <c r="AI66" i="4"/>
  <c r="AI74" i="4"/>
  <c r="AI82" i="4"/>
  <c r="AI90" i="4"/>
  <c r="AI98" i="4"/>
  <c r="AI106" i="4"/>
  <c r="AI114" i="4"/>
  <c r="AI123" i="4"/>
  <c r="AI131" i="4"/>
  <c r="AI139" i="4"/>
  <c r="AI147" i="4"/>
  <c r="AI120" i="4"/>
  <c r="AI128" i="4"/>
  <c r="AI136" i="4"/>
  <c r="AI144" i="4"/>
  <c r="AI154" i="4"/>
  <c r="AI162" i="4"/>
  <c r="AI170" i="4"/>
  <c r="AI178" i="4"/>
  <c r="AI153" i="4"/>
  <c r="AI161" i="4"/>
  <c r="AI169" i="4"/>
  <c r="AI177" i="4"/>
  <c r="AI186" i="4"/>
  <c r="AI194" i="4"/>
  <c r="AI185" i="4"/>
  <c r="AI193" i="4"/>
  <c r="AI7" i="4"/>
  <c r="AI15" i="4"/>
  <c r="AI23" i="4"/>
  <c r="AI31" i="4"/>
  <c r="AI39" i="4"/>
  <c r="AI47" i="4"/>
  <c r="AI8" i="4"/>
  <c r="AI16" i="4"/>
  <c r="AI24" i="4"/>
  <c r="AI32" i="4"/>
  <c r="AI40" i="4"/>
  <c r="AI48" i="4"/>
  <c r="AI57" i="4"/>
  <c r="AI65" i="4"/>
  <c r="AI73" i="4"/>
  <c r="AI81" i="4"/>
  <c r="AI89" i="4"/>
  <c r="AI97" i="4"/>
  <c r="AI105" i="4"/>
  <c r="AI113" i="4"/>
  <c r="AI56" i="4"/>
  <c r="AI64" i="4"/>
  <c r="AI72" i="4"/>
  <c r="AI80" i="4"/>
  <c r="AI88" i="4"/>
  <c r="AI96" i="4"/>
  <c r="AI104" i="4"/>
  <c r="AI112" i="4"/>
  <c r="AI121" i="4"/>
  <c r="AI129" i="4"/>
  <c r="AI137" i="4"/>
  <c r="AI145" i="4"/>
  <c r="AI118" i="4"/>
  <c r="AI126" i="4"/>
  <c r="AI134" i="4"/>
  <c r="AI142" i="4"/>
  <c r="AI150" i="4"/>
  <c r="AI160" i="4"/>
  <c r="AI168" i="4"/>
  <c r="AI176" i="4"/>
  <c r="AI151" i="4"/>
  <c r="AI159" i="4"/>
  <c r="AI167" i="4"/>
  <c r="AI175" i="4"/>
  <c r="AI184" i="4"/>
  <c r="AI192" i="4"/>
  <c r="AI183" i="4"/>
  <c r="AI191" i="4"/>
  <c r="AH201" i="50"/>
  <c r="AI201" i="50"/>
  <c r="AG201" i="50"/>
  <c r="AE201" i="50"/>
  <c r="AH193" i="50"/>
  <c r="AI193" i="50"/>
  <c r="AG193" i="50"/>
  <c r="AE193" i="50"/>
  <c r="AH185" i="50"/>
  <c r="AI185" i="50"/>
  <c r="AG185" i="50"/>
  <c r="AE185" i="50"/>
  <c r="AH177" i="50"/>
  <c r="AI177" i="50"/>
  <c r="AG177" i="50"/>
  <c r="AE177" i="50"/>
  <c r="AH169" i="50"/>
  <c r="AI169" i="50"/>
  <c r="AG169" i="50"/>
  <c r="AE169" i="50"/>
  <c r="AH161" i="50"/>
  <c r="AI161" i="50"/>
  <c r="AG161" i="50"/>
  <c r="AE161" i="50"/>
  <c r="AI20" i="50"/>
  <c r="AH20" i="50"/>
  <c r="AG20" i="50"/>
  <c r="AE20" i="50"/>
  <c r="AI12" i="50"/>
  <c r="AH12" i="50"/>
  <c r="AG12" i="50"/>
  <c r="AE12" i="50"/>
  <c r="AI198" i="50"/>
  <c r="AH198" i="50"/>
  <c r="AG198" i="50"/>
  <c r="AE198" i="50"/>
  <c r="AI190" i="50"/>
  <c r="AH190" i="50"/>
  <c r="AG190" i="50"/>
  <c r="AE190" i="50"/>
  <c r="AI182" i="50"/>
  <c r="AH182" i="50"/>
  <c r="AG182" i="50"/>
  <c r="AE182" i="50"/>
  <c r="AI174" i="50"/>
  <c r="AH174" i="50"/>
  <c r="AG174" i="50"/>
  <c r="AE174" i="50"/>
  <c r="AI166" i="50"/>
  <c r="AH166" i="50"/>
  <c r="AG166" i="50"/>
  <c r="AE166" i="50"/>
  <c r="AI17" i="50"/>
  <c r="AH17" i="50"/>
  <c r="AG17" i="50"/>
  <c r="AE17" i="50"/>
  <c r="AI15" i="50"/>
  <c r="AH15" i="50"/>
  <c r="AG15" i="50"/>
  <c r="AE15" i="50"/>
  <c r="AI195" i="50"/>
  <c r="AH195" i="50"/>
  <c r="AG195" i="50"/>
  <c r="AE195" i="50"/>
  <c r="AI187" i="50"/>
  <c r="AH187" i="50"/>
  <c r="AG187" i="50"/>
  <c r="AE187" i="50"/>
  <c r="AI179" i="50"/>
  <c r="AH179" i="50"/>
  <c r="AG179" i="50"/>
  <c r="AE179" i="50"/>
  <c r="AI171" i="50"/>
  <c r="AH171" i="50"/>
  <c r="AG171" i="50"/>
  <c r="AE171" i="50"/>
  <c r="AI163" i="50"/>
  <c r="AH163" i="50"/>
  <c r="AG163" i="50"/>
  <c r="AE163" i="50"/>
  <c r="AI14" i="50"/>
  <c r="AH14" i="50"/>
  <c r="AG14" i="50"/>
  <c r="AE14" i="50"/>
  <c r="AI200" i="50"/>
  <c r="AH200" i="50"/>
  <c r="AG200" i="50"/>
  <c r="AE200" i="50"/>
  <c r="AI192" i="50"/>
  <c r="AH192" i="50"/>
  <c r="AG192" i="50"/>
  <c r="AE192" i="50"/>
  <c r="AI184" i="50"/>
  <c r="AH184" i="50"/>
  <c r="AG184" i="50"/>
  <c r="AE184" i="50"/>
  <c r="AI176" i="50"/>
  <c r="AH176" i="50"/>
  <c r="AG176" i="50"/>
  <c r="AE176" i="50"/>
  <c r="AI168" i="50"/>
  <c r="AH168" i="50"/>
  <c r="AG168" i="50"/>
  <c r="AE168" i="50"/>
  <c r="AI19" i="50"/>
  <c r="AH19" i="50"/>
  <c r="AG19" i="50"/>
  <c r="AE19" i="50"/>
  <c r="AI194" i="50"/>
  <c r="AH194" i="50"/>
  <c r="AG194" i="50"/>
  <c r="AE194" i="50"/>
  <c r="AI178" i="50"/>
  <c r="AH178" i="50"/>
  <c r="AG178" i="50"/>
  <c r="AE178" i="50"/>
  <c r="AI162" i="50"/>
  <c r="AH162" i="50"/>
  <c r="AG162" i="50"/>
  <c r="AE162" i="50"/>
  <c r="AI13" i="50"/>
  <c r="AH13" i="50"/>
  <c r="AG13" i="50"/>
  <c r="AE13" i="50"/>
  <c r="AI199" i="50"/>
  <c r="AH199" i="50"/>
  <c r="AG199" i="50"/>
  <c r="AE199" i="50"/>
  <c r="AI191" i="50"/>
  <c r="AH191" i="50"/>
  <c r="AG191" i="50"/>
  <c r="AE191" i="50"/>
  <c r="AI175" i="50"/>
  <c r="AH175" i="50"/>
  <c r="AG175" i="50"/>
  <c r="AE175" i="50"/>
  <c r="AI180" i="50"/>
  <c r="AH180" i="50"/>
  <c r="AG180" i="50"/>
  <c r="AE180" i="50"/>
  <c r="AI164" i="50"/>
  <c r="AH164" i="50"/>
  <c r="AG164" i="50"/>
  <c r="AE164" i="50"/>
  <c r="AH197" i="50"/>
  <c r="AI197" i="50"/>
  <c r="AG197" i="50"/>
  <c r="AE197" i="50"/>
  <c r="AH189" i="50"/>
  <c r="AI189" i="50"/>
  <c r="AG189" i="50"/>
  <c r="AE189" i="50"/>
  <c r="AH181" i="50"/>
  <c r="AI181" i="50"/>
  <c r="AG181" i="50"/>
  <c r="AE181" i="50"/>
  <c r="AH173" i="50"/>
  <c r="AI173" i="50"/>
  <c r="AG173" i="50"/>
  <c r="AE173" i="50"/>
  <c r="AH165" i="50"/>
  <c r="AI165" i="50"/>
  <c r="AG165" i="50"/>
  <c r="AE165" i="50"/>
  <c r="AI16" i="50"/>
  <c r="AH16" i="50"/>
  <c r="AG16" i="50"/>
  <c r="AE16" i="50"/>
  <c r="AI202" i="50"/>
  <c r="AH202" i="50"/>
  <c r="AG202" i="50"/>
  <c r="AE202" i="50"/>
  <c r="AI186" i="50"/>
  <c r="AH186" i="50"/>
  <c r="AG186" i="50"/>
  <c r="AE186" i="50"/>
  <c r="AI170" i="50"/>
  <c r="AH170" i="50"/>
  <c r="AG170" i="50"/>
  <c r="AE170" i="50"/>
  <c r="AI21" i="50"/>
  <c r="AH21" i="50"/>
  <c r="AG21" i="50"/>
  <c r="AE21" i="50"/>
  <c r="AI183" i="50"/>
  <c r="AH183" i="50"/>
  <c r="AG183" i="50"/>
  <c r="AE183" i="50"/>
  <c r="AI167" i="50"/>
  <c r="AH167" i="50"/>
  <c r="AG167" i="50"/>
  <c r="AE167" i="50"/>
  <c r="AI18" i="50"/>
  <c r="AH18" i="50"/>
  <c r="AG18" i="50"/>
  <c r="AE18" i="50"/>
  <c r="AI196" i="50"/>
  <c r="AH196" i="50"/>
  <c r="AG196" i="50"/>
  <c r="AE196" i="50"/>
  <c r="AI188" i="50"/>
  <c r="AH188" i="50"/>
  <c r="AG188" i="50"/>
  <c r="AE188" i="50"/>
  <c r="AI172" i="50"/>
  <c r="AH172" i="50"/>
  <c r="AG172" i="50"/>
  <c r="AE172" i="50"/>
  <c r="AH11" i="50"/>
  <c r="AI11" i="50"/>
  <c r="AG11" i="50"/>
  <c r="AE11" i="50"/>
  <c r="C10" i="52"/>
  <c r="C156" i="52"/>
  <c r="C160" i="52"/>
  <c r="C164" i="52"/>
  <c r="C168" i="52"/>
  <c r="C172" i="52"/>
  <c r="C176" i="52"/>
  <c r="C180" i="52"/>
  <c r="C184" i="52"/>
  <c r="C188" i="52"/>
  <c r="C192" i="52"/>
  <c r="C5" i="52"/>
  <c r="C9" i="52"/>
  <c r="C13" i="52"/>
  <c r="C153" i="52"/>
  <c r="C157" i="52"/>
  <c r="C161" i="52"/>
  <c r="C165" i="52"/>
  <c r="C169" i="52"/>
  <c r="C173" i="52"/>
  <c r="C177" i="52"/>
  <c r="C181" i="52"/>
  <c r="C185" i="52"/>
  <c r="C189" i="52"/>
  <c r="C193" i="52"/>
  <c r="C6" i="52"/>
  <c r="C4" i="52"/>
  <c r="C8" i="52"/>
  <c r="C12" i="52"/>
  <c r="C154" i="52"/>
  <c r="C158" i="52"/>
  <c r="C162" i="52"/>
  <c r="C166" i="52"/>
  <c r="C170" i="52"/>
  <c r="C174" i="52"/>
  <c r="C178" i="52"/>
  <c r="C182" i="52"/>
  <c r="C186" i="52"/>
  <c r="C190" i="52"/>
  <c r="C194" i="52"/>
  <c r="C3" i="52"/>
  <c r="C7" i="52"/>
  <c r="C11" i="52"/>
  <c r="C155" i="52"/>
  <c r="C159" i="52"/>
  <c r="C163" i="52"/>
  <c r="C167" i="52"/>
  <c r="C171" i="52"/>
  <c r="C175" i="52"/>
  <c r="C179" i="52"/>
  <c r="C183" i="52"/>
  <c r="C187" i="52"/>
  <c r="C191" i="52"/>
  <c r="L18" i="52"/>
  <c r="V201" i="50"/>
  <c r="V197" i="50"/>
  <c r="V193" i="50"/>
  <c r="V189" i="50"/>
  <c r="V185" i="50"/>
  <c r="V181" i="50"/>
  <c r="V177" i="50"/>
  <c r="V173" i="50"/>
  <c r="V169" i="50"/>
  <c r="V165" i="50"/>
  <c r="V161" i="50"/>
  <c r="V157" i="50"/>
  <c r="V153" i="50"/>
  <c r="V149" i="50"/>
  <c r="V145" i="50"/>
  <c r="V141" i="50"/>
  <c r="V137" i="50"/>
  <c r="V133" i="50"/>
  <c r="V129" i="50"/>
  <c r="V125" i="50"/>
  <c r="V121" i="50"/>
  <c r="V117" i="50"/>
  <c r="V113" i="50"/>
  <c r="V109" i="50"/>
  <c r="V105" i="50"/>
  <c r="V101" i="50"/>
  <c r="V97" i="50"/>
  <c r="V93" i="50"/>
  <c r="V202" i="50"/>
  <c r="V198" i="50"/>
  <c r="V194" i="50"/>
  <c r="V190" i="50"/>
  <c r="V186" i="50"/>
  <c r="V182" i="50"/>
  <c r="V178" i="50"/>
  <c r="V174" i="50"/>
  <c r="V170" i="50"/>
  <c r="V166" i="50"/>
  <c r="V162" i="50"/>
  <c r="V158" i="50"/>
  <c r="V154" i="50"/>
  <c r="V150" i="50"/>
  <c r="V146" i="50"/>
  <c r="V142" i="50"/>
  <c r="V138" i="50"/>
  <c r="V134" i="50"/>
  <c r="V130" i="50"/>
  <c r="V126" i="50"/>
  <c r="V122" i="50"/>
  <c r="V118" i="50"/>
  <c r="V114" i="50"/>
  <c r="V110" i="50"/>
  <c r="V106" i="50"/>
  <c r="V102" i="50"/>
  <c r="V98" i="50"/>
  <c r="V94" i="50"/>
  <c r="V90" i="50"/>
  <c r="V86" i="50"/>
  <c r="V82" i="50"/>
  <c r="V78" i="50"/>
  <c r="V74" i="50"/>
  <c r="V70" i="50"/>
  <c r="V66" i="50"/>
  <c r="V62" i="50"/>
  <c r="V58" i="50"/>
  <c r="V54" i="50"/>
  <c r="V50" i="50"/>
  <c r="V46" i="50"/>
  <c r="V42" i="50"/>
  <c r="V38" i="50"/>
  <c r="V34" i="50"/>
  <c r="V30" i="50"/>
  <c r="V26" i="50"/>
  <c r="V22" i="50"/>
  <c r="V18" i="50"/>
  <c r="V14" i="50"/>
  <c r="V89" i="50"/>
  <c r="V85" i="50"/>
  <c r="V81" i="50"/>
  <c r="V77" i="50"/>
  <c r="V73" i="50"/>
  <c r="V69" i="50"/>
  <c r="V65" i="50"/>
  <c r="V61" i="50"/>
  <c r="V57" i="50"/>
  <c r="V53" i="50"/>
  <c r="V49" i="50"/>
  <c r="V45" i="50"/>
  <c r="V41" i="50"/>
  <c r="V37" i="50"/>
  <c r="V33" i="50"/>
  <c r="V29" i="50"/>
  <c r="V25" i="50"/>
  <c r="V21" i="50"/>
  <c r="V17" i="50"/>
  <c r="V13" i="50"/>
  <c r="V8" i="50"/>
  <c r="V199" i="50"/>
  <c r="V195" i="50"/>
  <c r="V191" i="50"/>
  <c r="V187" i="50"/>
  <c r="V183" i="50"/>
  <c r="V179" i="50"/>
  <c r="V175" i="50"/>
  <c r="V171" i="50"/>
  <c r="V167" i="50"/>
  <c r="V163" i="50"/>
  <c r="V159" i="50"/>
  <c r="V155" i="50"/>
  <c r="V151" i="50"/>
  <c r="V147" i="50"/>
  <c r="V143" i="50"/>
  <c r="V139" i="50"/>
  <c r="V135" i="50"/>
  <c r="V131" i="50"/>
  <c r="V127" i="50"/>
  <c r="V123" i="50"/>
  <c r="V119" i="50"/>
  <c r="V115" i="50"/>
  <c r="V111" i="50"/>
  <c r="V107" i="50"/>
  <c r="V103" i="50"/>
  <c r="V99" i="50"/>
  <c r="V95" i="50"/>
  <c r="V91" i="50"/>
  <c r="V200" i="50"/>
  <c r="V196" i="50"/>
  <c r="V192" i="50"/>
  <c r="V188" i="50"/>
  <c r="V184" i="50"/>
  <c r="V180" i="50"/>
  <c r="V176" i="50"/>
  <c r="V172" i="50"/>
  <c r="V168" i="50"/>
  <c r="V164" i="50"/>
  <c r="V160" i="50"/>
  <c r="V156" i="50"/>
  <c r="V152" i="50"/>
  <c r="V148" i="50"/>
  <c r="V144" i="50"/>
  <c r="V140" i="50"/>
  <c r="V136" i="50"/>
  <c r="V132" i="50"/>
  <c r="V128" i="50"/>
  <c r="V124" i="50"/>
  <c r="V120" i="50"/>
  <c r="V116" i="50"/>
  <c r="V112" i="50"/>
  <c r="V108" i="50"/>
  <c r="V104" i="50"/>
  <c r="V100" i="50"/>
  <c r="V96" i="50"/>
  <c r="V92" i="50"/>
  <c r="V88" i="50"/>
  <c r="V84" i="50"/>
  <c r="V80" i="50"/>
  <c r="V76" i="50"/>
  <c r="V72" i="50"/>
  <c r="V68" i="50"/>
  <c r="V64" i="50"/>
  <c r="V60" i="50"/>
  <c r="V56" i="50"/>
  <c r="V52" i="50"/>
  <c r="V48" i="50"/>
  <c r="V44" i="50"/>
  <c r="V40" i="50"/>
  <c r="V36" i="50"/>
  <c r="V32" i="50"/>
  <c r="V28" i="50"/>
  <c r="V24" i="50"/>
  <c r="V20" i="50"/>
  <c r="V16" i="50"/>
  <c r="V12" i="50"/>
  <c r="V87" i="50"/>
  <c r="V83" i="50"/>
  <c r="V79" i="50"/>
  <c r="V75" i="50"/>
  <c r="V71" i="50"/>
  <c r="V67" i="50"/>
  <c r="V63" i="50"/>
  <c r="V59" i="50"/>
  <c r="V55" i="50"/>
  <c r="V51" i="50"/>
  <c r="V47" i="50"/>
  <c r="V43" i="50"/>
  <c r="V39" i="50"/>
  <c r="V35" i="50"/>
  <c r="V31" i="50"/>
  <c r="V27" i="50"/>
  <c r="V23" i="50"/>
  <c r="V19" i="50"/>
  <c r="V15" i="50"/>
  <c r="V11" i="50"/>
  <c r="A12" i="1"/>
  <c r="A38" i="1"/>
  <c r="AP7" i="4"/>
  <c r="AP13" i="4"/>
  <c r="AP21" i="4"/>
  <c r="AP29" i="4"/>
  <c r="AP35" i="4"/>
  <c r="AP47" i="4"/>
  <c r="AP55" i="4"/>
  <c r="AP61" i="4"/>
  <c r="AP69" i="4"/>
  <c r="AP77" i="4"/>
  <c r="AP85" i="4"/>
  <c r="AP95" i="4"/>
  <c r="AP99" i="4"/>
  <c r="AP103" i="4"/>
  <c r="AP107" i="4"/>
  <c r="AP115" i="4"/>
  <c r="AP121" i="4"/>
  <c r="AP129" i="4"/>
  <c r="AP137" i="4"/>
  <c r="AP145" i="4"/>
  <c r="AP159" i="4"/>
  <c r="AP161" i="4"/>
  <c r="AP169" i="4"/>
  <c r="AP175" i="4"/>
  <c r="AP185" i="4"/>
  <c r="AP193" i="4"/>
  <c r="AP195" i="4"/>
  <c r="AP9" i="4"/>
  <c r="AP19" i="4"/>
  <c r="AP27" i="4"/>
  <c r="AP37" i="4"/>
  <c r="AP43" i="4"/>
  <c r="AP49" i="4"/>
  <c r="AP57" i="4"/>
  <c r="AP67" i="4"/>
  <c r="AP75" i="4"/>
  <c r="AP83" i="4"/>
  <c r="AP89" i="4"/>
  <c r="AP97" i="4"/>
  <c r="AP101" i="4"/>
  <c r="AP109" i="4"/>
  <c r="AP119" i="4"/>
  <c r="AP127" i="4"/>
  <c r="AP135" i="4"/>
  <c r="AP147" i="4"/>
  <c r="AP157" i="4"/>
  <c r="AP163" i="4"/>
  <c r="AP171" i="4"/>
  <c r="AP173" i="4"/>
  <c r="AP187" i="4"/>
  <c r="AP8" i="4"/>
  <c r="AP12" i="4"/>
  <c r="AP16" i="4"/>
  <c r="AP20" i="4"/>
  <c r="AP24" i="4"/>
  <c r="AP28" i="4"/>
  <c r="AP32" i="4"/>
  <c r="AP36" i="4"/>
  <c r="AP40" i="4"/>
  <c r="AP44" i="4"/>
  <c r="AP48" i="4"/>
  <c r="AP52" i="4"/>
  <c r="AP56" i="4"/>
  <c r="AP60" i="4"/>
  <c r="AP64" i="4"/>
  <c r="AP68" i="4"/>
  <c r="AP72" i="4"/>
  <c r="AP76" i="4"/>
  <c r="AP80" i="4"/>
  <c r="AP84" i="4"/>
  <c r="AP88" i="4"/>
  <c r="AP92" i="4"/>
  <c r="AP96" i="4"/>
  <c r="AP106" i="4"/>
  <c r="AP110" i="4"/>
  <c r="AP114" i="4"/>
  <c r="AP118" i="4"/>
  <c r="AP122" i="4"/>
  <c r="AP126" i="4"/>
  <c r="AP130" i="4"/>
  <c r="AP134" i="4"/>
  <c r="AP138" i="4"/>
  <c r="AP142" i="4"/>
  <c r="AP146" i="4"/>
  <c r="AP154" i="4"/>
  <c r="AP158" i="4"/>
  <c r="AP162" i="4"/>
  <c r="AP166" i="4"/>
  <c r="AP170" i="4"/>
  <c r="AP174" i="4"/>
  <c r="AP178" i="4"/>
  <c r="AP182" i="4"/>
  <c r="AP186" i="4"/>
  <c r="AP190" i="4"/>
  <c r="AP194" i="4"/>
  <c r="AP198" i="4"/>
  <c r="AP11" i="4"/>
  <c r="AP17" i="4"/>
  <c r="AP25" i="4"/>
  <c r="AP31" i="4"/>
  <c r="AP39" i="4"/>
  <c r="AP51" i="4"/>
  <c r="AP59" i="4"/>
  <c r="AP65" i="4"/>
  <c r="AP73" i="4"/>
  <c r="AP81" i="4"/>
  <c r="AP91" i="4"/>
  <c r="AP111" i="4"/>
  <c r="AP117" i="4"/>
  <c r="AP125" i="4"/>
  <c r="AP133" i="4"/>
  <c r="AP141" i="4"/>
  <c r="AP149" i="4"/>
  <c r="AP155" i="4"/>
  <c r="AP165" i="4"/>
  <c r="AP179" i="4"/>
  <c r="AP181" i="4"/>
  <c r="AP189" i="4"/>
  <c r="AP197" i="4"/>
  <c r="AP15" i="4"/>
  <c r="AP23" i="4"/>
  <c r="AP33" i="4"/>
  <c r="AP41" i="4"/>
  <c r="AP45" i="4"/>
  <c r="AP53" i="4"/>
  <c r="AP63" i="4"/>
  <c r="AP71" i="4"/>
  <c r="AP79" i="4"/>
  <c r="AP87" i="4"/>
  <c r="AP93" i="4"/>
  <c r="AP105" i="4"/>
  <c r="AP113" i="4"/>
  <c r="AP123" i="4"/>
  <c r="AP131" i="4"/>
  <c r="AP139" i="4"/>
  <c r="AP143" i="4"/>
  <c r="AP151" i="4"/>
  <c r="AP153" i="4"/>
  <c r="AP167" i="4"/>
  <c r="AP177" i="4"/>
  <c r="AP183" i="4"/>
  <c r="AP191" i="4"/>
  <c r="AP10" i="4"/>
  <c r="AP14" i="4"/>
  <c r="AP18" i="4"/>
  <c r="AP22" i="4"/>
  <c r="AP26" i="4"/>
  <c r="AP30" i="4"/>
  <c r="AP34" i="4"/>
  <c r="AP38" i="4"/>
  <c r="AP42" i="4"/>
  <c r="AP46" i="4"/>
  <c r="AP50" i="4"/>
  <c r="AP54" i="4"/>
  <c r="AP58" i="4"/>
  <c r="AP62" i="4"/>
  <c r="AP66" i="4"/>
  <c r="AP70" i="4"/>
  <c r="AP74" i="4"/>
  <c r="AP78" i="4"/>
  <c r="AP82" i="4"/>
  <c r="AP86" i="4"/>
  <c r="AP90" i="4"/>
  <c r="AP94" i="4"/>
  <c r="AP98" i="4"/>
  <c r="AP100" i="4"/>
  <c r="AP102" i="4"/>
  <c r="AP104" i="4"/>
  <c r="AP108" i="4"/>
  <c r="AP112" i="4"/>
  <c r="AP116" i="4"/>
  <c r="AP120" i="4"/>
  <c r="AP124" i="4"/>
  <c r="AP128" i="4"/>
  <c r="AP132" i="4"/>
  <c r="AP136" i="4"/>
  <c r="AP140" i="4"/>
  <c r="AP144" i="4"/>
  <c r="AP148" i="4"/>
  <c r="AP150" i="4"/>
  <c r="AP152" i="4"/>
  <c r="AP156" i="4"/>
  <c r="AP160" i="4"/>
  <c r="AP164" i="4"/>
  <c r="AP168" i="4"/>
  <c r="AP172" i="4"/>
  <c r="AP176" i="4"/>
  <c r="AP180" i="4"/>
  <c r="AP184" i="4"/>
  <c r="AP188" i="4"/>
  <c r="AP192" i="4"/>
  <c r="AP196" i="4"/>
  <c r="BO13" i="4"/>
  <c r="BO21" i="4"/>
  <c r="BO29" i="4"/>
  <c r="BO35" i="4"/>
  <c r="BO43" i="4"/>
  <c r="BO53" i="4"/>
  <c r="BO67" i="4"/>
  <c r="BO75" i="4"/>
  <c r="BO85" i="4"/>
  <c r="BO93" i="4"/>
  <c r="BO101" i="4"/>
  <c r="BO109" i="4"/>
  <c r="BO117" i="4"/>
  <c r="BO125" i="4"/>
  <c r="BO133" i="4"/>
  <c r="BO141" i="4"/>
  <c r="BO149" i="4"/>
  <c r="BO157" i="4"/>
  <c r="BO165" i="4"/>
  <c r="BO173" i="4"/>
  <c r="BO183" i="4"/>
  <c r="BO187" i="4"/>
  <c r="BO7" i="4"/>
  <c r="BO15" i="4"/>
  <c r="BO23" i="4"/>
  <c r="BO31" i="4"/>
  <c r="BO33" i="4"/>
  <c r="BO41" i="4"/>
  <c r="BO55" i="4"/>
  <c r="BO65" i="4"/>
  <c r="BO73" i="4"/>
  <c r="BO87" i="4"/>
  <c r="BO95" i="4"/>
  <c r="BO103" i="4"/>
  <c r="BO111" i="4"/>
  <c r="BO119" i="4"/>
  <c r="BO9" i="4"/>
  <c r="BO17" i="4"/>
  <c r="BO25" i="4"/>
  <c r="BO39" i="4"/>
  <c r="BO47" i="4"/>
  <c r="BO49" i="4"/>
  <c r="BO57" i="4"/>
  <c r="BO63" i="4"/>
  <c r="BO71" i="4"/>
  <c r="BO79" i="4"/>
  <c r="BO81" i="4"/>
  <c r="BO89" i="4"/>
  <c r="BO97" i="4"/>
  <c r="BO105" i="4"/>
  <c r="BO113" i="4"/>
  <c r="BO121" i="4"/>
  <c r="BO129" i="4"/>
  <c r="BO137" i="4"/>
  <c r="BO145" i="4"/>
  <c r="BO153" i="4"/>
  <c r="BO161" i="4"/>
  <c r="BO169" i="4"/>
  <c r="BO177" i="4"/>
  <c r="BO195" i="4"/>
  <c r="BO11" i="4"/>
  <c r="BO19" i="4"/>
  <c r="BO27" i="4"/>
  <c r="BO37" i="4"/>
  <c r="BO45" i="4"/>
  <c r="BO51" i="4"/>
  <c r="BO59" i="4"/>
  <c r="BO61" i="4"/>
  <c r="BO69" i="4"/>
  <c r="BO77" i="4"/>
  <c r="BO83" i="4"/>
  <c r="BO91" i="4"/>
  <c r="BO99" i="4"/>
  <c r="BO107" i="4"/>
  <c r="BO115" i="4"/>
  <c r="BO123" i="4"/>
  <c r="BO131" i="4"/>
  <c r="BO139" i="4"/>
  <c r="BO147" i="4"/>
  <c r="BO155" i="4"/>
  <c r="BO163" i="4"/>
  <c r="BO167" i="4"/>
  <c r="BO171" i="4"/>
  <c r="BO175" i="4"/>
  <c r="BO179" i="4"/>
  <c r="BO181" i="4"/>
  <c r="BO189" i="4"/>
  <c r="BO193" i="4"/>
  <c r="BO197" i="4"/>
  <c r="BO8" i="4"/>
  <c r="BO12" i="4"/>
  <c r="BO16" i="4"/>
  <c r="BO20" i="4"/>
  <c r="BO24" i="4"/>
  <c r="BO28" i="4"/>
  <c r="BO32" i="4"/>
  <c r="BO40" i="4"/>
  <c r="BO48" i="4"/>
  <c r="BO52" i="4"/>
  <c r="BO56" i="4"/>
  <c r="BO60" i="4"/>
  <c r="BO64" i="4"/>
  <c r="BO68" i="4"/>
  <c r="BO72" i="4"/>
  <c r="BO76" i="4"/>
  <c r="BO80" i="4"/>
  <c r="BO84" i="4"/>
  <c r="BO88" i="4"/>
  <c r="BO92" i="4"/>
  <c r="BO96" i="4"/>
  <c r="BO100" i="4"/>
  <c r="BO104" i="4"/>
  <c r="BO108" i="4"/>
  <c r="BO112" i="4"/>
  <c r="BO116" i="4"/>
  <c r="BO127" i="4"/>
  <c r="BO135" i="4"/>
  <c r="BO143" i="4"/>
  <c r="BO151" i="4"/>
  <c r="BO159" i="4"/>
  <c r="BO185" i="4"/>
  <c r="BO191" i="4"/>
  <c r="BO10" i="4"/>
  <c r="BO14" i="4"/>
  <c r="BO18" i="4"/>
  <c r="BO22" i="4"/>
  <c r="BO26" i="4"/>
  <c r="BO30" i="4"/>
  <c r="BO34" i="4"/>
  <c r="BO36" i="4"/>
  <c r="BO38" i="4"/>
  <c r="BO42" i="4"/>
  <c r="BO44" i="4"/>
  <c r="BO46" i="4"/>
  <c r="BO50" i="4"/>
  <c r="BO54" i="4"/>
  <c r="BO58" i="4"/>
  <c r="BO62" i="4"/>
  <c r="BO66" i="4"/>
  <c r="BO70" i="4"/>
  <c r="BO74" i="4"/>
  <c r="BO78" i="4"/>
  <c r="BO82" i="4"/>
  <c r="BO86" i="4"/>
  <c r="BO90" i="4"/>
  <c r="BO94" i="4"/>
  <c r="BO98" i="4"/>
  <c r="BO102" i="4"/>
  <c r="BO106" i="4"/>
  <c r="BO110" i="4"/>
  <c r="BO114" i="4"/>
  <c r="BO118" i="4"/>
  <c r="BO122" i="4"/>
  <c r="BO126" i="4"/>
  <c r="BO130" i="4"/>
  <c r="BO134" i="4"/>
  <c r="BO138" i="4"/>
  <c r="BO142" i="4"/>
  <c r="BO146" i="4"/>
  <c r="BO150" i="4"/>
  <c r="BO154" i="4"/>
  <c r="BO158" i="4"/>
  <c r="BO162" i="4"/>
  <c r="BO166" i="4"/>
  <c r="BO170" i="4"/>
  <c r="BO174" i="4"/>
  <c r="BO178" i="4"/>
  <c r="BO182" i="4"/>
  <c r="BO186" i="4"/>
  <c r="BO190" i="4"/>
  <c r="BO194" i="4"/>
  <c r="BO198" i="4"/>
  <c r="BO120" i="4"/>
  <c r="BO124" i="4"/>
  <c r="BO128" i="4"/>
  <c r="BO132" i="4"/>
  <c r="BO136" i="4"/>
  <c r="BO140" i="4"/>
  <c r="BO144" i="4"/>
  <c r="BO148" i="4"/>
  <c r="BO152" i="4"/>
  <c r="BO156" i="4"/>
  <c r="BO160" i="4"/>
  <c r="BO164" i="4"/>
  <c r="BO168" i="4"/>
  <c r="BO172" i="4"/>
  <c r="BO176" i="4"/>
  <c r="BO180" i="4"/>
  <c r="BO184" i="4"/>
  <c r="BO188" i="4"/>
  <c r="BO192" i="4"/>
  <c r="BO196" i="4"/>
  <c r="AZ3" i="4"/>
  <c r="AJ2" i="4"/>
  <c r="AJ3" i="4" s="1"/>
  <c r="AY5" i="4"/>
  <c r="BH4" i="4"/>
  <c r="AY3" i="4"/>
  <c r="AX9" i="4"/>
  <c r="AX21" i="4"/>
  <c r="AX29" i="4"/>
  <c r="AX39" i="4"/>
  <c r="AX47" i="4"/>
  <c r="AX53" i="4"/>
  <c r="AX63" i="4"/>
  <c r="AX71" i="4"/>
  <c r="AX79" i="4"/>
  <c r="AX85" i="4"/>
  <c r="AX93" i="4"/>
  <c r="AX101" i="4"/>
  <c r="AX109" i="4"/>
  <c r="AX117" i="4"/>
  <c r="AX125" i="4"/>
  <c r="AX133" i="4"/>
  <c r="AX141" i="4"/>
  <c r="AX149" i="4"/>
  <c r="AX157" i="4"/>
  <c r="AX165" i="4"/>
  <c r="AX173" i="4"/>
  <c r="AX177" i="4"/>
  <c r="AX195" i="4"/>
  <c r="AX7" i="4"/>
  <c r="AX19" i="4"/>
  <c r="AX27" i="4"/>
  <c r="AX33" i="4"/>
  <c r="AX41" i="4"/>
  <c r="AX51" i="4"/>
  <c r="AX59" i="4"/>
  <c r="AX65" i="4"/>
  <c r="AX73" i="4"/>
  <c r="AX83" i="4"/>
  <c r="AX91" i="4"/>
  <c r="AX99" i="4"/>
  <c r="AX107" i="4"/>
  <c r="AX115" i="4"/>
  <c r="AX123" i="4"/>
  <c r="AX13" i="4"/>
  <c r="AX17" i="4"/>
  <c r="AX25" i="4"/>
  <c r="AX35" i="4"/>
  <c r="AX43" i="4"/>
  <c r="AX49" i="4"/>
  <c r="AX57" i="4"/>
  <c r="AX67" i="4"/>
  <c r="AX75" i="4"/>
  <c r="AX81" i="4"/>
  <c r="AX89" i="4"/>
  <c r="AX97" i="4"/>
  <c r="AX105" i="4"/>
  <c r="AX113" i="4"/>
  <c r="AX121" i="4"/>
  <c r="AX129" i="4"/>
  <c r="AX137" i="4"/>
  <c r="AX145" i="4"/>
  <c r="AX153" i="4"/>
  <c r="AX161" i="4"/>
  <c r="AX169" i="4"/>
  <c r="AX183" i="4"/>
  <c r="AX187" i="4"/>
  <c r="AX11" i="4"/>
  <c r="AX15" i="4"/>
  <c r="AX23" i="4"/>
  <c r="AX31" i="4"/>
  <c r="AX37" i="4"/>
  <c r="AX45" i="4"/>
  <c r="AX55" i="4"/>
  <c r="AX61" i="4"/>
  <c r="AX69" i="4"/>
  <c r="AX77" i="4"/>
  <c r="AX87" i="4"/>
  <c r="AX95" i="4"/>
  <c r="AX103" i="4"/>
  <c r="AX111" i="4"/>
  <c r="AX119" i="4"/>
  <c r="AX127" i="4"/>
  <c r="AX135" i="4"/>
  <c r="AX143" i="4"/>
  <c r="AX151" i="4"/>
  <c r="AX159" i="4"/>
  <c r="AX167" i="4"/>
  <c r="AX175" i="4"/>
  <c r="AX179" i="4"/>
  <c r="AX181" i="4"/>
  <c r="AX189" i="4"/>
  <c r="AX193" i="4"/>
  <c r="AX8" i="4"/>
  <c r="AX12" i="4"/>
  <c r="AX14" i="4"/>
  <c r="AX18" i="4"/>
  <c r="AX22" i="4"/>
  <c r="AX26" i="4"/>
  <c r="AX30" i="4"/>
  <c r="AX34" i="4"/>
  <c r="AX38" i="4"/>
  <c r="AX42" i="4"/>
  <c r="AX46" i="4"/>
  <c r="AX50" i="4"/>
  <c r="AX54" i="4"/>
  <c r="AX58" i="4"/>
  <c r="AX62" i="4"/>
  <c r="AX64" i="4"/>
  <c r="AX68" i="4"/>
  <c r="AX72" i="4"/>
  <c r="AX76" i="4"/>
  <c r="AX80" i="4"/>
  <c r="AX84" i="4"/>
  <c r="AX88" i="4"/>
  <c r="AX92" i="4"/>
  <c r="AX96" i="4"/>
  <c r="AX100" i="4"/>
  <c r="AX104" i="4"/>
  <c r="AX108" i="4"/>
  <c r="AX112" i="4"/>
  <c r="AX116" i="4"/>
  <c r="AX131" i="4"/>
  <c r="AX139" i="4"/>
  <c r="AX147" i="4"/>
  <c r="AX155" i="4"/>
  <c r="AX163" i="4"/>
  <c r="AX171" i="4"/>
  <c r="AX185" i="4"/>
  <c r="AX191" i="4"/>
  <c r="AX197" i="4"/>
  <c r="AX10" i="4"/>
  <c r="AX16" i="4"/>
  <c r="AX20" i="4"/>
  <c r="AX24" i="4"/>
  <c r="AX28" i="4"/>
  <c r="AX32" i="4"/>
  <c r="AX36" i="4"/>
  <c r="AX40" i="4"/>
  <c r="AX44" i="4"/>
  <c r="AX48" i="4"/>
  <c r="AX52" i="4"/>
  <c r="AX56" i="4"/>
  <c r="AX60" i="4"/>
  <c r="AX66" i="4"/>
  <c r="AX70" i="4"/>
  <c r="AX74" i="4"/>
  <c r="AX78" i="4"/>
  <c r="AX82" i="4"/>
  <c r="AX86" i="4"/>
  <c r="AX90" i="4"/>
  <c r="AX94" i="4"/>
  <c r="AX98" i="4"/>
  <c r="AX102" i="4"/>
  <c r="AX106" i="4"/>
  <c r="AX110" i="4"/>
  <c r="AX114" i="4"/>
  <c r="AX118" i="4"/>
  <c r="AX120" i="4"/>
  <c r="AX122" i="4"/>
  <c r="AX126" i="4"/>
  <c r="AX130" i="4"/>
  <c r="AX134" i="4"/>
  <c r="AX138" i="4"/>
  <c r="AX142" i="4"/>
  <c r="AX146" i="4"/>
  <c r="AX150" i="4"/>
  <c r="AX154" i="4"/>
  <c r="AX158" i="4"/>
  <c r="AX162" i="4"/>
  <c r="AX166" i="4"/>
  <c r="AX170" i="4"/>
  <c r="AX174" i="4"/>
  <c r="AX176" i="4"/>
  <c r="AX182" i="4"/>
  <c r="AX186" i="4"/>
  <c r="AX190" i="4"/>
  <c r="AX194" i="4"/>
  <c r="AX198" i="4"/>
  <c r="AX124" i="4"/>
  <c r="AX128" i="4"/>
  <c r="AX132" i="4"/>
  <c r="AX136" i="4"/>
  <c r="AX140" i="4"/>
  <c r="AX144" i="4"/>
  <c r="AX148" i="4"/>
  <c r="AX152" i="4"/>
  <c r="AX156" i="4"/>
  <c r="AX160" i="4"/>
  <c r="AX164" i="4"/>
  <c r="AX168" i="4"/>
  <c r="AX172" i="4"/>
  <c r="AX178" i="4"/>
  <c r="AX180" i="4"/>
  <c r="AX184" i="4"/>
  <c r="AX188" i="4"/>
  <c r="AX192" i="4"/>
  <c r="AX196" i="4"/>
  <c r="BG5" i="4"/>
  <c r="BP4" i="4"/>
  <c r="BY4" i="4" s="1"/>
  <c r="BG3" i="4"/>
  <c r="AQ11" i="4"/>
  <c r="AQ17" i="4"/>
  <c r="AQ25" i="4"/>
  <c r="AQ31" i="4"/>
  <c r="AQ39" i="4"/>
  <c r="AQ51" i="4"/>
  <c r="AQ59" i="4"/>
  <c r="AQ65" i="4"/>
  <c r="AQ73" i="4"/>
  <c r="AQ81" i="4"/>
  <c r="AQ91" i="4"/>
  <c r="AQ99" i="4"/>
  <c r="AQ103" i="4"/>
  <c r="AQ111" i="4"/>
  <c r="AQ117" i="4"/>
  <c r="AQ125" i="4"/>
  <c r="AQ133" i="4"/>
  <c r="AQ141" i="4"/>
  <c r="AQ149" i="4"/>
  <c r="AQ159" i="4"/>
  <c r="AQ165" i="4"/>
  <c r="AQ175" i="4"/>
  <c r="AQ181" i="4"/>
  <c r="AQ189" i="4"/>
  <c r="AQ195" i="4"/>
  <c r="AQ15" i="4"/>
  <c r="AQ23" i="4"/>
  <c r="AQ33" i="4"/>
  <c r="AQ41" i="4"/>
  <c r="AQ45" i="4"/>
  <c r="AQ63" i="4"/>
  <c r="AQ75" i="4"/>
  <c r="AQ79" i="4"/>
  <c r="AQ87" i="4"/>
  <c r="AQ93" i="4"/>
  <c r="AQ101" i="4"/>
  <c r="AQ105" i="4"/>
  <c r="AQ113" i="4"/>
  <c r="AQ123" i="4"/>
  <c r="AQ131" i="4"/>
  <c r="AQ139" i="4"/>
  <c r="AQ147" i="4"/>
  <c r="AQ153" i="4"/>
  <c r="AQ163" i="4"/>
  <c r="AQ171" i="4"/>
  <c r="AQ177" i="4"/>
  <c r="AQ187" i="4"/>
  <c r="AQ10" i="4"/>
  <c r="AQ14" i="4"/>
  <c r="AQ18" i="4"/>
  <c r="AQ22" i="4"/>
  <c r="AQ26" i="4"/>
  <c r="AQ30" i="4"/>
  <c r="AQ34" i="4"/>
  <c r="AQ38" i="4"/>
  <c r="AQ42" i="4"/>
  <c r="AQ46" i="4"/>
  <c r="AQ50" i="4"/>
  <c r="AQ54" i="4"/>
  <c r="AQ58" i="4"/>
  <c r="AQ62" i="4"/>
  <c r="AQ66" i="4"/>
  <c r="AQ70" i="4"/>
  <c r="AQ74" i="4"/>
  <c r="AQ78" i="4"/>
  <c r="AQ82" i="4"/>
  <c r="AQ86" i="4"/>
  <c r="AQ90" i="4"/>
  <c r="AQ94" i="4"/>
  <c r="AQ104" i="4"/>
  <c r="AQ106" i="4"/>
  <c r="AQ108" i="4"/>
  <c r="AQ110" i="4"/>
  <c r="AQ114" i="4"/>
  <c r="AQ116" i="4"/>
  <c r="AQ118" i="4"/>
  <c r="AQ122" i="4"/>
  <c r="AQ124" i="4"/>
  <c r="AQ126" i="4"/>
  <c r="AQ130" i="4"/>
  <c r="AQ136" i="4"/>
  <c r="AQ138" i="4"/>
  <c r="AQ142" i="4"/>
  <c r="AQ148" i="4"/>
  <c r="AQ150" i="4"/>
  <c r="AQ158" i="4"/>
  <c r="AQ166" i="4"/>
  <c r="AQ174" i="4"/>
  <c r="AQ182" i="4"/>
  <c r="AQ190" i="4"/>
  <c r="AQ198" i="4"/>
  <c r="AQ7" i="4"/>
  <c r="AQ13" i="4"/>
  <c r="AQ21" i="4"/>
  <c r="AQ29" i="4"/>
  <c r="AQ35" i="4"/>
  <c r="AQ47" i="4"/>
  <c r="AQ55" i="4"/>
  <c r="AQ61" i="4"/>
  <c r="AQ69" i="4"/>
  <c r="AQ77" i="4"/>
  <c r="AQ85" i="4"/>
  <c r="AQ95" i="4"/>
  <c r="AQ107" i="4"/>
  <c r="AQ115" i="4"/>
  <c r="AQ121" i="4"/>
  <c r="AQ129" i="4"/>
  <c r="AQ137" i="4"/>
  <c r="AQ145" i="4"/>
  <c r="AQ155" i="4"/>
  <c r="AQ161" i="4"/>
  <c r="AQ169" i="4"/>
  <c r="AQ179" i="4"/>
  <c r="AQ185" i="4"/>
  <c r="AQ193" i="4"/>
  <c r="AQ197" i="4"/>
  <c r="AQ9" i="4"/>
  <c r="AQ19" i="4"/>
  <c r="AQ27" i="4"/>
  <c r="AQ37" i="4"/>
  <c r="AQ43" i="4"/>
  <c r="AQ49" i="4"/>
  <c r="AQ53" i="4"/>
  <c r="AQ57" i="4"/>
  <c r="AQ67" i="4"/>
  <c r="AQ71" i="4"/>
  <c r="AQ83" i="4"/>
  <c r="AQ89" i="4"/>
  <c r="AQ97" i="4"/>
  <c r="AQ109" i="4"/>
  <c r="AQ119" i="4"/>
  <c r="AQ127" i="4"/>
  <c r="AQ135" i="4"/>
  <c r="AQ143" i="4"/>
  <c r="AQ151" i="4"/>
  <c r="AQ157" i="4"/>
  <c r="AQ167" i="4"/>
  <c r="AQ173" i="4"/>
  <c r="AQ183" i="4"/>
  <c r="AQ191" i="4"/>
  <c r="AQ8" i="4"/>
  <c r="AQ12" i="4"/>
  <c r="AQ16" i="4"/>
  <c r="AQ20" i="4"/>
  <c r="AQ24" i="4"/>
  <c r="AQ28" i="4"/>
  <c r="AQ32" i="4"/>
  <c r="AQ36" i="4"/>
  <c r="AQ40" i="4"/>
  <c r="AQ44" i="4"/>
  <c r="AQ48" i="4"/>
  <c r="AQ52" i="4"/>
  <c r="AQ56" i="4"/>
  <c r="AQ60" i="4"/>
  <c r="AQ64" i="4"/>
  <c r="AQ68" i="4"/>
  <c r="AQ72" i="4"/>
  <c r="AQ76" i="4"/>
  <c r="AQ80" i="4"/>
  <c r="AQ84" i="4"/>
  <c r="AQ88" i="4"/>
  <c r="AQ92" i="4"/>
  <c r="AQ96" i="4"/>
  <c r="AQ98" i="4"/>
  <c r="AQ100" i="4"/>
  <c r="AQ102" i="4"/>
  <c r="AQ112" i="4"/>
  <c r="AQ120" i="4"/>
  <c r="AQ128" i="4"/>
  <c r="AQ132" i="4"/>
  <c r="AQ134" i="4"/>
  <c r="AQ140" i="4"/>
  <c r="AQ144" i="4"/>
  <c r="AQ146" i="4"/>
  <c r="AQ152" i="4"/>
  <c r="AQ154" i="4"/>
  <c r="AQ156" i="4"/>
  <c r="AQ160" i="4"/>
  <c r="AQ162" i="4"/>
  <c r="AQ164" i="4"/>
  <c r="AQ168" i="4"/>
  <c r="AQ170" i="4"/>
  <c r="AQ172" i="4"/>
  <c r="AQ176" i="4"/>
  <c r="AQ178" i="4"/>
  <c r="AQ180" i="4"/>
  <c r="AQ184" i="4"/>
  <c r="AQ186" i="4"/>
  <c r="AQ188" i="4"/>
  <c r="AQ192" i="4"/>
  <c r="AQ194" i="4"/>
  <c r="AQ196" i="4"/>
  <c r="AS5" i="4"/>
  <c r="BB4" i="4"/>
  <c r="AR3" i="4"/>
  <c r="AJ4" i="3"/>
  <c r="AV4" i="3"/>
  <c r="AV6" i="3"/>
  <c r="R198" i="4"/>
  <c r="R194" i="4"/>
  <c r="R190" i="4"/>
  <c r="R186" i="4"/>
  <c r="R197" i="4"/>
  <c r="R193" i="4"/>
  <c r="R189" i="4"/>
  <c r="R185" i="4"/>
  <c r="R182" i="4"/>
  <c r="R178" i="4"/>
  <c r="R174" i="4"/>
  <c r="R170" i="4"/>
  <c r="R166" i="4"/>
  <c r="R162" i="4"/>
  <c r="R158" i="4"/>
  <c r="R154" i="4"/>
  <c r="R150" i="4"/>
  <c r="R179" i="4"/>
  <c r="R175" i="4"/>
  <c r="R171" i="4"/>
  <c r="R167" i="4"/>
  <c r="R163" i="4"/>
  <c r="R159" i="4"/>
  <c r="R155" i="4"/>
  <c r="R151" i="4"/>
  <c r="R147" i="4"/>
  <c r="R143" i="4"/>
  <c r="R139" i="4"/>
  <c r="R135" i="4"/>
  <c r="R131" i="4"/>
  <c r="R127" i="4"/>
  <c r="R123" i="4"/>
  <c r="R119" i="4"/>
  <c r="R146" i="4"/>
  <c r="R142" i="4"/>
  <c r="R138" i="4"/>
  <c r="R134" i="4"/>
  <c r="R130" i="4"/>
  <c r="R126" i="4"/>
  <c r="R122" i="4"/>
  <c r="R118" i="4"/>
  <c r="R115" i="4"/>
  <c r="R111" i="4"/>
  <c r="R107" i="4"/>
  <c r="R103" i="4"/>
  <c r="R99" i="4"/>
  <c r="R95" i="4"/>
  <c r="R91" i="4"/>
  <c r="R87" i="4"/>
  <c r="R83" i="4"/>
  <c r="R79" i="4"/>
  <c r="R75" i="4"/>
  <c r="R71" i="4"/>
  <c r="R67" i="4"/>
  <c r="R63" i="4"/>
  <c r="R59" i="4"/>
  <c r="R55" i="4"/>
  <c r="R116" i="4"/>
  <c r="R112" i="4"/>
  <c r="R108" i="4"/>
  <c r="R104" i="4"/>
  <c r="R100" i="4"/>
  <c r="R96" i="4"/>
  <c r="R92" i="4"/>
  <c r="R88" i="4"/>
  <c r="R84" i="4"/>
  <c r="R80" i="4"/>
  <c r="R76" i="4"/>
  <c r="R72" i="4"/>
  <c r="R68" i="4"/>
  <c r="R64" i="4"/>
  <c r="R60" i="4"/>
  <c r="R56" i="4"/>
  <c r="R52" i="4"/>
  <c r="R49" i="4"/>
  <c r="R45" i="4"/>
  <c r="R41" i="4"/>
  <c r="R37" i="4"/>
  <c r="R33" i="4"/>
  <c r="R29" i="4"/>
  <c r="R25" i="4"/>
  <c r="R21" i="4"/>
  <c r="R17" i="4"/>
  <c r="R13" i="4"/>
  <c r="R9" i="4"/>
  <c r="R50" i="4"/>
  <c r="R46" i="4"/>
  <c r="R42" i="4"/>
  <c r="R38" i="4"/>
  <c r="R34" i="4"/>
  <c r="R30" i="4"/>
  <c r="R26" i="4"/>
  <c r="R22" i="4"/>
  <c r="R18" i="4"/>
  <c r="R14" i="4"/>
  <c r="R10" i="4"/>
  <c r="R196" i="4"/>
  <c r="R192" i="4"/>
  <c r="R188" i="4"/>
  <c r="R184" i="4"/>
  <c r="R195" i="4"/>
  <c r="R191" i="4"/>
  <c r="R187" i="4"/>
  <c r="R183" i="4"/>
  <c r="R180" i="4"/>
  <c r="R176" i="4"/>
  <c r="R172" i="4"/>
  <c r="R168" i="4"/>
  <c r="R164" i="4"/>
  <c r="R160" i="4"/>
  <c r="R156" i="4"/>
  <c r="R152" i="4"/>
  <c r="R181" i="4"/>
  <c r="R177" i="4"/>
  <c r="R173" i="4"/>
  <c r="R169" i="4"/>
  <c r="R165" i="4"/>
  <c r="R161" i="4"/>
  <c r="R157" i="4"/>
  <c r="R153" i="4"/>
  <c r="R149" i="4"/>
  <c r="R145" i="4"/>
  <c r="R141" i="4"/>
  <c r="R137" i="4"/>
  <c r="R133" i="4"/>
  <c r="R129" i="4"/>
  <c r="R125" i="4"/>
  <c r="R121" i="4"/>
  <c r="R148" i="4"/>
  <c r="R144" i="4"/>
  <c r="R140" i="4"/>
  <c r="R136" i="4"/>
  <c r="R132" i="4"/>
  <c r="R128" i="4"/>
  <c r="R124" i="4"/>
  <c r="R120" i="4"/>
  <c r="R117" i="4"/>
  <c r="R113" i="4"/>
  <c r="R109" i="4"/>
  <c r="R105" i="4"/>
  <c r="R101" i="4"/>
  <c r="R97" i="4"/>
  <c r="R93" i="4"/>
  <c r="R89" i="4"/>
  <c r="R85" i="4"/>
  <c r="R81" i="4"/>
  <c r="R77" i="4"/>
  <c r="R73" i="4"/>
  <c r="R69" i="4"/>
  <c r="R65" i="4"/>
  <c r="R61" i="4"/>
  <c r="R57" i="4"/>
  <c r="R53" i="4"/>
  <c r="R114" i="4"/>
  <c r="R110" i="4"/>
  <c r="R106" i="4"/>
  <c r="R102" i="4"/>
  <c r="R98" i="4"/>
  <c r="R94" i="4"/>
  <c r="R90" i="4"/>
  <c r="R86" i="4"/>
  <c r="R82" i="4"/>
  <c r="R78" i="4"/>
  <c r="R74" i="4"/>
  <c r="R70" i="4"/>
  <c r="R66" i="4"/>
  <c r="R62" i="4"/>
  <c r="R58" i="4"/>
  <c r="R54" i="4"/>
  <c r="R51" i="4"/>
  <c r="R47" i="4"/>
  <c r="R43" i="4"/>
  <c r="R39" i="4"/>
  <c r="R35" i="4"/>
  <c r="R31" i="4"/>
  <c r="R27" i="4"/>
  <c r="R23" i="4"/>
  <c r="R19" i="4"/>
  <c r="R15" i="4"/>
  <c r="R11" i="4"/>
  <c r="R7" i="4"/>
  <c r="R48" i="4"/>
  <c r="R44" i="4"/>
  <c r="R40" i="4"/>
  <c r="R36" i="4"/>
  <c r="R32" i="4"/>
  <c r="R28" i="4"/>
  <c r="R24" i="4"/>
  <c r="R20" i="4"/>
  <c r="R16" i="4"/>
  <c r="R12" i="4"/>
  <c r="R8" i="4"/>
  <c r="Z196" i="4"/>
  <c r="Z192" i="4"/>
  <c r="Z188" i="4"/>
  <c r="Z184" i="4"/>
  <c r="Z195" i="4"/>
  <c r="Z191" i="4"/>
  <c r="Z187" i="4"/>
  <c r="Z183" i="4"/>
  <c r="Z180" i="4"/>
  <c r="Z176" i="4"/>
  <c r="Z172" i="4"/>
  <c r="Z168" i="4"/>
  <c r="Z164" i="4"/>
  <c r="Z160" i="4"/>
  <c r="Z156" i="4"/>
  <c r="Z152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48" i="4"/>
  <c r="Z144" i="4"/>
  <c r="Z140" i="4"/>
  <c r="Z136" i="4"/>
  <c r="Z132" i="4"/>
  <c r="Z128" i="4"/>
  <c r="Z124" i="4"/>
  <c r="Z120" i="4"/>
  <c r="Z117" i="4"/>
  <c r="Z113" i="4"/>
  <c r="Z109" i="4"/>
  <c r="Z105" i="4"/>
  <c r="Z101" i="4"/>
  <c r="Z97" i="4"/>
  <c r="Z93" i="4"/>
  <c r="Z89" i="4"/>
  <c r="Z85" i="4"/>
  <c r="Z81" i="4"/>
  <c r="Z77" i="4"/>
  <c r="Z73" i="4"/>
  <c r="Z69" i="4"/>
  <c r="Z65" i="4"/>
  <c r="Z61" i="4"/>
  <c r="Z57" i="4"/>
  <c r="Z53" i="4"/>
  <c r="Z114" i="4"/>
  <c r="Z110" i="4"/>
  <c r="Z106" i="4"/>
  <c r="Z102" i="4"/>
  <c r="Z98" i="4"/>
  <c r="Z94" i="4"/>
  <c r="Z90" i="4"/>
  <c r="Z86" i="4"/>
  <c r="Z82" i="4"/>
  <c r="Z78" i="4"/>
  <c r="Z74" i="4"/>
  <c r="Z70" i="4"/>
  <c r="Z66" i="4"/>
  <c r="Z62" i="4"/>
  <c r="Z58" i="4"/>
  <c r="Z54" i="4"/>
  <c r="Z51" i="4"/>
  <c r="Z47" i="4"/>
  <c r="Z43" i="4"/>
  <c r="Z39" i="4"/>
  <c r="Z35" i="4"/>
  <c r="Z31" i="4"/>
  <c r="Z27" i="4"/>
  <c r="Z23" i="4"/>
  <c r="Z19" i="4"/>
  <c r="Z15" i="4"/>
  <c r="Z11" i="4"/>
  <c r="Z7" i="4"/>
  <c r="Z48" i="4"/>
  <c r="Z44" i="4"/>
  <c r="Z40" i="4"/>
  <c r="Z36" i="4"/>
  <c r="Z32" i="4"/>
  <c r="Z28" i="4"/>
  <c r="Z24" i="4"/>
  <c r="Z20" i="4"/>
  <c r="Z16" i="4"/>
  <c r="Z12" i="4"/>
  <c r="Z8" i="4"/>
  <c r="Z198" i="4"/>
  <c r="Z194" i="4"/>
  <c r="Z190" i="4"/>
  <c r="Z186" i="4"/>
  <c r="Z197" i="4"/>
  <c r="Z193" i="4"/>
  <c r="Z189" i="4"/>
  <c r="Z185" i="4"/>
  <c r="Z182" i="4"/>
  <c r="Z178" i="4"/>
  <c r="Z174" i="4"/>
  <c r="Z170" i="4"/>
  <c r="Z166" i="4"/>
  <c r="Z162" i="4"/>
  <c r="Z158" i="4"/>
  <c r="Z154" i="4"/>
  <c r="Z150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46" i="4"/>
  <c r="Z142" i="4"/>
  <c r="Z138" i="4"/>
  <c r="Z134" i="4"/>
  <c r="Z130" i="4"/>
  <c r="Z126" i="4"/>
  <c r="Z122" i="4"/>
  <c r="Z118" i="4"/>
  <c r="Z115" i="4"/>
  <c r="Z111" i="4"/>
  <c r="Z107" i="4"/>
  <c r="Z103" i="4"/>
  <c r="Z99" i="4"/>
  <c r="Z95" i="4"/>
  <c r="Z91" i="4"/>
  <c r="Z87" i="4"/>
  <c r="Z83" i="4"/>
  <c r="Z79" i="4"/>
  <c r="Z75" i="4"/>
  <c r="Z71" i="4"/>
  <c r="Z67" i="4"/>
  <c r="Z63" i="4"/>
  <c r="Z59" i="4"/>
  <c r="Z55" i="4"/>
  <c r="Z116" i="4"/>
  <c r="Z112" i="4"/>
  <c r="Z108" i="4"/>
  <c r="Z104" i="4"/>
  <c r="Z100" i="4"/>
  <c r="Z96" i="4"/>
  <c r="Z92" i="4"/>
  <c r="Z88" i="4"/>
  <c r="Z84" i="4"/>
  <c r="Z80" i="4"/>
  <c r="Z76" i="4"/>
  <c r="Z72" i="4"/>
  <c r="Z68" i="4"/>
  <c r="Z64" i="4"/>
  <c r="Z60" i="4"/>
  <c r="Z56" i="4"/>
  <c r="Z52" i="4"/>
  <c r="Z49" i="4"/>
  <c r="Z45" i="4"/>
  <c r="Z41" i="4"/>
  <c r="Z37" i="4"/>
  <c r="Z33" i="4"/>
  <c r="Z29" i="4"/>
  <c r="Z25" i="4"/>
  <c r="Z21" i="4"/>
  <c r="Z17" i="4"/>
  <c r="Z13" i="4"/>
  <c r="Z9" i="4"/>
  <c r="Z50" i="4"/>
  <c r="Z46" i="4"/>
  <c r="Z42" i="4"/>
  <c r="Z38" i="4"/>
  <c r="Z34" i="4"/>
  <c r="Z30" i="4"/>
  <c r="Z26" i="4"/>
  <c r="Z22" i="4"/>
  <c r="Z18" i="4"/>
  <c r="Z14" i="4"/>
  <c r="Z10" i="4"/>
  <c r="J26" i="4"/>
  <c r="J24" i="4"/>
  <c r="J22" i="4"/>
  <c r="J20" i="4"/>
  <c r="J18" i="4"/>
  <c r="J16" i="4"/>
  <c r="J14" i="4"/>
  <c r="J12" i="4"/>
  <c r="J10" i="4"/>
  <c r="J8" i="4"/>
  <c r="J197" i="4"/>
  <c r="J193" i="4"/>
  <c r="J189" i="4"/>
  <c r="J185" i="4"/>
  <c r="J181" i="4"/>
  <c r="J177" i="4"/>
  <c r="J173" i="4"/>
  <c r="J169" i="4"/>
  <c r="J165" i="4"/>
  <c r="J161" i="4"/>
  <c r="J23" i="4"/>
  <c r="J19" i="4"/>
  <c r="J15" i="4"/>
  <c r="J11" i="4"/>
  <c r="J7" i="4"/>
  <c r="J195" i="4"/>
  <c r="J187" i="4"/>
  <c r="J179" i="4"/>
  <c r="J171" i="4"/>
  <c r="J163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J97" i="4"/>
  <c r="J93" i="4"/>
  <c r="J89" i="4"/>
  <c r="J85" i="4"/>
  <c r="J81" i="4"/>
  <c r="J77" i="4"/>
  <c r="J73" i="4"/>
  <c r="J69" i="4"/>
  <c r="J65" i="4"/>
  <c r="J61" i="4"/>
  <c r="J57" i="4"/>
  <c r="J53" i="4"/>
  <c r="J49" i="4"/>
  <c r="J45" i="4"/>
  <c r="J41" i="4"/>
  <c r="J37" i="4"/>
  <c r="J33" i="4"/>
  <c r="J29" i="4"/>
  <c r="J25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8" i="4"/>
  <c r="J104" i="4"/>
  <c r="J100" i="4"/>
  <c r="J96" i="4"/>
  <c r="J92" i="4"/>
  <c r="J88" i="4"/>
  <c r="J84" i="4"/>
  <c r="J80" i="4"/>
  <c r="J76" i="4"/>
  <c r="J72" i="4"/>
  <c r="J68" i="4"/>
  <c r="J64" i="4"/>
  <c r="J60" i="4"/>
  <c r="J56" i="4"/>
  <c r="J52" i="4"/>
  <c r="J48" i="4"/>
  <c r="J44" i="4"/>
  <c r="J40" i="4"/>
  <c r="J36" i="4"/>
  <c r="J32" i="4"/>
  <c r="J28" i="4"/>
  <c r="J21" i="4"/>
  <c r="J17" i="4"/>
  <c r="J13" i="4"/>
  <c r="J9" i="4"/>
  <c r="J191" i="4"/>
  <c r="J183" i="4"/>
  <c r="J175" i="4"/>
  <c r="J167" i="4"/>
  <c r="J159" i="4"/>
  <c r="J155" i="4"/>
  <c r="J151" i="4"/>
  <c r="J147" i="4"/>
  <c r="J143" i="4"/>
  <c r="J139" i="4"/>
  <c r="J135" i="4"/>
  <c r="J131" i="4"/>
  <c r="J127" i="4"/>
  <c r="J123" i="4"/>
  <c r="J119" i="4"/>
  <c r="J115" i="4"/>
  <c r="J111" i="4"/>
  <c r="J107" i="4"/>
  <c r="J103" i="4"/>
  <c r="J99" i="4"/>
  <c r="J95" i="4"/>
  <c r="J91" i="4"/>
  <c r="J87" i="4"/>
  <c r="J83" i="4"/>
  <c r="J79" i="4"/>
  <c r="J75" i="4"/>
  <c r="J71" i="4"/>
  <c r="J67" i="4"/>
  <c r="J63" i="4"/>
  <c r="J59" i="4"/>
  <c r="J55" i="4"/>
  <c r="J51" i="4"/>
  <c r="J47" i="4"/>
  <c r="J43" i="4"/>
  <c r="J39" i="4"/>
  <c r="J35" i="4"/>
  <c r="J31" i="4"/>
  <c r="J27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110" i="4"/>
  <c r="J106" i="4"/>
  <c r="J102" i="4"/>
  <c r="J98" i="4"/>
  <c r="J94" i="4"/>
  <c r="J90" i="4"/>
  <c r="J86" i="4"/>
  <c r="J82" i="4"/>
  <c r="J78" i="4"/>
  <c r="J74" i="4"/>
  <c r="J70" i="4"/>
  <c r="J66" i="4"/>
  <c r="J62" i="4"/>
  <c r="J58" i="4"/>
  <c r="J54" i="4"/>
  <c r="J50" i="4"/>
  <c r="J46" i="4"/>
  <c r="J42" i="4"/>
  <c r="J38" i="4"/>
  <c r="J34" i="4"/>
  <c r="J30" i="4"/>
  <c r="AA3" i="4"/>
  <c r="AB2" i="4"/>
  <c r="S3" i="4"/>
  <c r="AP6" i="2"/>
  <c r="AP5" i="2"/>
  <c r="AJ6" i="3"/>
  <c r="AJ5" i="3"/>
  <c r="L6" i="3"/>
  <c r="M3" i="3"/>
  <c r="AA3" i="3" s="1"/>
  <c r="AO3" i="3" s="1"/>
  <c r="BC3" i="3" s="1"/>
  <c r="L5" i="3"/>
  <c r="L4" i="3"/>
  <c r="M2" i="3"/>
  <c r="AA2" i="3" s="1"/>
  <c r="AO2" i="3" s="1"/>
  <c r="BC2" i="3" s="1"/>
  <c r="BC4" i="3" s="1"/>
  <c r="X6" i="3"/>
  <c r="X5" i="3"/>
  <c r="X4" i="3"/>
  <c r="AK4" i="2"/>
  <c r="X4" i="2"/>
  <c r="AJ5" i="2"/>
  <c r="AJ6" i="2"/>
  <c r="M2" i="2"/>
  <c r="AB2" i="2" s="1"/>
  <c r="AQ2" i="2" s="1"/>
  <c r="AQ4" i="2" s="1"/>
  <c r="L4" i="2"/>
  <c r="X6" i="2"/>
  <c r="X5" i="2"/>
  <c r="M3" i="2"/>
  <c r="AB3" i="2" s="1"/>
  <c r="AQ3" i="2" s="1"/>
  <c r="BF3" i="2" s="1"/>
  <c r="L6" i="2"/>
  <c r="L5" i="2"/>
  <c r="I6" i="52"/>
  <c r="AB90" i="50"/>
  <c r="AB45" i="50"/>
  <c r="AB32" i="50"/>
  <c r="AB71" i="50"/>
  <c r="AB23" i="50"/>
  <c r="AB33" i="50"/>
  <c r="I10" i="52"/>
  <c r="AB58" i="50"/>
  <c r="I20" i="52"/>
  <c r="AB76" i="50"/>
  <c r="AB128" i="50"/>
  <c r="AB40" i="50"/>
  <c r="AB86" i="50"/>
  <c r="AB55" i="50"/>
  <c r="I15" i="52"/>
  <c r="AB108" i="50"/>
  <c r="AB83" i="50"/>
  <c r="AB73" i="50"/>
  <c r="AB120" i="50"/>
  <c r="AB115" i="50"/>
  <c r="AB100" i="50"/>
  <c r="AB48" i="50"/>
  <c r="AB132" i="50"/>
  <c r="AB79" i="50"/>
  <c r="AB72" i="50"/>
  <c r="I12" i="52"/>
  <c r="AB52" i="50"/>
  <c r="AB111" i="50"/>
  <c r="AB151" i="50"/>
  <c r="AB125" i="50"/>
  <c r="AB38" i="50"/>
  <c r="AB135" i="50"/>
  <c r="I31" i="52"/>
  <c r="AB145" i="50"/>
  <c r="AB140" i="50"/>
  <c r="AB42" i="50"/>
  <c r="AB31" i="50"/>
  <c r="AB96" i="50"/>
  <c r="AB93" i="50"/>
  <c r="I17" i="52"/>
  <c r="AB112" i="50"/>
  <c r="AB153" i="50"/>
  <c r="AB109" i="50"/>
  <c r="AB144" i="50"/>
  <c r="AB85" i="50"/>
  <c r="AB152" i="50"/>
  <c r="I24" i="52"/>
  <c r="AB30" i="50"/>
  <c r="AB116" i="50"/>
  <c r="AB107" i="50"/>
  <c r="AB59" i="50"/>
  <c r="I7" i="52"/>
  <c r="AB124" i="50"/>
  <c r="AB130" i="50"/>
  <c r="AB113" i="50"/>
  <c r="AB60" i="50"/>
  <c r="AB104" i="50"/>
  <c r="I5" i="52"/>
  <c r="AB149" i="50"/>
  <c r="I27" i="52"/>
  <c r="AB129" i="50"/>
  <c r="AB65" i="50"/>
  <c r="AB119" i="50"/>
  <c r="AB87" i="50"/>
  <c r="AB148" i="50"/>
  <c r="AB110" i="50"/>
  <c r="AB49" i="50"/>
  <c r="AB117" i="50"/>
  <c r="I8" i="52"/>
  <c r="AB84" i="50"/>
  <c r="AB25" i="50"/>
  <c r="AB92" i="50"/>
  <c r="I22" i="52"/>
  <c r="AB75" i="50"/>
  <c r="AB57" i="50"/>
  <c r="I14" i="52"/>
  <c r="AB122" i="50"/>
  <c r="AB105" i="50"/>
  <c r="I21" i="52"/>
  <c r="AB34" i="50"/>
  <c r="AB37" i="50"/>
  <c r="AB123" i="50"/>
  <c r="AB143" i="50"/>
  <c r="AB159" i="50"/>
  <c r="AB146" i="50"/>
  <c r="AB27" i="50"/>
  <c r="I26" i="52"/>
  <c r="AB126" i="50"/>
  <c r="AB150" i="50"/>
  <c r="AB103" i="50"/>
  <c r="AB64" i="50"/>
  <c r="AB54" i="50"/>
  <c r="AB53" i="50"/>
  <c r="AB138" i="50"/>
  <c r="AB26" i="50"/>
  <c r="AB106" i="50"/>
  <c r="AB134" i="50"/>
  <c r="AB41" i="50"/>
  <c r="AB154" i="50"/>
  <c r="AB141" i="50"/>
  <c r="AB77" i="50"/>
  <c r="AB28" i="50"/>
  <c r="AB44" i="50"/>
  <c r="AB137" i="50"/>
  <c r="AB43" i="50"/>
  <c r="AB158" i="50"/>
  <c r="AB89" i="50"/>
  <c r="AB99" i="50"/>
  <c r="I28" i="52"/>
  <c r="AB78" i="50"/>
  <c r="AB88" i="50"/>
  <c r="AB39" i="50"/>
  <c r="AB139" i="50"/>
  <c r="AB127" i="50"/>
  <c r="AB142" i="50"/>
  <c r="I29" i="52"/>
  <c r="AB36" i="50"/>
  <c r="AB56" i="50"/>
  <c r="AB62" i="50"/>
  <c r="AB69" i="50"/>
  <c r="AB95" i="50"/>
  <c r="I16" i="52"/>
  <c r="AB101" i="50"/>
  <c r="I18" i="52"/>
  <c r="AB66" i="50"/>
  <c r="I19" i="52"/>
  <c r="AB160" i="50"/>
  <c r="AB24" i="50"/>
  <c r="I11" i="52"/>
  <c r="AB147" i="50"/>
  <c r="I30" i="52"/>
  <c r="AB133" i="50"/>
  <c r="AB94" i="50"/>
  <c r="AB70" i="50"/>
  <c r="I33" i="52"/>
  <c r="AB118" i="50"/>
  <c r="AB114" i="50"/>
  <c r="AB91" i="50"/>
  <c r="I25" i="52"/>
  <c r="AB63" i="50"/>
  <c r="I32" i="52"/>
  <c r="AB68" i="50"/>
  <c r="AB98" i="50"/>
  <c r="AB61" i="50"/>
  <c r="AB157" i="50"/>
  <c r="AB29" i="50"/>
  <c r="AB47" i="50"/>
  <c r="I23" i="52"/>
  <c r="AB46" i="50"/>
  <c r="I4" i="52"/>
  <c r="AB80" i="50"/>
  <c r="AB156" i="50"/>
  <c r="AB50" i="50"/>
  <c r="AB22" i="50"/>
  <c r="AB67" i="50"/>
  <c r="AB155" i="50"/>
  <c r="AB81" i="50"/>
  <c r="AB97" i="50"/>
  <c r="AB131" i="50"/>
  <c r="AB102" i="50"/>
  <c r="I13" i="52"/>
  <c r="I9" i="52"/>
  <c r="AB35" i="50"/>
  <c r="AB51" i="50"/>
  <c r="AB74" i="50"/>
  <c r="AB121" i="50"/>
  <c r="AB136" i="50"/>
  <c r="AB82" i="50"/>
  <c r="AH160" i="50" l="1"/>
  <c r="C152" i="52"/>
  <c r="AG160" i="50"/>
  <c r="AE160" i="50"/>
  <c r="AI160" i="50"/>
  <c r="AH158" i="50"/>
  <c r="AG158" i="50"/>
  <c r="C150" i="52"/>
  <c r="AE158" i="50"/>
  <c r="AI158" i="50"/>
  <c r="AH159" i="50"/>
  <c r="C151" i="52"/>
  <c r="AG159" i="50"/>
  <c r="AE159" i="50"/>
  <c r="AI159" i="50"/>
  <c r="AI157" i="50"/>
  <c r="AE157" i="50"/>
  <c r="AH157" i="50"/>
  <c r="AG157" i="50"/>
  <c r="C149" i="52"/>
  <c r="AH155" i="50"/>
  <c r="AE155" i="50"/>
  <c r="C147" i="52"/>
  <c r="AG155" i="50"/>
  <c r="AI155" i="50"/>
  <c r="AH154" i="50"/>
  <c r="AE154" i="50"/>
  <c r="AI154" i="50"/>
  <c r="C146" i="52"/>
  <c r="AG154" i="50"/>
  <c r="AH156" i="50"/>
  <c r="C148" i="52"/>
  <c r="AE156" i="50"/>
  <c r="AG156" i="50"/>
  <c r="AI156" i="50"/>
  <c r="AH152" i="50"/>
  <c r="C144" i="52"/>
  <c r="AI152" i="50"/>
  <c r="AG152" i="50"/>
  <c r="AE152" i="50"/>
  <c r="AI153" i="50"/>
  <c r="C145" i="52"/>
  <c r="AH153" i="50"/>
  <c r="AG153" i="50"/>
  <c r="AE153" i="50"/>
  <c r="AH151" i="50"/>
  <c r="AG151" i="50"/>
  <c r="C143" i="52"/>
  <c r="AE151" i="50"/>
  <c r="AI151" i="50"/>
  <c r="AH150" i="50"/>
  <c r="AG150" i="50"/>
  <c r="C142" i="52"/>
  <c r="AE150" i="50"/>
  <c r="AI150" i="50"/>
  <c r="AI149" i="50"/>
  <c r="C141" i="52"/>
  <c r="AH149" i="50"/>
  <c r="AG149" i="50"/>
  <c r="AE149" i="50"/>
  <c r="AH148" i="50"/>
  <c r="AG148" i="50"/>
  <c r="AI148" i="50"/>
  <c r="C140" i="52"/>
  <c r="AE148" i="50"/>
  <c r="M14" i="52"/>
  <c r="M23" i="52"/>
  <c r="M21" i="52"/>
  <c r="M10" i="52"/>
  <c r="M8" i="52"/>
  <c r="M26" i="52"/>
  <c r="M29" i="52"/>
  <c r="M7" i="52"/>
  <c r="M16" i="52"/>
  <c r="M12" i="52"/>
  <c r="M20" i="52"/>
  <c r="M9" i="52"/>
  <c r="M31" i="52"/>
  <c r="M25" i="52"/>
  <c r="M5" i="52"/>
  <c r="M6" i="52"/>
  <c r="M4" i="52"/>
  <c r="M17" i="52"/>
  <c r="M19" i="52"/>
  <c r="M22" i="52"/>
  <c r="M28" i="52"/>
  <c r="M32" i="52"/>
  <c r="M11" i="52"/>
  <c r="M27" i="52"/>
  <c r="M24" i="52"/>
  <c r="M30" i="52"/>
  <c r="M15" i="52"/>
  <c r="M13" i="52"/>
  <c r="M18" i="52"/>
  <c r="M33" i="52"/>
  <c r="AG147" i="50"/>
  <c r="AE147" i="50"/>
  <c r="AI147" i="50"/>
  <c r="AH147" i="50"/>
  <c r="C139" i="52"/>
  <c r="AH146" i="50"/>
  <c r="C138" i="52"/>
  <c r="AG146" i="50"/>
  <c r="AI146" i="50"/>
  <c r="AE146" i="50"/>
  <c r="BU3" i="2"/>
  <c r="BF6" i="2"/>
  <c r="BF5" i="2"/>
  <c r="BC5" i="3"/>
  <c r="BC6" i="3"/>
  <c r="BY5" i="4"/>
  <c r="BY3" i="4"/>
  <c r="CV5" i="2"/>
  <c r="CV6" i="2"/>
  <c r="DK3" i="2"/>
  <c r="CI3" i="2"/>
  <c r="BT5" i="2"/>
  <c r="BT6" i="2"/>
  <c r="DA4" i="2"/>
  <c r="DP2" i="2"/>
  <c r="DP4" i="2" s="1"/>
  <c r="CW3" i="2"/>
  <c r="CH6" i="2"/>
  <c r="CH5" i="2"/>
  <c r="CM4" i="2"/>
  <c r="DB2" i="2"/>
  <c r="DJ5" i="2"/>
  <c r="DJ6" i="2"/>
  <c r="BY4" i="2"/>
  <c r="CN2" i="2"/>
  <c r="AH145" i="50"/>
  <c r="AI145" i="50"/>
  <c r="AE145" i="50"/>
  <c r="AG145" i="50"/>
  <c r="C137" i="52"/>
  <c r="AI142" i="50"/>
  <c r="AG142" i="50"/>
  <c r="C134" i="52"/>
  <c r="AH142" i="50"/>
  <c r="AE142" i="50"/>
  <c r="AI144" i="50"/>
  <c r="AG144" i="50"/>
  <c r="AE144" i="50"/>
  <c r="AH144" i="50"/>
  <c r="C136" i="52"/>
  <c r="AI143" i="50"/>
  <c r="AH143" i="50"/>
  <c r="AE143" i="50"/>
  <c r="AG143" i="50"/>
  <c r="C135" i="52"/>
  <c r="AH141" i="50"/>
  <c r="AG141" i="50"/>
  <c r="C133" i="52"/>
  <c r="AI141" i="50"/>
  <c r="AE141" i="50"/>
  <c r="AI140" i="50"/>
  <c r="AG140" i="50"/>
  <c r="AH140" i="50"/>
  <c r="AE140" i="50"/>
  <c r="C132" i="52"/>
  <c r="AH139" i="50"/>
  <c r="AE139" i="50"/>
  <c r="C131" i="52"/>
  <c r="AI139" i="50"/>
  <c r="AG139" i="50"/>
  <c r="H1" i="108"/>
  <c r="H9" i="108"/>
  <c r="H17" i="108"/>
  <c r="H25" i="108"/>
  <c r="H33" i="108"/>
  <c r="H41" i="108"/>
  <c r="H49" i="108"/>
  <c r="H57" i="108"/>
  <c r="H65" i="108"/>
  <c r="H73" i="108"/>
  <c r="H81" i="108"/>
  <c r="H10" i="108"/>
  <c r="H18" i="108"/>
  <c r="H26" i="108"/>
  <c r="H34" i="108"/>
  <c r="H42" i="108"/>
  <c r="H50" i="108"/>
  <c r="H58" i="108"/>
  <c r="H66" i="108"/>
  <c r="H74" i="108"/>
  <c r="H82" i="108"/>
  <c r="H90" i="108"/>
  <c r="H98" i="108"/>
  <c r="H106" i="108"/>
  <c r="H114" i="108"/>
  <c r="N114" i="108" s="1"/>
  <c r="H122" i="108"/>
  <c r="H130" i="108"/>
  <c r="H138" i="108"/>
  <c r="H146" i="108"/>
  <c r="H154" i="108"/>
  <c r="H162" i="108"/>
  <c r="H170" i="108"/>
  <c r="H178" i="108"/>
  <c r="N178" i="108" s="1"/>
  <c r="H186" i="108"/>
  <c r="H194" i="108"/>
  <c r="H89" i="108"/>
  <c r="H97" i="108"/>
  <c r="H105" i="108"/>
  <c r="H113" i="108"/>
  <c r="H121" i="108"/>
  <c r="H129" i="108"/>
  <c r="N129" i="108" s="1"/>
  <c r="H137" i="108"/>
  <c r="H145" i="108"/>
  <c r="H153" i="108"/>
  <c r="H161" i="108"/>
  <c r="H169" i="108"/>
  <c r="H177" i="108"/>
  <c r="H185" i="108"/>
  <c r="H193" i="108"/>
  <c r="N193" i="108" s="1"/>
  <c r="H7" i="108"/>
  <c r="H15" i="108"/>
  <c r="H23" i="108"/>
  <c r="H31" i="108"/>
  <c r="H39" i="108"/>
  <c r="H47" i="108"/>
  <c r="H55" i="108"/>
  <c r="H63" i="108"/>
  <c r="H71" i="108"/>
  <c r="H79" i="108"/>
  <c r="H8" i="108"/>
  <c r="H16" i="108"/>
  <c r="H24" i="108"/>
  <c r="H32" i="108"/>
  <c r="H40" i="108"/>
  <c r="H48" i="108"/>
  <c r="H56" i="108"/>
  <c r="H64" i="108"/>
  <c r="H72" i="108"/>
  <c r="H80" i="108"/>
  <c r="H88" i="108"/>
  <c r="H96" i="108"/>
  <c r="H104" i="108"/>
  <c r="H112" i="108"/>
  <c r="H120" i="108"/>
  <c r="H128" i="108"/>
  <c r="H136" i="108"/>
  <c r="H144" i="108"/>
  <c r="H152" i="108"/>
  <c r="H160" i="108"/>
  <c r="H168" i="108"/>
  <c r="H176" i="108"/>
  <c r="H184" i="108"/>
  <c r="H192" i="108"/>
  <c r="H87" i="108"/>
  <c r="H95" i="108"/>
  <c r="H103" i="108"/>
  <c r="H111" i="108"/>
  <c r="H119" i="108"/>
  <c r="H127" i="108"/>
  <c r="H135" i="108"/>
  <c r="H143" i="108"/>
  <c r="H151" i="108"/>
  <c r="H159" i="108"/>
  <c r="H167" i="108"/>
  <c r="H175" i="108"/>
  <c r="H183" i="108"/>
  <c r="H191" i="108"/>
  <c r="H5" i="108"/>
  <c r="H13" i="108"/>
  <c r="H21" i="108"/>
  <c r="H29" i="108"/>
  <c r="H37" i="108"/>
  <c r="H45" i="108"/>
  <c r="H53" i="108"/>
  <c r="H61" i="108"/>
  <c r="N61" i="108" s="1"/>
  <c r="H69" i="108"/>
  <c r="H77" i="108"/>
  <c r="H6" i="108"/>
  <c r="H14" i="108"/>
  <c r="H22" i="108"/>
  <c r="H30" i="108"/>
  <c r="H38" i="108"/>
  <c r="H46" i="108"/>
  <c r="H54" i="108"/>
  <c r="H62" i="108"/>
  <c r="H70" i="108"/>
  <c r="H78" i="108"/>
  <c r="H86" i="108"/>
  <c r="H94" i="108"/>
  <c r="H102" i="108"/>
  <c r="H110" i="108"/>
  <c r="H118" i="108"/>
  <c r="H126" i="108"/>
  <c r="H134" i="108"/>
  <c r="H142" i="108"/>
  <c r="H150" i="108"/>
  <c r="H158" i="108"/>
  <c r="H166" i="108"/>
  <c r="H174" i="108"/>
  <c r="N174" i="108" s="1"/>
  <c r="H182" i="108"/>
  <c r="H190" i="108"/>
  <c r="H85" i="108"/>
  <c r="H93" i="108"/>
  <c r="H101" i="108"/>
  <c r="H109" i="108"/>
  <c r="H117" i="108"/>
  <c r="H125" i="108"/>
  <c r="N125" i="108" s="1"/>
  <c r="H133" i="108"/>
  <c r="H141" i="108"/>
  <c r="H149" i="108"/>
  <c r="H157" i="108"/>
  <c r="H165" i="108"/>
  <c r="H173" i="108"/>
  <c r="H181" i="108"/>
  <c r="H189" i="108"/>
  <c r="N189" i="108" s="1"/>
  <c r="H11" i="108"/>
  <c r="H19" i="108"/>
  <c r="H27" i="108"/>
  <c r="H35" i="108"/>
  <c r="H43" i="108"/>
  <c r="H51" i="108"/>
  <c r="H59" i="108"/>
  <c r="H67" i="108"/>
  <c r="H75" i="108"/>
  <c r="H83" i="108"/>
  <c r="H12" i="108"/>
  <c r="H20" i="108"/>
  <c r="H28" i="108"/>
  <c r="H36" i="108"/>
  <c r="H44" i="108"/>
  <c r="H52" i="108"/>
  <c r="H60" i="108"/>
  <c r="H68" i="108"/>
  <c r="H76" i="108"/>
  <c r="H84" i="108"/>
  <c r="H92" i="108"/>
  <c r="H100" i="108"/>
  <c r="H108" i="108"/>
  <c r="H116" i="108"/>
  <c r="H124" i="108"/>
  <c r="H132" i="108"/>
  <c r="H140" i="108"/>
  <c r="H148" i="108"/>
  <c r="H156" i="108"/>
  <c r="H164" i="108"/>
  <c r="H172" i="108"/>
  <c r="H180" i="108"/>
  <c r="H188" i="108"/>
  <c r="H196" i="108"/>
  <c r="H91" i="108"/>
  <c r="H99" i="108"/>
  <c r="H107" i="108"/>
  <c r="H115" i="108"/>
  <c r="H123" i="108"/>
  <c r="H131" i="108"/>
  <c r="H139" i="108"/>
  <c r="H147" i="108"/>
  <c r="H155" i="108"/>
  <c r="H163" i="108"/>
  <c r="H171" i="108"/>
  <c r="H179" i="108"/>
  <c r="H187" i="108"/>
  <c r="H195" i="108"/>
  <c r="AJ12" i="4"/>
  <c r="AJ20" i="4"/>
  <c r="AJ28" i="4"/>
  <c r="AJ36" i="4"/>
  <c r="AJ44" i="4"/>
  <c r="AJ7" i="4"/>
  <c r="AJ15" i="4"/>
  <c r="AJ23" i="4"/>
  <c r="AJ31" i="4"/>
  <c r="AJ39" i="4"/>
  <c r="AJ47" i="4"/>
  <c r="AJ54" i="4"/>
  <c r="AJ62" i="4"/>
  <c r="AJ70" i="4"/>
  <c r="AJ78" i="4"/>
  <c r="AJ86" i="4"/>
  <c r="AJ94" i="4"/>
  <c r="AJ102" i="4"/>
  <c r="AJ110" i="4"/>
  <c r="AJ53" i="4"/>
  <c r="AJ61" i="4"/>
  <c r="AJ69" i="4"/>
  <c r="AJ77" i="4"/>
  <c r="AJ85" i="4"/>
  <c r="AJ93" i="4"/>
  <c r="AJ101" i="4"/>
  <c r="AJ109" i="4"/>
  <c r="AJ117" i="4"/>
  <c r="AJ124" i="4"/>
  <c r="AJ132" i="4"/>
  <c r="AJ140" i="4"/>
  <c r="AJ148" i="4"/>
  <c r="AJ125" i="4"/>
  <c r="AJ133" i="4"/>
  <c r="AJ141" i="4"/>
  <c r="AJ149" i="4"/>
  <c r="AJ157" i="4"/>
  <c r="AJ165" i="4"/>
  <c r="AJ173" i="4"/>
  <c r="AJ181" i="4"/>
  <c r="AJ156" i="4"/>
  <c r="AJ164" i="4"/>
  <c r="AJ172" i="4"/>
  <c r="AJ180" i="4"/>
  <c r="AJ187" i="4"/>
  <c r="AJ195" i="4"/>
  <c r="AJ188" i="4"/>
  <c r="AJ196" i="4"/>
  <c r="AJ14" i="4"/>
  <c r="AJ22" i="4"/>
  <c r="AJ30" i="4"/>
  <c r="AJ38" i="4"/>
  <c r="AJ46" i="4"/>
  <c r="AJ9" i="4"/>
  <c r="AJ17" i="4"/>
  <c r="AJ25" i="4"/>
  <c r="AJ33" i="4"/>
  <c r="AJ41" i="4"/>
  <c r="AJ49" i="4"/>
  <c r="AJ56" i="4"/>
  <c r="AJ64" i="4"/>
  <c r="AJ72" i="4"/>
  <c r="AJ80" i="4"/>
  <c r="AJ88" i="4"/>
  <c r="AJ96" i="4"/>
  <c r="AJ104" i="4"/>
  <c r="AJ112" i="4"/>
  <c r="AJ55" i="4"/>
  <c r="AJ63" i="4"/>
  <c r="AJ71" i="4"/>
  <c r="AJ79" i="4"/>
  <c r="AJ87" i="4"/>
  <c r="AJ95" i="4"/>
  <c r="AJ103" i="4"/>
  <c r="AJ111" i="4"/>
  <c r="AJ118" i="4"/>
  <c r="AJ126" i="4"/>
  <c r="AJ134" i="4"/>
  <c r="AJ142" i="4"/>
  <c r="AJ119" i="4"/>
  <c r="AJ127" i="4"/>
  <c r="AJ135" i="4"/>
  <c r="AJ143" i="4"/>
  <c r="AJ151" i="4"/>
  <c r="AJ159" i="4"/>
  <c r="AJ167" i="4"/>
  <c r="AJ175" i="4"/>
  <c r="AJ150" i="4"/>
  <c r="AJ158" i="4"/>
  <c r="AJ166" i="4"/>
  <c r="AJ174" i="4"/>
  <c r="AJ182" i="4"/>
  <c r="AJ189" i="4"/>
  <c r="AJ197" i="4"/>
  <c r="AJ190" i="4"/>
  <c r="AJ198" i="4"/>
  <c r="AJ8" i="4"/>
  <c r="AJ16" i="4"/>
  <c r="AJ24" i="4"/>
  <c r="AJ32" i="4"/>
  <c r="AJ40" i="4"/>
  <c r="AJ48" i="4"/>
  <c r="AJ11" i="4"/>
  <c r="AJ19" i="4"/>
  <c r="AJ27" i="4"/>
  <c r="AJ35" i="4"/>
  <c r="AJ43" i="4"/>
  <c r="AJ51" i="4"/>
  <c r="AJ58" i="4"/>
  <c r="AJ66" i="4"/>
  <c r="AJ74" i="4"/>
  <c r="AJ82" i="4"/>
  <c r="AJ90" i="4"/>
  <c r="AJ98" i="4"/>
  <c r="AJ106" i="4"/>
  <c r="AJ114" i="4"/>
  <c r="AJ57" i="4"/>
  <c r="AJ65" i="4"/>
  <c r="AJ73" i="4"/>
  <c r="AJ81" i="4"/>
  <c r="AJ89" i="4"/>
  <c r="AJ97" i="4"/>
  <c r="AJ105" i="4"/>
  <c r="AJ113" i="4"/>
  <c r="AJ120" i="4"/>
  <c r="AJ128" i="4"/>
  <c r="AJ136" i="4"/>
  <c r="AJ144" i="4"/>
  <c r="AJ121" i="4"/>
  <c r="AJ129" i="4"/>
  <c r="AJ137" i="4"/>
  <c r="AJ145" i="4"/>
  <c r="AJ153" i="4"/>
  <c r="AJ161" i="4"/>
  <c r="AJ169" i="4"/>
  <c r="AJ177" i="4"/>
  <c r="AJ152" i="4"/>
  <c r="AJ160" i="4"/>
  <c r="AJ168" i="4"/>
  <c r="AJ176" i="4"/>
  <c r="AJ183" i="4"/>
  <c r="AJ191" i="4"/>
  <c r="AJ184" i="4"/>
  <c r="AJ192" i="4"/>
  <c r="AJ10" i="4"/>
  <c r="AJ18" i="4"/>
  <c r="AJ26" i="4"/>
  <c r="AJ34" i="4"/>
  <c r="AJ42" i="4"/>
  <c r="AJ50" i="4"/>
  <c r="AJ13" i="4"/>
  <c r="AJ21" i="4"/>
  <c r="AJ29" i="4"/>
  <c r="AJ37" i="4"/>
  <c r="AJ45" i="4"/>
  <c r="AJ52" i="4"/>
  <c r="AJ60" i="4"/>
  <c r="AJ68" i="4"/>
  <c r="AJ76" i="4"/>
  <c r="AJ84" i="4"/>
  <c r="AJ92" i="4"/>
  <c r="AJ100" i="4"/>
  <c r="AJ108" i="4"/>
  <c r="AJ116" i="4"/>
  <c r="AJ59" i="4"/>
  <c r="AJ67" i="4"/>
  <c r="AJ75" i="4"/>
  <c r="AJ83" i="4"/>
  <c r="AJ91" i="4"/>
  <c r="AJ99" i="4"/>
  <c r="AJ107" i="4"/>
  <c r="AJ115" i="4"/>
  <c r="AJ122" i="4"/>
  <c r="AJ130" i="4"/>
  <c r="AJ138" i="4"/>
  <c r="AJ146" i="4"/>
  <c r="AJ123" i="4"/>
  <c r="AJ131" i="4"/>
  <c r="AJ139" i="4"/>
  <c r="AJ147" i="4"/>
  <c r="AJ155" i="4"/>
  <c r="AJ163" i="4"/>
  <c r="AJ171" i="4"/>
  <c r="AJ179" i="4"/>
  <c r="AJ154" i="4"/>
  <c r="AJ162" i="4"/>
  <c r="AJ170" i="4"/>
  <c r="AJ178" i="4"/>
  <c r="AJ185" i="4"/>
  <c r="AJ193" i="4"/>
  <c r="AJ186" i="4"/>
  <c r="AJ194" i="4"/>
  <c r="AC172" i="50"/>
  <c r="AC188" i="50"/>
  <c r="AC196" i="50"/>
  <c r="AC18" i="50"/>
  <c r="AC167" i="50"/>
  <c r="AC183" i="50"/>
  <c r="AC21" i="50"/>
  <c r="AC170" i="50"/>
  <c r="AC186" i="50"/>
  <c r="AC202" i="50"/>
  <c r="AC16" i="50"/>
  <c r="AC164" i="50"/>
  <c r="AC180" i="50"/>
  <c r="AC159" i="50"/>
  <c r="AC175" i="50"/>
  <c r="AC191" i="50"/>
  <c r="AC199" i="50"/>
  <c r="AC13" i="50"/>
  <c r="AC162" i="50"/>
  <c r="AC178" i="50"/>
  <c r="AC194" i="50"/>
  <c r="AC19" i="50"/>
  <c r="AC160" i="50"/>
  <c r="AC168" i="50"/>
  <c r="AC176" i="50"/>
  <c r="AC184" i="50"/>
  <c r="AC192" i="50"/>
  <c r="AC200" i="50"/>
  <c r="AC14" i="50"/>
  <c r="AC163" i="50"/>
  <c r="AC171" i="50"/>
  <c r="AC179" i="50"/>
  <c r="AC187" i="50"/>
  <c r="AC195" i="50"/>
  <c r="AC15" i="50"/>
  <c r="AC17" i="50"/>
  <c r="AC158" i="50"/>
  <c r="AC166" i="50"/>
  <c r="AC174" i="50"/>
  <c r="AC182" i="50"/>
  <c r="AC190" i="50"/>
  <c r="AC198" i="50"/>
  <c r="AC12" i="50"/>
  <c r="AC20" i="50"/>
  <c r="AC11" i="50"/>
  <c r="AC165" i="50"/>
  <c r="AC173" i="50"/>
  <c r="AC181" i="50"/>
  <c r="AC189" i="50"/>
  <c r="AC197" i="50"/>
  <c r="AC161" i="50"/>
  <c r="AC169" i="50"/>
  <c r="AC177" i="50"/>
  <c r="AC185" i="50"/>
  <c r="AC193" i="50"/>
  <c r="AC201" i="50"/>
  <c r="AI138" i="50"/>
  <c r="AH138" i="50"/>
  <c r="AG138" i="50"/>
  <c r="AE138" i="50"/>
  <c r="AI137" i="50"/>
  <c r="AH137" i="50"/>
  <c r="AG137" i="50"/>
  <c r="AE137" i="50"/>
  <c r="AH136" i="50"/>
  <c r="AI136" i="50"/>
  <c r="AG136" i="50"/>
  <c r="AE136" i="50"/>
  <c r="AI135" i="50"/>
  <c r="AH135" i="50"/>
  <c r="AG135" i="50"/>
  <c r="AE135" i="50"/>
  <c r="AI134" i="50"/>
  <c r="AH134" i="50"/>
  <c r="AG134" i="50"/>
  <c r="AE134" i="50"/>
  <c r="AI133" i="50"/>
  <c r="AH133" i="50"/>
  <c r="AG133" i="50"/>
  <c r="AE133" i="50"/>
  <c r="AH132" i="50"/>
  <c r="AI132" i="50"/>
  <c r="AG132" i="50"/>
  <c r="AE132" i="50"/>
  <c r="AI131" i="50"/>
  <c r="AH131" i="50"/>
  <c r="AG131" i="50"/>
  <c r="AE131" i="50"/>
  <c r="AI130" i="50"/>
  <c r="AH130" i="50"/>
  <c r="AG130" i="50"/>
  <c r="AE130" i="50"/>
  <c r="AI129" i="50"/>
  <c r="AH129" i="50"/>
  <c r="AG129" i="50"/>
  <c r="AE129" i="50"/>
  <c r="AH128" i="50"/>
  <c r="AI128" i="50"/>
  <c r="AG128" i="50"/>
  <c r="AE128" i="50"/>
  <c r="AI127" i="50"/>
  <c r="AH127" i="50"/>
  <c r="AG127" i="50"/>
  <c r="AE127" i="50"/>
  <c r="AI126" i="50"/>
  <c r="AH126" i="50"/>
  <c r="AG126" i="50"/>
  <c r="AE126" i="50"/>
  <c r="AI125" i="50"/>
  <c r="AH125" i="50"/>
  <c r="AG125" i="50"/>
  <c r="AE125" i="50"/>
  <c r="AH124" i="50"/>
  <c r="AI124" i="50"/>
  <c r="AG124" i="50"/>
  <c r="AE124" i="50"/>
  <c r="AI123" i="50"/>
  <c r="AH123" i="50"/>
  <c r="AG123" i="50"/>
  <c r="AE123" i="50"/>
  <c r="AI122" i="50"/>
  <c r="AH122" i="50"/>
  <c r="AG122" i="50"/>
  <c r="AE122" i="50"/>
  <c r="AI121" i="50"/>
  <c r="AH121" i="50"/>
  <c r="AG121" i="50"/>
  <c r="AE121" i="50"/>
  <c r="AH120" i="50"/>
  <c r="AI120" i="50"/>
  <c r="AG120" i="50"/>
  <c r="AE120" i="50"/>
  <c r="AI119" i="50"/>
  <c r="AH119" i="50"/>
  <c r="AG119" i="50"/>
  <c r="AE119" i="50"/>
  <c r="AI118" i="50"/>
  <c r="AH118" i="50"/>
  <c r="AG118" i="50"/>
  <c r="AE118" i="50"/>
  <c r="AI117" i="50"/>
  <c r="AH117" i="50"/>
  <c r="AG117" i="50"/>
  <c r="AE117" i="50"/>
  <c r="AH116" i="50"/>
  <c r="AI116" i="50"/>
  <c r="AG116" i="50"/>
  <c r="AE116" i="50"/>
  <c r="AI115" i="50"/>
  <c r="AH115" i="50"/>
  <c r="AG115" i="50"/>
  <c r="AE115" i="50"/>
  <c r="AI114" i="50"/>
  <c r="AH114" i="50"/>
  <c r="AG114" i="50"/>
  <c r="AE114" i="50"/>
  <c r="AI113" i="50"/>
  <c r="AH113" i="50"/>
  <c r="AG113" i="50"/>
  <c r="AE113" i="50"/>
  <c r="AH112" i="50"/>
  <c r="AI112" i="50"/>
  <c r="AG112" i="50"/>
  <c r="AE112" i="50"/>
  <c r="AI111" i="50"/>
  <c r="AH111" i="50"/>
  <c r="AG111" i="50"/>
  <c r="AE111" i="50"/>
  <c r="AI110" i="50"/>
  <c r="AH110" i="50"/>
  <c r="AG110" i="50"/>
  <c r="AE110" i="50"/>
  <c r="AI109" i="50"/>
  <c r="AH109" i="50"/>
  <c r="AG109" i="50"/>
  <c r="AE109" i="50"/>
  <c r="AH108" i="50"/>
  <c r="AI108" i="50"/>
  <c r="AG108" i="50"/>
  <c r="AE108" i="50"/>
  <c r="AI107" i="50"/>
  <c r="AH107" i="50"/>
  <c r="AG107" i="50"/>
  <c r="AE107" i="50"/>
  <c r="AI106" i="50"/>
  <c r="AH106" i="50"/>
  <c r="AG106" i="50"/>
  <c r="AE106" i="50"/>
  <c r="AI105" i="50"/>
  <c r="AH105" i="50"/>
  <c r="AG105" i="50"/>
  <c r="AE105" i="50"/>
  <c r="AH104" i="50"/>
  <c r="AI104" i="50"/>
  <c r="AG104" i="50"/>
  <c r="AE104" i="50"/>
  <c r="AI103" i="50"/>
  <c r="AH103" i="50"/>
  <c r="AG103" i="50"/>
  <c r="AE103" i="50"/>
  <c r="AI102" i="50"/>
  <c r="AH102" i="50"/>
  <c r="AG102" i="50"/>
  <c r="AE102" i="50"/>
  <c r="AI101" i="50"/>
  <c r="AH101" i="50"/>
  <c r="AG101" i="50"/>
  <c r="AE101" i="50"/>
  <c r="AH100" i="50"/>
  <c r="AI100" i="50"/>
  <c r="AG100" i="50"/>
  <c r="AE100" i="50"/>
  <c r="AI99" i="50"/>
  <c r="AH99" i="50"/>
  <c r="AG99" i="50"/>
  <c r="AE99" i="50"/>
  <c r="AI98" i="50"/>
  <c r="AH98" i="50"/>
  <c r="AG98" i="50"/>
  <c r="AE98" i="50"/>
  <c r="AI97" i="50"/>
  <c r="AH97" i="50"/>
  <c r="AG97" i="50"/>
  <c r="AE97" i="50"/>
  <c r="AH96" i="50"/>
  <c r="AI96" i="50"/>
  <c r="AG96" i="50"/>
  <c r="AE96" i="50"/>
  <c r="AI95" i="50"/>
  <c r="AH95" i="50"/>
  <c r="AG95" i="50"/>
  <c r="AE95" i="50"/>
  <c r="AI94" i="50"/>
  <c r="AH94" i="50"/>
  <c r="AG94" i="50"/>
  <c r="AE94" i="50"/>
  <c r="AI93" i="50"/>
  <c r="AH93" i="50"/>
  <c r="AG93" i="50"/>
  <c r="AE93" i="50"/>
  <c r="AH92" i="50"/>
  <c r="AI92" i="50"/>
  <c r="AG92" i="50"/>
  <c r="AE92" i="50"/>
  <c r="AI91" i="50"/>
  <c r="AH91" i="50"/>
  <c r="AG91" i="50"/>
  <c r="AE91" i="50"/>
  <c r="AI90" i="50"/>
  <c r="AH90" i="50"/>
  <c r="AG90" i="50"/>
  <c r="AE90" i="50"/>
  <c r="AI89" i="50"/>
  <c r="AH89" i="50"/>
  <c r="AG89" i="50"/>
  <c r="AE89" i="50"/>
  <c r="AH88" i="50"/>
  <c r="AI88" i="50"/>
  <c r="AG88" i="50"/>
  <c r="AE88" i="50"/>
  <c r="AI87" i="50"/>
  <c r="AH87" i="50"/>
  <c r="AG87" i="50"/>
  <c r="AE87" i="50"/>
  <c r="AI86" i="50"/>
  <c r="AH86" i="50"/>
  <c r="AG86" i="50"/>
  <c r="AE86" i="50"/>
  <c r="AH85" i="50"/>
  <c r="AI85" i="50"/>
  <c r="AG85" i="50"/>
  <c r="AE85" i="50"/>
  <c r="AH84" i="50"/>
  <c r="AI84" i="50"/>
  <c r="AG84" i="50"/>
  <c r="AE84" i="50"/>
  <c r="AI83" i="50"/>
  <c r="AH83" i="50"/>
  <c r="AG83" i="50"/>
  <c r="AE83" i="50"/>
  <c r="AI82" i="50"/>
  <c r="AH82" i="50"/>
  <c r="AG82" i="50"/>
  <c r="AE82" i="50"/>
  <c r="AI81" i="50"/>
  <c r="AH81" i="50"/>
  <c r="AG81" i="50"/>
  <c r="AE81" i="50"/>
  <c r="AH80" i="50"/>
  <c r="AI80" i="50"/>
  <c r="AG80" i="50"/>
  <c r="AE80" i="50"/>
  <c r="AI79" i="50"/>
  <c r="AH79" i="50"/>
  <c r="AG79" i="50"/>
  <c r="AE79" i="50"/>
  <c r="AI78" i="50"/>
  <c r="AH78" i="50"/>
  <c r="AG78" i="50"/>
  <c r="AE78" i="50"/>
  <c r="AH77" i="50"/>
  <c r="AI77" i="50"/>
  <c r="AG77" i="50"/>
  <c r="AE77" i="50"/>
  <c r="AH76" i="50"/>
  <c r="AI76" i="50"/>
  <c r="AG76" i="50"/>
  <c r="AE76" i="50"/>
  <c r="AI75" i="50"/>
  <c r="AH75" i="50"/>
  <c r="AG75" i="50"/>
  <c r="AE75" i="50"/>
  <c r="AI74" i="50"/>
  <c r="AH74" i="50"/>
  <c r="AG74" i="50"/>
  <c r="AE74" i="50"/>
  <c r="AI73" i="50"/>
  <c r="AH73" i="50"/>
  <c r="AG73" i="50"/>
  <c r="AE73" i="50"/>
  <c r="AH72" i="50"/>
  <c r="AI72" i="50"/>
  <c r="AG72" i="50"/>
  <c r="AE72" i="50"/>
  <c r="AI71" i="50"/>
  <c r="AH71" i="50"/>
  <c r="AG71" i="50"/>
  <c r="AE71" i="50"/>
  <c r="AI70" i="50"/>
  <c r="AH70" i="50"/>
  <c r="AG70" i="50"/>
  <c r="AE70" i="50"/>
  <c r="AI69" i="50"/>
  <c r="AH69" i="50"/>
  <c r="AG69" i="50"/>
  <c r="AE69" i="50"/>
  <c r="AH68" i="50"/>
  <c r="AI68" i="50"/>
  <c r="AG68" i="50"/>
  <c r="AE68" i="50"/>
  <c r="AI67" i="50"/>
  <c r="AH67" i="50"/>
  <c r="AG67" i="50"/>
  <c r="AE67" i="50"/>
  <c r="AI66" i="50"/>
  <c r="AH66" i="50"/>
  <c r="AG66" i="50"/>
  <c r="AE66" i="50"/>
  <c r="AI65" i="50"/>
  <c r="AH65" i="50"/>
  <c r="AG65" i="50"/>
  <c r="AE65" i="50"/>
  <c r="AH64" i="50"/>
  <c r="AI64" i="50"/>
  <c r="AG64" i="50"/>
  <c r="AE64" i="50"/>
  <c r="AI63" i="50"/>
  <c r="AH63" i="50"/>
  <c r="AG63" i="50"/>
  <c r="AE63" i="50"/>
  <c r="AI62" i="50"/>
  <c r="AH62" i="50"/>
  <c r="AG62" i="50"/>
  <c r="AE62" i="50"/>
  <c r="AI61" i="50"/>
  <c r="AH61" i="50"/>
  <c r="AG61" i="50"/>
  <c r="AE61" i="50"/>
  <c r="AH60" i="50"/>
  <c r="AI60" i="50"/>
  <c r="AG60" i="50"/>
  <c r="AE60" i="50"/>
  <c r="AI59" i="50"/>
  <c r="AH59" i="50"/>
  <c r="AG59" i="50"/>
  <c r="AE59" i="50"/>
  <c r="AI58" i="50"/>
  <c r="AH58" i="50"/>
  <c r="AG58" i="50"/>
  <c r="AE58" i="50"/>
  <c r="AI57" i="50"/>
  <c r="AH57" i="50"/>
  <c r="AG57" i="50"/>
  <c r="AE57" i="50"/>
  <c r="AH56" i="50"/>
  <c r="AI56" i="50"/>
  <c r="AG56" i="50"/>
  <c r="AE56" i="50"/>
  <c r="AI55" i="50"/>
  <c r="AH55" i="50"/>
  <c r="AG55" i="50"/>
  <c r="AE55" i="50"/>
  <c r="AI54" i="50"/>
  <c r="AH54" i="50"/>
  <c r="AG54" i="50"/>
  <c r="AE54" i="50"/>
  <c r="AI53" i="50"/>
  <c r="AH53" i="50"/>
  <c r="AG53" i="50"/>
  <c r="AE53" i="50"/>
  <c r="AH52" i="50"/>
  <c r="AI52" i="50"/>
  <c r="AG52" i="50"/>
  <c r="AE52" i="50"/>
  <c r="AI51" i="50"/>
  <c r="AH51" i="50"/>
  <c r="AG51" i="50"/>
  <c r="AE51" i="50"/>
  <c r="AI50" i="50"/>
  <c r="AH50" i="50"/>
  <c r="AG50" i="50"/>
  <c r="AE50" i="50"/>
  <c r="AI49" i="50"/>
  <c r="AH49" i="50"/>
  <c r="AG49" i="50"/>
  <c r="AE49" i="50"/>
  <c r="AH48" i="50"/>
  <c r="AI48" i="50"/>
  <c r="AG48" i="50"/>
  <c r="AE48" i="50"/>
  <c r="AI47" i="50"/>
  <c r="AH47" i="50"/>
  <c r="AG47" i="50"/>
  <c r="AE47" i="50"/>
  <c r="AI46" i="50"/>
  <c r="AH46" i="50"/>
  <c r="AG46" i="50"/>
  <c r="AE46" i="50"/>
  <c r="AI45" i="50"/>
  <c r="AH45" i="50"/>
  <c r="AG45" i="50"/>
  <c r="AE45" i="50"/>
  <c r="AH44" i="50"/>
  <c r="AI44" i="50"/>
  <c r="AG44" i="50"/>
  <c r="AE44" i="50"/>
  <c r="AI43" i="50"/>
  <c r="AH43" i="50"/>
  <c r="AG43" i="50"/>
  <c r="AE43" i="50"/>
  <c r="AI42" i="50"/>
  <c r="AH42" i="50"/>
  <c r="AG42" i="50"/>
  <c r="AE42" i="50"/>
  <c r="AI41" i="50"/>
  <c r="AH41" i="50"/>
  <c r="AG41" i="50"/>
  <c r="AE41" i="50"/>
  <c r="AH40" i="50"/>
  <c r="AI40" i="50"/>
  <c r="AG40" i="50"/>
  <c r="AE40" i="50"/>
  <c r="AI39" i="50"/>
  <c r="AH39" i="50"/>
  <c r="AG39" i="50"/>
  <c r="AE39" i="50"/>
  <c r="AI38" i="50"/>
  <c r="AH38" i="50"/>
  <c r="AG38" i="50"/>
  <c r="AE38" i="50"/>
  <c r="AI37" i="50"/>
  <c r="AH37" i="50"/>
  <c r="AG37" i="50"/>
  <c r="AE37" i="50"/>
  <c r="AH36" i="50"/>
  <c r="AI36" i="50"/>
  <c r="AG36" i="50"/>
  <c r="AE36" i="50"/>
  <c r="AI35" i="50"/>
  <c r="AH35" i="50"/>
  <c r="AG35" i="50"/>
  <c r="AE35" i="50"/>
  <c r="AI34" i="50"/>
  <c r="AH34" i="50"/>
  <c r="AG34" i="50"/>
  <c r="AE34" i="50"/>
  <c r="AH33" i="50"/>
  <c r="AI33" i="50"/>
  <c r="AG33" i="50"/>
  <c r="AE33" i="50"/>
  <c r="AH32" i="50"/>
  <c r="AI32" i="50"/>
  <c r="AG32" i="50"/>
  <c r="AE32" i="50"/>
  <c r="AI31" i="50"/>
  <c r="AH31" i="50"/>
  <c r="AG31" i="50"/>
  <c r="AE31" i="50"/>
  <c r="AI30" i="50"/>
  <c r="AH30" i="50"/>
  <c r="AG30" i="50"/>
  <c r="AE30" i="50"/>
  <c r="AI29" i="50"/>
  <c r="AH29" i="50"/>
  <c r="AG29" i="50"/>
  <c r="AE29" i="50"/>
  <c r="AH28" i="50"/>
  <c r="AI28" i="50"/>
  <c r="AG28" i="50"/>
  <c r="AE28" i="50"/>
  <c r="AI27" i="50"/>
  <c r="AH27" i="50"/>
  <c r="AG27" i="50"/>
  <c r="AE27" i="50"/>
  <c r="AI26" i="50"/>
  <c r="AH26" i="50"/>
  <c r="AG26" i="50"/>
  <c r="AE26" i="50"/>
  <c r="AH25" i="50"/>
  <c r="AI25" i="50"/>
  <c r="AG25" i="50"/>
  <c r="AE25" i="50"/>
  <c r="AH24" i="50"/>
  <c r="AI24" i="50"/>
  <c r="AG24" i="50"/>
  <c r="AE24" i="50"/>
  <c r="AI23" i="50"/>
  <c r="AH23" i="50"/>
  <c r="AG23" i="50"/>
  <c r="AE23" i="50"/>
  <c r="AI22" i="50"/>
  <c r="AH22" i="50"/>
  <c r="AG22" i="50"/>
  <c r="AE22" i="50"/>
  <c r="AD201" i="50"/>
  <c r="AD199" i="50"/>
  <c r="AD197" i="50"/>
  <c r="AD195" i="50"/>
  <c r="AD193" i="50"/>
  <c r="AD191" i="50"/>
  <c r="AD189" i="50"/>
  <c r="AD187" i="50"/>
  <c r="AD185" i="50"/>
  <c r="AD183" i="50"/>
  <c r="AD181" i="50"/>
  <c r="AD179" i="50"/>
  <c r="AD177" i="50"/>
  <c r="AD175" i="50"/>
  <c r="AD173" i="50"/>
  <c r="AD171" i="50"/>
  <c r="AD169" i="50"/>
  <c r="AD167" i="50"/>
  <c r="AD165" i="50"/>
  <c r="AD163" i="50"/>
  <c r="AD161" i="50"/>
  <c r="AD159" i="50"/>
  <c r="AD157" i="50"/>
  <c r="AD155" i="50"/>
  <c r="AD153" i="50"/>
  <c r="AD151" i="50"/>
  <c r="AD149" i="50"/>
  <c r="AD147" i="50"/>
  <c r="AD145" i="50"/>
  <c r="AD143" i="50"/>
  <c r="AD141" i="50"/>
  <c r="AD139" i="50"/>
  <c r="AD137" i="50"/>
  <c r="AD135" i="50"/>
  <c r="AD133" i="50"/>
  <c r="AD131" i="50"/>
  <c r="AD129" i="50"/>
  <c r="AD127" i="50"/>
  <c r="AD125" i="50"/>
  <c r="AD123" i="50"/>
  <c r="AD121" i="50"/>
  <c r="AD119" i="50"/>
  <c r="AD117" i="50"/>
  <c r="AD115" i="50"/>
  <c r="AD113" i="50"/>
  <c r="AD111" i="50"/>
  <c r="AD109" i="50"/>
  <c r="AD107" i="50"/>
  <c r="AD105" i="50"/>
  <c r="AD103" i="50"/>
  <c r="AD101" i="50"/>
  <c r="AD99" i="50"/>
  <c r="AD97" i="50"/>
  <c r="AD95" i="50"/>
  <c r="AD93" i="50"/>
  <c r="AD91" i="50"/>
  <c r="AD89" i="50"/>
  <c r="AD87" i="50"/>
  <c r="AD85" i="50"/>
  <c r="AD83" i="50"/>
  <c r="AD81" i="50"/>
  <c r="AD79" i="50"/>
  <c r="AD77" i="50"/>
  <c r="AD75" i="50"/>
  <c r="AD73" i="50"/>
  <c r="AD71" i="50"/>
  <c r="AD69" i="50"/>
  <c r="AD67" i="50"/>
  <c r="AD65" i="50"/>
  <c r="AD63" i="50"/>
  <c r="AD61" i="50"/>
  <c r="AD59" i="50"/>
  <c r="AD57" i="50"/>
  <c r="AD55" i="50"/>
  <c r="AD53" i="50"/>
  <c r="AD51" i="50"/>
  <c r="AD49" i="50"/>
  <c r="AD47" i="50"/>
  <c r="AD45" i="50"/>
  <c r="AD43" i="50"/>
  <c r="AD41" i="50"/>
  <c r="AD39" i="50"/>
  <c r="AD37" i="50"/>
  <c r="AD35" i="50"/>
  <c r="AD33" i="50"/>
  <c r="AD31" i="50"/>
  <c r="AD29" i="50"/>
  <c r="AD27" i="50"/>
  <c r="AD25" i="50"/>
  <c r="AD23" i="50"/>
  <c r="AD21" i="50"/>
  <c r="AD19" i="50"/>
  <c r="AD17" i="50"/>
  <c r="AD15" i="50"/>
  <c r="AD13" i="50"/>
  <c r="AD202" i="50"/>
  <c r="AD200" i="50"/>
  <c r="AD198" i="50"/>
  <c r="AD196" i="50"/>
  <c r="AD194" i="50"/>
  <c r="AD192" i="50"/>
  <c r="AD190" i="50"/>
  <c r="AD188" i="50"/>
  <c r="AD186" i="50"/>
  <c r="AD184" i="50"/>
  <c r="AD182" i="50"/>
  <c r="AD180" i="50"/>
  <c r="AD178" i="50"/>
  <c r="AD176" i="50"/>
  <c r="AD174" i="50"/>
  <c r="AD172" i="50"/>
  <c r="AD170" i="50"/>
  <c r="AD168" i="50"/>
  <c r="AD166" i="50"/>
  <c r="AD164" i="50"/>
  <c r="AD162" i="50"/>
  <c r="AD160" i="50"/>
  <c r="AD158" i="50"/>
  <c r="AD156" i="50"/>
  <c r="AD154" i="50"/>
  <c r="AD152" i="50"/>
  <c r="AD150" i="50"/>
  <c r="AD148" i="50"/>
  <c r="AD146" i="50"/>
  <c r="AD144" i="50"/>
  <c r="AD142" i="50"/>
  <c r="AD140" i="50"/>
  <c r="AD138" i="50"/>
  <c r="AD136" i="50"/>
  <c r="AD134" i="50"/>
  <c r="AD132" i="50"/>
  <c r="AD130" i="50"/>
  <c r="AD128" i="50"/>
  <c r="AD126" i="50"/>
  <c r="AD124" i="50"/>
  <c r="AD122" i="50"/>
  <c r="AD120" i="50"/>
  <c r="AD118" i="50"/>
  <c r="AD116" i="50"/>
  <c r="AD114" i="50"/>
  <c r="AD112" i="50"/>
  <c r="AD110" i="50"/>
  <c r="AD108" i="50"/>
  <c r="AD106" i="50"/>
  <c r="AD104" i="50"/>
  <c r="AD102" i="50"/>
  <c r="AD100" i="50"/>
  <c r="AD98" i="50"/>
  <c r="AD96" i="50"/>
  <c r="AD94" i="50"/>
  <c r="AD92" i="50"/>
  <c r="AD90" i="50"/>
  <c r="AD88" i="50"/>
  <c r="AD86" i="50"/>
  <c r="AD84" i="50"/>
  <c r="AD82" i="50"/>
  <c r="AD80" i="50"/>
  <c r="AD78" i="50"/>
  <c r="AD76" i="50"/>
  <c r="AD74" i="50"/>
  <c r="AD72" i="50"/>
  <c r="AD70" i="50"/>
  <c r="AD68" i="50"/>
  <c r="AD66" i="50"/>
  <c r="AD64" i="50"/>
  <c r="AD62" i="50"/>
  <c r="AD60" i="50"/>
  <c r="AD58" i="50"/>
  <c r="AD56" i="50"/>
  <c r="AD54" i="50"/>
  <c r="AD52" i="50"/>
  <c r="AD50" i="50"/>
  <c r="AD48" i="50"/>
  <c r="AD46" i="50"/>
  <c r="AD44" i="50"/>
  <c r="AD42" i="50"/>
  <c r="AD40" i="50"/>
  <c r="AD38" i="50"/>
  <c r="AD36" i="50"/>
  <c r="AD34" i="50"/>
  <c r="AD32" i="50"/>
  <c r="AD30" i="50"/>
  <c r="AD28" i="50"/>
  <c r="AD26" i="50"/>
  <c r="AD24" i="50"/>
  <c r="AD22" i="50"/>
  <c r="AD20" i="50"/>
  <c r="AD18" i="50"/>
  <c r="AD16" i="50"/>
  <c r="AD14" i="50"/>
  <c r="AD12" i="50"/>
  <c r="AD11" i="50"/>
  <c r="L19" i="52"/>
  <c r="C130" i="52"/>
  <c r="C122" i="52"/>
  <c r="C114" i="52"/>
  <c r="C106" i="52"/>
  <c r="C98" i="52"/>
  <c r="C90" i="52"/>
  <c r="C82" i="52"/>
  <c r="C74" i="52"/>
  <c r="C66" i="52"/>
  <c r="C58" i="52"/>
  <c r="C50" i="52"/>
  <c r="C42" i="52"/>
  <c r="C34" i="52"/>
  <c r="C26" i="52"/>
  <c r="C18" i="52"/>
  <c r="C125" i="52"/>
  <c r="C117" i="52"/>
  <c r="C109" i="52"/>
  <c r="C101" i="52"/>
  <c r="C93" i="52"/>
  <c r="C85" i="52"/>
  <c r="C77" i="52"/>
  <c r="C69" i="52"/>
  <c r="C61" i="52"/>
  <c r="C53" i="52"/>
  <c r="C45" i="52"/>
  <c r="C37" i="52"/>
  <c r="C29" i="52"/>
  <c r="C21" i="52"/>
  <c r="C128" i="52"/>
  <c r="C120" i="52"/>
  <c r="C112" i="52"/>
  <c r="C104" i="52"/>
  <c r="C96" i="52"/>
  <c r="C88" i="52"/>
  <c r="C80" i="52"/>
  <c r="C72" i="52"/>
  <c r="C64" i="52"/>
  <c r="C56" i="52"/>
  <c r="C48" i="52"/>
  <c r="C40" i="52"/>
  <c r="C32" i="52"/>
  <c r="C24" i="52"/>
  <c r="C16" i="52"/>
  <c r="C123" i="52"/>
  <c r="C115" i="52"/>
  <c r="C107" i="52"/>
  <c r="C99" i="52"/>
  <c r="C91" i="52"/>
  <c r="C83" i="52"/>
  <c r="C75" i="52"/>
  <c r="C67" i="52"/>
  <c r="C59" i="52"/>
  <c r="C51" i="52"/>
  <c r="C43" i="52"/>
  <c r="C35" i="52"/>
  <c r="C27" i="52"/>
  <c r="C19" i="52"/>
  <c r="C126" i="52"/>
  <c r="C118" i="52"/>
  <c r="C110" i="52"/>
  <c r="C102" i="52"/>
  <c r="C94" i="52"/>
  <c r="C86" i="52"/>
  <c r="C78" i="52"/>
  <c r="C70" i="52"/>
  <c r="C62" i="52"/>
  <c r="C54" i="52"/>
  <c r="C46" i="52"/>
  <c r="C38" i="52"/>
  <c r="C30" i="52"/>
  <c r="C22" i="52"/>
  <c r="C14" i="52"/>
  <c r="C129" i="52"/>
  <c r="C121" i="52"/>
  <c r="C113" i="52"/>
  <c r="C105" i="52"/>
  <c r="C97" i="52"/>
  <c r="C89" i="52"/>
  <c r="C81" i="52"/>
  <c r="C73" i="52"/>
  <c r="C65" i="52"/>
  <c r="C57" i="52"/>
  <c r="C49" i="52"/>
  <c r="C41" i="52"/>
  <c r="C33" i="52"/>
  <c r="C25" i="52"/>
  <c r="C17" i="52"/>
  <c r="C124" i="52"/>
  <c r="C116" i="52"/>
  <c r="C108" i="52"/>
  <c r="C100" i="52"/>
  <c r="C92" i="52"/>
  <c r="C84" i="52"/>
  <c r="C76" i="52"/>
  <c r="C68" i="52"/>
  <c r="C60" i="52"/>
  <c r="C52" i="52"/>
  <c r="C44" i="52"/>
  <c r="C36" i="52"/>
  <c r="C28" i="52"/>
  <c r="C20" i="52"/>
  <c r="C127" i="52"/>
  <c r="C119" i="52"/>
  <c r="C111" i="52"/>
  <c r="C103" i="52"/>
  <c r="C95" i="52"/>
  <c r="C87" i="52"/>
  <c r="C79" i="52"/>
  <c r="C71" i="52"/>
  <c r="C63" i="52"/>
  <c r="C55" i="52"/>
  <c r="C47" i="52"/>
  <c r="C39" i="52"/>
  <c r="C31" i="52"/>
  <c r="C23" i="52"/>
  <c r="C15" i="52"/>
  <c r="A13" i="1"/>
  <c r="A39" i="1"/>
  <c r="BA3" i="4"/>
  <c r="BP5" i="4"/>
  <c r="BP3" i="4"/>
  <c r="AY13" i="4"/>
  <c r="AY17" i="4"/>
  <c r="AY29" i="4"/>
  <c r="AY39" i="4"/>
  <c r="AY47" i="4"/>
  <c r="AY53" i="4"/>
  <c r="AY63" i="4"/>
  <c r="AY67" i="4"/>
  <c r="AY75" i="4"/>
  <c r="AY81" i="4"/>
  <c r="AY89" i="4"/>
  <c r="AY97" i="4"/>
  <c r="AY105" i="4"/>
  <c r="AY113" i="4"/>
  <c r="AY121" i="4"/>
  <c r="AY129" i="4"/>
  <c r="AY137" i="4"/>
  <c r="AY145" i="4"/>
  <c r="AY153" i="4"/>
  <c r="AY161" i="4"/>
  <c r="AY169" i="4"/>
  <c r="AY177" i="4"/>
  <c r="AY187" i="4"/>
  <c r="AY195" i="4"/>
  <c r="AY11" i="4"/>
  <c r="AY15" i="4"/>
  <c r="AY23" i="4"/>
  <c r="AY27" i="4"/>
  <c r="AY33" i="4"/>
  <c r="AY41" i="4"/>
  <c r="AY51" i="4"/>
  <c r="AY59" i="4"/>
  <c r="AY69" i="4"/>
  <c r="AY77" i="4"/>
  <c r="AY87" i="4"/>
  <c r="AY95" i="4"/>
  <c r="AY103" i="4"/>
  <c r="AY111" i="4"/>
  <c r="AY119" i="4"/>
  <c r="AY9" i="4"/>
  <c r="AY21" i="4"/>
  <c r="AY25" i="4"/>
  <c r="AY35" i="4"/>
  <c r="AY43" i="4"/>
  <c r="AY49" i="4"/>
  <c r="AY57" i="4"/>
  <c r="AY71" i="4"/>
  <c r="AY79" i="4"/>
  <c r="AY85" i="4"/>
  <c r="AY93" i="4"/>
  <c r="AY101" i="4"/>
  <c r="AY109" i="4"/>
  <c r="AY117" i="4"/>
  <c r="AY125" i="4"/>
  <c r="AY133" i="4"/>
  <c r="AY141" i="4"/>
  <c r="AY149" i="4"/>
  <c r="AY157" i="4"/>
  <c r="AY165" i="4"/>
  <c r="AY173" i="4"/>
  <c r="AY183" i="4"/>
  <c r="AY7" i="4"/>
  <c r="AY19" i="4"/>
  <c r="AY31" i="4"/>
  <c r="AY37" i="4"/>
  <c r="AY45" i="4"/>
  <c r="AY55" i="4"/>
  <c r="AY61" i="4"/>
  <c r="AY65" i="4"/>
  <c r="AY73" i="4"/>
  <c r="AY83" i="4"/>
  <c r="AY91" i="4"/>
  <c r="AY99" i="4"/>
  <c r="AY107" i="4"/>
  <c r="AY115" i="4"/>
  <c r="AY123" i="4"/>
  <c r="AY131" i="4"/>
  <c r="AY139" i="4"/>
  <c r="AY147" i="4"/>
  <c r="AY155" i="4"/>
  <c r="AY163" i="4"/>
  <c r="AY171" i="4"/>
  <c r="AY179" i="4"/>
  <c r="AY185" i="4"/>
  <c r="AY189" i="4"/>
  <c r="AY193" i="4"/>
  <c r="AY10" i="4"/>
  <c r="AY16" i="4"/>
  <c r="AY20" i="4"/>
  <c r="AY26" i="4"/>
  <c r="AY30" i="4"/>
  <c r="AY34" i="4"/>
  <c r="AY38" i="4"/>
  <c r="AY42" i="4"/>
  <c r="AY46" i="4"/>
  <c r="AY50" i="4"/>
  <c r="AY54" i="4"/>
  <c r="AY58" i="4"/>
  <c r="AY62" i="4"/>
  <c r="AY66" i="4"/>
  <c r="AY70" i="4"/>
  <c r="AY74" i="4"/>
  <c r="AY78" i="4"/>
  <c r="AY82" i="4"/>
  <c r="AY86" i="4"/>
  <c r="AY90" i="4"/>
  <c r="AY94" i="4"/>
  <c r="AY98" i="4"/>
  <c r="AY102" i="4"/>
  <c r="AY106" i="4"/>
  <c r="AY110" i="4"/>
  <c r="AY114" i="4"/>
  <c r="AY118" i="4"/>
  <c r="AY127" i="4"/>
  <c r="AY135" i="4"/>
  <c r="AY143" i="4"/>
  <c r="AY151" i="4"/>
  <c r="AY159" i="4"/>
  <c r="AY167" i="4"/>
  <c r="AY175" i="4"/>
  <c r="AY181" i="4"/>
  <c r="AY191" i="4"/>
  <c r="AY197" i="4"/>
  <c r="AY8" i="4"/>
  <c r="AY12" i="4"/>
  <c r="AY14" i="4"/>
  <c r="AY18" i="4"/>
  <c r="AY22" i="4"/>
  <c r="AY24" i="4"/>
  <c r="AY28" i="4"/>
  <c r="AY32" i="4"/>
  <c r="AY36" i="4"/>
  <c r="AY40" i="4"/>
  <c r="AY44" i="4"/>
  <c r="AY48" i="4"/>
  <c r="AY52" i="4"/>
  <c r="AY56" i="4"/>
  <c r="AY60" i="4"/>
  <c r="AY64" i="4"/>
  <c r="AY68" i="4"/>
  <c r="AY72" i="4"/>
  <c r="AY76" i="4"/>
  <c r="AY80" i="4"/>
  <c r="AY84" i="4"/>
  <c r="AY88" i="4"/>
  <c r="AY92" i="4"/>
  <c r="AY96" i="4"/>
  <c r="AY100" i="4"/>
  <c r="AY104" i="4"/>
  <c r="AY108" i="4"/>
  <c r="AY112" i="4"/>
  <c r="AY116" i="4"/>
  <c r="AY120" i="4"/>
  <c r="AY124" i="4"/>
  <c r="AY128" i="4"/>
  <c r="AY132" i="4"/>
  <c r="AY136" i="4"/>
  <c r="AY140" i="4"/>
  <c r="AY144" i="4"/>
  <c r="AY148" i="4"/>
  <c r="AY152" i="4"/>
  <c r="AY156" i="4"/>
  <c r="AY160" i="4"/>
  <c r="AY164" i="4"/>
  <c r="AY168" i="4"/>
  <c r="AY170" i="4"/>
  <c r="AY174" i="4"/>
  <c r="AY178" i="4"/>
  <c r="AY180" i="4"/>
  <c r="AY184" i="4"/>
  <c r="AY190" i="4"/>
  <c r="AY194" i="4"/>
  <c r="AY198" i="4"/>
  <c r="AY122" i="4"/>
  <c r="AY126" i="4"/>
  <c r="AY130" i="4"/>
  <c r="AY134" i="4"/>
  <c r="AY138" i="4"/>
  <c r="AY142" i="4"/>
  <c r="AY146" i="4"/>
  <c r="AY150" i="4"/>
  <c r="AY154" i="4"/>
  <c r="AY158" i="4"/>
  <c r="AY162" i="4"/>
  <c r="AY166" i="4"/>
  <c r="AY172" i="4"/>
  <c r="AY176" i="4"/>
  <c r="AY182" i="4"/>
  <c r="AY186" i="4"/>
  <c r="AY188" i="4"/>
  <c r="AY192" i="4"/>
  <c r="AY196" i="4"/>
  <c r="AZ9" i="4"/>
  <c r="AZ21" i="4"/>
  <c r="AZ25" i="4"/>
  <c r="AZ35" i="4"/>
  <c r="AZ43" i="4"/>
  <c r="AZ49" i="4"/>
  <c r="AZ57" i="4"/>
  <c r="AZ71" i="4"/>
  <c r="AZ79" i="4"/>
  <c r="AZ85" i="4"/>
  <c r="AZ93" i="4"/>
  <c r="AZ101" i="4"/>
  <c r="AZ109" i="4"/>
  <c r="AZ117" i="4"/>
  <c r="AZ125" i="4"/>
  <c r="AZ133" i="4"/>
  <c r="AZ141" i="4"/>
  <c r="AZ149" i="4"/>
  <c r="AZ157" i="4"/>
  <c r="AZ165" i="4"/>
  <c r="AZ173" i="4"/>
  <c r="AZ183" i="4"/>
  <c r="AZ187" i="4"/>
  <c r="AZ7" i="4"/>
  <c r="AZ19" i="4"/>
  <c r="AZ31" i="4"/>
  <c r="AZ37" i="4"/>
  <c r="AZ45" i="4"/>
  <c r="AZ55" i="4"/>
  <c r="AZ61" i="4"/>
  <c r="AZ65" i="4"/>
  <c r="AZ73" i="4"/>
  <c r="AZ83" i="4"/>
  <c r="AZ91" i="4"/>
  <c r="AZ99" i="4"/>
  <c r="AZ107" i="4"/>
  <c r="AZ115" i="4"/>
  <c r="AZ123" i="4"/>
  <c r="AZ13" i="4"/>
  <c r="AZ17" i="4"/>
  <c r="AZ29" i="4"/>
  <c r="AZ39" i="4"/>
  <c r="AZ47" i="4"/>
  <c r="AZ53" i="4"/>
  <c r="AZ63" i="4"/>
  <c r="AZ67" i="4"/>
  <c r="AZ75" i="4"/>
  <c r="AZ81" i="4"/>
  <c r="AZ89" i="4"/>
  <c r="AZ97" i="4"/>
  <c r="AZ105" i="4"/>
  <c r="AZ113" i="4"/>
  <c r="AZ121" i="4"/>
  <c r="AZ129" i="4"/>
  <c r="AZ137" i="4"/>
  <c r="AZ145" i="4"/>
  <c r="AZ153" i="4"/>
  <c r="AZ161" i="4"/>
  <c r="AZ169" i="4"/>
  <c r="AZ177" i="4"/>
  <c r="AZ195" i="4"/>
  <c r="AZ11" i="4"/>
  <c r="AZ15" i="4"/>
  <c r="AZ23" i="4"/>
  <c r="AZ27" i="4"/>
  <c r="AZ33" i="4"/>
  <c r="AZ41" i="4"/>
  <c r="AZ51" i="4"/>
  <c r="AZ59" i="4"/>
  <c r="AZ69" i="4"/>
  <c r="AZ77" i="4"/>
  <c r="AZ87" i="4"/>
  <c r="AZ95" i="4"/>
  <c r="AZ103" i="4"/>
  <c r="AZ111" i="4"/>
  <c r="AZ119" i="4"/>
  <c r="AZ127" i="4"/>
  <c r="AZ135" i="4"/>
  <c r="AZ143" i="4"/>
  <c r="AZ151" i="4"/>
  <c r="AZ159" i="4"/>
  <c r="AZ167" i="4"/>
  <c r="AZ175" i="4"/>
  <c r="AZ185" i="4"/>
  <c r="AZ191" i="4"/>
  <c r="AZ197" i="4"/>
  <c r="AZ8" i="4"/>
  <c r="AZ12" i="4"/>
  <c r="AZ16" i="4"/>
  <c r="AZ20" i="4"/>
  <c r="AZ24" i="4"/>
  <c r="AZ28" i="4"/>
  <c r="AZ32" i="4"/>
  <c r="AZ36" i="4"/>
  <c r="AZ40" i="4"/>
  <c r="AZ44" i="4"/>
  <c r="AZ48" i="4"/>
  <c r="AZ52" i="4"/>
  <c r="AZ56" i="4"/>
  <c r="AZ60" i="4"/>
  <c r="AZ66" i="4"/>
  <c r="AZ70" i="4"/>
  <c r="AZ74" i="4"/>
  <c r="AZ78" i="4"/>
  <c r="AZ82" i="4"/>
  <c r="AZ86" i="4"/>
  <c r="AZ90" i="4"/>
  <c r="AZ94" i="4"/>
  <c r="AZ98" i="4"/>
  <c r="AZ102" i="4"/>
  <c r="AZ106" i="4"/>
  <c r="AZ110" i="4"/>
  <c r="AZ114" i="4"/>
  <c r="AZ118" i="4"/>
  <c r="AZ131" i="4"/>
  <c r="AZ139" i="4"/>
  <c r="AZ147" i="4"/>
  <c r="AZ155" i="4"/>
  <c r="AZ163" i="4"/>
  <c r="AZ171" i="4"/>
  <c r="AZ179" i="4"/>
  <c r="AZ181" i="4"/>
  <c r="AZ189" i="4"/>
  <c r="AZ193" i="4"/>
  <c r="AZ10" i="4"/>
  <c r="AZ14" i="4"/>
  <c r="AZ18" i="4"/>
  <c r="AZ22" i="4"/>
  <c r="AZ26" i="4"/>
  <c r="AZ30" i="4"/>
  <c r="AZ34" i="4"/>
  <c r="AZ38" i="4"/>
  <c r="AZ42" i="4"/>
  <c r="AZ46" i="4"/>
  <c r="AZ50" i="4"/>
  <c r="AZ54" i="4"/>
  <c r="AZ58" i="4"/>
  <c r="AZ62" i="4"/>
  <c r="AZ64" i="4"/>
  <c r="AZ68" i="4"/>
  <c r="AZ72" i="4"/>
  <c r="AZ76" i="4"/>
  <c r="AZ80" i="4"/>
  <c r="AZ84" i="4"/>
  <c r="AZ88" i="4"/>
  <c r="AZ92" i="4"/>
  <c r="AZ96" i="4"/>
  <c r="AZ100" i="4"/>
  <c r="AZ104" i="4"/>
  <c r="AZ108" i="4"/>
  <c r="AZ112" i="4"/>
  <c r="AZ116" i="4"/>
  <c r="AZ120" i="4"/>
  <c r="AZ124" i="4"/>
  <c r="AZ128" i="4"/>
  <c r="AZ132" i="4"/>
  <c r="AZ136" i="4"/>
  <c r="AZ140" i="4"/>
  <c r="AZ144" i="4"/>
  <c r="AZ148" i="4"/>
  <c r="AZ152" i="4"/>
  <c r="AZ156" i="4"/>
  <c r="AZ160" i="4"/>
  <c r="AZ164" i="4"/>
  <c r="AZ168" i="4"/>
  <c r="AZ172" i="4"/>
  <c r="AZ178" i="4"/>
  <c r="AZ180" i="4"/>
  <c r="AZ184" i="4"/>
  <c r="AZ188" i="4"/>
  <c r="AZ190" i="4"/>
  <c r="AZ192" i="4"/>
  <c r="AZ194" i="4"/>
  <c r="AZ196" i="4"/>
  <c r="AZ198" i="4"/>
  <c r="AZ122" i="4"/>
  <c r="AZ126" i="4"/>
  <c r="AZ130" i="4"/>
  <c r="AZ134" i="4"/>
  <c r="AZ138" i="4"/>
  <c r="AZ142" i="4"/>
  <c r="AZ146" i="4"/>
  <c r="AZ150" i="4"/>
  <c r="AZ154" i="4"/>
  <c r="AZ158" i="4"/>
  <c r="AZ162" i="4"/>
  <c r="AZ166" i="4"/>
  <c r="AZ170" i="4"/>
  <c r="AZ174" i="4"/>
  <c r="AZ176" i="4"/>
  <c r="AZ182" i="4"/>
  <c r="AZ186" i="4"/>
  <c r="AK2" i="4"/>
  <c r="AK3" i="4" s="1"/>
  <c r="AR7" i="4"/>
  <c r="AR13" i="4"/>
  <c r="AR21" i="4"/>
  <c r="AR29" i="4"/>
  <c r="AR35" i="4"/>
  <c r="AR47" i="4"/>
  <c r="AR55" i="4"/>
  <c r="AR61" i="4"/>
  <c r="AR69" i="4"/>
  <c r="AR77" i="4"/>
  <c r="AR85" i="4"/>
  <c r="AR95" i="4"/>
  <c r="AR103" i="4"/>
  <c r="AR111" i="4"/>
  <c r="AR117" i="4"/>
  <c r="AR125" i="4"/>
  <c r="AR133" i="4"/>
  <c r="AR141" i="4"/>
  <c r="AR159" i="4"/>
  <c r="AR165" i="4"/>
  <c r="AR175" i="4"/>
  <c r="AR181" i="4"/>
  <c r="AR189" i="4"/>
  <c r="AR195" i="4"/>
  <c r="AR9" i="4"/>
  <c r="AR19" i="4"/>
  <c r="AR27" i="4"/>
  <c r="AR37" i="4"/>
  <c r="AR43" i="4"/>
  <c r="AR49" i="4"/>
  <c r="AR53" i="4"/>
  <c r="AR57" i="4"/>
  <c r="AR67" i="4"/>
  <c r="AR71" i="4"/>
  <c r="AR83" i="4"/>
  <c r="AR89" i="4"/>
  <c r="AR97" i="4"/>
  <c r="AR105" i="4"/>
  <c r="AR113" i="4"/>
  <c r="AR123" i="4"/>
  <c r="AR131" i="4"/>
  <c r="AR139" i="4"/>
  <c r="AR147" i="4"/>
  <c r="AR153" i="4"/>
  <c r="AR163" i="4"/>
  <c r="AR171" i="4"/>
  <c r="AR177" i="4"/>
  <c r="AR187" i="4"/>
  <c r="AR8" i="4"/>
  <c r="AR10" i="4"/>
  <c r="AR12" i="4"/>
  <c r="AR16" i="4"/>
  <c r="AR20" i="4"/>
  <c r="AR24" i="4"/>
  <c r="AR28" i="4"/>
  <c r="AR32" i="4"/>
  <c r="AR36" i="4"/>
  <c r="AR40" i="4"/>
  <c r="AR42" i="4"/>
  <c r="AR44" i="4"/>
  <c r="AR48" i="4"/>
  <c r="AR52" i="4"/>
  <c r="AR56" i="4"/>
  <c r="AR60" i="4"/>
  <c r="AR64" i="4"/>
  <c r="AR66" i="4"/>
  <c r="AR68" i="4"/>
  <c r="AR72" i="4"/>
  <c r="AR76" i="4"/>
  <c r="AR80" i="4"/>
  <c r="AR84" i="4"/>
  <c r="AR88" i="4"/>
  <c r="AR92" i="4"/>
  <c r="AR96" i="4"/>
  <c r="AR100" i="4"/>
  <c r="AR104" i="4"/>
  <c r="AR108" i="4"/>
  <c r="AR112" i="4"/>
  <c r="AR116" i="4"/>
  <c r="AR120" i="4"/>
  <c r="AR124" i="4"/>
  <c r="AR128" i="4"/>
  <c r="AR132" i="4"/>
  <c r="AR134" i="4"/>
  <c r="AR136" i="4"/>
  <c r="AR140" i="4"/>
  <c r="AR144" i="4"/>
  <c r="AR146" i="4"/>
  <c r="AR148" i="4"/>
  <c r="AR150" i="4"/>
  <c r="AR152" i="4"/>
  <c r="AR154" i="4"/>
  <c r="AR156" i="4"/>
  <c r="AR160" i="4"/>
  <c r="AR162" i="4"/>
  <c r="AR164" i="4"/>
  <c r="AR168" i="4"/>
  <c r="AR170" i="4"/>
  <c r="AR172" i="4"/>
  <c r="AR176" i="4"/>
  <c r="AR178" i="4"/>
  <c r="AR180" i="4"/>
  <c r="AR184" i="4"/>
  <c r="AR186" i="4"/>
  <c r="AR188" i="4"/>
  <c r="AR192" i="4"/>
  <c r="AR194" i="4"/>
  <c r="AR196" i="4"/>
  <c r="AR11" i="4"/>
  <c r="AR17" i="4"/>
  <c r="AR25" i="4"/>
  <c r="AR31" i="4"/>
  <c r="AR39" i="4"/>
  <c r="AR51" i="4"/>
  <c r="AR59" i="4"/>
  <c r="AR65" i="4"/>
  <c r="AR73" i="4"/>
  <c r="AR81" i="4"/>
  <c r="AR91" i="4"/>
  <c r="AR99" i="4"/>
  <c r="AR107" i="4"/>
  <c r="AR115" i="4"/>
  <c r="AR121" i="4"/>
  <c r="AR129" i="4"/>
  <c r="AR137" i="4"/>
  <c r="AR145" i="4"/>
  <c r="AR149" i="4"/>
  <c r="AR155" i="4"/>
  <c r="AR161" i="4"/>
  <c r="AR169" i="4"/>
  <c r="AR179" i="4"/>
  <c r="AR185" i="4"/>
  <c r="AR193" i="4"/>
  <c r="AR197" i="4"/>
  <c r="AR15" i="4"/>
  <c r="AR23" i="4"/>
  <c r="AR33" i="4"/>
  <c r="AR41" i="4"/>
  <c r="AR45" i="4"/>
  <c r="AR63" i="4"/>
  <c r="AR75" i="4"/>
  <c r="AR79" i="4"/>
  <c r="AR87" i="4"/>
  <c r="AR93" i="4"/>
  <c r="AR101" i="4"/>
  <c r="AR109" i="4"/>
  <c r="AR119" i="4"/>
  <c r="AR127" i="4"/>
  <c r="AR135" i="4"/>
  <c r="AR143" i="4"/>
  <c r="AR151" i="4"/>
  <c r="AR157" i="4"/>
  <c r="AR167" i="4"/>
  <c r="AR173" i="4"/>
  <c r="AR183" i="4"/>
  <c r="AR191" i="4"/>
  <c r="AR14" i="4"/>
  <c r="AR18" i="4"/>
  <c r="AR22" i="4"/>
  <c r="AR26" i="4"/>
  <c r="AR30" i="4"/>
  <c r="AR34" i="4"/>
  <c r="AR38" i="4"/>
  <c r="AR46" i="4"/>
  <c r="AR50" i="4"/>
  <c r="AR54" i="4"/>
  <c r="AR58" i="4"/>
  <c r="AR62" i="4"/>
  <c r="AR70" i="4"/>
  <c r="AR74" i="4"/>
  <c r="AR78" i="4"/>
  <c r="AR82" i="4"/>
  <c r="AR86" i="4"/>
  <c r="AR90" i="4"/>
  <c r="AR94" i="4"/>
  <c r="AR98" i="4"/>
  <c r="AR102" i="4"/>
  <c r="AR106" i="4"/>
  <c r="AR110" i="4"/>
  <c r="AR114" i="4"/>
  <c r="AR118" i="4"/>
  <c r="AR122" i="4"/>
  <c r="AR126" i="4"/>
  <c r="AR130" i="4"/>
  <c r="AR138" i="4"/>
  <c r="AR142" i="4"/>
  <c r="AR158" i="4"/>
  <c r="AR166" i="4"/>
  <c r="AR174" i="4"/>
  <c r="AR182" i="4"/>
  <c r="AR190" i="4"/>
  <c r="AR198" i="4"/>
  <c r="BK4" i="4"/>
  <c r="BB5" i="4"/>
  <c r="BG9" i="4"/>
  <c r="BG17" i="4"/>
  <c r="BG25" i="4"/>
  <c r="BG35" i="4"/>
  <c r="BG43" i="4"/>
  <c r="BG49" i="4"/>
  <c r="BG57" i="4"/>
  <c r="BG67" i="4"/>
  <c r="BG75" i="4"/>
  <c r="BG81" i="4"/>
  <c r="BG89" i="4"/>
  <c r="BG97" i="4"/>
  <c r="BG105" i="4"/>
  <c r="BG113" i="4"/>
  <c r="BG121" i="4"/>
  <c r="BG129" i="4"/>
  <c r="BG137" i="4"/>
  <c r="BG145" i="4"/>
  <c r="BG153" i="4"/>
  <c r="BG161" i="4"/>
  <c r="BG169" i="4"/>
  <c r="BG177" i="4"/>
  <c r="BG187" i="4"/>
  <c r="BG7" i="4"/>
  <c r="BG15" i="4"/>
  <c r="BG23" i="4"/>
  <c r="BG31" i="4"/>
  <c r="BG37" i="4"/>
  <c r="BG45" i="4"/>
  <c r="BG55" i="4"/>
  <c r="BG61" i="4"/>
  <c r="BG69" i="4"/>
  <c r="BG77" i="4"/>
  <c r="BG87" i="4"/>
  <c r="BG95" i="4"/>
  <c r="BG103" i="4"/>
  <c r="BG111" i="4"/>
  <c r="BG119" i="4"/>
  <c r="BG13" i="4"/>
  <c r="BG21" i="4"/>
  <c r="BG29" i="4"/>
  <c r="BG39" i="4"/>
  <c r="BG47" i="4"/>
  <c r="BG53" i="4"/>
  <c r="BG63" i="4"/>
  <c r="BG71" i="4"/>
  <c r="BG79" i="4"/>
  <c r="BG85" i="4"/>
  <c r="BG93" i="4"/>
  <c r="BG101" i="4"/>
  <c r="BG109" i="4"/>
  <c r="BG117" i="4"/>
  <c r="BG125" i="4"/>
  <c r="BG133" i="4"/>
  <c r="BG141" i="4"/>
  <c r="BG149" i="4"/>
  <c r="BG157" i="4"/>
  <c r="BG165" i="4"/>
  <c r="BG173" i="4"/>
  <c r="BG183" i="4"/>
  <c r="BG195" i="4"/>
  <c r="BG11" i="4"/>
  <c r="BG19" i="4"/>
  <c r="BG27" i="4"/>
  <c r="BG33" i="4"/>
  <c r="BG41" i="4"/>
  <c r="BG51" i="4"/>
  <c r="BG59" i="4"/>
  <c r="BG65" i="4"/>
  <c r="BG73" i="4"/>
  <c r="BG83" i="4"/>
  <c r="BG91" i="4"/>
  <c r="BG99" i="4"/>
  <c r="BG107" i="4"/>
  <c r="BG115" i="4"/>
  <c r="BG123" i="4"/>
  <c r="BG131" i="4"/>
  <c r="BG139" i="4"/>
  <c r="BG147" i="4"/>
  <c r="BG155" i="4"/>
  <c r="BG163" i="4"/>
  <c r="BG171" i="4"/>
  <c r="BG179" i="4"/>
  <c r="BG185" i="4"/>
  <c r="BG189" i="4"/>
  <c r="BG191" i="4"/>
  <c r="BG193" i="4"/>
  <c r="BG10" i="4"/>
  <c r="BG14" i="4"/>
  <c r="BG18" i="4"/>
  <c r="BG22" i="4"/>
  <c r="BG26" i="4"/>
  <c r="BG30" i="4"/>
  <c r="BG34" i="4"/>
  <c r="BG38" i="4"/>
  <c r="BG42" i="4"/>
  <c r="BG46" i="4"/>
  <c r="BG50" i="4"/>
  <c r="BG54" i="4"/>
  <c r="BG58" i="4"/>
  <c r="BG62" i="4"/>
  <c r="BG66" i="4"/>
  <c r="BG70" i="4"/>
  <c r="BG74" i="4"/>
  <c r="BG78" i="4"/>
  <c r="BG82" i="4"/>
  <c r="BG86" i="4"/>
  <c r="BG90" i="4"/>
  <c r="BG94" i="4"/>
  <c r="BG98" i="4"/>
  <c r="BG102" i="4"/>
  <c r="BG106" i="4"/>
  <c r="BG110" i="4"/>
  <c r="BG114" i="4"/>
  <c r="BG118" i="4"/>
  <c r="BG127" i="4"/>
  <c r="BG135" i="4"/>
  <c r="BG143" i="4"/>
  <c r="BG151" i="4"/>
  <c r="BG159" i="4"/>
  <c r="BG167" i="4"/>
  <c r="BG175" i="4"/>
  <c r="BG181" i="4"/>
  <c r="BG197" i="4"/>
  <c r="BG8" i="4"/>
  <c r="BG12" i="4"/>
  <c r="BG16" i="4"/>
  <c r="BG20" i="4"/>
  <c r="BG24" i="4"/>
  <c r="BG28" i="4"/>
  <c r="BG32" i="4"/>
  <c r="BG36" i="4"/>
  <c r="BG40" i="4"/>
  <c r="BG44" i="4"/>
  <c r="BG48" i="4"/>
  <c r="BG52" i="4"/>
  <c r="BG56" i="4"/>
  <c r="BG60" i="4"/>
  <c r="BG64" i="4"/>
  <c r="BG68" i="4"/>
  <c r="BG72" i="4"/>
  <c r="BG76" i="4"/>
  <c r="BG80" i="4"/>
  <c r="BG84" i="4"/>
  <c r="BG88" i="4"/>
  <c r="BG92" i="4"/>
  <c r="BG96" i="4"/>
  <c r="BG100" i="4"/>
  <c r="BG104" i="4"/>
  <c r="BG108" i="4"/>
  <c r="BG112" i="4"/>
  <c r="BG116" i="4"/>
  <c r="BG120" i="4"/>
  <c r="BG124" i="4"/>
  <c r="BG128" i="4"/>
  <c r="BG132" i="4"/>
  <c r="BG136" i="4"/>
  <c r="BG140" i="4"/>
  <c r="BG144" i="4"/>
  <c r="BG148" i="4"/>
  <c r="BG152" i="4"/>
  <c r="BG156" i="4"/>
  <c r="BG160" i="4"/>
  <c r="BG164" i="4"/>
  <c r="BG168" i="4"/>
  <c r="BG172" i="4"/>
  <c r="BG176" i="4"/>
  <c r="BG180" i="4"/>
  <c r="BG184" i="4"/>
  <c r="BG188" i="4"/>
  <c r="BG192" i="4"/>
  <c r="BG196" i="4"/>
  <c r="BG122" i="4"/>
  <c r="BG126" i="4"/>
  <c r="BG130" i="4"/>
  <c r="BG134" i="4"/>
  <c r="BG138" i="4"/>
  <c r="BG142" i="4"/>
  <c r="BG146" i="4"/>
  <c r="BG150" i="4"/>
  <c r="BG154" i="4"/>
  <c r="BG158" i="4"/>
  <c r="BG162" i="4"/>
  <c r="BG166" i="4"/>
  <c r="BG170" i="4"/>
  <c r="BG174" i="4"/>
  <c r="BG178" i="4"/>
  <c r="BG182" i="4"/>
  <c r="BG186" i="4"/>
  <c r="BG190" i="4"/>
  <c r="BG194" i="4"/>
  <c r="BG198" i="4"/>
  <c r="BQ4" i="4"/>
  <c r="BZ4" i="4" s="1"/>
  <c r="BH5" i="4"/>
  <c r="BH3" i="4"/>
  <c r="AS3" i="4"/>
  <c r="BR3" i="4"/>
  <c r="BI3" i="4"/>
  <c r="AK4" i="3"/>
  <c r="AW4" i="3"/>
  <c r="AW6" i="3"/>
  <c r="AB3" i="4"/>
  <c r="S195" i="4"/>
  <c r="S191" i="4"/>
  <c r="S187" i="4"/>
  <c r="S183" i="4"/>
  <c r="S196" i="4"/>
  <c r="S192" i="4"/>
  <c r="S188" i="4"/>
  <c r="S184" i="4"/>
  <c r="S179" i="4"/>
  <c r="S175" i="4"/>
  <c r="S171" i="4"/>
  <c r="S167" i="4"/>
  <c r="S163" i="4"/>
  <c r="S159" i="4"/>
  <c r="S155" i="4"/>
  <c r="S151" i="4"/>
  <c r="S180" i="4"/>
  <c r="S176" i="4"/>
  <c r="S172" i="4"/>
  <c r="S168" i="4"/>
  <c r="S164" i="4"/>
  <c r="S160" i="4"/>
  <c r="S156" i="4"/>
  <c r="S152" i="4"/>
  <c r="S146" i="4"/>
  <c r="S142" i="4"/>
  <c r="S138" i="4"/>
  <c r="S134" i="4"/>
  <c r="S130" i="4"/>
  <c r="S126" i="4"/>
  <c r="S122" i="4"/>
  <c r="S118" i="4"/>
  <c r="S149" i="4"/>
  <c r="S145" i="4"/>
  <c r="S141" i="4"/>
  <c r="S137" i="4"/>
  <c r="S133" i="4"/>
  <c r="S129" i="4"/>
  <c r="S125" i="4"/>
  <c r="S121" i="4"/>
  <c r="S116" i="4"/>
  <c r="S112" i="4"/>
  <c r="S108" i="4"/>
  <c r="S104" i="4"/>
  <c r="S100" i="4"/>
  <c r="S96" i="4"/>
  <c r="S92" i="4"/>
  <c r="S88" i="4"/>
  <c r="S84" i="4"/>
  <c r="S80" i="4"/>
  <c r="S76" i="4"/>
  <c r="S72" i="4"/>
  <c r="S68" i="4"/>
  <c r="S64" i="4"/>
  <c r="S60" i="4"/>
  <c r="S56" i="4"/>
  <c r="S117" i="4"/>
  <c r="S113" i="4"/>
  <c r="S109" i="4"/>
  <c r="S105" i="4"/>
  <c r="S197" i="4"/>
  <c r="S193" i="4"/>
  <c r="S189" i="4"/>
  <c r="S185" i="4"/>
  <c r="S198" i="4"/>
  <c r="S194" i="4"/>
  <c r="S190" i="4"/>
  <c r="S186" i="4"/>
  <c r="S181" i="4"/>
  <c r="S177" i="4"/>
  <c r="S173" i="4"/>
  <c r="S169" i="4"/>
  <c r="S165" i="4"/>
  <c r="S161" i="4"/>
  <c r="S157" i="4"/>
  <c r="S153" i="4"/>
  <c r="S182" i="4"/>
  <c r="S178" i="4"/>
  <c r="S174" i="4"/>
  <c r="S170" i="4"/>
  <c r="S166" i="4"/>
  <c r="S162" i="4"/>
  <c r="S158" i="4"/>
  <c r="S154" i="4"/>
  <c r="S148" i="4"/>
  <c r="S144" i="4"/>
  <c r="S140" i="4"/>
  <c r="S136" i="4"/>
  <c r="S132" i="4"/>
  <c r="S128" i="4"/>
  <c r="S124" i="4"/>
  <c r="S120" i="4"/>
  <c r="S150" i="4"/>
  <c r="S147" i="4"/>
  <c r="S143" i="4"/>
  <c r="S139" i="4"/>
  <c r="S135" i="4"/>
  <c r="S131" i="4"/>
  <c r="S127" i="4"/>
  <c r="S123" i="4"/>
  <c r="S119" i="4"/>
  <c r="S114" i="4"/>
  <c r="S110" i="4"/>
  <c r="S106" i="4"/>
  <c r="S102" i="4"/>
  <c r="S98" i="4"/>
  <c r="S94" i="4"/>
  <c r="S90" i="4"/>
  <c r="S86" i="4"/>
  <c r="S82" i="4"/>
  <c r="S78" i="4"/>
  <c r="S74" i="4"/>
  <c r="S70" i="4"/>
  <c r="S66" i="4"/>
  <c r="S62" i="4"/>
  <c r="S58" i="4"/>
  <c r="S54" i="4"/>
  <c r="S115" i="4"/>
  <c r="S111" i="4"/>
  <c r="S107" i="4"/>
  <c r="S103" i="4"/>
  <c r="S99" i="4"/>
  <c r="S95" i="4"/>
  <c r="S91" i="4"/>
  <c r="S87" i="4"/>
  <c r="S83" i="4"/>
  <c r="S79" i="4"/>
  <c r="S75" i="4"/>
  <c r="S71" i="4"/>
  <c r="S67" i="4"/>
  <c r="S63" i="4"/>
  <c r="S59" i="4"/>
  <c r="S55" i="4"/>
  <c r="S52" i="4"/>
  <c r="S48" i="4"/>
  <c r="S44" i="4"/>
  <c r="S40" i="4"/>
  <c r="S36" i="4"/>
  <c r="S32" i="4"/>
  <c r="S28" i="4"/>
  <c r="S24" i="4"/>
  <c r="S20" i="4"/>
  <c r="S16" i="4"/>
  <c r="S12" i="4"/>
  <c r="S8" i="4"/>
  <c r="S49" i="4"/>
  <c r="S45" i="4"/>
  <c r="S41" i="4"/>
  <c r="S37" i="4"/>
  <c r="S33" i="4"/>
  <c r="S29" i="4"/>
  <c r="S25" i="4"/>
  <c r="S21" i="4"/>
  <c r="S17" i="4"/>
  <c r="S13" i="4"/>
  <c r="S9" i="4"/>
  <c r="S101" i="4"/>
  <c r="S97" i="4"/>
  <c r="S93" i="4"/>
  <c r="S89" i="4"/>
  <c r="S85" i="4"/>
  <c r="S81" i="4"/>
  <c r="S77" i="4"/>
  <c r="S73" i="4"/>
  <c r="S69" i="4"/>
  <c r="S65" i="4"/>
  <c r="S61" i="4"/>
  <c r="S57" i="4"/>
  <c r="S53" i="4"/>
  <c r="S50" i="4"/>
  <c r="S46" i="4"/>
  <c r="S42" i="4"/>
  <c r="S38" i="4"/>
  <c r="S34" i="4"/>
  <c r="S30" i="4"/>
  <c r="S26" i="4"/>
  <c r="S22" i="4"/>
  <c r="S18" i="4"/>
  <c r="S14" i="4"/>
  <c r="S10" i="4"/>
  <c r="S51" i="4"/>
  <c r="S47" i="4"/>
  <c r="S43" i="4"/>
  <c r="S39" i="4"/>
  <c r="S35" i="4"/>
  <c r="S31" i="4"/>
  <c r="S27" i="4"/>
  <c r="S23" i="4"/>
  <c r="S19" i="4"/>
  <c r="S15" i="4"/>
  <c r="S11" i="4"/>
  <c r="S7" i="4"/>
  <c r="AA195" i="4"/>
  <c r="AA191" i="4"/>
  <c r="AA187" i="4"/>
  <c r="AA183" i="4"/>
  <c r="AA196" i="4"/>
  <c r="AA192" i="4"/>
  <c r="AA188" i="4"/>
  <c r="AA184" i="4"/>
  <c r="AA179" i="4"/>
  <c r="AA175" i="4"/>
  <c r="AA171" i="4"/>
  <c r="AA167" i="4"/>
  <c r="AA163" i="4"/>
  <c r="AA159" i="4"/>
  <c r="AA155" i="4"/>
  <c r="AA151" i="4"/>
  <c r="AA180" i="4"/>
  <c r="AA176" i="4"/>
  <c r="AA172" i="4"/>
  <c r="AA168" i="4"/>
  <c r="AA164" i="4"/>
  <c r="AA160" i="4"/>
  <c r="AA156" i="4"/>
  <c r="AA152" i="4"/>
  <c r="AA146" i="4"/>
  <c r="AA142" i="4"/>
  <c r="AA138" i="4"/>
  <c r="AA134" i="4"/>
  <c r="AA130" i="4"/>
  <c r="AA126" i="4"/>
  <c r="AA122" i="4"/>
  <c r="AA118" i="4"/>
  <c r="AA149" i="4"/>
  <c r="AA145" i="4"/>
  <c r="AA141" i="4"/>
  <c r="AA137" i="4"/>
  <c r="AA133" i="4"/>
  <c r="AA129" i="4"/>
  <c r="AA125" i="4"/>
  <c r="AA121" i="4"/>
  <c r="AA116" i="4"/>
  <c r="AA112" i="4"/>
  <c r="AA108" i="4"/>
  <c r="AA104" i="4"/>
  <c r="AA100" i="4"/>
  <c r="AA96" i="4"/>
  <c r="AA92" i="4"/>
  <c r="AA88" i="4"/>
  <c r="AA84" i="4"/>
  <c r="AA80" i="4"/>
  <c r="AA76" i="4"/>
  <c r="AA72" i="4"/>
  <c r="AA68" i="4"/>
  <c r="AA64" i="4"/>
  <c r="AA60" i="4"/>
  <c r="AA56" i="4"/>
  <c r="AA52" i="4"/>
  <c r="AA115" i="4"/>
  <c r="AA111" i="4"/>
  <c r="AA107" i="4"/>
  <c r="AA103" i="4"/>
  <c r="AA99" i="4"/>
  <c r="AA95" i="4"/>
  <c r="AA91" i="4"/>
  <c r="AA87" i="4"/>
  <c r="AA83" i="4"/>
  <c r="AA79" i="4"/>
  <c r="AA75" i="4"/>
  <c r="AA71" i="4"/>
  <c r="AA67" i="4"/>
  <c r="AA63" i="4"/>
  <c r="AA59" i="4"/>
  <c r="AA55" i="4"/>
  <c r="AA50" i="4"/>
  <c r="AA46" i="4"/>
  <c r="AA42" i="4"/>
  <c r="AA38" i="4"/>
  <c r="AA34" i="4"/>
  <c r="AA30" i="4"/>
  <c r="AA26" i="4"/>
  <c r="AA22" i="4"/>
  <c r="AA18" i="4"/>
  <c r="AA14" i="4"/>
  <c r="AA10" i="4"/>
  <c r="AA51" i="4"/>
  <c r="AA47" i="4"/>
  <c r="AA43" i="4"/>
  <c r="AA39" i="4"/>
  <c r="AA35" i="4"/>
  <c r="AA31" i="4"/>
  <c r="AA27" i="4"/>
  <c r="AA23" i="4"/>
  <c r="AA19" i="4"/>
  <c r="AA15" i="4"/>
  <c r="AA11" i="4"/>
  <c r="AA7" i="4"/>
  <c r="AA197" i="4"/>
  <c r="AA193" i="4"/>
  <c r="AA189" i="4"/>
  <c r="AA185" i="4"/>
  <c r="AA198" i="4"/>
  <c r="AA194" i="4"/>
  <c r="AA190" i="4"/>
  <c r="AA186" i="4"/>
  <c r="AA181" i="4"/>
  <c r="AA177" i="4"/>
  <c r="AA173" i="4"/>
  <c r="AA169" i="4"/>
  <c r="AA165" i="4"/>
  <c r="AA161" i="4"/>
  <c r="AA157" i="4"/>
  <c r="AA153" i="4"/>
  <c r="AA182" i="4"/>
  <c r="AA178" i="4"/>
  <c r="AA174" i="4"/>
  <c r="AA170" i="4"/>
  <c r="AA166" i="4"/>
  <c r="AA162" i="4"/>
  <c r="AA158" i="4"/>
  <c r="AA154" i="4"/>
  <c r="AA148" i="4"/>
  <c r="AA144" i="4"/>
  <c r="AA140" i="4"/>
  <c r="AA136" i="4"/>
  <c r="AA132" i="4"/>
  <c r="AA128" i="4"/>
  <c r="AA124" i="4"/>
  <c r="AA120" i="4"/>
  <c r="AA150" i="4"/>
  <c r="AA147" i="4"/>
  <c r="AA143" i="4"/>
  <c r="AA139" i="4"/>
  <c r="AA135" i="4"/>
  <c r="AA131" i="4"/>
  <c r="AA127" i="4"/>
  <c r="AA123" i="4"/>
  <c r="AA119" i="4"/>
  <c r="AA114" i="4"/>
  <c r="AA110" i="4"/>
  <c r="AA106" i="4"/>
  <c r="AA102" i="4"/>
  <c r="AA98" i="4"/>
  <c r="AA94" i="4"/>
  <c r="AA90" i="4"/>
  <c r="AA86" i="4"/>
  <c r="AA82" i="4"/>
  <c r="AA78" i="4"/>
  <c r="AA74" i="4"/>
  <c r="AA70" i="4"/>
  <c r="AA66" i="4"/>
  <c r="AA62" i="4"/>
  <c r="AA58" i="4"/>
  <c r="AA54" i="4"/>
  <c r="AA117" i="4"/>
  <c r="AA113" i="4"/>
  <c r="AA109" i="4"/>
  <c r="AA105" i="4"/>
  <c r="AA101" i="4"/>
  <c r="AA97" i="4"/>
  <c r="AA93" i="4"/>
  <c r="AA89" i="4"/>
  <c r="AA85" i="4"/>
  <c r="AA81" i="4"/>
  <c r="AA77" i="4"/>
  <c r="AA73" i="4"/>
  <c r="AA69" i="4"/>
  <c r="AA65" i="4"/>
  <c r="AA61" i="4"/>
  <c r="AA57" i="4"/>
  <c r="AA53" i="4"/>
  <c r="AA48" i="4"/>
  <c r="AA44" i="4"/>
  <c r="AA40" i="4"/>
  <c r="AA36" i="4"/>
  <c r="AA32" i="4"/>
  <c r="AA28" i="4"/>
  <c r="AA24" i="4"/>
  <c r="AA20" i="4"/>
  <c r="AA16" i="4"/>
  <c r="AA12" i="4"/>
  <c r="AA8" i="4"/>
  <c r="AA49" i="4"/>
  <c r="AA45" i="4"/>
  <c r="AA41" i="4"/>
  <c r="AA37" i="4"/>
  <c r="AA33" i="4"/>
  <c r="AA29" i="4"/>
  <c r="AA25" i="4"/>
  <c r="AA21" i="4"/>
  <c r="AA17" i="4"/>
  <c r="AA13" i="4"/>
  <c r="AA9" i="4"/>
  <c r="AQ6" i="2"/>
  <c r="AQ5" i="2"/>
  <c r="Y4" i="3"/>
  <c r="Y5" i="3"/>
  <c r="Y6" i="3"/>
  <c r="AK5" i="3"/>
  <c r="AK6" i="3"/>
  <c r="M4" i="3"/>
  <c r="N2" i="3"/>
  <c r="AB2" i="3" s="1"/>
  <c r="AP2" i="3" s="1"/>
  <c r="M5" i="3"/>
  <c r="M6" i="3"/>
  <c r="N3" i="3"/>
  <c r="AB3" i="3" s="1"/>
  <c r="AP3" i="3" s="1"/>
  <c r="N3" i="2"/>
  <c r="AC3" i="2" s="1"/>
  <c r="M6" i="2"/>
  <c r="M5" i="2"/>
  <c r="AK6" i="2"/>
  <c r="AK5" i="2"/>
  <c r="AL4" i="2"/>
  <c r="Y4" i="2"/>
  <c r="N2" i="2"/>
  <c r="AC2" i="2" s="1"/>
  <c r="M4" i="2"/>
  <c r="Y5" i="2"/>
  <c r="Y6" i="2"/>
  <c r="N157" i="108" l="1"/>
  <c r="N93" i="108"/>
  <c r="N142" i="108"/>
  <c r="N95" i="108"/>
  <c r="N161" i="108"/>
  <c r="N97" i="108"/>
  <c r="N146" i="108"/>
  <c r="AC157" i="50"/>
  <c r="AC155" i="50"/>
  <c r="AC154" i="50"/>
  <c r="AC156" i="50"/>
  <c r="AC152" i="50"/>
  <c r="AC153" i="50"/>
  <c r="AC151" i="50"/>
  <c r="AC150" i="50"/>
  <c r="AC149" i="50"/>
  <c r="AC148" i="50"/>
  <c r="N173" i="108"/>
  <c r="N141" i="108"/>
  <c r="N109" i="108"/>
  <c r="N190" i="108"/>
  <c r="N158" i="108"/>
  <c r="N126" i="108"/>
  <c r="N45" i="108"/>
  <c r="AC146" i="50"/>
  <c r="N111" i="108"/>
  <c r="N79" i="108"/>
  <c r="N177" i="108"/>
  <c r="N145" i="108"/>
  <c r="N194" i="108"/>
  <c r="N162" i="108"/>
  <c r="N130" i="108"/>
  <c r="AC147" i="50"/>
  <c r="AC142" i="50"/>
  <c r="AC144" i="50"/>
  <c r="AC145" i="50"/>
  <c r="CX3" i="2"/>
  <c r="CI6" i="2"/>
  <c r="CI5" i="2"/>
  <c r="BY13" i="4"/>
  <c r="BY31" i="4"/>
  <c r="BY47" i="4"/>
  <c r="BY63" i="4"/>
  <c r="BY75" i="4"/>
  <c r="BY83" i="4"/>
  <c r="BY91" i="4"/>
  <c r="BY99" i="4"/>
  <c r="BY107" i="4"/>
  <c r="BY115" i="4"/>
  <c r="BY123" i="4"/>
  <c r="BY131" i="4"/>
  <c r="BY139" i="4"/>
  <c r="BY147" i="4"/>
  <c r="BY155" i="4"/>
  <c r="BY163" i="4"/>
  <c r="BY171" i="4"/>
  <c r="BY179" i="4"/>
  <c r="BY187" i="4"/>
  <c r="BY195" i="4"/>
  <c r="BY15" i="4"/>
  <c r="BY29" i="4"/>
  <c r="BY45" i="4"/>
  <c r="BY61" i="4"/>
  <c r="BY10" i="4"/>
  <c r="BY18" i="4"/>
  <c r="BY17" i="4"/>
  <c r="BY35" i="4"/>
  <c r="BY49" i="4"/>
  <c r="BY67" i="4"/>
  <c r="BY77" i="4"/>
  <c r="BY85" i="4"/>
  <c r="BY93" i="4"/>
  <c r="BY101" i="4"/>
  <c r="BY109" i="4"/>
  <c r="BY117" i="4"/>
  <c r="BY125" i="4"/>
  <c r="BY133" i="4"/>
  <c r="BY141" i="4"/>
  <c r="BY149" i="4"/>
  <c r="BY157" i="4"/>
  <c r="BY165" i="4"/>
  <c r="BY173" i="4"/>
  <c r="BY181" i="4"/>
  <c r="BY189" i="4"/>
  <c r="BY197" i="4"/>
  <c r="BY19" i="4"/>
  <c r="BY33" i="4"/>
  <c r="BY51" i="4"/>
  <c r="BY65" i="4"/>
  <c r="BY12" i="4"/>
  <c r="BY14" i="4"/>
  <c r="BY20" i="4"/>
  <c r="BY22" i="4"/>
  <c r="BY23" i="4"/>
  <c r="BY39" i="4"/>
  <c r="BY53" i="4"/>
  <c r="BY69" i="4"/>
  <c r="BY79" i="4"/>
  <c r="BY87" i="4"/>
  <c r="BY95" i="4"/>
  <c r="BY103" i="4"/>
  <c r="BY111" i="4"/>
  <c r="BY119" i="4"/>
  <c r="BY127" i="4"/>
  <c r="BY135" i="4"/>
  <c r="BY143" i="4"/>
  <c r="BY151" i="4"/>
  <c r="BY159" i="4"/>
  <c r="BY167" i="4"/>
  <c r="BY175" i="4"/>
  <c r="BY183" i="4"/>
  <c r="BY191" i="4"/>
  <c r="BY7" i="4"/>
  <c r="BY21" i="4"/>
  <c r="BY37" i="4"/>
  <c r="BY55" i="4"/>
  <c r="BY73" i="4"/>
  <c r="BY8" i="4"/>
  <c r="BY16" i="4"/>
  <c r="BY9" i="4"/>
  <c r="BY27" i="4"/>
  <c r="BY43" i="4"/>
  <c r="BY57" i="4"/>
  <c r="BY71" i="4"/>
  <c r="BY81" i="4"/>
  <c r="BY89" i="4"/>
  <c r="BY97" i="4"/>
  <c r="BY105" i="4"/>
  <c r="BY113" i="4"/>
  <c r="BY121" i="4"/>
  <c r="BY129" i="4"/>
  <c r="BY137" i="4"/>
  <c r="BY145" i="4"/>
  <c r="BY153" i="4"/>
  <c r="BY161" i="4"/>
  <c r="BY169" i="4"/>
  <c r="BY177" i="4"/>
  <c r="BY185" i="4"/>
  <c r="BY193" i="4"/>
  <c r="BY11" i="4"/>
  <c r="BY25" i="4"/>
  <c r="BY41" i="4"/>
  <c r="BY59" i="4"/>
  <c r="BY24" i="4"/>
  <c r="BY26" i="4"/>
  <c r="BY34" i="4"/>
  <c r="BY42" i="4"/>
  <c r="BY50" i="4"/>
  <c r="BY58" i="4"/>
  <c r="BY66" i="4"/>
  <c r="BY74" i="4"/>
  <c r="BY82" i="4"/>
  <c r="BY90" i="4"/>
  <c r="BY28" i="4"/>
  <c r="BY30" i="4"/>
  <c r="BY36" i="4"/>
  <c r="BY38" i="4"/>
  <c r="BY44" i="4"/>
  <c r="BY46" i="4"/>
  <c r="BY52" i="4"/>
  <c r="BY54" i="4"/>
  <c r="BY60" i="4"/>
  <c r="BY62" i="4"/>
  <c r="BY68" i="4"/>
  <c r="BY70" i="4"/>
  <c r="BY76" i="4"/>
  <c r="BY78" i="4"/>
  <c r="BY84" i="4"/>
  <c r="BY86" i="4"/>
  <c r="BY92" i="4"/>
  <c r="BY94" i="4"/>
  <c r="BY100" i="4"/>
  <c r="BY102" i="4"/>
  <c r="BY108" i="4"/>
  <c r="BY110" i="4"/>
  <c r="BY116" i="4"/>
  <c r="BY118" i="4"/>
  <c r="BY124" i="4"/>
  <c r="BY126" i="4"/>
  <c r="BY132" i="4"/>
  <c r="BY134" i="4"/>
  <c r="BY140" i="4"/>
  <c r="BY142" i="4"/>
  <c r="BY148" i="4"/>
  <c r="BY150" i="4"/>
  <c r="BY156" i="4"/>
  <c r="BY158" i="4"/>
  <c r="BY164" i="4"/>
  <c r="BY166" i="4"/>
  <c r="BY172" i="4"/>
  <c r="BY174" i="4"/>
  <c r="BY180" i="4"/>
  <c r="BY182" i="4"/>
  <c r="BY188" i="4"/>
  <c r="BY190" i="4"/>
  <c r="BY196" i="4"/>
  <c r="BY198" i="4"/>
  <c r="BY32" i="4"/>
  <c r="BY40" i="4"/>
  <c r="BY48" i="4"/>
  <c r="BY56" i="4"/>
  <c r="BY64" i="4"/>
  <c r="BY72" i="4"/>
  <c r="BY80" i="4"/>
  <c r="BY88" i="4"/>
  <c r="BY96" i="4"/>
  <c r="BY98" i="4"/>
  <c r="BY104" i="4"/>
  <c r="BY106" i="4"/>
  <c r="BY112" i="4"/>
  <c r="BY114" i="4"/>
  <c r="BY120" i="4"/>
  <c r="BY122" i="4"/>
  <c r="BY128" i="4"/>
  <c r="BY130" i="4"/>
  <c r="BY136" i="4"/>
  <c r="BY138" i="4"/>
  <c r="BY144" i="4"/>
  <c r="BY146" i="4"/>
  <c r="BY152" i="4"/>
  <c r="BY154" i="4"/>
  <c r="BY160" i="4"/>
  <c r="BY162" i="4"/>
  <c r="BY168" i="4"/>
  <c r="BY170" i="4"/>
  <c r="BY176" i="4"/>
  <c r="BY178" i="4"/>
  <c r="BY184" i="4"/>
  <c r="BY186" i="4"/>
  <c r="BY192" i="4"/>
  <c r="BY194" i="4"/>
  <c r="BZ5" i="4"/>
  <c r="BZ3" i="4"/>
  <c r="DK5" i="2"/>
  <c r="DK6" i="2"/>
  <c r="CN4" i="2"/>
  <c r="DC2" i="2"/>
  <c r="DQ2" i="2"/>
  <c r="DQ4" i="2" s="1"/>
  <c r="DB4" i="2"/>
  <c r="CW6" i="2"/>
  <c r="DL3" i="2"/>
  <c r="CW5" i="2"/>
  <c r="CJ3" i="2"/>
  <c r="BU6" i="2"/>
  <c r="BU5" i="2"/>
  <c r="AC143" i="50"/>
  <c r="AC141" i="50"/>
  <c r="N33" i="108"/>
  <c r="N13" i="108"/>
  <c r="N149" i="108"/>
  <c r="N101" i="108"/>
  <c r="N85" i="108"/>
  <c r="N166" i="108"/>
  <c r="N69" i="108"/>
  <c r="N53" i="108"/>
  <c r="N37" i="108"/>
  <c r="N183" i="108"/>
  <c r="N167" i="108"/>
  <c r="N151" i="108"/>
  <c r="N135" i="108"/>
  <c r="N119" i="108"/>
  <c r="N103" i="108"/>
  <c r="N184" i="108"/>
  <c r="N168" i="108"/>
  <c r="N152" i="108"/>
  <c r="N136" i="108"/>
  <c r="N120" i="108"/>
  <c r="N137" i="108"/>
  <c r="N105" i="108"/>
  <c r="N89" i="108"/>
  <c r="N106" i="108"/>
  <c r="N58" i="108"/>
  <c r="AC139" i="50"/>
  <c r="AC140" i="50"/>
  <c r="N176" i="108"/>
  <c r="N82" i="108"/>
  <c r="N23" i="108"/>
  <c r="N47" i="108"/>
  <c r="N77" i="108"/>
  <c r="N191" i="108"/>
  <c r="N144" i="108"/>
  <c r="N72" i="108"/>
  <c r="N7" i="108"/>
  <c r="N17" i="108"/>
  <c r="N29" i="108"/>
  <c r="N40" i="108"/>
  <c r="N54" i="108"/>
  <c r="N65" i="108"/>
  <c r="N117" i="108"/>
  <c r="N169" i="108"/>
  <c r="N96" i="108"/>
  <c r="N122" i="108"/>
  <c r="N186" i="108"/>
  <c r="N78" i="108"/>
  <c r="N5" i="108"/>
  <c r="N9" i="108"/>
  <c r="N15" i="108"/>
  <c r="N21" i="108"/>
  <c r="N25" i="108"/>
  <c r="N31" i="108"/>
  <c r="N38" i="108"/>
  <c r="N42" i="108"/>
  <c r="N49" i="108"/>
  <c r="N56" i="108"/>
  <c r="N63" i="108"/>
  <c r="N71" i="108"/>
  <c r="N87" i="108"/>
  <c r="N127" i="108"/>
  <c r="N159" i="108"/>
  <c r="N181" i="108"/>
  <c r="N90" i="108"/>
  <c r="N102" i="108"/>
  <c r="N112" i="108"/>
  <c r="N134" i="108"/>
  <c r="N154" i="108"/>
  <c r="N192" i="108"/>
  <c r="N195" i="108"/>
  <c r="N187" i="108"/>
  <c r="N179" i="108"/>
  <c r="N171" i="108"/>
  <c r="N163" i="108"/>
  <c r="N155" i="108"/>
  <c r="N147" i="108"/>
  <c r="N139" i="108"/>
  <c r="N131" i="108"/>
  <c r="N123" i="108"/>
  <c r="N115" i="108"/>
  <c r="N107" i="108"/>
  <c r="N99" i="108"/>
  <c r="N91" i="108"/>
  <c r="N196" i="108"/>
  <c r="N188" i="108"/>
  <c r="N180" i="108"/>
  <c r="N172" i="108"/>
  <c r="N164" i="108"/>
  <c r="N156" i="108"/>
  <c r="N148" i="108"/>
  <c r="N140" i="108"/>
  <c r="N132" i="108"/>
  <c r="N124" i="108"/>
  <c r="N116" i="108"/>
  <c r="N108" i="108"/>
  <c r="N100" i="108"/>
  <c r="N92" i="108"/>
  <c r="N84" i="108"/>
  <c r="N76" i="108"/>
  <c r="N68" i="108"/>
  <c r="N60" i="108"/>
  <c r="N52" i="108"/>
  <c r="N44" i="108"/>
  <c r="N36" i="108"/>
  <c r="N28" i="108"/>
  <c r="N20" i="108"/>
  <c r="N12" i="108"/>
  <c r="N83" i="108"/>
  <c r="N75" i="108"/>
  <c r="N67" i="108"/>
  <c r="N59" i="108"/>
  <c r="N51" i="108"/>
  <c r="N43" i="108"/>
  <c r="N35" i="108"/>
  <c r="N27" i="108"/>
  <c r="N19" i="108"/>
  <c r="N11" i="108"/>
  <c r="N70" i="108"/>
  <c r="N74" i="108"/>
  <c r="N80" i="108"/>
  <c r="N86" i="108"/>
  <c r="N6" i="108"/>
  <c r="N8" i="108"/>
  <c r="N10" i="108"/>
  <c r="N14" i="108"/>
  <c r="N16" i="108"/>
  <c r="N18" i="108"/>
  <c r="N22" i="108"/>
  <c r="N24" i="108"/>
  <c r="N26" i="108"/>
  <c r="N30" i="108"/>
  <c r="N32" i="108"/>
  <c r="N34" i="108"/>
  <c r="N39" i="108"/>
  <c r="N41" i="108"/>
  <c r="N46" i="108"/>
  <c r="N48" i="108"/>
  <c r="N50" i="108"/>
  <c r="N55" i="108"/>
  <c r="N57" i="108"/>
  <c r="N62" i="108"/>
  <c r="N64" i="108"/>
  <c r="N66" i="108"/>
  <c r="N73" i="108"/>
  <c r="N81" i="108"/>
  <c r="N113" i="108"/>
  <c r="N121" i="108"/>
  <c r="N133" i="108"/>
  <c r="N143" i="108"/>
  <c r="N153" i="108"/>
  <c r="N165" i="108"/>
  <c r="N175" i="108"/>
  <c r="N185" i="108"/>
  <c r="N88" i="108"/>
  <c r="N94" i="108"/>
  <c r="N98" i="108"/>
  <c r="N104" i="108"/>
  <c r="N110" i="108"/>
  <c r="N118" i="108"/>
  <c r="N128" i="108"/>
  <c r="N138" i="108"/>
  <c r="N150" i="108"/>
  <c r="N160" i="108"/>
  <c r="N170" i="108"/>
  <c r="N182" i="108"/>
  <c r="AK7" i="4"/>
  <c r="AK15" i="4"/>
  <c r="AK23" i="4"/>
  <c r="AK31" i="4"/>
  <c r="AK39" i="4"/>
  <c r="AK47" i="4"/>
  <c r="AK10" i="4"/>
  <c r="AK18" i="4"/>
  <c r="AK26" i="4"/>
  <c r="AK34" i="4"/>
  <c r="AK42" i="4"/>
  <c r="AK50" i="4"/>
  <c r="AK57" i="4"/>
  <c r="AK65" i="4"/>
  <c r="AK73" i="4"/>
  <c r="AK81" i="4"/>
  <c r="AK89" i="4"/>
  <c r="AK97" i="4"/>
  <c r="AK9" i="4"/>
  <c r="AK17" i="4"/>
  <c r="AK25" i="4"/>
  <c r="AK33" i="4"/>
  <c r="AK41" i="4"/>
  <c r="AK49" i="4"/>
  <c r="AK12" i="4"/>
  <c r="AK20" i="4"/>
  <c r="AK28" i="4"/>
  <c r="AK36" i="4"/>
  <c r="AK11" i="4"/>
  <c r="AK19" i="4"/>
  <c r="AK27" i="4"/>
  <c r="AK35" i="4"/>
  <c r="AK43" i="4"/>
  <c r="AK51" i="4"/>
  <c r="AK14" i="4"/>
  <c r="AK22" i="4"/>
  <c r="AK30" i="4"/>
  <c r="AK38" i="4"/>
  <c r="AK46" i="4"/>
  <c r="AK53" i="4"/>
  <c r="AK61" i="4"/>
  <c r="AK69" i="4"/>
  <c r="AK77" i="4"/>
  <c r="AK85" i="4"/>
  <c r="AK93" i="4"/>
  <c r="AK101" i="4"/>
  <c r="AK13" i="4"/>
  <c r="AK21" i="4"/>
  <c r="AK29" i="4"/>
  <c r="AK37" i="4"/>
  <c r="AK45" i="4"/>
  <c r="AK8" i="4"/>
  <c r="AK16" i="4"/>
  <c r="AK24" i="4"/>
  <c r="AK32" i="4"/>
  <c r="AK40" i="4"/>
  <c r="AK48" i="4"/>
  <c r="AK55" i="4"/>
  <c r="AK63" i="4"/>
  <c r="AK71" i="4"/>
  <c r="AK79" i="4"/>
  <c r="AK87" i="4"/>
  <c r="AK95" i="4"/>
  <c r="AK103" i="4"/>
  <c r="AK111" i="4"/>
  <c r="AK54" i="4"/>
  <c r="AK62" i="4"/>
  <c r="AK70" i="4"/>
  <c r="AK78" i="4"/>
  <c r="AK86" i="4"/>
  <c r="AK94" i="4"/>
  <c r="AK102" i="4"/>
  <c r="AK110" i="4"/>
  <c r="AK119" i="4"/>
  <c r="AK127" i="4"/>
  <c r="AK135" i="4"/>
  <c r="AK143" i="4"/>
  <c r="AK150" i="4"/>
  <c r="AK124" i="4"/>
  <c r="AK132" i="4"/>
  <c r="AK140" i="4"/>
  <c r="AK148" i="4"/>
  <c r="AK158" i="4"/>
  <c r="AK166" i="4"/>
  <c r="AK174" i="4"/>
  <c r="AK182" i="4"/>
  <c r="AK157" i="4"/>
  <c r="AK165" i="4"/>
  <c r="AK173" i="4"/>
  <c r="AK181" i="4"/>
  <c r="AK190" i="4"/>
  <c r="AK198" i="4"/>
  <c r="AK189" i="4"/>
  <c r="AK197" i="4"/>
  <c r="AK109" i="4"/>
  <c r="AK117" i="4"/>
  <c r="AK60" i="4"/>
  <c r="AK68" i="4"/>
  <c r="AK76" i="4"/>
  <c r="AK84" i="4"/>
  <c r="AK92" i="4"/>
  <c r="AK100" i="4"/>
  <c r="AK108" i="4"/>
  <c r="AK116" i="4"/>
  <c r="AK125" i="4"/>
  <c r="AK133" i="4"/>
  <c r="AK141" i="4"/>
  <c r="AK149" i="4"/>
  <c r="AK122" i="4"/>
  <c r="AK130" i="4"/>
  <c r="AK138" i="4"/>
  <c r="AK146" i="4"/>
  <c r="AK156" i="4"/>
  <c r="AK164" i="4"/>
  <c r="AK172" i="4"/>
  <c r="AK180" i="4"/>
  <c r="AK155" i="4"/>
  <c r="AK163" i="4"/>
  <c r="AK171" i="4"/>
  <c r="AK179" i="4"/>
  <c r="AK188" i="4"/>
  <c r="AK196" i="4"/>
  <c r="AK187" i="4"/>
  <c r="AK195" i="4"/>
  <c r="AK44" i="4"/>
  <c r="AK52" i="4"/>
  <c r="AK59" i="4"/>
  <c r="AK67" i="4"/>
  <c r="AK75" i="4"/>
  <c r="AK83" i="4"/>
  <c r="AK91" i="4"/>
  <c r="AK99" i="4"/>
  <c r="AK107" i="4"/>
  <c r="AK115" i="4"/>
  <c r="AK58" i="4"/>
  <c r="AK66" i="4"/>
  <c r="AK74" i="4"/>
  <c r="AK82" i="4"/>
  <c r="AK90" i="4"/>
  <c r="AK98" i="4"/>
  <c r="AK106" i="4"/>
  <c r="AK114" i="4"/>
  <c r="AK123" i="4"/>
  <c r="AK131" i="4"/>
  <c r="AK139" i="4"/>
  <c r="AK147" i="4"/>
  <c r="AK120" i="4"/>
  <c r="AK128" i="4"/>
  <c r="AK136" i="4"/>
  <c r="AK144" i="4"/>
  <c r="AK154" i="4"/>
  <c r="AK162" i="4"/>
  <c r="AK170" i="4"/>
  <c r="AK178" i="4"/>
  <c r="AK153" i="4"/>
  <c r="AK161" i="4"/>
  <c r="AK169" i="4"/>
  <c r="AK177" i="4"/>
  <c r="AK186" i="4"/>
  <c r="AK194" i="4"/>
  <c r="AK185" i="4"/>
  <c r="AK193" i="4"/>
  <c r="AK105" i="4"/>
  <c r="AK113" i="4"/>
  <c r="AK56" i="4"/>
  <c r="AK64" i="4"/>
  <c r="AK72" i="4"/>
  <c r="AK80" i="4"/>
  <c r="AK88" i="4"/>
  <c r="AK96" i="4"/>
  <c r="AK104" i="4"/>
  <c r="AK112" i="4"/>
  <c r="AK121" i="4"/>
  <c r="AK129" i="4"/>
  <c r="AK137" i="4"/>
  <c r="AK145" i="4"/>
  <c r="AK118" i="4"/>
  <c r="AK126" i="4"/>
  <c r="AK134" i="4"/>
  <c r="AK142" i="4"/>
  <c r="AK152" i="4"/>
  <c r="AK160" i="4"/>
  <c r="AK168" i="4"/>
  <c r="AK176" i="4"/>
  <c r="AK151" i="4"/>
  <c r="AK159" i="4"/>
  <c r="AK167" i="4"/>
  <c r="AK175" i="4"/>
  <c r="AK184" i="4"/>
  <c r="AK192" i="4"/>
  <c r="AK183" i="4"/>
  <c r="AK191" i="4"/>
  <c r="AC22" i="50"/>
  <c r="AC23" i="50"/>
  <c r="AC26" i="50"/>
  <c r="AC27" i="50"/>
  <c r="AC29" i="50"/>
  <c r="AC30" i="50"/>
  <c r="AC31" i="50"/>
  <c r="AC34" i="50"/>
  <c r="AC35" i="50"/>
  <c r="AC37" i="50"/>
  <c r="AC38" i="50"/>
  <c r="AC39" i="50"/>
  <c r="AC41" i="50"/>
  <c r="AC42" i="50"/>
  <c r="AC43" i="50"/>
  <c r="AC45" i="50"/>
  <c r="AC46" i="50"/>
  <c r="AC47" i="50"/>
  <c r="AC49" i="50"/>
  <c r="AC50" i="50"/>
  <c r="AC51" i="50"/>
  <c r="AC53" i="50"/>
  <c r="AC54" i="50"/>
  <c r="AC55" i="50"/>
  <c r="AC57" i="50"/>
  <c r="AC58" i="50"/>
  <c r="AC59" i="50"/>
  <c r="AC61" i="50"/>
  <c r="AC62" i="50"/>
  <c r="AC63" i="50"/>
  <c r="AC65" i="50"/>
  <c r="AC66" i="50"/>
  <c r="AC67" i="50"/>
  <c r="AC69" i="50"/>
  <c r="AC70" i="50"/>
  <c r="AC71" i="50"/>
  <c r="AC73" i="50"/>
  <c r="AC74" i="50"/>
  <c r="AC75" i="50"/>
  <c r="AC78" i="50"/>
  <c r="AC79" i="50"/>
  <c r="AC81" i="50"/>
  <c r="AC82" i="50"/>
  <c r="AC83" i="50"/>
  <c r="AC86" i="50"/>
  <c r="AC87" i="50"/>
  <c r="AC89" i="50"/>
  <c r="AC90" i="50"/>
  <c r="AC91" i="50"/>
  <c r="AC93" i="50"/>
  <c r="AC94" i="50"/>
  <c r="AC95" i="50"/>
  <c r="AC97" i="50"/>
  <c r="AC98" i="50"/>
  <c r="AC99" i="50"/>
  <c r="AC101" i="50"/>
  <c r="AC102" i="50"/>
  <c r="AC103" i="50"/>
  <c r="AC105" i="50"/>
  <c r="AC106" i="50"/>
  <c r="AC107" i="50"/>
  <c r="AC109" i="50"/>
  <c r="AC110" i="50"/>
  <c r="AC111" i="50"/>
  <c r="AC113" i="50"/>
  <c r="AC114" i="50"/>
  <c r="AC115" i="50"/>
  <c r="AC117" i="50"/>
  <c r="AC118" i="50"/>
  <c r="AC119" i="50"/>
  <c r="AC121" i="50"/>
  <c r="AC122" i="50"/>
  <c r="AC123" i="50"/>
  <c r="AC125" i="50"/>
  <c r="AC126" i="50"/>
  <c r="AC127" i="50"/>
  <c r="AC129" i="50"/>
  <c r="AC130" i="50"/>
  <c r="AC131" i="50"/>
  <c r="AC133" i="50"/>
  <c r="AC134" i="50"/>
  <c r="AC135" i="50"/>
  <c r="AC137" i="50"/>
  <c r="AC138" i="50"/>
  <c r="AC24" i="50"/>
  <c r="AC25" i="50"/>
  <c r="AC28" i="50"/>
  <c r="AC32" i="50"/>
  <c r="AC33" i="50"/>
  <c r="AC36" i="50"/>
  <c r="AC40" i="50"/>
  <c r="AC44" i="50"/>
  <c r="AC48" i="50"/>
  <c r="AC52" i="50"/>
  <c r="AC56" i="50"/>
  <c r="AC60" i="50"/>
  <c r="AC64" i="50"/>
  <c r="AC68" i="50"/>
  <c r="AC72" i="50"/>
  <c r="AC76" i="50"/>
  <c r="AC77" i="50"/>
  <c r="AC80" i="50"/>
  <c r="AC84" i="50"/>
  <c r="AC85" i="50"/>
  <c r="AC88" i="50"/>
  <c r="AC92" i="50"/>
  <c r="AC96" i="50"/>
  <c r="AC100" i="50"/>
  <c r="AC104" i="50"/>
  <c r="AC108" i="50"/>
  <c r="AC112" i="50"/>
  <c r="AC116" i="50"/>
  <c r="AC120" i="50"/>
  <c r="AC124" i="50"/>
  <c r="AC128" i="50"/>
  <c r="AC132" i="50"/>
  <c r="AC136" i="50"/>
  <c r="AJ201" i="50"/>
  <c r="AJ185" i="50"/>
  <c r="AJ169" i="50"/>
  <c r="AJ153" i="50"/>
  <c r="AJ20" i="50"/>
  <c r="AJ198" i="50"/>
  <c r="AJ182" i="50"/>
  <c r="AJ166" i="50"/>
  <c r="AJ150" i="50"/>
  <c r="AJ17" i="50"/>
  <c r="AJ15" i="50"/>
  <c r="AJ187" i="50"/>
  <c r="AJ171" i="50"/>
  <c r="AJ155" i="50"/>
  <c r="AJ139" i="50"/>
  <c r="AJ200" i="50"/>
  <c r="AJ184" i="50"/>
  <c r="AJ168" i="50"/>
  <c r="AJ152" i="50"/>
  <c r="AJ194" i="50"/>
  <c r="AJ162" i="50"/>
  <c r="AJ13" i="50"/>
  <c r="AJ191" i="50"/>
  <c r="AJ159" i="50"/>
  <c r="AJ180" i="50"/>
  <c r="AJ144" i="50"/>
  <c r="AJ189" i="50"/>
  <c r="AJ173" i="50"/>
  <c r="AJ157" i="50"/>
  <c r="AJ141" i="50"/>
  <c r="AJ202" i="50"/>
  <c r="AJ170" i="50"/>
  <c r="AJ21" i="50"/>
  <c r="AJ183" i="50"/>
  <c r="AJ151" i="50"/>
  <c r="AJ196" i="50"/>
  <c r="AJ172" i="50"/>
  <c r="AJ11" i="50"/>
  <c r="AJ22" i="50"/>
  <c r="AJ23" i="50"/>
  <c r="AJ24" i="50"/>
  <c r="AJ25" i="50"/>
  <c r="AJ26" i="50"/>
  <c r="AJ27" i="50"/>
  <c r="AJ28" i="50"/>
  <c r="AJ29" i="50"/>
  <c r="AJ30" i="50"/>
  <c r="AJ31" i="50"/>
  <c r="AJ32" i="50"/>
  <c r="AJ33" i="50"/>
  <c r="AJ34" i="50"/>
  <c r="AJ35" i="50"/>
  <c r="AJ36" i="50"/>
  <c r="AJ37" i="50"/>
  <c r="AJ38" i="50"/>
  <c r="AJ39" i="50"/>
  <c r="AJ40" i="50"/>
  <c r="AJ41" i="50"/>
  <c r="AJ42" i="50"/>
  <c r="AJ43" i="50"/>
  <c r="AJ44" i="50"/>
  <c r="AJ45" i="50"/>
  <c r="AJ46" i="50"/>
  <c r="AJ47" i="50"/>
  <c r="AJ48" i="50"/>
  <c r="AJ49" i="50"/>
  <c r="AJ50" i="50"/>
  <c r="AJ51" i="50"/>
  <c r="AJ52" i="50"/>
  <c r="AJ53" i="50"/>
  <c r="AJ54" i="50"/>
  <c r="AJ55" i="50"/>
  <c r="AJ56" i="50"/>
  <c r="AJ57" i="50"/>
  <c r="AJ58" i="50"/>
  <c r="AJ59" i="50"/>
  <c r="AJ60" i="50"/>
  <c r="AJ61" i="50"/>
  <c r="AJ62" i="50"/>
  <c r="AJ63" i="50"/>
  <c r="AJ64" i="50"/>
  <c r="AJ65" i="50"/>
  <c r="AJ66" i="50"/>
  <c r="AJ67" i="50"/>
  <c r="AJ68" i="50"/>
  <c r="AJ69" i="50"/>
  <c r="AJ70" i="50"/>
  <c r="AJ71" i="50"/>
  <c r="AJ72" i="50"/>
  <c r="AJ73" i="50"/>
  <c r="AJ74" i="50"/>
  <c r="AJ75" i="50"/>
  <c r="AJ76" i="50"/>
  <c r="AJ77" i="50"/>
  <c r="AJ78" i="50"/>
  <c r="AJ79" i="50"/>
  <c r="AJ80" i="50"/>
  <c r="AJ81" i="50"/>
  <c r="AJ82" i="50"/>
  <c r="AJ83" i="50"/>
  <c r="AJ84" i="50"/>
  <c r="AJ85" i="50"/>
  <c r="AJ86" i="50"/>
  <c r="AJ87" i="50"/>
  <c r="AJ88" i="50"/>
  <c r="AJ89" i="50"/>
  <c r="AJ90" i="50"/>
  <c r="AJ91" i="50"/>
  <c r="AJ92" i="50"/>
  <c r="AJ93" i="50"/>
  <c r="AJ94" i="50"/>
  <c r="AJ95" i="50"/>
  <c r="AJ96" i="50"/>
  <c r="AJ97" i="50"/>
  <c r="AJ98" i="50"/>
  <c r="AJ99" i="50"/>
  <c r="AJ100" i="50"/>
  <c r="AJ101" i="50"/>
  <c r="AJ102" i="50"/>
  <c r="AJ103" i="50"/>
  <c r="AJ104" i="50"/>
  <c r="AJ105" i="50"/>
  <c r="AJ106" i="50"/>
  <c r="AJ107" i="50"/>
  <c r="AJ108" i="50"/>
  <c r="AJ109" i="50"/>
  <c r="AJ110" i="50"/>
  <c r="AJ111" i="50"/>
  <c r="AJ112" i="50"/>
  <c r="AJ113" i="50"/>
  <c r="AJ114" i="50"/>
  <c r="AJ115" i="50"/>
  <c r="AJ116" i="50"/>
  <c r="AJ117" i="50"/>
  <c r="AJ118" i="50"/>
  <c r="AJ119" i="50"/>
  <c r="AJ120" i="50"/>
  <c r="AJ121" i="50"/>
  <c r="AJ122" i="50"/>
  <c r="AJ123" i="50"/>
  <c r="AJ124" i="50"/>
  <c r="AJ125" i="50"/>
  <c r="AJ126" i="50"/>
  <c r="AJ127" i="50"/>
  <c r="AJ128" i="50"/>
  <c r="AJ129" i="50"/>
  <c r="AJ130" i="50"/>
  <c r="AJ131" i="50"/>
  <c r="AJ132" i="50"/>
  <c r="AJ133" i="50"/>
  <c r="AJ134" i="50"/>
  <c r="AJ135" i="50"/>
  <c r="AJ136" i="50"/>
  <c r="AJ137" i="50"/>
  <c r="AJ138" i="50"/>
  <c r="AJ193" i="50"/>
  <c r="AJ177" i="50"/>
  <c r="AJ161" i="50"/>
  <c r="AJ145" i="50"/>
  <c r="AJ12" i="50"/>
  <c r="AJ190" i="50"/>
  <c r="AJ174" i="50"/>
  <c r="AJ158" i="50"/>
  <c r="AJ142" i="50"/>
  <c r="AJ148" i="50"/>
  <c r="AJ195" i="50"/>
  <c r="AJ179" i="50"/>
  <c r="AJ163" i="50"/>
  <c r="AJ147" i="50"/>
  <c r="AJ14" i="50"/>
  <c r="AJ192" i="50"/>
  <c r="AJ176" i="50"/>
  <c r="AJ160" i="50"/>
  <c r="AJ19" i="50"/>
  <c r="AJ178" i="50"/>
  <c r="AJ146" i="50"/>
  <c r="AJ199" i="50"/>
  <c r="AJ175" i="50"/>
  <c r="AJ143" i="50"/>
  <c r="AJ164" i="50"/>
  <c r="AJ197" i="50"/>
  <c r="AJ181" i="50"/>
  <c r="AJ165" i="50"/>
  <c r="AJ149" i="50"/>
  <c r="AJ16" i="50"/>
  <c r="AJ186" i="50"/>
  <c r="AJ154" i="50"/>
  <c r="AJ140" i="50"/>
  <c r="AJ167" i="50"/>
  <c r="AJ18" i="50"/>
  <c r="AJ188" i="50"/>
  <c r="AJ156" i="50"/>
  <c r="Q2" i="52"/>
  <c r="S4" i="52" s="1"/>
  <c r="S5" i="52" s="1"/>
  <c r="L20" i="52"/>
  <c r="A14" i="1"/>
  <c r="A40" i="1"/>
  <c r="BI9" i="4"/>
  <c r="BI17" i="4"/>
  <c r="BI25" i="4"/>
  <c r="BI35" i="4"/>
  <c r="BI43" i="4"/>
  <c r="BI49" i="4"/>
  <c r="BI57" i="4"/>
  <c r="BI67" i="4"/>
  <c r="BI75" i="4"/>
  <c r="BI81" i="4"/>
  <c r="BI89" i="4"/>
  <c r="BI97" i="4"/>
  <c r="BI105" i="4"/>
  <c r="BI113" i="4"/>
  <c r="BI121" i="4"/>
  <c r="BI129" i="4"/>
  <c r="BI137" i="4"/>
  <c r="BI145" i="4"/>
  <c r="BI153" i="4"/>
  <c r="BI161" i="4"/>
  <c r="BI169" i="4"/>
  <c r="BI177" i="4"/>
  <c r="BI187" i="4"/>
  <c r="BI7" i="4"/>
  <c r="BI15" i="4"/>
  <c r="BI23" i="4"/>
  <c r="BI31" i="4"/>
  <c r="BI37" i="4"/>
  <c r="BI45" i="4"/>
  <c r="BI55" i="4"/>
  <c r="BI61" i="4"/>
  <c r="BI69" i="4"/>
  <c r="BI77" i="4"/>
  <c r="BI87" i="4"/>
  <c r="BI95" i="4"/>
  <c r="BI103" i="4"/>
  <c r="BI111" i="4"/>
  <c r="BI119" i="4"/>
  <c r="BI13" i="4"/>
  <c r="BI21" i="4"/>
  <c r="BI29" i="4"/>
  <c r="BI39" i="4"/>
  <c r="BI47" i="4"/>
  <c r="BI53" i="4"/>
  <c r="BI63" i="4"/>
  <c r="BI71" i="4"/>
  <c r="BI79" i="4"/>
  <c r="BI85" i="4"/>
  <c r="BI93" i="4"/>
  <c r="BI101" i="4"/>
  <c r="BI109" i="4"/>
  <c r="BI117" i="4"/>
  <c r="BI125" i="4"/>
  <c r="BI133" i="4"/>
  <c r="BI141" i="4"/>
  <c r="BI149" i="4"/>
  <c r="BI157" i="4"/>
  <c r="BI165" i="4"/>
  <c r="BI173" i="4"/>
  <c r="BI183" i="4"/>
  <c r="BI195" i="4"/>
  <c r="BI11" i="4"/>
  <c r="BI19" i="4"/>
  <c r="BI27" i="4"/>
  <c r="BI33" i="4"/>
  <c r="BI41" i="4"/>
  <c r="BI51" i="4"/>
  <c r="BI59" i="4"/>
  <c r="BI65" i="4"/>
  <c r="BI73" i="4"/>
  <c r="BI83" i="4"/>
  <c r="BI91" i="4"/>
  <c r="BI99" i="4"/>
  <c r="BI107" i="4"/>
  <c r="BI115" i="4"/>
  <c r="BI123" i="4"/>
  <c r="BI131" i="4"/>
  <c r="BI139" i="4"/>
  <c r="BI147" i="4"/>
  <c r="BI155" i="4"/>
  <c r="BI163" i="4"/>
  <c r="BI171" i="4"/>
  <c r="BI179" i="4"/>
  <c r="BI185" i="4"/>
  <c r="BI189" i="4"/>
  <c r="BI191" i="4"/>
  <c r="BI193" i="4"/>
  <c r="BI10" i="4"/>
  <c r="BI14" i="4"/>
  <c r="BI18" i="4"/>
  <c r="BI22" i="4"/>
  <c r="BI26" i="4"/>
  <c r="BI30" i="4"/>
  <c r="BI34" i="4"/>
  <c r="BI38" i="4"/>
  <c r="BI42" i="4"/>
  <c r="BI46" i="4"/>
  <c r="BI50" i="4"/>
  <c r="BI54" i="4"/>
  <c r="BI58" i="4"/>
  <c r="BI62" i="4"/>
  <c r="BI66" i="4"/>
  <c r="BI70" i="4"/>
  <c r="BI74" i="4"/>
  <c r="BI78" i="4"/>
  <c r="BI82" i="4"/>
  <c r="BI86" i="4"/>
  <c r="BI90" i="4"/>
  <c r="BI94" i="4"/>
  <c r="BI98" i="4"/>
  <c r="BI102" i="4"/>
  <c r="BI106" i="4"/>
  <c r="BI110" i="4"/>
  <c r="BI114" i="4"/>
  <c r="BI118" i="4"/>
  <c r="BI127" i="4"/>
  <c r="BI135" i="4"/>
  <c r="BI143" i="4"/>
  <c r="BI151" i="4"/>
  <c r="BI159" i="4"/>
  <c r="BI167" i="4"/>
  <c r="BI175" i="4"/>
  <c r="BI181" i="4"/>
  <c r="BI197" i="4"/>
  <c r="BI8" i="4"/>
  <c r="BI12" i="4"/>
  <c r="BI16" i="4"/>
  <c r="BI20" i="4"/>
  <c r="BI24" i="4"/>
  <c r="BI28" i="4"/>
  <c r="BI32" i="4"/>
  <c r="BI36" i="4"/>
  <c r="BI40" i="4"/>
  <c r="BI44" i="4"/>
  <c r="BI48" i="4"/>
  <c r="BI52" i="4"/>
  <c r="BI56" i="4"/>
  <c r="BI60" i="4"/>
  <c r="BI64" i="4"/>
  <c r="BI68" i="4"/>
  <c r="BI72" i="4"/>
  <c r="BI76" i="4"/>
  <c r="BI80" i="4"/>
  <c r="BI84" i="4"/>
  <c r="BI88" i="4"/>
  <c r="BI92" i="4"/>
  <c r="BI96" i="4"/>
  <c r="BI100" i="4"/>
  <c r="BI104" i="4"/>
  <c r="BI108" i="4"/>
  <c r="BI112" i="4"/>
  <c r="BI116" i="4"/>
  <c r="BI120" i="4"/>
  <c r="BI124" i="4"/>
  <c r="BI128" i="4"/>
  <c r="BI132" i="4"/>
  <c r="BI136" i="4"/>
  <c r="BI140" i="4"/>
  <c r="BI144" i="4"/>
  <c r="BI148" i="4"/>
  <c r="BI152" i="4"/>
  <c r="BI156" i="4"/>
  <c r="BI160" i="4"/>
  <c r="BI164" i="4"/>
  <c r="BI168" i="4"/>
  <c r="BI172" i="4"/>
  <c r="BI176" i="4"/>
  <c r="BI180" i="4"/>
  <c r="BI184" i="4"/>
  <c r="BI188" i="4"/>
  <c r="BI192" i="4"/>
  <c r="BI196" i="4"/>
  <c r="BI122" i="4"/>
  <c r="BI126" i="4"/>
  <c r="BI130" i="4"/>
  <c r="BI134" i="4"/>
  <c r="BI138" i="4"/>
  <c r="BI142" i="4"/>
  <c r="BI146" i="4"/>
  <c r="BI150" i="4"/>
  <c r="BI154" i="4"/>
  <c r="BI158" i="4"/>
  <c r="BI162" i="4"/>
  <c r="BI166" i="4"/>
  <c r="BI170" i="4"/>
  <c r="BI174" i="4"/>
  <c r="BI178" i="4"/>
  <c r="BI182" i="4"/>
  <c r="BI186" i="4"/>
  <c r="BI190" i="4"/>
  <c r="BI194" i="4"/>
  <c r="BI198" i="4"/>
  <c r="AS7" i="4"/>
  <c r="AS13" i="4"/>
  <c r="AS21" i="4"/>
  <c r="AS29" i="4"/>
  <c r="AS35" i="4"/>
  <c r="AS47" i="4"/>
  <c r="AS55" i="4"/>
  <c r="AS61" i="4"/>
  <c r="AS69" i="4"/>
  <c r="AS77" i="4"/>
  <c r="AS85" i="4"/>
  <c r="AS95" i="4"/>
  <c r="AS99" i="4"/>
  <c r="AS107" i="4"/>
  <c r="AS115" i="4"/>
  <c r="AS121" i="4"/>
  <c r="AS129" i="4"/>
  <c r="AS137" i="4"/>
  <c r="AS145" i="4"/>
  <c r="AS149" i="4"/>
  <c r="AS155" i="4"/>
  <c r="AS161" i="4"/>
  <c r="AS169" i="4"/>
  <c r="AS179" i="4"/>
  <c r="AS185" i="4"/>
  <c r="AS193" i="4"/>
  <c r="AS195" i="4"/>
  <c r="AS197" i="4"/>
  <c r="AS9" i="4"/>
  <c r="AS19" i="4"/>
  <c r="AS27" i="4"/>
  <c r="AS37" i="4"/>
  <c r="AS43" i="4"/>
  <c r="AS49" i="4"/>
  <c r="AS57" i="4"/>
  <c r="AS67" i="4"/>
  <c r="AS75" i="4"/>
  <c r="AS83" i="4"/>
  <c r="AS89" i="4"/>
  <c r="AS97" i="4"/>
  <c r="AS101" i="4"/>
  <c r="AS109" i="4"/>
  <c r="AS119" i="4"/>
  <c r="AS127" i="4"/>
  <c r="AS135" i="4"/>
  <c r="AS143" i="4"/>
  <c r="AS151" i="4"/>
  <c r="AS157" i="4"/>
  <c r="AS167" i="4"/>
  <c r="AS173" i="4"/>
  <c r="AS183" i="4"/>
  <c r="AS191" i="4"/>
  <c r="AS8" i="4"/>
  <c r="AS12" i="4"/>
  <c r="AS16" i="4"/>
  <c r="AS20" i="4"/>
  <c r="AS24" i="4"/>
  <c r="AS28" i="4"/>
  <c r="AS32" i="4"/>
  <c r="AS36" i="4"/>
  <c r="AS40" i="4"/>
  <c r="AS44" i="4"/>
  <c r="AS48" i="4"/>
  <c r="AS52" i="4"/>
  <c r="AS56" i="4"/>
  <c r="AS60" i="4"/>
  <c r="AS64" i="4"/>
  <c r="AS68" i="4"/>
  <c r="AS72" i="4"/>
  <c r="AS76" i="4"/>
  <c r="AS80" i="4"/>
  <c r="AS84" i="4"/>
  <c r="AS88" i="4"/>
  <c r="AS92" i="4"/>
  <c r="AS96" i="4"/>
  <c r="AS98" i="4"/>
  <c r="AS102" i="4"/>
  <c r="AS106" i="4"/>
  <c r="AS110" i="4"/>
  <c r="AS114" i="4"/>
  <c r="AS118" i="4"/>
  <c r="AS122" i="4"/>
  <c r="AS126" i="4"/>
  <c r="AS130" i="4"/>
  <c r="AS134" i="4"/>
  <c r="AS138" i="4"/>
  <c r="AS142" i="4"/>
  <c r="AS144" i="4"/>
  <c r="AS146" i="4"/>
  <c r="AS150" i="4"/>
  <c r="AS152" i="4"/>
  <c r="AS154" i="4"/>
  <c r="AS156" i="4"/>
  <c r="AS158" i="4"/>
  <c r="AS160" i="4"/>
  <c r="AS162" i="4"/>
  <c r="AS164" i="4"/>
  <c r="AS166" i="4"/>
  <c r="AS168" i="4"/>
  <c r="AS170" i="4"/>
  <c r="AS172" i="4"/>
  <c r="AS174" i="4"/>
  <c r="AS176" i="4"/>
  <c r="AS178" i="4"/>
  <c r="AS180" i="4"/>
  <c r="AS182" i="4"/>
  <c r="AS184" i="4"/>
  <c r="AS186" i="4"/>
  <c r="AS188" i="4"/>
  <c r="AS190" i="4"/>
  <c r="AS192" i="4"/>
  <c r="AS194" i="4"/>
  <c r="AS196" i="4"/>
  <c r="AS198" i="4"/>
  <c r="AS11" i="4"/>
  <c r="AS17" i="4"/>
  <c r="AS25" i="4"/>
  <c r="AS31" i="4"/>
  <c r="AS39" i="4"/>
  <c r="AS51" i="4"/>
  <c r="AS59" i="4"/>
  <c r="AS65" i="4"/>
  <c r="AS73" i="4"/>
  <c r="AS81" i="4"/>
  <c r="AS91" i="4"/>
  <c r="AS103" i="4"/>
  <c r="AS111" i="4"/>
  <c r="AS117" i="4"/>
  <c r="AS125" i="4"/>
  <c r="AS133" i="4"/>
  <c r="AS141" i="4"/>
  <c r="AS159" i="4"/>
  <c r="AS165" i="4"/>
  <c r="AS175" i="4"/>
  <c r="AS181" i="4"/>
  <c r="AS189" i="4"/>
  <c r="AS15" i="4"/>
  <c r="AS23" i="4"/>
  <c r="AS33" i="4"/>
  <c r="AS41" i="4"/>
  <c r="AS45" i="4"/>
  <c r="AS53" i="4"/>
  <c r="AS63" i="4"/>
  <c r="AS71" i="4"/>
  <c r="AS79" i="4"/>
  <c r="AS87" i="4"/>
  <c r="AS93" i="4"/>
  <c r="AS105" i="4"/>
  <c r="AS113" i="4"/>
  <c r="AS123" i="4"/>
  <c r="AS131" i="4"/>
  <c r="AS139" i="4"/>
  <c r="AS147" i="4"/>
  <c r="AS153" i="4"/>
  <c r="AS163" i="4"/>
  <c r="AS171" i="4"/>
  <c r="AS177" i="4"/>
  <c r="AS187" i="4"/>
  <c r="AS10" i="4"/>
  <c r="AS14" i="4"/>
  <c r="AS18" i="4"/>
  <c r="AS22" i="4"/>
  <c r="AS26" i="4"/>
  <c r="AS30" i="4"/>
  <c r="AS34" i="4"/>
  <c r="AS38" i="4"/>
  <c r="AS42" i="4"/>
  <c r="AS46" i="4"/>
  <c r="AS50" i="4"/>
  <c r="AS54" i="4"/>
  <c r="AS58" i="4"/>
  <c r="AS62" i="4"/>
  <c r="AS66" i="4"/>
  <c r="AS70" i="4"/>
  <c r="AS74" i="4"/>
  <c r="AS78" i="4"/>
  <c r="AS82" i="4"/>
  <c r="AS86" i="4"/>
  <c r="AS90" i="4"/>
  <c r="AS94" i="4"/>
  <c r="AS100" i="4"/>
  <c r="AS104" i="4"/>
  <c r="AS108" i="4"/>
  <c r="AS112" i="4"/>
  <c r="AS116" i="4"/>
  <c r="AS120" i="4"/>
  <c r="AS124" i="4"/>
  <c r="AS128" i="4"/>
  <c r="AS132" i="4"/>
  <c r="AS136" i="4"/>
  <c r="AS140" i="4"/>
  <c r="AS148" i="4"/>
  <c r="BH13" i="4"/>
  <c r="BH21" i="4"/>
  <c r="BH29" i="4"/>
  <c r="BH39" i="4"/>
  <c r="BH47" i="4"/>
  <c r="BH53" i="4"/>
  <c r="BH63" i="4"/>
  <c r="BH71" i="4"/>
  <c r="BH79" i="4"/>
  <c r="BH81" i="4"/>
  <c r="BH89" i="4"/>
  <c r="BH97" i="4"/>
  <c r="BH105" i="4"/>
  <c r="BH113" i="4"/>
  <c r="BH121" i="4"/>
  <c r="BH129" i="4"/>
  <c r="BH137" i="4"/>
  <c r="BH141" i="4"/>
  <c r="BH149" i="4"/>
  <c r="BH157" i="4"/>
  <c r="BH165" i="4"/>
  <c r="BH173" i="4"/>
  <c r="BH177" i="4"/>
  <c r="BH187" i="4"/>
  <c r="BH195" i="4"/>
  <c r="BH7" i="4"/>
  <c r="BH19" i="4"/>
  <c r="BH27" i="4"/>
  <c r="BH33" i="4"/>
  <c r="BH41" i="4"/>
  <c r="BH51" i="4"/>
  <c r="BH59" i="4"/>
  <c r="BH69" i="4"/>
  <c r="BH77" i="4"/>
  <c r="BH83" i="4"/>
  <c r="BH91" i="4"/>
  <c r="BH99" i="4"/>
  <c r="BH107" i="4"/>
  <c r="BH115" i="4"/>
  <c r="BH123" i="4"/>
  <c r="BH9" i="4"/>
  <c r="BH17" i="4"/>
  <c r="BH25" i="4"/>
  <c r="BH35" i="4"/>
  <c r="BH43" i="4"/>
  <c r="BH49" i="4"/>
  <c r="BH57" i="4"/>
  <c r="BH67" i="4"/>
  <c r="BH75" i="4"/>
  <c r="BH85" i="4"/>
  <c r="BH93" i="4"/>
  <c r="BH101" i="4"/>
  <c r="BH109" i="4"/>
  <c r="BH117" i="4"/>
  <c r="BH125" i="4"/>
  <c r="BH133" i="4"/>
  <c r="BH145" i="4"/>
  <c r="BH153" i="4"/>
  <c r="BH161" i="4"/>
  <c r="BH169" i="4"/>
  <c r="BH183" i="4"/>
  <c r="BH11" i="4"/>
  <c r="BH15" i="4"/>
  <c r="BH23" i="4"/>
  <c r="BH31" i="4"/>
  <c r="BH37" i="4"/>
  <c r="BH45" i="4"/>
  <c r="BH55" i="4"/>
  <c r="BH61" i="4"/>
  <c r="BH65" i="4"/>
  <c r="BH73" i="4"/>
  <c r="BH87" i="4"/>
  <c r="BH95" i="4"/>
  <c r="BH103" i="4"/>
  <c r="BH111" i="4"/>
  <c r="BH119" i="4"/>
  <c r="BH127" i="4"/>
  <c r="BH135" i="4"/>
  <c r="BH143" i="4"/>
  <c r="BH151" i="4"/>
  <c r="BH159" i="4"/>
  <c r="BH167" i="4"/>
  <c r="BH175" i="4"/>
  <c r="BH179" i="4"/>
  <c r="BH185" i="4"/>
  <c r="BH189" i="4"/>
  <c r="BH193" i="4"/>
  <c r="BH197" i="4"/>
  <c r="BH8" i="4"/>
  <c r="BH10" i="4"/>
  <c r="BH12" i="4"/>
  <c r="BH14" i="4"/>
  <c r="BH16" i="4"/>
  <c r="BH18" i="4"/>
  <c r="BH20" i="4"/>
  <c r="BH22" i="4"/>
  <c r="BH131" i="4"/>
  <c r="BH139" i="4"/>
  <c r="BH147" i="4"/>
  <c r="BH155" i="4"/>
  <c r="BH163" i="4"/>
  <c r="BH171" i="4"/>
  <c r="BH181" i="4"/>
  <c r="BH191" i="4"/>
  <c r="BH24" i="4"/>
  <c r="BH26" i="4"/>
  <c r="BH28" i="4"/>
  <c r="BH30" i="4"/>
  <c r="BH32" i="4"/>
  <c r="BH34" i="4"/>
  <c r="BH36" i="4"/>
  <c r="BH38" i="4"/>
  <c r="BH40" i="4"/>
  <c r="BH42" i="4"/>
  <c r="BH44" i="4"/>
  <c r="BH46" i="4"/>
  <c r="BH48" i="4"/>
  <c r="BH50" i="4"/>
  <c r="BH52" i="4"/>
  <c r="BH54" i="4"/>
  <c r="BH56" i="4"/>
  <c r="BH58" i="4"/>
  <c r="BH60" i="4"/>
  <c r="BH62" i="4"/>
  <c r="BH64" i="4"/>
  <c r="BH66" i="4"/>
  <c r="BH68" i="4"/>
  <c r="BH70" i="4"/>
  <c r="BH72" i="4"/>
  <c r="BH74" i="4"/>
  <c r="BH76" i="4"/>
  <c r="BH78" i="4"/>
  <c r="BH80" i="4"/>
  <c r="BH82" i="4"/>
  <c r="BH84" i="4"/>
  <c r="BH86" i="4"/>
  <c r="BH88" i="4"/>
  <c r="BH90" i="4"/>
  <c r="BH92" i="4"/>
  <c r="BH94" i="4"/>
  <c r="BH96" i="4"/>
  <c r="BH98" i="4"/>
  <c r="BH100" i="4"/>
  <c r="BH102" i="4"/>
  <c r="BH104" i="4"/>
  <c r="BH106" i="4"/>
  <c r="BH108" i="4"/>
  <c r="BH110" i="4"/>
  <c r="BH112" i="4"/>
  <c r="BH114" i="4"/>
  <c r="BH116" i="4"/>
  <c r="BH118" i="4"/>
  <c r="BH120" i="4"/>
  <c r="BH122" i="4"/>
  <c r="BH124" i="4"/>
  <c r="BH126" i="4"/>
  <c r="BH128" i="4"/>
  <c r="BH130" i="4"/>
  <c r="BH132" i="4"/>
  <c r="BH134" i="4"/>
  <c r="BH136" i="4"/>
  <c r="BH138" i="4"/>
  <c r="BH140" i="4"/>
  <c r="BH142" i="4"/>
  <c r="BH144" i="4"/>
  <c r="BH146" i="4"/>
  <c r="BH148" i="4"/>
  <c r="BH150" i="4"/>
  <c r="BH152" i="4"/>
  <c r="BH154" i="4"/>
  <c r="BH156" i="4"/>
  <c r="BH158" i="4"/>
  <c r="BH160" i="4"/>
  <c r="BH162" i="4"/>
  <c r="BH164" i="4"/>
  <c r="BH166" i="4"/>
  <c r="BH168" i="4"/>
  <c r="BH170" i="4"/>
  <c r="BH172" i="4"/>
  <c r="BH174" i="4"/>
  <c r="BH176" i="4"/>
  <c r="BH178" i="4"/>
  <c r="BH180" i="4"/>
  <c r="BH182" i="4"/>
  <c r="BH184" i="4"/>
  <c r="BH186" i="4"/>
  <c r="BH188" i="4"/>
  <c r="BH190" i="4"/>
  <c r="BH192" i="4"/>
  <c r="BH194" i="4"/>
  <c r="BH196" i="4"/>
  <c r="BH198" i="4"/>
  <c r="BQ5" i="4"/>
  <c r="BQ3" i="4"/>
  <c r="BK5" i="4"/>
  <c r="BT4" i="4"/>
  <c r="BJ3" i="4"/>
  <c r="BS3" i="4"/>
  <c r="BR13" i="4"/>
  <c r="BR21" i="4"/>
  <c r="BR29" i="4"/>
  <c r="BR39" i="4"/>
  <c r="BR47" i="4"/>
  <c r="BR53" i="4"/>
  <c r="BR63" i="4"/>
  <c r="BR71" i="4"/>
  <c r="BR79" i="4"/>
  <c r="BR85" i="4"/>
  <c r="BR93" i="4"/>
  <c r="BR101" i="4"/>
  <c r="BR109" i="4"/>
  <c r="BR117" i="4"/>
  <c r="BR125" i="4"/>
  <c r="BR133" i="4"/>
  <c r="BR141" i="4"/>
  <c r="BR149" i="4"/>
  <c r="BR157" i="4"/>
  <c r="BR165" i="4"/>
  <c r="BR173" i="4"/>
  <c r="BR183" i="4"/>
  <c r="BR195" i="4"/>
  <c r="BR11" i="4"/>
  <c r="BR19" i="4"/>
  <c r="BR27" i="4"/>
  <c r="BR33" i="4"/>
  <c r="BR41" i="4"/>
  <c r="BR51" i="4"/>
  <c r="BR59" i="4"/>
  <c r="BR65" i="4"/>
  <c r="BR73" i="4"/>
  <c r="BR83" i="4"/>
  <c r="BR91" i="4"/>
  <c r="BR99" i="4"/>
  <c r="BR107" i="4"/>
  <c r="BR115" i="4"/>
  <c r="BR9" i="4"/>
  <c r="BR17" i="4"/>
  <c r="BR25" i="4"/>
  <c r="BR35" i="4"/>
  <c r="BR43" i="4"/>
  <c r="BR49" i="4"/>
  <c r="BR57" i="4"/>
  <c r="BR67" i="4"/>
  <c r="BR75" i="4"/>
  <c r="BR81" i="4"/>
  <c r="BR89" i="4"/>
  <c r="BR97" i="4"/>
  <c r="BR105" i="4"/>
  <c r="BR113" i="4"/>
  <c r="BR121" i="4"/>
  <c r="BR129" i="4"/>
  <c r="BR137" i="4"/>
  <c r="BR145" i="4"/>
  <c r="BR153" i="4"/>
  <c r="BR161" i="4"/>
  <c r="BR169" i="4"/>
  <c r="BR177" i="4"/>
  <c r="BR187" i="4"/>
  <c r="BR7" i="4"/>
  <c r="BR15" i="4"/>
  <c r="BR23" i="4"/>
  <c r="BR31" i="4"/>
  <c r="BR37" i="4"/>
  <c r="BR45" i="4"/>
  <c r="BR55" i="4"/>
  <c r="BR61" i="4"/>
  <c r="BR69" i="4"/>
  <c r="BR77" i="4"/>
  <c r="BR87" i="4"/>
  <c r="BR95" i="4"/>
  <c r="BR103" i="4"/>
  <c r="BR111" i="4"/>
  <c r="BR119" i="4"/>
  <c r="BR127" i="4"/>
  <c r="BR135" i="4"/>
  <c r="BR143" i="4"/>
  <c r="BR151" i="4"/>
  <c r="BR159" i="4"/>
  <c r="BR167" i="4"/>
  <c r="BR175" i="4"/>
  <c r="BR181" i="4"/>
  <c r="BR189" i="4"/>
  <c r="BR193" i="4"/>
  <c r="BR197" i="4"/>
  <c r="BR8" i="4"/>
  <c r="BR12" i="4"/>
  <c r="BR16" i="4"/>
  <c r="BR20" i="4"/>
  <c r="BR24" i="4"/>
  <c r="BR28" i="4"/>
  <c r="BR32" i="4"/>
  <c r="BR36" i="4"/>
  <c r="BR40" i="4"/>
  <c r="BR44" i="4"/>
  <c r="BR48" i="4"/>
  <c r="BR52" i="4"/>
  <c r="BR56" i="4"/>
  <c r="BR60" i="4"/>
  <c r="BR64" i="4"/>
  <c r="BR68" i="4"/>
  <c r="BR72" i="4"/>
  <c r="BR76" i="4"/>
  <c r="BR80" i="4"/>
  <c r="BR84" i="4"/>
  <c r="BR88" i="4"/>
  <c r="BR92" i="4"/>
  <c r="BR96" i="4"/>
  <c r="BR100" i="4"/>
  <c r="BR104" i="4"/>
  <c r="BR108" i="4"/>
  <c r="BR112" i="4"/>
  <c r="BR116" i="4"/>
  <c r="BR123" i="4"/>
  <c r="BR131" i="4"/>
  <c r="BR139" i="4"/>
  <c r="BR147" i="4"/>
  <c r="BR155" i="4"/>
  <c r="BR163" i="4"/>
  <c r="BR171" i="4"/>
  <c r="BR179" i="4"/>
  <c r="BR185" i="4"/>
  <c r="BR191" i="4"/>
  <c r="BR10" i="4"/>
  <c r="BR14" i="4"/>
  <c r="BR18" i="4"/>
  <c r="BR22" i="4"/>
  <c r="BR26" i="4"/>
  <c r="BR30" i="4"/>
  <c r="BR34" i="4"/>
  <c r="BR38" i="4"/>
  <c r="BR42" i="4"/>
  <c r="BR46" i="4"/>
  <c r="BR50" i="4"/>
  <c r="BR54" i="4"/>
  <c r="BR58" i="4"/>
  <c r="BR62" i="4"/>
  <c r="BR66" i="4"/>
  <c r="BR70" i="4"/>
  <c r="BR74" i="4"/>
  <c r="BR78" i="4"/>
  <c r="BR82" i="4"/>
  <c r="BR86" i="4"/>
  <c r="BR90" i="4"/>
  <c r="BR94" i="4"/>
  <c r="BR98" i="4"/>
  <c r="BR102" i="4"/>
  <c r="BR106" i="4"/>
  <c r="BR110" i="4"/>
  <c r="BR114" i="4"/>
  <c r="BR118" i="4"/>
  <c r="BR122" i="4"/>
  <c r="BR126" i="4"/>
  <c r="BR130" i="4"/>
  <c r="BR134" i="4"/>
  <c r="BR138" i="4"/>
  <c r="BR142" i="4"/>
  <c r="BR146" i="4"/>
  <c r="BR150" i="4"/>
  <c r="BR154" i="4"/>
  <c r="BR158" i="4"/>
  <c r="BR162" i="4"/>
  <c r="BR166" i="4"/>
  <c r="BR170" i="4"/>
  <c r="BR174" i="4"/>
  <c r="BR178" i="4"/>
  <c r="BR182" i="4"/>
  <c r="BR186" i="4"/>
  <c r="BR190" i="4"/>
  <c r="BR194" i="4"/>
  <c r="BR198" i="4"/>
  <c r="BR120" i="4"/>
  <c r="BR124" i="4"/>
  <c r="BR128" i="4"/>
  <c r="BR132" i="4"/>
  <c r="BR136" i="4"/>
  <c r="BR140" i="4"/>
  <c r="BR144" i="4"/>
  <c r="BR148" i="4"/>
  <c r="BR152" i="4"/>
  <c r="BR156" i="4"/>
  <c r="BR160" i="4"/>
  <c r="BR164" i="4"/>
  <c r="BR168" i="4"/>
  <c r="BR172" i="4"/>
  <c r="BR176" i="4"/>
  <c r="BR180" i="4"/>
  <c r="BR184" i="4"/>
  <c r="BR188" i="4"/>
  <c r="BR192" i="4"/>
  <c r="BR196" i="4"/>
  <c r="BB3" i="4"/>
  <c r="AT3" i="4"/>
  <c r="BP9" i="4"/>
  <c r="BP17" i="4"/>
  <c r="BP25" i="4"/>
  <c r="BP35" i="4"/>
  <c r="BP43" i="4"/>
  <c r="BP49" i="4"/>
  <c r="BP57" i="4"/>
  <c r="BP67" i="4"/>
  <c r="BP75" i="4"/>
  <c r="BP81" i="4"/>
  <c r="BP89" i="4"/>
  <c r="BP97" i="4"/>
  <c r="BP105" i="4"/>
  <c r="BP113" i="4"/>
  <c r="BP121" i="4"/>
  <c r="BP129" i="4"/>
  <c r="BP137" i="4"/>
  <c r="BP145" i="4"/>
  <c r="BP153" i="4"/>
  <c r="BP161" i="4"/>
  <c r="BP169" i="4"/>
  <c r="BP177" i="4"/>
  <c r="BP187" i="4"/>
  <c r="BP7" i="4"/>
  <c r="BP15" i="4"/>
  <c r="BP23" i="4"/>
  <c r="BP31" i="4"/>
  <c r="BP37" i="4"/>
  <c r="BP45" i="4"/>
  <c r="BP55" i="4"/>
  <c r="BP61" i="4"/>
  <c r="BP69" i="4"/>
  <c r="BP77" i="4"/>
  <c r="BP87" i="4"/>
  <c r="BP95" i="4"/>
  <c r="BP103" i="4"/>
  <c r="BP111" i="4"/>
  <c r="BP119" i="4"/>
  <c r="BP13" i="4"/>
  <c r="BP21" i="4"/>
  <c r="BP29" i="4"/>
  <c r="BP39" i="4"/>
  <c r="BP47" i="4"/>
  <c r="BP53" i="4"/>
  <c r="BP63" i="4"/>
  <c r="BP71" i="4"/>
  <c r="BP79" i="4"/>
  <c r="BP85" i="4"/>
  <c r="BP93" i="4"/>
  <c r="BP101" i="4"/>
  <c r="BP109" i="4"/>
  <c r="BP117" i="4"/>
  <c r="BP125" i="4"/>
  <c r="BP133" i="4"/>
  <c r="BP141" i="4"/>
  <c r="BP149" i="4"/>
  <c r="BP157" i="4"/>
  <c r="BP165" i="4"/>
  <c r="BP173" i="4"/>
  <c r="BP183" i="4"/>
  <c r="BP195" i="4"/>
  <c r="BP11" i="4"/>
  <c r="BP19" i="4"/>
  <c r="BP27" i="4"/>
  <c r="BP33" i="4"/>
  <c r="BP41" i="4"/>
  <c r="BP51" i="4"/>
  <c r="BP59" i="4"/>
  <c r="BP65" i="4"/>
  <c r="BP73" i="4"/>
  <c r="BP83" i="4"/>
  <c r="BP91" i="4"/>
  <c r="BP99" i="4"/>
  <c r="BP107" i="4"/>
  <c r="BP115" i="4"/>
  <c r="BP123" i="4"/>
  <c r="BP131" i="4"/>
  <c r="BP139" i="4"/>
  <c r="BP147" i="4"/>
  <c r="BP155" i="4"/>
  <c r="BP163" i="4"/>
  <c r="BP171" i="4"/>
  <c r="BP179" i="4"/>
  <c r="BP185" i="4"/>
  <c r="BP191" i="4"/>
  <c r="BP10" i="4"/>
  <c r="BP14" i="4"/>
  <c r="BP18" i="4"/>
  <c r="BP22" i="4"/>
  <c r="BP26" i="4"/>
  <c r="BP30" i="4"/>
  <c r="BP34" i="4"/>
  <c r="BP38" i="4"/>
  <c r="BP42" i="4"/>
  <c r="BP46" i="4"/>
  <c r="BP50" i="4"/>
  <c r="BP54" i="4"/>
  <c r="BP58" i="4"/>
  <c r="BP62" i="4"/>
  <c r="BP66" i="4"/>
  <c r="BP70" i="4"/>
  <c r="BP74" i="4"/>
  <c r="BP78" i="4"/>
  <c r="BP82" i="4"/>
  <c r="BP86" i="4"/>
  <c r="BP90" i="4"/>
  <c r="BP94" i="4"/>
  <c r="BP98" i="4"/>
  <c r="BP102" i="4"/>
  <c r="BP106" i="4"/>
  <c r="BP110" i="4"/>
  <c r="BP114" i="4"/>
  <c r="BP127" i="4"/>
  <c r="BP135" i="4"/>
  <c r="BP143" i="4"/>
  <c r="BP151" i="4"/>
  <c r="BP159" i="4"/>
  <c r="BP167" i="4"/>
  <c r="BP175" i="4"/>
  <c r="BP181" i="4"/>
  <c r="BP189" i="4"/>
  <c r="BP193" i="4"/>
  <c r="BP197" i="4"/>
  <c r="BP8" i="4"/>
  <c r="BP12" i="4"/>
  <c r="BP16" i="4"/>
  <c r="BP20" i="4"/>
  <c r="BP24" i="4"/>
  <c r="BP28" i="4"/>
  <c r="BP32" i="4"/>
  <c r="BP36" i="4"/>
  <c r="BP40" i="4"/>
  <c r="BP44" i="4"/>
  <c r="BP48" i="4"/>
  <c r="BP52" i="4"/>
  <c r="BP56" i="4"/>
  <c r="BP60" i="4"/>
  <c r="BP64" i="4"/>
  <c r="BP68" i="4"/>
  <c r="BP72" i="4"/>
  <c r="BP76" i="4"/>
  <c r="BP80" i="4"/>
  <c r="BP84" i="4"/>
  <c r="BP88" i="4"/>
  <c r="BP92" i="4"/>
  <c r="BP96" i="4"/>
  <c r="BP100" i="4"/>
  <c r="BP104" i="4"/>
  <c r="BP108" i="4"/>
  <c r="BP112" i="4"/>
  <c r="BP116" i="4"/>
  <c r="BP118" i="4"/>
  <c r="BP120" i="4"/>
  <c r="BP124" i="4"/>
  <c r="BP128" i="4"/>
  <c r="BP132" i="4"/>
  <c r="BP136" i="4"/>
  <c r="BP140" i="4"/>
  <c r="BP144" i="4"/>
  <c r="BP148" i="4"/>
  <c r="BP152" i="4"/>
  <c r="BP156" i="4"/>
  <c r="BP160" i="4"/>
  <c r="BP164" i="4"/>
  <c r="BP168" i="4"/>
  <c r="BP172" i="4"/>
  <c r="BP176" i="4"/>
  <c r="BP180" i="4"/>
  <c r="BP184" i="4"/>
  <c r="BP188" i="4"/>
  <c r="BP192" i="4"/>
  <c r="BP196" i="4"/>
  <c r="BP122" i="4"/>
  <c r="BP126" i="4"/>
  <c r="BP130" i="4"/>
  <c r="BP134" i="4"/>
  <c r="BP138" i="4"/>
  <c r="BP142" i="4"/>
  <c r="BP146" i="4"/>
  <c r="BP150" i="4"/>
  <c r="BP154" i="4"/>
  <c r="BP158" i="4"/>
  <c r="BP162" i="4"/>
  <c r="BP166" i="4"/>
  <c r="BP170" i="4"/>
  <c r="BP174" i="4"/>
  <c r="BP178" i="4"/>
  <c r="BP182" i="4"/>
  <c r="BP186" i="4"/>
  <c r="BP190" i="4"/>
  <c r="BP194" i="4"/>
  <c r="BP198" i="4"/>
  <c r="BA13" i="4"/>
  <c r="BA17" i="4"/>
  <c r="BA29" i="4"/>
  <c r="BA39" i="4"/>
  <c r="BA47" i="4"/>
  <c r="BA53" i="4"/>
  <c r="BA63" i="4"/>
  <c r="BA71" i="4"/>
  <c r="BA79" i="4"/>
  <c r="BA85" i="4"/>
  <c r="BA93" i="4"/>
  <c r="BA101" i="4"/>
  <c r="BA109" i="4"/>
  <c r="BA117" i="4"/>
  <c r="BA125" i="4"/>
  <c r="BA133" i="4"/>
  <c r="BA141" i="4"/>
  <c r="BA149" i="4"/>
  <c r="BA157" i="4"/>
  <c r="BA165" i="4"/>
  <c r="BA173" i="4"/>
  <c r="BA183" i="4"/>
  <c r="BA11" i="4"/>
  <c r="BA15" i="4"/>
  <c r="BA23" i="4"/>
  <c r="BA27" i="4"/>
  <c r="BA33" i="4"/>
  <c r="BA41" i="4"/>
  <c r="BA51" i="4"/>
  <c r="BA59" i="4"/>
  <c r="BA65" i="4"/>
  <c r="BA73" i="4"/>
  <c r="BA83" i="4"/>
  <c r="BA91" i="4"/>
  <c r="BA99" i="4"/>
  <c r="BA107" i="4"/>
  <c r="BA115" i="4"/>
  <c r="BA123" i="4"/>
  <c r="BA9" i="4"/>
  <c r="BA21" i="4"/>
  <c r="BA25" i="4"/>
  <c r="BA35" i="4"/>
  <c r="BA43" i="4"/>
  <c r="BA49" i="4"/>
  <c r="BA57" i="4"/>
  <c r="BA67" i="4"/>
  <c r="BA75" i="4"/>
  <c r="BA81" i="4"/>
  <c r="BA89" i="4"/>
  <c r="BA97" i="4"/>
  <c r="BA105" i="4"/>
  <c r="BA113" i="4"/>
  <c r="BA121" i="4"/>
  <c r="BA129" i="4"/>
  <c r="BA137" i="4"/>
  <c r="BA145" i="4"/>
  <c r="BA153" i="4"/>
  <c r="BA161" i="4"/>
  <c r="BA169" i="4"/>
  <c r="BA177" i="4"/>
  <c r="BA187" i="4"/>
  <c r="BA195" i="4"/>
  <c r="BA7" i="4"/>
  <c r="BA19" i="4"/>
  <c r="BA31" i="4"/>
  <c r="BA37" i="4"/>
  <c r="BA45" i="4"/>
  <c r="BA55" i="4"/>
  <c r="BA61" i="4"/>
  <c r="BA69" i="4"/>
  <c r="BA77" i="4"/>
  <c r="BA87" i="4"/>
  <c r="BA95" i="4"/>
  <c r="BA103" i="4"/>
  <c r="BA111" i="4"/>
  <c r="BA119" i="4"/>
  <c r="BA127" i="4"/>
  <c r="BA135" i="4"/>
  <c r="BA143" i="4"/>
  <c r="BA151" i="4"/>
  <c r="BA159" i="4"/>
  <c r="BA167" i="4"/>
  <c r="BA175" i="4"/>
  <c r="BA181" i="4"/>
  <c r="BA191" i="4"/>
  <c r="BA197" i="4"/>
  <c r="BA10" i="4"/>
  <c r="BA16" i="4"/>
  <c r="BA20" i="4"/>
  <c r="BA26" i="4"/>
  <c r="BA30" i="4"/>
  <c r="BA34" i="4"/>
  <c r="BA38" i="4"/>
  <c r="BA42" i="4"/>
  <c r="BA46" i="4"/>
  <c r="BA50" i="4"/>
  <c r="BA54" i="4"/>
  <c r="BA58" i="4"/>
  <c r="BA62" i="4"/>
  <c r="BA66" i="4"/>
  <c r="BA70" i="4"/>
  <c r="BA74" i="4"/>
  <c r="BA78" i="4"/>
  <c r="BA82" i="4"/>
  <c r="BA86" i="4"/>
  <c r="BA90" i="4"/>
  <c r="BA94" i="4"/>
  <c r="BA98" i="4"/>
  <c r="BA102" i="4"/>
  <c r="BA106" i="4"/>
  <c r="BA110" i="4"/>
  <c r="BA114" i="4"/>
  <c r="BA118" i="4"/>
  <c r="BA131" i="4"/>
  <c r="BA139" i="4"/>
  <c r="BA147" i="4"/>
  <c r="BA155" i="4"/>
  <c r="BA163" i="4"/>
  <c r="BA171" i="4"/>
  <c r="BA179" i="4"/>
  <c r="BA185" i="4"/>
  <c r="BA189" i="4"/>
  <c r="BA193" i="4"/>
  <c r="BA8" i="4"/>
  <c r="BA12" i="4"/>
  <c r="BA14" i="4"/>
  <c r="BA18" i="4"/>
  <c r="BA22" i="4"/>
  <c r="BA24" i="4"/>
  <c r="BA28" i="4"/>
  <c r="BA32" i="4"/>
  <c r="BA36" i="4"/>
  <c r="BA40" i="4"/>
  <c r="BA44" i="4"/>
  <c r="BA48" i="4"/>
  <c r="BA52" i="4"/>
  <c r="BA56" i="4"/>
  <c r="BA60" i="4"/>
  <c r="BA64" i="4"/>
  <c r="BA68" i="4"/>
  <c r="BA72" i="4"/>
  <c r="BA76" i="4"/>
  <c r="BA80" i="4"/>
  <c r="BA84" i="4"/>
  <c r="BA88" i="4"/>
  <c r="BA92" i="4"/>
  <c r="BA96" i="4"/>
  <c r="BA100" i="4"/>
  <c r="BA104" i="4"/>
  <c r="BA108" i="4"/>
  <c r="BA112" i="4"/>
  <c r="BA116" i="4"/>
  <c r="BA120" i="4"/>
  <c r="BA122" i="4"/>
  <c r="BA124" i="4"/>
  <c r="BA126" i="4"/>
  <c r="BA128" i="4"/>
  <c r="BA130" i="4"/>
  <c r="BA132" i="4"/>
  <c r="BA134" i="4"/>
  <c r="BA136" i="4"/>
  <c r="BA138" i="4"/>
  <c r="BA140" i="4"/>
  <c r="BA142" i="4"/>
  <c r="BA144" i="4"/>
  <c r="BA146" i="4"/>
  <c r="BA148" i="4"/>
  <c r="BA150" i="4"/>
  <c r="BA152" i="4"/>
  <c r="BA154" i="4"/>
  <c r="BA156" i="4"/>
  <c r="BA158" i="4"/>
  <c r="BA160" i="4"/>
  <c r="BA162" i="4"/>
  <c r="BA164" i="4"/>
  <c r="BA166" i="4"/>
  <c r="BA168" i="4"/>
  <c r="BA172" i="4"/>
  <c r="BA176" i="4"/>
  <c r="BA182" i="4"/>
  <c r="BA186" i="4"/>
  <c r="BA188" i="4"/>
  <c r="BA192" i="4"/>
  <c r="BA196" i="4"/>
  <c r="BA170" i="4"/>
  <c r="BA174" i="4"/>
  <c r="BA178" i="4"/>
  <c r="BA180" i="4"/>
  <c r="BA184" i="4"/>
  <c r="BA190" i="4"/>
  <c r="BA194" i="4"/>
  <c r="BA198" i="4"/>
  <c r="BD3" i="3"/>
  <c r="AP5" i="3"/>
  <c r="AP6" i="3"/>
  <c r="BD2" i="3"/>
  <c r="BD4" i="3" s="1"/>
  <c r="AP4" i="3"/>
  <c r="AL4" i="3"/>
  <c r="AX4" i="3"/>
  <c r="AX6" i="3"/>
  <c r="AB196" i="4"/>
  <c r="AB192" i="4"/>
  <c r="AB188" i="4"/>
  <c r="AB184" i="4"/>
  <c r="AB195" i="4"/>
  <c r="AB191" i="4"/>
  <c r="AB187" i="4"/>
  <c r="AB183" i="4"/>
  <c r="AB180" i="4"/>
  <c r="AB176" i="4"/>
  <c r="AB172" i="4"/>
  <c r="AB168" i="4"/>
  <c r="AB164" i="4"/>
  <c r="AB160" i="4"/>
  <c r="AB156" i="4"/>
  <c r="AB152" i="4"/>
  <c r="AB181" i="4"/>
  <c r="AB177" i="4"/>
  <c r="AB173" i="4"/>
  <c r="AB169" i="4"/>
  <c r="AB165" i="4"/>
  <c r="AB161" i="4"/>
  <c r="AB157" i="4"/>
  <c r="AB153" i="4"/>
  <c r="AB147" i="4"/>
  <c r="AB143" i="4"/>
  <c r="AB139" i="4"/>
  <c r="AB135" i="4"/>
  <c r="AB131" i="4"/>
  <c r="AB127" i="4"/>
  <c r="AB123" i="4"/>
  <c r="AB119" i="4"/>
  <c r="AB148" i="4"/>
  <c r="AB144" i="4"/>
  <c r="AB140" i="4"/>
  <c r="AB136" i="4"/>
  <c r="AB132" i="4"/>
  <c r="AB128" i="4"/>
  <c r="AB124" i="4"/>
  <c r="AB120" i="4"/>
  <c r="AB117" i="4"/>
  <c r="AB113" i="4"/>
  <c r="AB109" i="4"/>
  <c r="AB105" i="4"/>
  <c r="AB101" i="4"/>
  <c r="AB97" i="4"/>
  <c r="AB93" i="4"/>
  <c r="AB89" i="4"/>
  <c r="AB85" i="4"/>
  <c r="AB81" i="4"/>
  <c r="AB77" i="4"/>
  <c r="AB73" i="4"/>
  <c r="AB69" i="4"/>
  <c r="AB65" i="4"/>
  <c r="AB61" i="4"/>
  <c r="AB57" i="4"/>
  <c r="AB53" i="4"/>
  <c r="AB114" i="4"/>
  <c r="AB110" i="4"/>
  <c r="AB106" i="4"/>
  <c r="AB102" i="4"/>
  <c r="AB98" i="4"/>
  <c r="AB94" i="4"/>
  <c r="AB90" i="4"/>
  <c r="AB86" i="4"/>
  <c r="AB82" i="4"/>
  <c r="AB78" i="4"/>
  <c r="AB74" i="4"/>
  <c r="AB70" i="4"/>
  <c r="AB66" i="4"/>
  <c r="AB62" i="4"/>
  <c r="AB58" i="4"/>
  <c r="AB54" i="4"/>
  <c r="AB51" i="4"/>
  <c r="AB47" i="4"/>
  <c r="AB43" i="4"/>
  <c r="AB39" i="4"/>
  <c r="AB35" i="4"/>
  <c r="AB31" i="4"/>
  <c r="AB27" i="4"/>
  <c r="AB23" i="4"/>
  <c r="AB19" i="4"/>
  <c r="AB15" i="4"/>
  <c r="AB11" i="4"/>
  <c r="AB7" i="4"/>
  <c r="AB48" i="4"/>
  <c r="AB44" i="4"/>
  <c r="AB40" i="4"/>
  <c r="AB36" i="4"/>
  <c r="AB32" i="4"/>
  <c r="AB28" i="4"/>
  <c r="AB24" i="4"/>
  <c r="AB20" i="4"/>
  <c r="AB16" i="4"/>
  <c r="AB12" i="4"/>
  <c r="AB8" i="4"/>
  <c r="AB198" i="4"/>
  <c r="AB194" i="4"/>
  <c r="AB190" i="4"/>
  <c r="AB186" i="4"/>
  <c r="AB197" i="4"/>
  <c r="AB193" i="4"/>
  <c r="AB189" i="4"/>
  <c r="AB185" i="4"/>
  <c r="AB182" i="4"/>
  <c r="AB178" i="4"/>
  <c r="AB174" i="4"/>
  <c r="AB170" i="4"/>
  <c r="AB166" i="4"/>
  <c r="AB162" i="4"/>
  <c r="AB158" i="4"/>
  <c r="AB154" i="4"/>
  <c r="AB150" i="4"/>
  <c r="AB179" i="4"/>
  <c r="AB175" i="4"/>
  <c r="AB171" i="4"/>
  <c r="AB167" i="4"/>
  <c r="AB163" i="4"/>
  <c r="AB159" i="4"/>
  <c r="AB155" i="4"/>
  <c r="AB149" i="4"/>
  <c r="AB145" i="4"/>
  <c r="AB141" i="4"/>
  <c r="AB137" i="4"/>
  <c r="AB133" i="4"/>
  <c r="AB129" i="4"/>
  <c r="AB125" i="4"/>
  <c r="AB121" i="4"/>
  <c r="AB151" i="4"/>
  <c r="AB146" i="4"/>
  <c r="AB142" i="4"/>
  <c r="AB138" i="4"/>
  <c r="AB134" i="4"/>
  <c r="AB130" i="4"/>
  <c r="AB126" i="4"/>
  <c r="AB122" i="4"/>
  <c r="AB118" i="4"/>
  <c r="AB115" i="4"/>
  <c r="AB111" i="4"/>
  <c r="AB107" i="4"/>
  <c r="AB103" i="4"/>
  <c r="AB99" i="4"/>
  <c r="AB95" i="4"/>
  <c r="AB91" i="4"/>
  <c r="AB87" i="4"/>
  <c r="AB83" i="4"/>
  <c r="AB79" i="4"/>
  <c r="AB75" i="4"/>
  <c r="AB71" i="4"/>
  <c r="AB67" i="4"/>
  <c r="AB63" i="4"/>
  <c r="AB59" i="4"/>
  <c r="AB55" i="4"/>
  <c r="AB116" i="4"/>
  <c r="AB112" i="4"/>
  <c r="AB108" i="4"/>
  <c r="AB104" i="4"/>
  <c r="AB100" i="4"/>
  <c r="AB96" i="4"/>
  <c r="AB92" i="4"/>
  <c r="AB88" i="4"/>
  <c r="AB84" i="4"/>
  <c r="AB80" i="4"/>
  <c r="AB76" i="4"/>
  <c r="AB72" i="4"/>
  <c r="AB68" i="4"/>
  <c r="AB64" i="4"/>
  <c r="AB60" i="4"/>
  <c r="AB56" i="4"/>
  <c r="AB52" i="4"/>
  <c r="AB49" i="4"/>
  <c r="AB45" i="4"/>
  <c r="AB41" i="4"/>
  <c r="AB37" i="4"/>
  <c r="AB33" i="4"/>
  <c r="AB29" i="4"/>
  <c r="AB25" i="4"/>
  <c r="AB21" i="4"/>
  <c r="AB17" i="4"/>
  <c r="AB13" i="4"/>
  <c r="AB9" i="4"/>
  <c r="AB50" i="4"/>
  <c r="AB46" i="4"/>
  <c r="AB42" i="4"/>
  <c r="AB38" i="4"/>
  <c r="AB34" i="4"/>
  <c r="AB30" i="4"/>
  <c r="AB26" i="4"/>
  <c r="AB22" i="4"/>
  <c r="AB18" i="4"/>
  <c r="AB14" i="4"/>
  <c r="AB10" i="4"/>
  <c r="AR3" i="2"/>
  <c r="BG3" i="2" s="1"/>
  <c r="AC6" i="2"/>
  <c r="AC5" i="2"/>
  <c r="AR2" i="2"/>
  <c r="AR4" i="2" s="1"/>
  <c r="AC4" i="2"/>
  <c r="N4" i="3"/>
  <c r="O2" i="3"/>
  <c r="AC2" i="3" s="1"/>
  <c r="Z6" i="3"/>
  <c r="Z5" i="3"/>
  <c r="Z4" i="3"/>
  <c r="AL6" i="3"/>
  <c r="AL5" i="3"/>
  <c r="N6" i="3"/>
  <c r="O3" i="3"/>
  <c r="AC3" i="3" s="1"/>
  <c r="N5" i="3"/>
  <c r="O2" i="2"/>
  <c r="N4" i="2"/>
  <c r="N6" i="2"/>
  <c r="O3" i="2"/>
  <c r="N5" i="2"/>
  <c r="AL5" i="2"/>
  <c r="AL6" i="2"/>
  <c r="AM4" i="2"/>
  <c r="Z4" i="2"/>
  <c r="Z6" i="2"/>
  <c r="Z5" i="2"/>
  <c r="N1" i="108" l="1"/>
  <c r="BT5" i="4"/>
  <c r="CC4" i="4"/>
  <c r="CY3" i="2"/>
  <c r="CJ6" i="2"/>
  <c r="CJ5" i="2"/>
  <c r="BV3" i="2"/>
  <c r="BG5" i="2"/>
  <c r="BG6" i="2"/>
  <c r="BD5" i="3"/>
  <c r="BD6" i="3"/>
  <c r="DL6" i="2"/>
  <c r="DL5" i="2"/>
  <c r="DC4" i="2"/>
  <c r="DR2" i="2"/>
  <c r="DR4" i="2" s="1"/>
  <c r="BZ9" i="4"/>
  <c r="BZ23" i="4"/>
  <c r="BZ39" i="4"/>
  <c r="BZ57" i="4"/>
  <c r="BZ79" i="4"/>
  <c r="BZ81" i="4"/>
  <c r="BZ87" i="4"/>
  <c r="BZ89" i="4"/>
  <c r="BZ95" i="4"/>
  <c r="BZ97" i="4"/>
  <c r="BZ103" i="4"/>
  <c r="BZ105" i="4"/>
  <c r="BZ111" i="4"/>
  <c r="BZ113" i="4"/>
  <c r="BZ119" i="4"/>
  <c r="BZ121" i="4"/>
  <c r="BZ127" i="4"/>
  <c r="BZ129" i="4"/>
  <c r="BZ137" i="4"/>
  <c r="BZ145" i="4"/>
  <c r="BZ153" i="4"/>
  <c r="BZ161" i="4"/>
  <c r="BZ169" i="4"/>
  <c r="BZ177" i="4"/>
  <c r="BZ185" i="4"/>
  <c r="BZ193" i="4"/>
  <c r="BZ7" i="4"/>
  <c r="BZ25" i="4"/>
  <c r="BZ41" i="4"/>
  <c r="BZ55" i="4"/>
  <c r="BZ8" i="4"/>
  <c r="BZ16" i="4"/>
  <c r="BZ24" i="4"/>
  <c r="BZ13" i="4"/>
  <c r="BZ27" i="4"/>
  <c r="BZ43" i="4"/>
  <c r="BZ71" i="4"/>
  <c r="BZ131" i="4"/>
  <c r="BZ139" i="4"/>
  <c r="BZ147" i="4"/>
  <c r="BZ155" i="4"/>
  <c r="BZ163" i="4"/>
  <c r="BZ171" i="4"/>
  <c r="BZ179" i="4"/>
  <c r="BZ187" i="4"/>
  <c r="BZ195" i="4"/>
  <c r="BZ11" i="4"/>
  <c r="BZ29" i="4"/>
  <c r="BZ45" i="4"/>
  <c r="BZ59" i="4"/>
  <c r="BZ61" i="4"/>
  <c r="BZ10" i="4"/>
  <c r="BZ18" i="4"/>
  <c r="BZ17" i="4"/>
  <c r="BZ31" i="4"/>
  <c r="BZ47" i="4"/>
  <c r="BZ49" i="4"/>
  <c r="BZ63" i="4"/>
  <c r="BZ75" i="4"/>
  <c r="BZ77" i="4"/>
  <c r="BZ83" i="4"/>
  <c r="BZ85" i="4"/>
  <c r="BZ91" i="4"/>
  <c r="BZ93" i="4"/>
  <c r="BZ99" i="4"/>
  <c r="BZ101" i="4"/>
  <c r="BZ107" i="4"/>
  <c r="BZ109" i="4"/>
  <c r="BZ115" i="4"/>
  <c r="BZ117" i="4"/>
  <c r="BZ123" i="4"/>
  <c r="BZ125" i="4"/>
  <c r="BZ133" i="4"/>
  <c r="BZ141" i="4"/>
  <c r="BZ149" i="4"/>
  <c r="BZ157" i="4"/>
  <c r="BZ165" i="4"/>
  <c r="BZ173" i="4"/>
  <c r="BZ181" i="4"/>
  <c r="BZ189" i="4"/>
  <c r="BZ197" i="4"/>
  <c r="BZ15" i="4"/>
  <c r="BZ33" i="4"/>
  <c r="BZ65" i="4"/>
  <c r="BZ12" i="4"/>
  <c r="BZ20" i="4"/>
  <c r="BZ35" i="4"/>
  <c r="BZ53" i="4"/>
  <c r="BZ67" i="4"/>
  <c r="BZ69" i="4"/>
  <c r="BZ135" i="4"/>
  <c r="BZ143" i="4"/>
  <c r="BZ151" i="4"/>
  <c r="BZ159" i="4"/>
  <c r="BZ167" i="4"/>
  <c r="BZ175" i="4"/>
  <c r="BZ183" i="4"/>
  <c r="BZ191" i="4"/>
  <c r="BZ19" i="4"/>
  <c r="BZ21" i="4"/>
  <c r="BZ37" i="4"/>
  <c r="BZ51" i="4"/>
  <c r="BZ73" i="4"/>
  <c r="BZ14" i="4"/>
  <c r="BZ22" i="4"/>
  <c r="BZ32" i="4"/>
  <c r="BZ40" i="4"/>
  <c r="BZ48" i="4"/>
  <c r="BZ56" i="4"/>
  <c r="BZ64" i="4"/>
  <c r="BZ72" i="4"/>
  <c r="BZ80" i="4"/>
  <c r="BZ88" i="4"/>
  <c r="BZ96" i="4"/>
  <c r="BZ104" i="4"/>
  <c r="BZ112" i="4"/>
  <c r="BZ120" i="4"/>
  <c r="BZ128" i="4"/>
  <c r="BZ136" i="4"/>
  <c r="BZ144" i="4"/>
  <c r="BZ152" i="4"/>
  <c r="BZ160" i="4"/>
  <c r="BZ168" i="4"/>
  <c r="BZ176" i="4"/>
  <c r="BZ184" i="4"/>
  <c r="BZ192" i="4"/>
  <c r="BZ26" i="4"/>
  <c r="BZ34" i="4"/>
  <c r="BZ42" i="4"/>
  <c r="BZ50" i="4"/>
  <c r="BZ58" i="4"/>
  <c r="BZ66" i="4"/>
  <c r="BZ74" i="4"/>
  <c r="BZ82" i="4"/>
  <c r="BZ90" i="4"/>
  <c r="BZ98" i="4"/>
  <c r="BZ106" i="4"/>
  <c r="BZ114" i="4"/>
  <c r="BZ122" i="4"/>
  <c r="BZ130" i="4"/>
  <c r="BZ138" i="4"/>
  <c r="BZ146" i="4"/>
  <c r="BZ154" i="4"/>
  <c r="BZ162" i="4"/>
  <c r="BZ170" i="4"/>
  <c r="BZ178" i="4"/>
  <c r="BZ186" i="4"/>
  <c r="BZ194" i="4"/>
  <c r="BZ28" i="4"/>
  <c r="BZ36" i="4"/>
  <c r="BZ44" i="4"/>
  <c r="BZ52" i="4"/>
  <c r="BZ60" i="4"/>
  <c r="BZ68" i="4"/>
  <c r="BZ76" i="4"/>
  <c r="BZ84" i="4"/>
  <c r="BZ92" i="4"/>
  <c r="BZ100" i="4"/>
  <c r="BZ108" i="4"/>
  <c r="BZ116" i="4"/>
  <c r="BZ124" i="4"/>
  <c r="BZ132" i="4"/>
  <c r="BZ140" i="4"/>
  <c r="BZ148" i="4"/>
  <c r="BZ156" i="4"/>
  <c r="BZ164" i="4"/>
  <c r="BZ172" i="4"/>
  <c r="BZ180" i="4"/>
  <c r="BZ188" i="4"/>
  <c r="BZ196" i="4"/>
  <c r="BZ30" i="4"/>
  <c r="BZ38" i="4"/>
  <c r="BZ46" i="4"/>
  <c r="BZ54" i="4"/>
  <c r="BZ62" i="4"/>
  <c r="BZ70" i="4"/>
  <c r="BZ78" i="4"/>
  <c r="BZ86" i="4"/>
  <c r="BZ94" i="4"/>
  <c r="BZ102" i="4"/>
  <c r="BZ110" i="4"/>
  <c r="BZ118" i="4"/>
  <c r="BZ126" i="4"/>
  <c r="BZ134" i="4"/>
  <c r="BZ142" i="4"/>
  <c r="BZ150" i="4"/>
  <c r="BZ158" i="4"/>
  <c r="BZ166" i="4"/>
  <c r="BZ174" i="4"/>
  <c r="BZ182" i="4"/>
  <c r="BZ190" i="4"/>
  <c r="BZ198" i="4"/>
  <c r="CX5" i="2"/>
  <c r="DM3" i="2"/>
  <c r="CX6" i="2"/>
  <c r="AK188" i="50"/>
  <c r="AK167" i="50"/>
  <c r="AK154" i="50"/>
  <c r="AK16" i="50"/>
  <c r="AK165" i="50"/>
  <c r="AK197" i="50"/>
  <c r="AK143" i="50"/>
  <c r="AK199" i="50"/>
  <c r="AK178" i="50"/>
  <c r="AK160" i="50"/>
  <c r="AK192" i="50"/>
  <c r="AK147" i="50"/>
  <c r="AK179" i="50"/>
  <c r="AK148" i="50"/>
  <c r="AK158" i="50"/>
  <c r="AK190" i="50"/>
  <c r="AK145" i="50"/>
  <c r="AK177" i="50"/>
  <c r="AK138" i="50"/>
  <c r="AK136" i="50"/>
  <c r="AK134" i="50"/>
  <c r="AK132" i="50"/>
  <c r="AK130" i="50"/>
  <c r="AK128" i="50"/>
  <c r="AK126" i="50"/>
  <c r="AK124" i="50"/>
  <c r="AK122" i="50"/>
  <c r="AK120" i="50"/>
  <c r="AK118" i="50"/>
  <c r="AK116" i="50"/>
  <c r="AK114" i="50"/>
  <c r="AK112" i="50"/>
  <c r="AK110" i="50"/>
  <c r="AK108" i="50"/>
  <c r="AK106" i="50"/>
  <c r="AK104" i="50"/>
  <c r="AK102" i="50"/>
  <c r="AK100" i="50"/>
  <c r="AK98" i="50"/>
  <c r="AK96" i="50"/>
  <c r="AK94" i="50"/>
  <c r="AK92" i="50"/>
  <c r="AK90" i="50"/>
  <c r="AK88" i="50"/>
  <c r="AK86" i="50"/>
  <c r="AK84" i="50"/>
  <c r="AK82" i="50"/>
  <c r="AK80" i="50"/>
  <c r="AK78" i="50"/>
  <c r="AK76" i="50"/>
  <c r="AK74" i="50"/>
  <c r="AK72" i="50"/>
  <c r="AK70" i="50"/>
  <c r="AK68" i="50"/>
  <c r="AK66" i="50"/>
  <c r="AK64" i="50"/>
  <c r="AK62" i="50"/>
  <c r="AK60" i="50"/>
  <c r="AK58" i="50"/>
  <c r="AK56" i="50"/>
  <c r="AK54" i="50"/>
  <c r="AK52" i="50"/>
  <c r="AK50" i="50"/>
  <c r="AK48" i="50"/>
  <c r="AK46" i="50"/>
  <c r="AK44" i="50"/>
  <c r="AK42" i="50"/>
  <c r="AK40" i="50"/>
  <c r="AK38" i="50"/>
  <c r="AK36" i="50"/>
  <c r="AK34" i="50"/>
  <c r="AK32" i="50"/>
  <c r="AK30" i="50"/>
  <c r="AK28" i="50"/>
  <c r="AK26" i="50"/>
  <c r="AK24" i="50"/>
  <c r="AK22" i="50"/>
  <c r="AK172" i="50"/>
  <c r="AK151" i="50"/>
  <c r="AK21" i="50"/>
  <c r="AK202" i="50"/>
  <c r="AK157" i="50"/>
  <c r="AK189" i="50"/>
  <c r="AK180" i="50"/>
  <c r="AK191" i="50"/>
  <c r="AK162" i="50"/>
  <c r="AK152" i="50"/>
  <c r="AK184" i="50"/>
  <c r="AK139" i="50"/>
  <c r="AK171" i="50"/>
  <c r="AK15" i="50"/>
  <c r="AK150" i="50"/>
  <c r="AK182" i="50"/>
  <c r="AK20" i="50"/>
  <c r="AK169" i="50"/>
  <c r="AK201" i="50"/>
  <c r="AK156" i="50"/>
  <c r="AK18" i="50"/>
  <c r="AK140" i="50"/>
  <c r="AK186" i="50"/>
  <c r="AK149" i="50"/>
  <c r="AK181" i="50"/>
  <c r="AK164" i="50"/>
  <c r="AK175" i="50"/>
  <c r="AK146" i="50"/>
  <c r="AK19" i="50"/>
  <c r="AK176" i="50"/>
  <c r="AK14" i="50"/>
  <c r="AK163" i="50"/>
  <c r="AK195" i="50"/>
  <c r="AK142" i="50"/>
  <c r="AK174" i="50"/>
  <c r="AK12" i="50"/>
  <c r="AK161" i="50"/>
  <c r="AK193" i="50"/>
  <c r="AK137" i="50"/>
  <c r="AK135" i="50"/>
  <c r="AK133" i="50"/>
  <c r="AK131" i="50"/>
  <c r="AK129" i="50"/>
  <c r="AK127" i="50"/>
  <c r="AK125" i="50"/>
  <c r="AK123" i="50"/>
  <c r="AK121" i="50"/>
  <c r="AK119" i="50"/>
  <c r="AK117" i="50"/>
  <c r="AK115" i="50"/>
  <c r="AK113" i="50"/>
  <c r="AK111" i="50"/>
  <c r="AK109" i="50"/>
  <c r="AK107" i="50"/>
  <c r="AK105" i="50"/>
  <c r="AK103" i="50"/>
  <c r="AK101" i="50"/>
  <c r="AK99" i="50"/>
  <c r="AK97" i="50"/>
  <c r="AK95" i="50"/>
  <c r="AK93" i="50"/>
  <c r="AK91" i="50"/>
  <c r="AK89" i="50"/>
  <c r="AK87" i="50"/>
  <c r="AK85" i="50"/>
  <c r="AK83" i="50"/>
  <c r="AK81" i="50"/>
  <c r="AK79" i="50"/>
  <c r="AK77" i="50"/>
  <c r="AK75" i="50"/>
  <c r="AK73" i="50"/>
  <c r="AK71" i="50"/>
  <c r="AK69" i="50"/>
  <c r="AK67" i="50"/>
  <c r="AK65" i="50"/>
  <c r="AK63" i="50"/>
  <c r="AK61" i="50"/>
  <c r="AK59" i="50"/>
  <c r="AK57" i="50"/>
  <c r="AK55" i="50"/>
  <c r="AK53" i="50"/>
  <c r="AK51" i="50"/>
  <c r="AK49" i="50"/>
  <c r="AK47" i="50"/>
  <c r="AK45" i="50"/>
  <c r="AK43" i="50"/>
  <c r="AK41" i="50"/>
  <c r="AK39" i="50"/>
  <c r="AK37" i="50"/>
  <c r="AK35" i="50"/>
  <c r="AK33" i="50"/>
  <c r="AK31" i="50"/>
  <c r="AK29" i="50"/>
  <c r="AK27" i="50"/>
  <c r="AK25" i="50"/>
  <c r="AK23" i="50"/>
  <c r="AK11" i="50"/>
  <c r="AK196" i="50"/>
  <c r="AK183" i="50"/>
  <c r="AK170" i="50"/>
  <c r="AK141" i="50"/>
  <c r="AK173" i="50"/>
  <c r="AK144" i="50"/>
  <c r="AK159" i="50"/>
  <c r="AK13" i="50"/>
  <c r="AK194" i="50"/>
  <c r="AK168" i="50"/>
  <c r="AK200" i="50"/>
  <c r="AK155" i="50"/>
  <c r="AK187" i="50"/>
  <c r="AK17" i="50"/>
  <c r="AK166" i="50"/>
  <c r="AK198" i="50"/>
  <c r="AK153" i="50"/>
  <c r="AK185" i="50"/>
  <c r="Q4" i="52"/>
  <c r="R5" i="52"/>
  <c r="R4" i="52"/>
  <c r="L21" i="52"/>
  <c r="A15" i="1"/>
  <c r="A41" i="1"/>
  <c r="BC3" i="4"/>
  <c r="BB13" i="4"/>
  <c r="BB17" i="4"/>
  <c r="BB29" i="4"/>
  <c r="BB39" i="4"/>
  <c r="BB47" i="4"/>
  <c r="BB53" i="4"/>
  <c r="BB63" i="4"/>
  <c r="BB67" i="4"/>
  <c r="BB75" i="4"/>
  <c r="BB81" i="4"/>
  <c r="BB89" i="4"/>
  <c r="BB97" i="4"/>
  <c r="BB105" i="4"/>
  <c r="BB113" i="4"/>
  <c r="BB121" i="4"/>
  <c r="BB129" i="4"/>
  <c r="BB137" i="4"/>
  <c r="BB145" i="4"/>
  <c r="BB153" i="4"/>
  <c r="BB161" i="4"/>
  <c r="BB169" i="4"/>
  <c r="BB177" i="4"/>
  <c r="BB187" i="4"/>
  <c r="BB195" i="4"/>
  <c r="BB11" i="4"/>
  <c r="BB15" i="4"/>
  <c r="BB23" i="4"/>
  <c r="BB27" i="4"/>
  <c r="BB33" i="4"/>
  <c r="BB41" i="4"/>
  <c r="BB51" i="4"/>
  <c r="BB59" i="4"/>
  <c r="BB69" i="4"/>
  <c r="BB77" i="4"/>
  <c r="BB87" i="4"/>
  <c r="BB95" i="4"/>
  <c r="BB103" i="4"/>
  <c r="BB111" i="4"/>
  <c r="BB119" i="4"/>
  <c r="BB9" i="4"/>
  <c r="BB21" i="4"/>
  <c r="BB25" i="4"/>
  <c r="BB35" i="4"/>
  <c r="BB43" i="4"/>
  <c r="BB49" i="4"/>
  <c r="BB57" i="4"/>
  <c r="BB71" i="4"/>
  <c r="BB79" i="4"/>
  <c r="BB85" i="4"/>
  <c r="BB93" i="4"/>
  <c r="BB101" i="4"/>
  <c r="BB109" i="4"/>
  <c r="BB117" i="4"/>
  <c r="BB125" i="4"/>
  <c r="BB133" i="4"/>
  <c r="BB141" i="4"/>
  <c r="BB149" i="4"/>
  <c r="BB157" i="4"/>
  <c r="BB165" i="4"/>
  <c r="BB173" i="4"/>
  <c r="BB183" i="4"/>
  <c r="BB7" i="4"/>
  <c r="BB19" i="4"/>
  <c r="BB31" i="4"/>
  <c r="BB37" i="4"/>
  <c r="BB45" i="4"/>
  <c r="BB55" i="4"/>
  <c r="BB61" i="4"/>
  <c r="BB65" i="4"/>
  <c r="BB73" i="4"/>
  <c r="BB83" i="4"/>
  <c r="BB91" i="4"/>
  <c r="BB99" i="4"/>
  <c r="BB107" i="4"/>
  <c r="BB115" i="4"/>
  <c r="BB123" i="4"/>
  <c r="BB131" i="4"/>
  <c r="BB139" i="4"/>
  <c r="BB147" i="4"/>
  <c r="BB155" i="4"/>
  <c r="BB163" i="4"/>
  <c r="BB171" i="4"/>
  <c r="BB179" i="4"/>
  <c r="BB185" i="4"/>
  <c r="BB189" i="4"/>
  <c r="BB193" i="4"/>
  <c r="BB10" i="4"/>
  <c r="BB14" i="4"/>
  <c r="BB18" i="4"/>
  <c r="BB22" i="4"/>
  <c r="BB26" i="4"/>
  <c r="BB30" i="4"/>
  <c r="BB34" i="4"/>
  <c r="BB38" i="4"/>
  <c r="BB42" i="4"/>
  <c r="BB46" i="4"/>
  <c r="BB50" i="4"/>
  <c r="BB54" i="4"/>
  <c r="BB58" i="4"/>
  <c r="BB62" i="4"/>
  <c r="BB66" i="4"/>
  <c r="BB70" i="4"/>
  <c r="BB74" i="4"/>
  <c r="BB78" i="4"/>
  <c r="BB82" i="4"/>
  <c r="BB86" i="4"/>
  <c r="BB90" i="4"/>
  <c r="BB94" i="4"/>
  <c r="BB98" i="4"/>
  <c r="BB102" i="4"/>
  <c r="BB106" i="4"/>
  <c r="BB110" i="4"/>
  <c r="BB114" i="4"/>
  <c r="BB118" i="4"/>
  <c r="BB127" i="4"/>
  <c r="BB135" i="4"/>
  <c r="BB143" i="4"/>
  <c r="BB151" i="4"/>
  <c r="BB159" i="4"/>
  <c r="BB167" i="4"/>
  <c r="BB175" i="4"/>
  <c r="BB181" i="4"/>
  <c r="BB191" i="4"/>
  <c r="BB197" i="4"/>
  <c r="BB8" i="4"/>
  <c r="BB12" i="4"/>
  <c r="BB16" i="4"/>
  <c r="BB20" i="4"/>
  <c r="BB24" i="4"/>
  <c r="BB28" i="4"/>
  <c r="BB32" i="4"/>
  <c r="BB36" i="4"/>
  <c r="BB40" i="4"/>
  <c r="BB44" i="4"/>
  <c r="BB48" i="4"/>
  <c r="BB52" i="4"/>
  <c r="BB56" i="4"/>
  <c r="BB60" i="4"/>
  <c r="BB64" i="4"/>
  <c r="BB68" i="4"/>
  <c r="BB72" i="4"/>
  <c r="BB76" i="4"/>
  <c r="BB80" i="4"/>
  <c r="BB84" i="4"/>
  <c r="BB88" i="4"/>
  <c r="BB92" i="4"/>
  <c r="BB96" i="4"/>
  <c r="BB100" i="4"/>
  <c r="BB104" i="4"/>
  <c r="BB108" i="4"/>
  <c r="BB112" i="4"/>
  <c r="BB116" i="4"/>
  <c r="BB120" i="4"/>
  <c r="BB124" i="4"/>
  <c r="BB128" i="4"/>
  <c r="BB132" i="4"/>
  <c r="BB136" i="4"/>
  <c r="BB140" i="4"/>
  <c r="BB144" i="4"/>
  <c r="BB148" i="4"/>
  <c r="BB152" i="4"/>
  <c r="BB156" i="4"/>
  <c r="BB160" i="4"/>
  <c r="BB164" i="4"/>
  <c r="BB168" i="4"/>
  <c r="BB170" i="4"/>
  <c r="BB174" i="4"/>
  <c r="BB178" i="4"/>
  <c r="BB180" i="4"/>
  <c r="BB184" i="4"/>
  <c r="BB190" i="4"/>
  <c r="BB194" i="4"/>
  <c r="BB198" i="4"/>
  <c r="BB122" i="4"/>
  <c r="BB126" i="4"/>
  <c r="BB130" i="4"/>
  <c r="BB134" i="4"/>
  <c r="BB138" i="4"/>
  <c r="BB142" i="4"/>
  <c r="BB146" i="4"/>
  <c r="BB150" i="4"/>
  <c r="BB154" i="4"/>
  <c r="BB158" i="4"/>
  <c r="BB162" i="4"/>
  <c r="BB166" i="4"/>
  <c r="BB172" i="4"/>
  <c r="BB176" i="4"/>
  <c r="BB182" i="4"/>
  <c r="BB186" i="4"/>
  <c r="BB188" i="4"/>
  <c r="BB192" i="4"/>
  <c r="BB196" i="4"/>
  <c r="BJ13" i="4"/>
  <c r="BJ21" i="4"/>
  <c r="BJ25" i="4"/>
  <c r="BJ35" i="4"/>
  <c r="BJ43" i="4"/>
  <c r="BJ49" i="4"/>
  <c r="BJ57" i="4"/>
  <c r="BJ67" i="4"/>
  <c r="BJ75" i="4"/>
  <c r="BJ85" i="4"/>
  <c r="BJ93" i="4"/>
  <c r="BJ101" i="4"/>
  <c r="BJ109" i="4"/>
  <c r="BJ117" i="4"/>
  <c r="BJ125" i="4"/>
  <c r="BJ133" i="4"/>
  <c r="BJ145" i="4"/>
  <c r="BJ153" i="4"/>
  <c r="BJ161" i="4"/>
  <c r="BJ169" i="4"/>
  <c r="BJ183" i="4"/>
  <c r="BJ7" i="4"/>
  <c r="BJ15" i="4"/>
  <c r="BJ23" i="4"/>
  <c r="BJ31" i="4"/>
  <c r="BJ37" i="4"/>
  <c r="BJ45" i="4"/>
  <c r="BJ55" i="4"/>
  <c r="BJ61" i="4"/>
  <c r="BJ65" i="4"/>
  <c r="BJ73" i="4"/>
  <c r="BJ87" i="4"/>
  <c r="BJ95" i="4"/>
  <c r="BJ103" i="4"/>
  <c r="BJ111" i="4"/>
  <c r="BJ119" i="4"/>
  <c r="BJ9" i="4"/>
  <c r="BJ17" i="4"/>
  <c r="BJ29" i="4"/>
  <c r="BJ39" i="4"/>
  <c r="BJ47" i="4"/>
  <c r="BJ53" i="4"/>
  <c r="BJ63" i="4"/>
  <c r="BJ71" i="4"/>
  <c r="BJ79" i="4"/>
  <c r="BJ81" i="4"/>
  <c r="BJ89" i="4"/>
  <c r="BJ97" i="4"/>
  <c r="BJ105" i="4"/>
  <c r="BJ113" i="4"/>
  <c r="BJ121" i="4"/>
  <c r="BJ129" i="4"/>
  <c r="BJ137" i="4"/>
  <c r="BJ141" i="4"/>
  <c r="BJ149" i="4"/>
  <c r="BJ157" i="4"/>
  <c r="BJ165" i="4"/>
  <c r="BJ173" i="4"/>
  <c r="BJ177" i="4"/>
  <c r="BJ187" i="4"/>
  <c r="BJ195" i="4"/>
  <c r="BJ11" i="4"/>
  <c r="BJ19" i="4"/>
  <c r="BJ27" i="4"/>
  <c r="BJ33" i="4"/>
  <c r="BJ41" i="4"/>
  <c r="BJ51" i="4"/>
  <c r="BJ59" i="4"/>
  <c r="BJ69" i="4"/>
  <c r="BJ77" i="4"/>
  <c r="BJ83" i="4"/>
  <c r="BJ91" i="4"/>
  <c r="BJ99" i="4"/>
  <c r="BJ107" i="4"/>
  <c r="BJ115" i="4"/>
  <c r="BJ123" i="4"/>
  <c r="BJ131" i="4"/>
  <c r="BJ139" i="4"/>
  <c r="BJ147" i="4"/>
  <c r="BJ155" i="4"/>
  <c r="BJ163" i="4"/>
  <c r="BJ171" i="4"/>
  <c r="BJ181" i="4"/>
  <c r="BJ191" i="4"/>
  <c r="BJ24" i="4"/>
  <c r="BJ26" i="4"/>
  <c r="BJ28" i="4"/>
  <c r="BJ30" i="4"/>
  <c r="BJ32" i="4"/>
  <c r="BJ34" i="4"/>
  <c r="BJ36" i="4"/>
  <c r="BJ38" i="4"/>
  <c r="BJ40" i="4"/>
  <c r="BJ42" i="4"/>
  <c r="BJ44" i="4"/>
  <c r="BJ46" i="4"/>
  <c r="BJ48" i="4"/>
  <c r="BJ50" i="4"/>
  <c r="BJ52" i="4"/>
  <c r="BJ54" i="4"/>
  <c r="BJ56" i="4"/>
  <c r="BJ58" i="4"/>
  <c r="BJ60" i="4"/>
  <c r="BJ62" i="4"/>
  <c r="BJ64" i="4"/>
  <c r="BJ66" i="4"/>
  <c r="BJ68" i="4"/>
  <c r="BJ70" i="4"/>
  <c r="BJ72" i="4"/>
  <c r="BJ74" i="4"/>
  <c r="BJ76" i="4"/>
  <c r="BJ78" i="4"/>
  <c r="BJ80" i="4"/>
  <c r="BJ82" i="4"/>
  <c r="BJ84" i="4"/>
  <c r="BJ86" i="4"/>
  <c r="BJ88" i="4"/>
  <c r="BJ90" i="4"/>
  <c r="BJ92" i="4"/>
  <c r="BJ94" i="4"/>
  <c r="BJ96" i="4"/>
  <c r="BJ98" i="4"/>
  <c r="BJ100" i="4"/>
  <c r="BJ102" i="4"/>
  <c r="BJ104" i="4"/>
  <c r="BJ106" i="4"/>
  <c r="BJ108" i="4"/>
  <c r="BJ110" i="4"/>
  <c r="BJ112" i="4"/>
  <c r="BJ114" i="4"/>
  <c r="BJ116" i="4"/>
  <c r="BJ118" i="4"/>
  <c r="BJ127" i="4"/>
  <c r="BJ135" i="4"/>
  <c r="BJ143" i="4"/>
  <c r="BJ151" i="4"/>
  <c r="BJ159" i="4"/>
  <c r="BJ167" i="4"/>
  <c r="BJ175" i="4"/>
  <c r="BJ179" i="4"/>
  <c r="BJ185" i="4"/>
  <c r="BJ189" i="4"/>
  <c r="BJ193" i="4"/>
  <c r="BJ197" i="4"/>
  <c r="BJ8" i="4"/>
  <c r="BJ10" i="4"/>
  <c r="BJ12" i="4"/>
  <c r="BJ14" i="4"/>
  <c r="BJ16" i="4"/>
  <c r="BJ18" i="4"/>
  <c r="BJ20" i="4"/>
  <c r="BJ22" i="4"/>
  <c r="BJ176" i="4"/>
  <c r="BJ178" i="4"/>
  <c r="BJ180" i="4"/>
  <c r="BJ182" i="4"/>
  <c r="BJ184" i="4"/>
  <c r="BJ186" i="4"/>
  <c r="BJ120" i="4"/>
  <c r="BJ122" i="4"/>
  <c r="BJ124" i="4"/>
  <c r="BJ126" i="4"/>
  <c r="BJ128" i="4"/>
  <c r="BJ130" i="4"/>
  <c r="BJ132" i="4"/>
  <c r="BJ134" i="4"/>
  <c r="BJ136" i="4"/>
  <c r="BJ138" i="4"/>
  <c r="BJ140" i="4"/>
  <c r="BJ142" i="4"/>
  <c r="BJ144" i="4"/>
  <c r="BJ146" i="4"/>
  <c r="BJ148" i="4"/>
  <c r="BJ150" i="4"/>
  <c r="BJ152" i="4"/>
  <c r="BJ154" i="4"/>
  <c r="BJ156" i="4"/>
  <c r="BJ158" i="4"/>
  <c r="BJ160" i="4"/>
  <c r="BJ162" i="4"/>
  <c r="BJ164" i="4"/>
  <c r="BJ166" i="4"/>
  <c r="BJ168" i="4"/>
  <c r="BJ170" i="4"/>
  <c r="BJ172" i="4"/>
  <c r="BJ174" i="4"/>
  <c r="BJ188" i="4"/>
  <c r="BJ190" i="4"/>
  <c r="BJ192" i="4"/>
  <c r="BJ194" i="4"/>
  <c r="BJ196" i="4"/>
  <c r="BJ198" i="4"/>
  <c r="AT11" i="4"/>
  <c r="AT17" i="4"/>
  <c r="AT25" i="4"/>
  <c r="AT31" i="4"/>
  <c r="AT39" i="4"/>
  <c r="AT51" i="4"/>
  <c r="AT59" i="4"/>
  <c r="AT65" i="4"/>
  <c r="AT73" i="4"/>
  <c r="AT81" i="4"/>
  <c r="AT91" i="4"/>
  <c r="AT117" i="4"/>
  <c r="AT125" i="4"/>
  <c r="AT133" i="4"/>
  <c r="AT141" i="4"/>
  <c r="AT145" i="4"/>
  <c r="AT149" i="4"/>
  <c r="AT161" i="4"/>
  <c r="AT169" i="4"/>
  <c r="AT185" i="4"/>
  <c r="AT193" i="4"/>
  <c r="AT197" i="4"/>
  <c r="AT15" i="4"/>
  <c r="AT23" i="4"/>
  <c r="AT33" i="4"/>
  <c r="AT41" i="4"/>
  <c r="AT45" i="4"/>
  <c r="AT53" i="4"/>
  <c r="AT63" i="4"/>
  <c r="AT71" i="4"/>
  <c r="AT79" i="4"/>
  <c r="AT87" i="4"/>
  <c r="AT93" i="4"/>
  <c r="AT105" i="4"/>
  <c r="AT113" i="4"/>
  <c r="AT119" i="4"/>
  <c r="AT123" i="4"/>
  <c r="AT127" i="4"/>
  <c r="AT131" i="4"/>
  <c r="AT135" i="4"/>
  <c r="AT139" i="4"/>
  <c r="AT143" i="4"/>
  <c r="AT147" i="4"/>
  <c r="AT151" i="4"/>
  <c r="AT157" i="4"/>
  <c r="AT163" i="4"/>
  <c r="AT167" i="4"/>
  <c r="AT171" i="4"/>
  <c r="AT173" i="4"/>
  <c r="AT183" i="4"/>
  <c r="AT187" i="4"/>
  <c r="AT191" i="4"/>
  <c r="AT10" i="4"/>
  <c r="AT14" i="4"/>
  <c r="AT18" i="4"/>
  <c r="AT22" i="4"/>
  <c r="AT26" i="4"/>
  <c r="AT30" i="4"/>
  <c r="AT34" i="4"/>
  <c r="AT38" i="4"/>
  <c r="AT42" i="4"/>
  <c r="AT46" i="4"/>
  <c r="AT50" i="4"/>
  <c r="AT54" i="4"/>
  <c r="AT58" i="4"/>
  <c r="AT62" i="4"/>
  <c r="AT66" i="4"/>
  <c r="AT70" i="4"/>
  <c r="AT74" i="4"/>
  <c r="AT78" i="4"/>
  <c r="AT82" i="4"/>
  <c r="AT86" i="4"/>
  <c r="AT90" i="4"/>
  <c r="AT94" i="4"/>
  <c r="AT98" i="4"/>
  <c r="AT100" i="4"/>
  <c r="AT102" i="4"/>
  <c r="AT104" i="4"/>
  <c r="AT108" i="4"/>
  <c r="AT112" i="4"/>
  <c r="AT116" i="4"/>
  <c r="AT120" i="4"/>
  <c r="AT124" i="4"/>
  <c r="AT128" i="4"/>
  <c r="AT132" i="4"/>
  <c r="AT136" i="4"/>
  <c r="AT140" i="4"/>
  <c r="AT144" i="4"/>
  <c r="AT152" i="4"/>
  <c r="AT156" i="4"/>
  <c r="AT160" i="4"/>
  <c r="AT164" i="4"/>
  <c r="AT168" i="4"/>
  <c r="AT172" i="4"/>
  <c r="AT176" i="4"/>
  <c r="AT180" i="4"/>
  <c r="AT184" i="4"/>
  <c r="AT188" i="4"/>
  <c r="AT192" i="4"/>
  <c r="AT196" i="4"/>
  <c r="AT7" i="4"/>
  <c r="AT13" i="4"/>
  <c r="AT21" i="4"/>
  <c r="AT29" i="4"/>
  <c r="AT35" i="4"/>
  <c r="AT47" i="4"/>
  <c r="AT55" i="4"/>
  <c r="AT61" i="4"/>
  <c r="AT69" i="4"/>
  <c r="AT77" i="4"/>
  <c r="AT85" i="4"/>
  <c r="AT95" i="4"/>
  <c r="AT99" i="4"/>
  <c r="AT103" i="4"/>
  <c r="AT107" i="4"/>
  <c r="AT111" i="4"/>
  <c r="AT115" i="4"/>
  <c r="AT121" i="4"/>
  <c r="AT129" i="4"/>
  <c r="AT137" i="4"/>
  <c r="AT155" i="4"/>
  <c r="AT159" i="4"/>
  <c r="AT165" i="4"/>
  <c r="AT175" i="4"/>
  <c r="AT179" i="4"/>
  <c r="AT181" i="4"/>
  <c r="AT189" i="4"/>
  <c r="AT195" i="4"/>
  <c r="AT9" i="4"/>
  <c r="AT19" i="4"/>
  <c r="AT27" i="4"/>
  <c r="AT37" i="4"/>
  <c r="AT43" i="4"/>
  <c r="AT49" i="4"/>
  <c r="AT57" i="4"/>
  <c r="AT67" i="4"/>
  <c r="AT75" i="4"/>
  <c r="AT83" i="4"/>
  <c r="AT89" i="4"/>
  <c r="AT97" i="4"/>
  <c r="AT101" i="4"/>
  <c r="AT109" i="4"/>
  <c r="AT153" i="4"/>
  <c r="AT177" i="4"/>
  <c r="AT8" i="4"/>
  <c r="AT12" i="4"/>
  <c r="AT16" i="4"/>
  <c r="AT20" i="4"/>
  <c r="AT24" i="4"/>
  <c r="AT28" i="4"/>
  <c r="AT32" i="4"/>
  <c r="AT36" i="4"/>
  <c r="AT40" i="4"/>
  <c r="AT44" i="4"/>
  <c r="AT48" i="4"/>
  <c r="AT52" i="4"/>
  <c r="AT56" i="4"/>
  <c r="AT60" i="4"/>
  <c r="AT64" i="4"/>
  <c r="AT68" i="4"/>
  <c r="AT72" i="4"/>
  <c r="AT76" i="4"/>
  <c r="AT80" i="4"/>
  <c r="AT84" i="4"/>
  <c r="AT88" i="4"/>
  <c r="AT92" i="4"/>
  <c r="AT96" i="4"/>
  <c r="AT106" i="4"/>
  <c r="AT110" i="4"/>
  <c r="AT114" i="4"/>
  <c r="AT118" i="4"/>
  <c r="AT122" i="4"/>
  <c r="AT126" i="4"/>
  <c r="AT130" i="4"/>
  <c r="AT134" i="4"/>
  <c r="AT138" i="4"/>
  <c r="AT142" i="4"/>
  <c r="AT146" i="4"/>
  <c r="AT148" i="4"/>
  <c r="AT150" i="4"/>
  <c r="AT154" i="4"/>
  <c r="AT158" i="4"/>
  <c r="AT162" i="4"/>
  <c r="AT166" i="4"/>
  <c r="AT170" i="4"/>
  <c r="AT174" i="4"/>
  <c r="AT178" i="4"/>
  <c r="AT182" i="4"/>
  <c r="AT186" i="4"/>
  <c r="AT190" i="4"/>
  <c r="AT194" i="4"/>
  <c r="AT198" i="4"/>
  <c r="BT3" i="4"/>
  <c r="BK3" i="4"/>
  <c r="BS13" i="4"/>
  <c r="BS21" i="4"/>
  <c r="BS29" i="4"/>
  <c r="BS35" i="4"/>
  <c r="BS43" i="4"/>
  <c r="BS53" i="4"/>
  <c r="BS67" i="4"/>
  <c r="BS75" i="4"/>
  <c r="BS85" i="4"/>
  <c r="BS93" i="4"/>
  <c r="BS101" i="4"/>
  <c r="BS109" i="4"/>
  <c r="BS117" i="4"/>
  <c r="BS125" i="4"/>
  <c r="BS133" i="4"/>
  <c r="BS141" i="4"/>
  <c r="BS149" i="4"/>
  <c r="BS157" i="4"/>
  <c r="BS165" i="4"/>
  <c r="BS173" i="4"/>
  <c r="BS183" i="4"/>
  <c r="BS187" i="4"/>
  <c r="BS7" i="4"/>
  <c r="BS15" i="4"/>
  <c r="BS23" i="4"/>
  <c r="BS31" i="4"/>
  <c r="BS33" i="4"/>
  <c r="BS41" i="4"/>
  <c r="BS55" i="4"/>
  <c r="BS65" i="4"/>
  <c r="BS73" i="4"/>
  <c r="BS87" i="4"/>
  <c r="BS95" i="4"/>
  <c r="BS103" i="4"/>
  <c r="BS111" i="4"/>
  <c r="BS119" i="4"/>
  <c r="BS9" i="4"/>
  <c r="BS17" i="4"/>
  <c r="BS25" i="4"/>
  <c r="BS39" i="4"/>
  <c r="BS47" i="4"/>
  <c r="BS49" i="4"/>
  <c r="BS57" i="4"/>
  <c r="BS63" i="4"/>
  <c r="BS71" i="4"/>
  <c r="BS79" i="4"/>
  <c r="BS81" i="4"/>
  <c r="BS89" i="4"/>
  <c r="BS97" i="4"/>
  <c r="BS105" i="4"/>
  <c r="BS113" i="4"/>
  <c r="BS121" i="4"/>
  <c r="BS129" i="4"/>
  <c r="BS137" i="4"/>
  <c r="BS145" i="4"/>
  <c r="BS153" i="4"/>
  <c r="BS161" i="4"/>
  <c r="BS169" i="4"/>
  <c r="BS177" i="4"/>
  <c r="BS195" i="4"/>
  <c r="BS11" i="4"/>
  <c r="BS19" i="4"/>
  <c r="BS27" i="4"/>
  <c r="BS37" i="4"/>
  <c r="BS45" i="4"/>
  <c r="BS51" i="4"/>
  <c r="BS59" i="4"/>
  <c r="BS61" i="4"/>
  <c r="BS69" i="4"/>
  <c r="BS77" i="4"/>
  <c r="BS83" i="4"/>
  <c r="BS91" i="4"/>
  <c r="BS99" i="4"/>
  <c r="BS107" i="4"/>
  <c r="BS115" i="4"/>
  <c r="BS123" i="4"/>
  <c r="BS131" i="4"/>
  <c r="BS139" i="4"/>
  <c r="BS147" i="4"/>
  <c r="BS155" i="4"/>
  <c r="BS163" i="4"/>
  <c r="BS167" i="4"/>
  <c r="BS171" i="4"/>
  <c r="BS175" i="4"/>
  <c r="BS179" i="4"/>
  <c r="BS181" i="4"/>
  <c r="BS189" i="4"/>
  <c r="BS193" i="4"/>
  <c r="BS197" i="4"/>
  <c r="BS8" i="4"/>
  <c r="BS14" i="4"/>
  <c r="BS16" i="4"/>
  <c r="BS22" i="4"/>
  <c r="BS24" i="4"/>
  <c r="BS30" i="4"/>
  <c r="BS32" i="4"/>
  <c r="BS36" i="4"/>
  <c r="BS38" i="4"/>
  <c r="BS40" i="4"/>
  <c r="BS44" i="4"/>
  <c r="BS46" i="4"/>
  <c r="BS48" i="4"/>
  <c r="BS54" i="4"/>
  <c r="BS56" i="4"/>
  <c r="BS62" i="4"/>
  <c r="BS64" i="4"/>
  <c r="BS70" i="4"/>
  <c r="BS72" i="4"/>
  <c r="BS76" i="4"/>
  <c r="BS80" i="4"/>
  <c r="BS84" i="4"/>
  <c r="BS88" i="4"/>
  <c r="BS92" i="4"/>
  <c r="BS96" i="4"/>
  <c r="BS100" i="4"/>
  <c r="BS104" i="4"/>
  <c r="BS108" i="4"/>
  <c r="BS112" i="4"/>
  <c r="BS116" i="4"/>
  <c r="BS127" i="4"/>
  <c r="BS135" i="4"/>
  <c r="BS143" i="4"/>
  <c r="BS151" i="4"/>
  <c r="BS159" i="4"/>
  <c r="BS185" i="4"/>
  <c r="BS191" i="4"/>
  <c r="BS10" i="4"/>
  <c r="BS12" i="4"/>
  <c r="BS18" i="4"/>
  <c r="BS20" i="4"/>
  <c r="BS26" i="4"/>
  <c r="BS28" i="4"/>
  <c r="BS34" i="4"/>
  <c r="BS42" i="4"/>
  <c r="BS50" i="4"/>
  <c r="BS52" i="4"/>
  <c r="BS58" i="4"/>
  <c r="BS60" i="4"/>
  <c r="BS66" i="4"/>
  <c r="BS68" i="4"/>
  <c r="BS74" i="4"/>
  <c r="BS78" i="4"/>
  <c r="BS82" i="4"/>
  <c r="BS86" i="4"/>
  <c r="BS90" i="4"/>
  <c r="BS94" i="4"/>
  <c r="BS98" i="4"/>
  <c r="BS102" i="4"/>
  <c r="BS106" i="4"/>
  <c r="BS110" i="4"/>
  <c r="BS114" i="4"/>
  <c r="BS118" i="4"/>
  <c r="BS122" i="4"/>
  <c r="BS126" i="4"/>
  <c r="BS130" i="4"/>
  <c r="BS134" i="4"/>
  <c r="BS138" i="4"/>
  <c r="BS142" i="4"/>
  <c r="BS146" i="4"/>
  <c r="BS150" i="4"/>
  <c r="BS154" i="4"/>
  <c r="BS158" i="4"/>
  <c r="BS162" i="4"/>
  <c r="BS166" i="4"/>
  <c r="BS170" i="4"/>
  <c r="BS174" i="4"/>
  <c r="BS178" i="4"/>
  <c r="BS182" i="4"/>
  <c r="BS186" i="4"/>
  <c r="BS190" i="4"/>
  <c r="BS194" i="4"/>
  <c r="BS198" i="4"/>
  <c r="BS120" i="4"/>
  <c r="BS124" i="4"/>
  <c r="BS128" i="4"/>
  <c r="BS132" i="4"/>
  <c r="BS136" i="4"/>
  <c r="BS140" i="4"/>
  <c r="BS144" i="4"/>
  <c r="BS148" i="4"/>
  <c r="BS152" i="4"/>
  <c r="BS156" i="4"/>
  <c r="BS160" i="4"/>
  <c r="BS164" i="4"/>
  <c r="BS168" i="4"/>
  <c r="BS172" i="4"/>
  <c r="BS176" i="4"/>
  <c r="BS180" i="4"/>
  <c r="BS184" i="4"/>
  <c r="BS188" i="4"/>
  <c r="BS192" i="4"/>
  <c r="BS196" i="4"/>
  <c r="BQ9" i="4"/>
  <c r="BQ17" i="4"/>
  <c r="BQ25" i="4"/>
  <c r="BQ39" i="4"/>
  <c r="BQ47" i="4"/>
  <c r="BQ49" i="4"/>
  <c r="BQ57" i="4"/>
  <c r="BQ63" i="4"/>
  <c r="BQ71" i="4"/>
  <c r="BQ79" i="4"/>
  <c r="BQ81" i="4"/>
  <c r="BQ89" i="4"/>
  <c r="BQ97" i="4"/>
  <c r="BQ105" i="4"/>
  <c r="BQ113" i="4"/>
  <c r="BQ121" i="4"/>
  <c r="BQ129" i="4"/>
  <c r="BQ137" i="4"/>
  <c r="BQ145" i="4"/>
  <c r="BQ153" i="4"/>
  <c r="BQ161" i="4"/>
  <c r="BQ169" i="4"/>
  <c r="BQ177" i="4"/>
  <c r="BQ195" i="4"/>
  <c r="BQ11" i="4"/>
  <c r="BQ19" i="4"/>
  <c r="BQ27" i="4"/>
  <c r="BQ37" i="4"/>
  <c r="BQ45" i="4"/>
  <c r="BQ51" i="4"/>
  <c r="BQ59" i="4"/>
  <c r="BQ61" i="4"/>
  <c r="BQ69" i="4"/>
  <c r="BQ77" i="4"/>
  <c r="BQ83" i="4"/>
  <c r="BQ91" i="4"/>
  <c r="BQ99" i="4"/>
  <c r="BQ107" i="4"/>
  <c r="BQ115" i="4"/>
  <c r="BQ13" i="4"/>
  <c r="BQ21" i="4"/>
  <c r="BQ29" i="4"/>
  <c r="BQ35" i="4"/>
  <c r="BQ43" i="4"/>
  <c r="BQ53" i="4"/>
  <c r="BQ67" i="4"/>
  <c r="BQ75" i="4"/>
  <c r="BQ85" i="4"/>
  <c r="BQ93" i="4"/>
  <c r="BQ101" i="4"/>
  <c r="BQ109" i="4"/>
  <c r="BQ117" i="4"/>
  <c r="BQ125" i="4"/>
  <c r="BQ133" i="4"/>
  <c r="BQ141" i="4"/>
  <c r="BQ149" i="4"/>
  <c r="BQ157" i="4"/>
  <c r="BQ165" i="4"/>
  <c r="BQ173" i="4"/>
  <c r="BQ183" i="4"/>
  <c r="BQ187" i="4"/>
  <c r="BQ7" i="4"/>
  <c r="BQ15" i="4"/>
  <c r="BQ23" i="4"/>
  <c r="BQ31" i="4"/>
  <c r="BQ33" i="4"/>
  <c r="BQ41" i="4"/>
  <c r="BQ55" i="4"/>
  <c r="BQ65" i="4"/>
  <c r="BQ73" i="4"/>
  <c r="BQ87" i="4"/>
  <c r="BQ95" i="4"/>
  <c r="BQ103" i="4"/>
  <c r="BQ111" i="4"/>
  <c r="BQ119" i="4"/>
  <c r="BQ127" i="4"/>
  <c r="BQ135" i="4"/>
  <c r="BQ143" i="4"/>
  <c r="BQ151" i="4"/>
  <c r="BQ159" i="4"/>
  <c r="BQ185" i="4"/>
  <c r="BQ191" i="4"/>
  <c r="BQ10" i="4"/>
  <c r="BQ12" i="4"/>
  <c r="BQ14" i="4"/>
  <c r="BQ18" i="4"/>
  <c r="BQ20" i="4"/>
  <c r="BQ22" i="4"/>
  <c r="BQ26" i="4"/>
  <c r="BQ28" i="4"/>
  <c r="BQ30" i="4"/>
  <c r="BQ34" i="4"/>
  <c r="BQ36" i="4"/>
  <c r="BQ38" i="4"/>
  <c r="BQ42" i="4"/>
  <c r="BQ44" i="4"/>
  <c r="BQ46" i="4"/>
  <c r="BQ50" i="4"/>
  <c r="BQ52" i="4"/>
  <c r="BQ54" i="4"/>
  <c r="BQ58" i="4"/>
  <c r="BQ60" i="4"/>
  <c r="BQ62" i="4"/>
  <c r="BQ66" i="4"/>
  <c r="BQ68" i="4"/>
  <c r="BQ70" i="4"/>
  <c r="BQ74" i="4"/>
  <c r="BQ78" i="4"/>
  <c r="BQ82" i="4"/>
  <c r="BQ86" i="4"/>
  <c r="BQ90" i="4"/>
  <c r="BQ94" i="4"/>
  <c r="BQ98" i="4"/>
  <c r="BQ102" i="4"/>
  <c r="BQ106" i="4"/>
  <c r="BQ110" i="4"/>
  <c r="BQ114" i="4"/>
  <c r="BQ123" i="4"/>
  <c r="BQ131" i="4"/>
  <c r="BQ139" i="4"/>
  <c r="BQ147" i="4"/>
  <c r="BQ155" i="4"/>
  <c r="BQ163" i="4"/>
  <c r="BQ167" i="4"/>
  <c r="BQ171" i="4"/>
  <c r="BQ175" i="4"/>
  <c r="BQ179" i="4"/>
  <c r="BQ181" i="4"/>
  <c r="BQ189" i="4"/>
  <c r="BQ193" i="4"/>
  <c r="BQ197" i="4"/>
  <c r="BQ8" i="4"/>
  <c r="BQ16" i="4"/>
  <c r="BQ24" i="4"/>
  <c r="BQ32" i="4"/>
  <c r="BQ40" i="4"/>
  <c r="BQ48" i="4"/>
  <c r="BQ56" i="4"/>
  <c r="BQ64" i="4"/>
  <c r="BQ72" i="4"/>
  <c r="BQ76" i="4"/>
  <c r="BQ80" i="4"/>
  <c r="BQ84" i="4"/>
  <c r="BQ88" i="4"/>
  <c r="BQ92" i="4"/>
  <c r="BQ96" i="4"/>
  <c r="BQ100" i="4"/>
  <c r="BQ104" i="4"/>
  <c r="BQ108" i="4"/>
  <c r="BQ112" i="4"/>
  <c r="BQ116" i="4"/>
  <c r="BQ118" i="4"/>
  <c r="BQ120" i="4"/>
  <c r="BQ124" i="4"/>
  <c r="BQ128" i="4"/>
  <c r="BQ132" i="4"/>
  <c r="BQ136" i="4"/>
  <c r="BQ140" i="4"/>
  <c r="BQ144" i="4"/>
  <c r="BQ148" i="4"/>
  <c r="BQ152" i="4"/>
  <c r="BQ156" i="4"/>
  <c r="BQ160" i="4"/>
  <c r="BQ164" i="4"/>
  <c r="BQ168" i="4"/>
  <c r="BQ172" i="4"/>
  <c r="BQ176" i="4"/>
  <c r="BQ180" i="4"/>
  <c r="BQ184" i="4"/>
  <c r="BQ188" i="4"/>
  <c r="BQ192" i="4"/>
  <c r="BQ196" i="4"/>
  <c r="BQ122" i="4"/>
  <c r="BQ126" i="4"/>
  <c r="BQ130" i="4"/>
  <c r="BQ134" i="4"/>
  <c r="BQ138" i="4"/>
  <c r="BQ142" i="4"/>
  <c r="BQ146" i="4"/>
  <c r="BQ150" i="4"/>
  <c r="BQ154" i="4"/>
  <c r="BQ158" i="4"/>
  <c r="BQ162" i="4"/>
  <c r="BQ166" i="4"/>
  <c r="BQ170" i="4"/>
  <c r="BQ174" i="4"/>
  <c r="BQ178" i="4"/>
  <c r="BQ182" i="4"/>
  <c r="BQ186" i="4"/>
  <c r="BQ190" i="4"/>
  <c r="BQ194" i="4"/>
  <c r="BQ198" i="4"/>
  <c r="AQ3" i="3"/>
  <c r="AC5" i="3"/>
  <c r="AC6" i="3"/>
  <c r="AQ2" i="3"/>
  <c r="AC4" i="3"/>
  <c r="AM4" i="3"/>
  <c r="AY4" i="3"/>
  <c r="AY6" i="3"/>
  <c r="P3" i="2"/>
  <c r="AD3" i="2"/>
  <c r="AR6" i="2"/>
  <c r="AR5" i="2"/>
  <c r="AD2" i="2"/>
  <c r="P2" i="2"/>
  <c r="AA5" i="3"/>
  <c r="AA6" i="3"/>
  <c r="O5" i="3"/>
  <c r="O6" i="3"/>
  <c r="AM5" i="3"/>
  <c r="AM6" i="3"/>
  <c r="O4" i="3"/>
  <c r="AA4" i="3"/>
  <c r="AM6" i="2"/>
  <c r="AM5" i="2"/>
  <c r="AN4" i="2"/>
  <c r="AA4" i="2"/>
  <c r="O4" i="2"/>
  <c r="O6" i="2"/>
  <c r="O5" i="2"/>
  <c r="AA5" i="2"/>
  <c r="AA6" i="2"/>
  <c r="J7" i="52"/>
  <c r="J19" i="52"/>
  <c r="J13" i="52"/>
  <c r="J27" i="52"/>
  <c r="J9" i="52"/>
  <c r="J16" i="52"/>
  <c r="J25" i="52"/>
  <c r="J26" i="52"/>
  <c r="J30" i="52"/>
  <c r="J29" i="52"/>
  <c r="J33" i="52"/>
  <c r="J10" i="52"/>
  <c r="J8" i="52"/>
  <c r="J28" i="52"/>
  <c r="J17" i="52"/>
  <c r="J14" i="52"/>
  <c r="J21" i="52"/>
  <c r="J12" i="52"/>
  <c r="J18" i="52"/>
  <c r="J24" i="52"/>
  <c r="J32" i="52"/>
  <c r="J11" i="52"/>
  <c r="J20" i="52"/>
  <c r="J6" i="52"/>
  <c r="J22" i="52"/>
  <c r="J31" i="52"/>
  <c r="J15" i="52"/>
  <c r="J23" i="52"/>
  <c r="J5" i="52"/>
  <c r="N5" i="52" l="1"/>
  <c r="Q5" i="52"/>
  <c r="T4" i="52"/>
  <c r="Q7" i="52"/>
  <c r="N6" i="52"/>
  <c r="N10" i="52"/>
  <c r="N14" i="52"/>
  <c r="N18" i="52"/>
  <c r="N22" i="52"/>
  <c r="N26" i="52"/>
  <c r="N30" i="52"/>
  <c r="N7" i="52"/>
  <c r="N11" i="52"/>
  <c r="N15" i="52"/>
  <c r="N19" i="52"/>
  <c r="N23" i="52"/>
  <c r="N27" i="52"/>
  <c r="N31" i="52"/>
  <c r="N8" i="52"/>
  <c r="N12" i="52"/>
  <c r="N16" i="52"/>
  <c r="N20" i="52"/>
  <c r="N24" i="52"/>
  <c r="N28" i="52"/>
  <c r="N32" i="52"/>
  <c r="N9" i="52"/>
  <c r="N13" i="52"/>
  <c r="N17" i="52"/>
  <c r="N21" i="52"/>
  <c r="N25" i="52"/>
  <c r="N29" i="52"/>
  <c r="N33" i="52"/>
  <c r="DM5" i="2"/>
  <c r="DM6" i="2"/>
  <c r="CY5" i="2"/>
  <c r="CY6" i="2"/>
  <c r="DN3" i="2"/>
  <c r="CK3" i="2"/>
  <c r="BV6" i="2"/>
  <c r="BV5" i="2"/>
  <c r="CC5" i="4"/>
  <c r="CC3" i="4"/>
  <c r="L22" i="52"/>
  <c r="A16" i="1"/>
  <c r="A43" i="1" s="1"/>
  <c r="A42" i="1"/>
  <c r="BT9" i="4"/>
  <c r="BT17" i="4"/>
  <c r="BT29" i="4"/>
  <c r="BT39" i="4"/>
  <c r="BT47" i="4"/>
  <c r="BT53" i="4"/>
  <c r="BT67" i="4"/>
  <c r="BT75" i="4"/>
  <c r="BT81" i="4"/>
  <c r="BT89" i="4"/>
  <c r="BT97" i="4"/>
  <c r="BT105" i="4"/>
  <c r="BT113" i="4"/>
  <c r="BT121" i="4"/>
  <c r="BT129" i="4"/>
  <c r="BT137" i="4"/>
  <c r="BT145" i="4"/>
  <c r="BT153" i="4"/>
  <c r="BT161" i="4"/>
  <c r="BT169" i="4"/>
  <c r="BT177" i="4"/>
  <c r="BT187" i="4"/>
  <c r="BT7" i="4"/>
  <c r="BT15" i="4"/>
  <c r="BT23" i="4"/>
  <c r="BT27" i="4"/>
  <c r="BT33" i="4"/>
  <c r="BT41" i="4"/>
  <c r="BT51" i="4"/>
  <c r="BT59" i="4"/>
  <c r="BT69" i="4"/>
  <c r="BT77" i="4"/>
  <c r="BT87" i="4"/>
  <c r="BT95" i="4"/>
  <c r="BT103" i="4"/>
  <c r="BT111" i="4"/>
  <c r="BT119" i="4"/>
  <c r="BT13" i="4"/>
  <c r="BT21" i="4"/>
  <c r="BT25" i="4"/>
  <c r="BT35" i="4"/>
  <c r="BT43" i="4"/>
  <c r="BT49" i="4"/>
  <c r="BT57" i="4"/>
  <c r="BT63" i="4"/>
  <c r="BT71" i="4"/>
  <c r="BT79" i="4"/>
  <c r="BT85" i="4"/>
  <c r="BT93" i="4"/>
  <c r="BT101" i="4"/>
  <c r="BT109" i="4"/>
  <c r="BT117" i="4"/>
  <c r="BT125" i="4"/>
  <c r="BT133" i="4"/>
  <c r="BT141" i="4"/>
  <c r="BT149" i="4"/>
  <c r="BT157" i="4"/>
  <c r="BT165" i="4"/>
  <c r="BT173" i="4"/>
  <c r="BT183" i="4"/>
  <c r="BT195" i="4"/>
  <c r="BT11" i="4"/>
  <c r="BT19" i="4"/>
  <c r="BT31" i="4"/>
  <c r="BT37" i="4"/>
  <c r="BT45" i="4"/>
  <c r="BT55" i="4"/>
  <c r="BT61" i="4"/>
  <c r="BT65" i="4"/>
  <c r="BT73" i="4"/>
  <c r="BT83" i="4"/>
  <c r="BT91" i="4"/>
  <c r="BT99" i="4"/>
  <c r="BT107" i="4"/>
  <c r="BT115" i="4"/>
  <c r="BT123" i="4"/>
  <c r="BT131" i="4"/>
  <c r="BT139" i="4"/>
  <c r="BT147" i="4"/>
  <c r="BT155" i="4"/>
  <c r="BT163" i="4"/>
  <c r="BT171" i="4"/>
  <c r="BT179" i="4"/>
  <c r="BT185" i="4"/>
  <c r="BT191" i="4"/>
  <c r="BT10" i="4"/>
  <c r="BT14" i="4"/>
  <c r="BT18" i="4"/>
  <c r="BT22" i="4"/>
  <c r="BT26" i="4"/>
  <c r="BT30" i="4"/>
  <c r="BT34" i="4"/>
  <c r="BT38" i="4"/>
  <c r="BT42" i="4"/>
  <c r="BT46" i="4"/>
  <c r="BT50" i="4"/>
  <c r="BT54" i="4"/>
  <c r="BT58" i="4"/>
  <c r="BT62" i="4"/>
  <c r="BT66" i="4"/>
  <c r="BT70" i="4"/>
  <c r="BT74" i="4"/>
  <c r="BT78" i="4"/>
  <c r="BT82" i="4"/>
  <c r="BT86" i="4"/>
  <c r="BT90" i="4"/>
  <c r="BT94" i="4"/>
  <c r="BT98" i="4"/>
  <c r="BT102" i="4"/>
  <c r="BT106" i="4"/>
  <c r="BT110" i="4"/>
  <c r="BT114" i="4"/>
  <c r="BT127" i="4"/>
  <c r="BT135" i="4"/>
  <c r="BT143" i="4"/>
  <c r="BT151" i="4"/>
  <c r="BT159" i="4"/>
  <c r="BT167" i="4"/>
  <c r="BT175" i="4"/>
  <c r="BT181" i="4"/>
  <c r="BT189" i="4"/>
  <c r="BT193" i="4"/>
  <c r="BT197" i="4"/>
  <c r="BT8" i="4"/>
  <c r="BT12" i="4"/>
  <c r="BT16" i="4"/>
  <c r="BT20" i="4"/>
  <c r="BT24" i="4"/>
  <c r="BT28" i="4"/>
  <c r="BT32" i="4"/>
  <c r="BT36" i="4"/>
  <c r="BT40" i="4"/>
  <c r="BT44" i="4"/>
  <c r="BT48" i="4"/>
  <c r="BT52" i="4"/>
  <c r="BT56" i="4"/>
  <c r="BT60" i="4"/>
  <c r="BT64" i="4"/>
  <c r="BT68" i="4"/>
  <c r="BT72" i="4"/>
  <c r="BT76" i="4"/>
  <c r="BT80" i="4"/>
  <c r="BT84" i="4"/>
  <c r="BT88" i="4"/>
  <c r="BT92" i="4"/>
  <c r="BT96" i="4"/>
  <c r="BT100" i="4"/>
  <c r="BT104" i="4"/>
  <c r="BT108" i="4"/>
  <c r="BT112" i="4"/>
  <c r="BT116" i="4"/>
  <c r="BT120" i="4"/>
  <c r="BT124" i="4"/>
  <c r="BT128" i="4"/>
  <c r="BT132" i="4"/>
  <c r="BT136" i="4"/>
  <c r="BT140" i="4"/>
  <c r="BT144" i="4"/>
  <c r="BT148" i="4"/>
  <c r="BT152" i="4"/>
  <c r="BT156" i="4"/>
  <c r="BT160" i="4"/>
  <c r="BT164" i="4"/>
  <c r="BT168" i="4"/>
  <c r="BT172" i="4"/>
  <c r="BT176" i="4"/>
  <c r="BT180" i="4"/>
  <c r="BT184" i="4"/>
  <c r="BT188" i="4"/>
  <c r="BT192" i="4"/>
  <c r="BT196" i="4"/>
  <c r="BT118" i="4"/>
  <c r="BT122" i="4"/>
  <c r="BT126" i="4"/>
  <c r="BT130" i="4"/>
  <c r="BT134" i="4"/>
  <c r="BT138" i="4"/>
  <c r="BT142" i="4"/>
  <c r="BT146" i="4"/>
  <c r="BT150" i="4"/>
  <c r="BT154" i="4"/>
  <c r="BT158" i="4"/>
  <c r="BT162" i="4"/>
  <c r="BT166" i="4"/>
  <c r="BT170" i="4"/>
  <c r="BT174" i="4"/>
  <c r="BT178" i="4"/>
  <c r="BT182" i="4"/>
  <c r="BT186" i="4"/>
  <c r="BT190" i="4"/>
  <c r="BT194" i="4"/>
  <c r="BT198" i="4"/>
  <c r="BL3" i="4"/>
  <c r="BU3" i="4"/>
  <c r="BK13" i="4"/>
  <c r="BK21" i="4"/>
  <c r="BK29" i="4"/>
  <c r="BK39" i="4"/>
  <c r="BK47" i="4"/>
  <c r="BK53" i="4"/>
  <c r="BK63" i="4"/>
  <c r="BK71" i="4"/>
  <c r="BK79" i="4"/>
  <c r="BK85" i="4"/>
  <c r="BK93" i="4"/>
  <c r="BK101" i="4"/>
  <c r="BK109" i="4"/>
  <c r="BK117" i="4"/>
  <c r="BK125" i="4"/>
  <c r="BK133" i="4"/>
  <c r="BK141" i="4"/>
  <c r="BK149" i="4"/>
  <c r="BK157" i="4"/>
  <c r="BK165" i="4"/>
  <c r="BK173" i="4"/>
  <c r="BK183" i="4"/>
  <c r="BK195" i="4"/>
  <c r="BK11" i="4"/>
  <c r="BK19" i="4"/>
  <c r="BK27" i="4"/>
  <c r="BK33" i="4"/>
  <c r="BK41" i="4"/>
  <c r="BK51" i="4"/>
  <c r="BK59" i="4"/>
  <c r="BK65" i="4"/>
  <c r="BK73" i="4"/>
  <c r="BK83" i="4"/>
  <c r="BK91" i="4"/>
  <c r="BK99" i="4"/>
  <c r="BK107" i="4"/>
  <c r="BK115" i="4"/>
  <c r="BK123" i="4"/>
  <c r="BK9" i="4"/>
  <c r="BK17" i="4"/>
  <c r="BK25" i="4"/>
  <c r="BK35" i="4"/>
  <c r="BK43" i="4"/>
  <c r="BK49" i="4"/>
  <c r="BK57" i="4"/>
  <c r="BK67" i="4"/>
  <c r="BK75" i="4"/>
  <c r="BK81" i="4"/>
  <c r="BK89" i="4"/>
  <c r="BK97" i="4"/>
  <c r="BK105" i="4"/>
  <c r="BK113" i="4"/>
  <c r="BK121" i="4"/>
  <c r="BK129" i="4"/>
  <c r="BK137" i="4"/>
  <c r="BK145" i="4"/>
  <c r="BK153" i="4"/>
  <c r="BK161" i="4"/>
  <c r="BK169" i="4"/>
  <c r="BK177" i="4"/>
  <c r="BK187" i="4"/>
  <c r="BK7" i="4"/>
  <c r="BK15" i="4"/>
  <c r="BK23" i="4"/>
  <c r="BK31" i="4"/>
  <c r="BK37" i="4"/>
  <c r="BK45" i="4"/>
  <c r="BK55" i="4"/>
  <c r="BK61" i="4"/>
  <c r="BK69" i="4"/>
  <c r="BK77" i="4"/>
  <c r="BK87" i="4"/>
  <c r="BK95" i="4"/>
  <c r="BK103" i="4"/>
  <c r="BK111" i="4"/>
  <c r="BK119" i="4"/>
  <c r="BK127" i="4"/>
  <c r="BK135" i="4"/>
  <c r="BK143" i="4"/>
  <c r="BK151" i="4"/>
  <c r="BK159" i="4"/>
  <c r="BK167" i="4"/>
  <c r="BK175" i="4"/>
  <c r="BK181" i="4"/>
  <c r="BK197" i="4"/>
  <c r="BK8" i="4"/>
  <c r="BK12" i="4"/>
  <c r="BK16" i="4"/>
  <c r="BK20" i="4"/>
  <c r="BK24" i="4"/>
  <c r="BK28" i="4"/>
  <c r="BK32" i="4"/>
  <c r="BK36" i="4"/>
  <c r="BK40" i="4"/>
  <c r="BK44" i="4"/>
  <c r="BK48" i="4"/>
  <c r="BK52" i="4"/>
  <c r="BK56" i="4"/>
  <c r="BK60" i="4"/>
  <c r="BK64" i="4"/>
  <c r="BK68" i="4"/>
  <c r="BK72" i="4"/>
  <c r="BK76" i="4"/>
  <c r="BK80" i="4"/>
  <c r="BK84" i="4"/>
  <c r="BK88" i="4"/>
  <c r="BK92" i="4"/>
  <c r="BK96" i="4"/>
  <c r="BK100" i="4"/>
  <c r="BK104" i="4"/>
  <c r="BK108" i="4"/>
  <c r="BK112" i="4"/>
  <c r="BK116" i="4"/>
  <c r="BK131" i="4"/>
  <c r="BK139" i="4"/>
  <c r="BK147" i="4"/>
  <c r="BK155" i="4"/>
  <c r="BK163" i="4"/>
  <c r="BK171" i="4"/>
  <c r="BK179" i="4"/>
  <c r="BK185" i="4"/>
  <c r="BK189" i="4"/>
  <c r="BK191" i="4"/>
  <c r="BK193" i="4"/>
  <c r="BK10" i="4"/>
  <c r="BK14" i="4"/>
  <c r="BK18" i="4"/>
  <c r="BK22" i="4"/>
  <c r="BK26" i="4"/>
  <c r="BK30" i="4"/>
  <c r="BK34" i="4"/>
  <c r="BK38" i="4"/>
  <c r="BK42" i="4"/>
  <c r="BK46" i="4"/>
  <c r="BK50" i="4"/>
  <c r="BK54" i="4"/>
  <c r="BK58" i="4"/>
  <c r="BK62" i="4"/>
  <c r="BK66" i="4"/>
  <c r="BK70" i="4"/>
  <c r="BK74" i="4"/>
  <c r="BK78" i="4"/>
  <c r="BK82" i="4"/>
  <c r="BK86" i="4"/>
  <c r="BK90" i="4"/>
  <c r="BK94" i="4"/>
  <c r="BK98" i="4"/>
  <c r="BK102" i="4"/>
  <c r="BK106" i="4"/>
  <c r="BK110" i="4"/>
  <c r="BK114" i="4"/>
  <c r="BK118" i="4"/>
  <c r="BK122" i="4"/>
  <c r="BK126" i="4"/>
  <c r="BK130" i="4"/>
  <c r="BK134" i="4"/>
  <c r="BK138" i="4"/>
  <c r="BK142" i="4"/>
  <c r="BK146" i="4"/>
  <c r="BK150" i="4"/>
  <c r="BK154" i="4"/>
  <c r="BK158" i="4"/>
  <c r="BK162" i="4"/>
  <c r="BK166" i="4"/>
  <c r="BK170" i="4"/>
  <c r="BK174" i="4"/>
  <c r="BK178" i="4"/>
  <c r="BK182" i="4"/>
  <c r="BK186" i="4"/>
  <c r="BK190" i="4"/>
  <c r="BK194" i="4"/>
  <c r="BK198" i="4"/>
  <c r="BK120" i="4"/>
  <c r="BK124" i="4"/>
  <c r="BK128" i="4"/>
  <c r="BK132" i="4"/>
  <c r="BK136" i="4"/>
  <c r="BK140" i="4"/>
  <c r="BK144" i="4"/>
  <c r="BK148" i="4"/>
  <c r="BK152" i="4"/>
  <c r="BK156" i="4"/>
  <c r="BK160" i="4"/>
  <c r="BK164" i="4"/>
  <c r="BK168" i="4"/>
  <c r="BK172" i="4"/>
  <c r="BK176" i="4"/>
  <c r="BK180" i="4"/>
  <c r="BK184" i="4"/>
  <c r="BK188" i="4"/>
  <c r="BK192" i="4"/>
  <c r="BK196" i="4"/>
  <c r="BC9" i="4"/>
  <c r="BC17" i="4"/>
  <c r="BC25" i="4"/>
  <c r="BC35" i="4"/>
  <c r="BC43" i="4"/>
  <c r="BC49" i="4"/>
  <c r="BC57" i="4"/>
  <c r="BC67" i="4"/>
  <c r="BC75" i="4"/>
  <c r="BC81" i="4"/>
  <c r="BC89" i="4"/>
  <c r="BC97" i="4"/>
  <c r="BC105" i="4"/>
  <c r="BC113" i="4"/>
  <c r="BC121" i="4"/>
  <c r="BC129" i="4"/>
  <c r="BC137" i="4"/>
  <c r="BC145" i="4"/>
  <c r="BC153" i="4"/>
  <c r="BC161" i="4"/>
  <c r="BC169" i="4"/>
  <c r="BC177" i="4"/>
  <c r="BC187" i="4"/>
  <c r="BC195" i="4"/>
  <c r="BC7" i="4"/>
  <c r="BC15" i="4"/>
  <c r="BC23" i="4"/>
  <c r="BC31" i="4"/>
  <c r="BC37" i="4"/>
  <c r="BC45" i="4"/>
  <c r="BC55" i="4"/>
  <c r="BC61" i="4"/>
  <c r="BC69" i="4"/>
  <c r="BC77" i="4"/>
  <c r="BC87" i="4"/>
  <c r="BC95" i="4"/>
  <c r="BC103" i="4"/>
  <c r="BC111" i="4"/>
  <c r="BC119" i="4"/>
  <c r="BC13" i="4"/>
  <c r="BC21" i="4"/>
  <c r="BC29" i="4"/>
  <c r="BC39" i="4"/>
  <c r="BC47" i="4"/>
  <c r="BC53" i="4"/>
  <c r="BC63" i="4"/>
  <c r="BC71" i="4"/>
  <c r="BC79" i="4"/>
  <c r="BC85" i="4"/>
  <c r="BC93" i="4"/>
  <c r="BC101" i="4"/>
  <c r="BC109" i="4"/>
  <c r="BC117" i="4"/>
  <c r="BC125" i="4"/>
  <c r="BC133" i="4"/>
  <c r="BC141" i="4"/>
  <c r="BC149" i="4"/>
  <c r="BC157" i="4"/>
  <c r="BC165" i="4"/>
  <c r="BC173" i="4"/>
  <c r="BC183" i="4"/>
  <c r="BC11" i="4"/>
  <c r="BC19" i="4"/>
  <c r="BC27" i="4"/>
  <c r="BC33" i="4"/>
  <c r="BC41" i="4"/>
  <c r="BC51" i="4"/>
  <c r="BC59" i="4"/>
  <c r="BC65" i="4"/>
  <c r="BC73" i="4"/>
  <c r="BC83" i="4"/>
  <c r="BC91" i="4"/>
  <c r="BC99" i="4"/>
  <c r="BC107" i="4"/>
  <c r="BC115" i="4"/>
  <c r="BC123" i="4"/>
  <c r="BC131" i="4"/>
  <c r="BC139" i="4"/>
  <c r="BC147" i="4"/>
  <c r="BC155" i="4"/>
  <c r="BC163" i="4"/>
  <c r="BC171" i="4"/>
  <c r="BC179" i="4"/>
  <c r="BC185" i="4"/>
  <c r="BC189" i="4"/>
  <c r="BC193" i="4"/>
  <c r="BC8" i="4"/>
  <c r="BC12" i="4"/>
  <c r="BC14" i="4"/>
  <c r="BC18" i="4"/>
  <c r="BC22" i="4"/>
  <c r="BC24" i="4"/>
  <c r="BC28" i="4"/>
  <c r="BC32" i="4"/>
  <c r="BC36" i="4"/>
  <c r="BC40" i="4"/>
  <c r="BC44" i="4"/>
  <c r="BC48" i="4"/>
  <c r="BC52" i="4"/>
  <c r="BC56" i="4"/>
  <c r="BC60" i="4"/>
  <c r="BC64" i="4"/>
  <c r="BC68" i="4"/>
  <c r="BC72" i="4"/>
  <c r="BC76" i="4"/>
  <c r="BC80" i="4"/>
  <c r="BC84" i="4"/>
  <c r="BC88" i="4"/>
  <c r="BC92" i="4"/>
  <c r="BC96" i="4"/>
  <c r="BC100" i="4"/>
  <c r="BC104" i="4"/>
  <c r="BC108" i="4"/>
  <c r="BC112" i="4"/>
  <c r="BC116" i="4"/>
  <c r="BC127" i="4"/>
  <c r="BC135" i="4"/>
  <c r="BC143" i="4"/>
  <c r="BC151" i="4"/>
  <c r="BC159" i="4"/>
  <c r="BC167" i="4"/>
  <c r="BC175" i="4"/>
  <c r="BC181" i="4"/>
  <c r="BC191" i="4"/>
  <c r="BC197" i="4"/>
  <c r="BC10" i="4"/>
  <c r="BC16" i="4"/>
  <c r="BC20" i="4"/>
  <c r="BC26" i="4"/>
  <c r="BC30" i="4"/>
  <c r="BC34" i="4"/>
  <c r="BC38" i="4"/>
  <c r="BC42" i="4"/>
  <c r="BC46" i="4"/>
  <c r="BC50" i="4"/>
  <c r="BC54" i="4"/>
  <c r="BC58" i="4"/>
  <c r="BC62" i="4"/>
  <c r="BC66" i="4"/>
  <c r="BC70" i="4"/>
  <c r="BC74" i="4"/>
  <c r="BC78" i="4"/>
  <c r="BC82" i="4"/>
  <c r="BC86" i="4"/>
  <c r="BC90" i="4"/>
  <c r="BC94" i="4"/>
  <c r="BC98" i="4"/>
  <c r="BC102" i="4"/>
  <c r="BC106" i="4"/>
  <c r="BC110" i="4"/>
  <c r="BC114" i="4"/>
  <c r="BC118" i="4"/>
  <c r="BC172" i="4"/>
  <c r="BC176" i="4"/>
  <c r="BC182" i="4"/>
  <c r="BC186" i="4"/>
  <c r="BC188" i="4"/>
  <c r="BC192" i="4"/>
  <c r="BC196" i="4"/>
  <c r="BC120" i="4"/>
  <c r="BC122" i="4"/>
  <c r="BC124" i="4"/>
  <c r="BC126" i="4"/>
  <c r="BC128" i="4"/>
  <c r="BC130" i="4"/>
  <c r="BC132" i="4"/>
  <c r="BC134" i="4"/>
  <c r="BC136" i="4"/>
  <c r="BC138" i="4"/>
  <c r="BC140" i="4"/>
  <c r="BC142" i="4"/>
  <c r="BC144" i="4"/>
  <c r="BC146" i="4"/>
  <c r="BC148" i="4"/>
  <c r="BC150" i="4"/>
  <c r="BC152" i="4"/>
  <c r="BC154" i="4"/>
  <c r="BC156" i="4"/>
  <c r="BC158" i="4"/>
  <c r="BC160" i="4"/>
  <c r="BC162" i="4"/>
  <c r="BC164" i="4"/>
  <c r="BC166" i="4"/>
  <c r="BC168" i="4"/>
  <c r="BC170" i="4"/>
  <c r="BC174" i="4"/>
  <c r="BC178" i="4"/>
  <c r="BC180" i="4"/>
  <c r="BC184" i="4"/>
  <c r="BC190" i="4"/>
  <c r="BC194" i="4"/>
  <c r="BC198" i="4"/>
  <c r="BE3" i="3"/>
  <c r="AQ5" i="3"/>
  <c r="AQ6" i="3"/>
  <c r="BE2" i="3"/>
  <c r="BE4" i="3" s="1"/>
  <c r="AQ4" i="3"/>
  <c r="AN4" i="3"/>
  <c r="AZ4" i="3"/>
  <c r="AZ6" i="3"/>
  <c r="AS2" i="2"/>
  <c r="AS4" i="2" s="1"/>
  <c r="AD4" i="2"/>
  <c r="AE3" i="2"/>
  <c r="Q3" i="2"/>
  <c r="P6" i="2"/>
  <c r="P5" i="2"/>
  <c r="Q2" i="2"/>
  <c r="AE2" i="2"/>
  <c r="P4" i="2"/>
  <c r="AS3" i="2"/>
  <c r="BH3" i="2" s="1"/>
  <c r="AD5" i="2"/>
  <c r="AD6" i="2"/>
  <c r="AB4" i="3"/>
  <c r="AB6" i="3"/>
  <c r="AB5" i="3"/>
  <c r="AN6" i="3"/>
  <c r="AN5" i="3"/>
  <c r="AO4" i="2"/>
  <c r="AB4" i="2"/>
  <c r="AB6" i="2"/>
  <c r="AB5" i="2"/>
  <c r="AN5" i="2"/>
  <c r="AN6" i="2"/>
  <c r="CC23" i="4" l="1"/>
  <c r="CC39" i="4"/>
  <c r="CC53" i="4"/>
  <c r="CC69" i="4"/>
  <c r="CC79" i="4"/>
  <c r="CC87" i="4"/>
  <c r="CC95" i="4"/>
  <c r="CC103" i="4"/>
  <c r="CC111" i="4"/>
  <c r="CC119" i="4"/>
  <c r="CC127" i="4"/>
  <c r="CC135" i="4"/>
  <c r="CC143" i="4"/>
  <c r="CC151" i="4"/>
  <c r="CC159" i="4"/>
  <c r="CC167" i="4"/>
  <c r="CC175" i="4"/>
  <c r="CC183" i="4"/>
  <c r="CC191" i="4"/>
  <c r="CC7" i="4"/>
  <c r="CC21" i="4"/>
  <c r="CC37" i="4"/>
  <c r="CC55" i="4"/>
  <c r="CC73" i="4"/>
  <c r="CC14" i="4"/>
  <c r="CC22" i="4"/>
  <c r="CC9" i="4"/>
  <c r="CC27" i="4"/>
  <c r="CC43" i="4"/>
  <c r="CC57" i="4"/>
  <c r="CC71" i="4"/>
  <c r="CC81" i="4"/>
  <c r="CC89" i="4"/>
  <c r="CC97" i="4"/>
  <c r="CC105" i="4"/>
  <c r="CC113" i="4"/>
  <c r="CC121" i="4"/>
  <c r="CC129" i="4"/>
  <c r="CC137" i="4"/>
  <c r="CC145" i="4"/>
  <c r="CC153" i="4"/>
  <c r="CC161" i="4"/>
  <c r="CC169" i="4"/>
  <c r="CC177" i="4"/>
  <c r="CC185" i="4"/>
  <c r="CC193" i="4"/>
  <c r="CC11" i="4"/>
  <c r="CC25" i="4"/>
  <c r="CC41" i="4"/>
  <c r="CC59" i="4"/>
  <c r="CC8" i="4"/>
  <c r="CC16" i="4"/>
  <c r="CC24" i="4"/>
  <c r="CC13" i="4"/>
  <c r="CC31" i="4"/>
  <c r="CC47" i="4"/>
  <c r="CC63" i="4"/>
  <c r="CC75" i="4"/>
  <c r="CC83" i="4"/>
  <c r="CC91" i="4"/>
  <c r="CC99" i="4"/>
  <c r="CC107" i="4"/>
  <c r="CC115" i="4"/>
  <c r="CC123" i="4"/>
  <c r="CC131" i="4"/>
  <c r="CC139" i="4"/>
  <c r="CC147" i="4"/>
  <c r="CC155" i="4"/>
  <c r="CC163" i="4"/>
  <c r="CC171" i="4"/>
  <c r="CC179" i="4"/>
  <c r="CC187" i="4"/>
  <c r="CC195" i="4"/>
  <c r="CC15" i="4"/>
  <c r="CC29" i="4"/>
  <c r="CC45" i="4"/>
  <c r="CC61" i="4"/>
  <c r="CC10" i="4"/>
  <c r="CC18" i="4"/>
  <c r="CC17" i="4"/>
  <c r="CC35" i="4"/>
  <c r="CC49" i="4"/>
  <c r="CC67" i="4"/>
  <c r="CC77" i="4"/>
  <c r="CC85" i="4"/>
  <c r="CC93" i="4"/>
  <c r="CC101" i="4"/>
  <c r="CC109" i="4"/>
  <c r="CC117" i="4"/>
  <c r="CC125" i="4"/>
  <c r="CC133" i="4"/>
  <c r="CC141" i="4"/>
  <c r="CC149" i="4"/>
  <c r="CC157" i="4"/>
  <c r="CC165" i="4"/>
  <c r="CC173" i="4"/>
  <c r="CC181" i="4"/>
  <c r="CC189" i="4"/>
  <c r="CC197" i="4"/>
  <c r="CC19" i="4"/>
  <c r="CC33" i="4"/>
  <c r="CC51" i="4"/>
  <c r="CC65" i="4"/>
  <c r="CC12" i="4"/>
  <c r="CC20" i="4"/>
  <c r="CC30" i="4"/>
  <c r="CC38" i="4"/>
  <c r="CC46" i="4"/>
  <c r="CC54" i="4"/>
  <c r="CC62" i="4"/>
  <c r="CC70" i="4"/>
  <c r="CC78" i="4"/>
  <c r="CC86" i="4"/>
  <c r="CC94" i="4"/>
  <c r="CC102" i="4"/>
  <c r="CC110" i="4"/>
  <c r="CC118" i="4"/>
  <c r="CC126" i="4"/>
  <c r="CC134" i="4"/>
  <c r="CC142" i="4"/>
  <c r="CC150" i="4"/>
  <c r="CC158" i="4"/>
  <c r="CC166" i="4"/>
  <c r="CC174" i="4"/>
  <c r="CC182" i="4"/>
  <c r="CC190" i="4"/>
  <c r="CC198" i="4"/>
  <c r="CC32" i="4"/>
  <c r="CC40" i="4"/>
  <c r="CC48" i="4"/>
  <c r="CC56" i="4"/>
  <c r="CC64" i="4"/>
  <c r="CC72" i="4"/>
  <c r="CC80" i="4"/>
  <c r="CC88" i="4"/>
  <c r="CC96" i="4"/>
  <c r="CC104" i="4"/>
  <c r="CC112" i="4"/>
  <c r="CC120" i="4"/>
  <c r="CC128" i="4"/>
  <c r="CC136" i="4"/>
  <c r="CC144" i="4"/>
  <c r="CC152" i="4"/>
  <c r="CC160" i="4"/>
  <c r="CC168" i="4"/>
  <c r="CC176" i="4"/>
  <c r="CC184" i="4"/>
  <c r="CC192" i="4"/>
  <c r="CC26" i="4"/>
  <c r="CC34" i="4"/>
  <c r="CC42" i="4"/>
  <c r="CC50" i="4"/>
  <c r="CC58" i="4"/>
  <c r="CC66" i="4"/>
  <c r="CC74" i="4"/>
  <c r="CC82" i="4"/>
  <c r="CC90" i="4"/>
  <c r="CC98" i="4"/>
  <c r="CC106" i="4"/>
  <c r="CC114" i="4"/>
  <c r="CC122" i="4"/>
  <c r="CC130" i="4"/>
  <c r="CC138" i="4"/>
  <c r="CC146" i="4"/>
  <c r="CC154" i="4"/>
  <c r="CC162" i="4"/>
  <c r="CC170" i="4"/>
  <c r="CC178" i="4"/>
  <c r="CC186" i="4"/>
  <c r="CC194" i="4"/>
  <c r="CC28" i="4"/>
  <c r="CC36" i="4"/>
  <c r="CC44" i="4"/>
  <c r="CC52" i="4"/>
  <c r="CC60" i="4"/>
  <c r="CC68" i="4"/>
  <c r="CC76" i="4"/>
  <c r="CC84" i="4"/>
  <c r="CC92" i="4"/>
  <c r="CC100" i="4"/>
  <c r="CC108" i="4"/>
  <c r="CC116" i="4"/>
  <c r="CC124" i="4"/>
  <c r="CC132" i="4"/>
  <c r="CC140" i="4"/>
  <c r="CC148" i="4"/>
  <c r="CC156" i="4"/>
  <c r="CC164" i="4"/>
  <c r="CC172" i="4"/>
  <c r="CC180" i="4"/>
  <c r="CC188" i="4"/>
  <c r="CC196" i="4"/>
  <c r="CZ3" i="2"/>
  <c r="CK5" i="2"/>
  <c r="CK6" i="2"/>
  <c r="BW3" i="2"/>
  <c r="BH5" i="2"/>
  <c r="BH6" i="2"/>
  <c r="BE5" i="3"/>
  <c r="BE6" i="3"/>
  <c r="DN6" i="2"/>
  <c r="DN5" i="2"/>
  <c r="L23" i="52"/>
  <c r="BL9" i="4"/>
  <c r="BL17" i="4"/>
  <c r="BL25" i="4"/>
  <c r="BL35" i="4"/>
  <c r="BL43" i="4"/>
  <c r="BL49" i="4"/>
  <c r="BL57" i="4"/>
  <c r="BL63" i="4"/>
  <c r="BL71" i="4"/>
  <c r="BL79" i="4"/>
  <c r="BL81" i="4"/>
  <c r="BL89" i="4"/>
  <c r="BL97" i="4"/>
  <c r="BL105" i="4"/>
  <c r="BL113" i="4"/>
  <c r="BL121" i="4"/>
  <c r="BL129" i="4"/>
  <c r="BL137" i="4"/>
  <c r="BL141" i="4"/>
  <c r="BL149" i="4"/>
  <c r="BL157" i="4"/>
  <c r="BL165" i="4"/>
  <c r="BL173" i="4"/>
  <c r="BL183" i="4"/>
  <c r="BL195" i="4"/>
  <c r="BL11" i="4"/>
  <c r="BL19" i="4"/>
  <c r="BL31" i="4"/>
  <c r="BL37" i="4"/>
  <c r="BL45" i="4"/>
  <c r="BL55" i="4"/>
  <c r="BL61" i="4"/>
  <c r="BL69" i="4"/>
  <c r="BL77" i="4"/>
  <c r="BL83" i="4"/>
  <c r="BL91" i="4"/>
  <c r="BL99" i="4"/>
  <c r="BL107" i="4"/>
  <c r="BL115" i="4"/>
  <c r="BL123" i="4"/>
  <c r="BL13" i="4"/>
  <c r="BL21" i="4"/>
  <c r="BL29" i="4"/>
  <c r="BL39" i="4"/>
  <c r="BL47" i="4"/>
  <c r="BL53" i="4"/>
  <c r="BL67" i="4"/>
  <c r="BL75" i="4"/>
  <c r="BL85" i="4"/>
  <c r="BL93" i="4"/>
  <c r="BL101" i="4"/>
  <c r="BL109" i="4"/>
  <c r="BL117" i="4"/>
  <c r="BL125" i="4"/>
  <c r="BL133" i="4"/>
  <c r="BL145" i="4"/>
  <c r="BL153" i="4"/>
  <c r="BL161" i="4"/>
  <c r="BL169" i="4"/>
  <c r="BL177" i="4"/>
  <c r="BL187" i="4"/>
  <c r="BL7" i="4"/>
  <c r="BL15" i="4"/>
  <c r="BL23" i="4"/>
  <c r="BL27" i="4"/>
  <c r="BL33" i="4"/>
  <c r="BL41" i="4"/>
  <c r="BL51" i="4"/>
  <c r="BL59" i="4"/>
  <c r="BL65" i="4"/>
  <c r="BL73" i="4"/>
  <c r="BL87" i="4"/>
  <c r="BL95" i="4"/>
  <c r="BL103" i="4"/>
  <c r="BL111" i="4"/>
  <c r="BL119" i="4"/>
  <c r="BL127" i="4"/>
  <c r="BL135" i="4"/>
  <c r="BL143" i="4"/>
  <c r="BL151" i="4"/>
  <c r="BL159" i="4"/>
  <c r="BL167" i="4"/>
  <c r="BL175" i="4"/>
  <c r="BL181" i="4"/>
  <c r="BL189" i="4"/>
  <c r="BL193" i="4"/>
  <c r="BL197" i="4"/>
  <c r="BL8" i="4"/>
  <c r="BL10" i="4"/>
  <c r="BL12" i="4"/>
  <c r="BL16" i="4"/>
  <c r="BL20" i="4"/>
  <c r="BL131" i="4"/>
  <c r="BL139" i="4"/>
  <c r="BL147" i="4"/>
  <c r="BL155" i="4"/>
  <c r="BL163" i="4"/>
  <c r="BL171" i="4"/>
  <c r="BL179" i="4"/>
  <c r="BL185" i="4"/>
  <c r="BL191" i="4"/>
  <c r="BL14" i="4"/>
  <c r="BL18" i="4"/>
  <c r="BL22" i="4"/>
  <c r="BL24" i="4"/>
  <c r="BL26" i="4"/>
  <c r="BL28" i="4"/>
  <c r="BL30" i="4"/>
  <c r="BL32" i="4"/>
  <c r="BL34" i="4"/>
  <c r="BL36" i="4"/>
  <c r="BL38" i="4"/>
  <c r="BL40" i="4"/>
  <c r="BL42" i="4"/>
  <c r="BL44" i="4"/>
  <c r="BL46" i="4"/>
  <c r="BL48" i="4"/>
  <c r="BL50" i="4"/>
  <c r="BL52" i="4"/>
  <c r="BL54" i="4"/>
  <c r="BL56" i="4"/>
  <c r="BL58" i="4"/>
  <c r="BL60" i="4"/>
  <c r="BL62" i="4"/>
  <c r="BL64" i="4"/>
  <c r="BL66" i="4"/>
  <c r="BL68" i="4"/>
  <c r="BL70" i="4"/>
  <c r="BL72" i="4"/>
  <c r="BL74" i="4"/>
  <c r="BL76" i="4"/>
  <c r="BL78" i="4"/>
  <c r="BL80" i="4"/>
  <c r="BL82" i="4"/>
  <c r="BL84" i="4"/>
  <c r="BL86" i="4"/>
  <c r="BL88" i="4"/>
  <c r="BL90" i="4"/>
  <c r="BL92" i="4"/>
  <c r="BL94" i="4"/>
  <c r="BL96" i="4"/>
  <c r="BL98" i="4"/>
  <c r="BL100" i="4"/>
  <c r="BL102" i="4"/>
  <c r="BL104" i="4"/>
  <c r="BL106" i="4"/>
  <c r="BL108" i="4"/>
  <c r="BL110" i="4"/>
  <c r="BL112" i="4"/>
  <c r="BL114" i="4"/>
  <c r="BL116" i="4"/>
  <c r="BL118" i="4"/>
  <c r="BL120" i="4"/>
  <c r="BL122" i="4"/>
  <c r="BL124" i="4"/>
  <c r="BL126" i="4"/>
  <c r="BL128" i="4"/>
  <c r="BL130" i="4"/>
  <c r="BL132" i="4"/>
  <c r="BL134" i="4"/>
  <c r="BL136" i="4"/>
  <c r="BL138" i="4"/>
  <c r="BL140" i="4"/>
  <c r="BL142" i="4"/>
  <c r="BL144" i="4"/>
  <c r="BL146" i="4"/>
  <c r="BL148" i="4"/>
  <c r="BL150" i="4"/>
  <c r="BL152" i="4"/>
  <c r="BL154" i="4"/>
  <c r="BL156" i="4"/>
  <c r="BL158" i="4"/>
  <c r="BL160" i="4"/>
  <c r="BL162" i="4"/>
  <c r="BL164" i="4"/>
  <c r="BL166" i="4"/>
  <c r="BL168" i="4"/>
  <c r="BL170" i="4"/>
  <c r="BL172" i="4"/>
  <c r="BL174" i="4"/>
  <c r="BL188" i="4"/>
  <c r="BL190" i="4"/>
  <c r="BL192" i="4"/>
  <c r="BL194" i="4"/>
  <c r="BL196" i="4"/>
  <c r="BL198" i="4"/>
  <c r="BL176" i="4"/>
  <c r="BL178" i="4"/>
  <c r="BL180" i="4"/>
  <c r="BL182" i="4"/>
  <c r="BL184" i="4"/>
  <c r="BL186" i="4"/>
  <c r="BU9" i="4"/>
  <c r="BU17" i="4"/>
  <c r="BU25" i="4"/>
  <c r="BU39" i="4"/>
  <c r="BU47" i="4"/>
  <c r="BU49" i="4"/>
  <c r="BU57" i="4"/>
  <c r="BU63" i="4"/>
  <c r="BU71" i="4"/>
  <c r="BU79" i="4"/>
  <c r="BU81" i="4"/>
  <c r="BU89" i="4"/>
  <c r="BU97" i="4"/>
  <c r="BU105" i="4"/>
  <c r="BU113" i="4"/>
  <c r="BU121" i="4"/>
  <c r="BU129" i="4"/>
  <c r="BU137" i="4"/>
  <c r="BU145" i="4"/>
  <c r="BU153" i="4"/>
  <c r="BU161" i="4"/>
  <c r="BU169" i="4"/>
  <c r="BU177" i="4"/>
  <c r="BU195" i="4"/>
  <c r="BU11" i="4"/>
  <c r="BU19" i="4"/>
  <c r="BU27" i="4"/>
  <c r="BU37" i="4"/>
  <c r="BU45" i="4"/>
  <c r="BU51" i="4"/>
  <c r="BU59" i="4"/>
  <c r="BU61" i="4"/>
  <c r="BU69" i="4"/>
  <c r="BU77" i="4"/>
  <c r="BU83" i="4"/>
  <c r="BU91" i="4"/>
  <c r="BU99" i="4"/>
  <c r="BU107" i="4"/>
  <c r="BU115" i="4"/>
  <c r="BU13" i="4"/>
  <c r="BU21" i="4"/>
  <c r="BU29" i="4"/>
  <c r="BU35" i="4"/>
  <c r="BU43" i="4"/>
  <c r="BU53" i="4"/>
  <c r="BU67" i="4"/>
  <c r="BU75" i="4"/>
  <c r="BU85" i="4"/>
  <c r="BU93" i="4"/>
  <c r="BU101" i="4"/>
  <c r="BU109" i="4"/>
  <c r="BU117" i="4"/>
  <c r="BU125" i="4"/>
  <c r="BU133" i="4"/>
  <c r="BU141" i="4"/>
  <c r="BU149" i="4"/>
  <c r="BU157" i="4"/>
  <c r="BU165" i="4"/>
  <c r="BU173" i="4"/>
  <c r="BU183" i="4"/>
  <c r="BU187" i="4"/>
  <c r="BU7" i="4"/>
  <c r="BU15" i="4"/>
  <c r="BU23" i="4"/>
  <c r="BU31" i="4"/>
  <c r="BU33" i="4"/>
  <c r="BU41" i="4"/>
  <c r="BU55" i="4"/>
  <c r="BU65" i="4"/>
  <c r="BU73" i="4"/>
  <c r="BU87" i="4"/>
  <c r="BU95" i="4"/>
  <c r="BU103" i="4"/>
  <c r="BU111" i="4"/>
  <c r="BU119" i="4"/>
  <c r="BU127" i="4"/>
  <c r="BU135" i="4"/>
  <c r="BU143" i="4"/>
  <c r="BU151" i="4"/>
  <c r="BU159" i="4"/>
  <c r="BU185" i="4"/>
  <c r="BU191" i="4"/>
  <c r="BU10" i="4"/>
  <c r="BU18" i="4"/>
  <c r="BU26" i="4"/>
  <c r="BU34" i="4"/>
  <c r="BU42" i="4"/>
  <c r="BU50" i="4"/>
  <c r="BU58" i="4"/>
  <c r="BU66" i="4"/>
  <c r="BU74" i="4"/>
  <c r="BU78" i="4"/>
  <c r="BU82" i="4"/>
  <c r="BU86" i="4"/>
  <c r="BU90" i="4"/>
  <c r="BU94" i="4"/>
  <c r="BU98" i="4"/>
  <c r="BU102" i="4"/>
  <c r="BU106" i="4"/>
  <c r="BU110" i="4"/>
  <c r="BU114" i="4"/>
  <c r="BU123" i="4"/>
  <c r="BU131" i="4"/>
  <c r="BU139" i="4"/>
  <c r="BU147" i="4"/>
  <c r="BU155" i="4"/>
  <c r="BU163" i="4"/>
  <c r="BU167" i="4"/>
  <c r="BU171" i="4"/>
  <c r="BU175" i="4"/>
  <c r="BU179" i="4"/>
  <c r="BU181" i="4"/>
  <c r="BU189" i="4"/>
  <c r="BU193" i="4"/>
  <c r="BU197" i="4"/>
  <c r="BU8" i="4"/>
  <c r="BU12" i="4"/>
  <c r="BU14" i="4"/>
  <c r="BU16" i="4"/>
  <c r="BU20" i="4"/>
  <c r="BU22" i="4"/>
  <c r="BU24" i="4"/>
  <c r="BU28" i="4"/>
  <c r="BU30" i="4"/>
  <c r="BU32" i="4"/>
  <c r="BU36" i="4"/>
  <c r="BU38" i="4"/>
  <c r="BU40" i="4"/>
  <c r="BU44" i="4"/>
  <c r="BU46" i="4"/>
  <c r="BU48" i="4"/>
  <c r="BU52" i="4"/>
  <c r="BU54" i="4"/>
  <c r="BU56" i="4"/>
  <c r="BU60" i="4"/>
  <c r="BU62" i="4"/>
  <c r="BU64" i="4"/>
  <c r="BU68" i="4"/>
  <c r="BU70" i="4"/>
  <c r="BU72" i="4"/>
  <c r="BU76" i="4"/>
  <c r="BU80" i="4"/>
  <c r="BU84" i="4"/>
  <c r="BU88" i="4"/>
  <c r="BU92" i="4"/>
  <c r="BU96" i="4"/>
  <c r="BU100" i="4"/>
  <c r="BU104" i="4"/>
  <c r="BU108" i="4"/>
  <c r="BU112" i="4"/>
  <c r="BU116" i="4"/>
  <c r="BU120" i="4"/>
  <c r="BU124" i="4"/>
  <c r="BU128" i="4"/>
  <c r="BU132" i="4"/>
  <c r="BU136" i="4"/>
  <c r="BU140" i="4"/>
  <c r="BU144" i="4"/>
  <c r="BU148" i="4"/>
  <c r="BU152" i="4"/>
  <c r="BU156" i="4"/>
  <c r="BU160" i="4"/>
  <c r="BU164" i="4"/>
  <c r="BU168" i="4"/>
  <c r="BU172" i="4"/>
  <c r="BU176" i="4"/>
  <c r="BU180" i="4"/>
  <c r="BU184" i="4"/>
  <c r="BU188" i="4"/>
  <c r="BU192" i="4"/>
  <c r="BU196" i="4"/>
  <c r="BU118" i="4"/>
  <c r="BU122" i="4"/>
  <c r="BU126" i="4"/>
  <c r="BU130" i="4"/>
  <c r="BU134" i="4"/>
  <c r="BU138" i="4"/>
  <c r="BU142" i="4"/>
  <c r="BU146" i="4"/>
  <c r="BU150" i="4"/>
  <c r="BU154" i="4"/>
  <c r="BU158" i="4"/>
  <c r="BU162" i="4"/>
  <c r="BU166" i="4"/>
  <c r="BU170" i="4"/>
  <c r="BU174" i="4"/>
  <c r="BU178" i="4"/>
  <c r="BU182" i="4"/>
  <c r="BU186" i="4"/>
  <c r="BU190" i="4"/>
  <c r="BU194" i="4"/>
  <c r="BU198" i="4"/>
  <c r="BA4" i="3"/>
  <c r="BA6" i="3"/>
  <c r="AO4" i="3"/>
  <c r="AF2" i="2"/>
  <c r="Q4" i="2"/>
  <c r="AT3" i="2"/>
  <c r="BI3" i="2" s="1"/>
  <c r="AE6" i="2"/>
  <c r="AE5" i="2"/>
  <c r="AS6" i="2"/>
  <c r="AS5" i="2"/>
  <c r="AT2" i="2"/>
  <c r="AT4" i="2" s="1"/>
  <c r="AE4" i="2"/>
  <c r="AF3" i="2"/>
  <c r="Q6" i="2"/>
  <c r="Q5" i="2"/>
  <c r="AO5" i="3"/>
  <c r="AO6" i="3"/>
  <c r="AO6" i="2"/>
  <c r="AO5" i="2"/>
  <c r="CL3" i="2" l="1"/>
  <c r="BW5" i="2"/>
  <c r="BW6" i="2"/>
  <c r="BX3" i="2"/>
  <c r="BI5" i="2"/>
  <c r="BI6" i="2"/>
  <c r="CZ5" i="2"/>
  <c r="CZ6" i="2"/>
  <c r="DO3" i="2"/>
  <c r="L24" i="52"/>
  <c r="BB4" i="3"/>
  <c r="BB6" i="3"/>
  <c r="AT6" i="2"/>
  <c r="AT5" i="2"/>
  <c r="AU2" i="2"/>
  <c r="AU4" i="2" s="1"/>
  <c r="AF4" i="2"/>
  <c r="AU3" i="2"/>
  <c r="BJ3" i="2" s="1"/>
  <c r="AF6" i="2"/>
  <c r="AF5" i="2"/>
  <c r="CM3" i="2" l="1"/>
  <c r="BX5" i="2"/>
  <c r="BX6" i="2"/>
  <c r="DO5" i="2"/>
  <c r="DO6" i="2"/>
  <c r="BY3" i="2"/>
  <c r="BJ6" i="2"/>
  <c r="BJ5" i="2"/>
  <c r="DA3" i="2"/>
  <c r="CL6" i="2"/>
  <c r="CL5" i="2"/>
  <c r="L25" i="52"/>
  <c r="AU6" i="2"/>
  <c r="AU5" i="2"/>
  <c r="CN3" i="2" l="1"/>
  <c r="BY5" i="2"/>
  <c r="BY6" i="2"/>
  <c r="DP3" i="2"/>
  <c r="DA5" i="2"/>
  <c r="DA6" i="2"/>
  <c r="DB3" i="2"/>
  <c r="CM6" i="2"/>
  <c r="CM5" i="2"/>
  <c r="L26" i="52"/>
  <c r="DP6" i="2" l="1"/>
  <c r="DP5" i="2"/>
  <c r="DB5" i="2"/>
  <c r="DB6" i="2"/>
  <c r="DQ3" i="2"/>
  <c r="DC3" i="2"/>
  <c r="CN6" i="2"/>
  <c r="CN5" i="2"/>
  <c r="L27" i="52"/>
  <c r="DR3" i="2" l="1"/>
  <c r="DC5" i="2"/>
  <c r="DC6" i="2"/>
  <c r="DQ5" i="2"/>
  <c r="DQ6" i="2"/>
  <c r="L28" i="52"/>
  <c r="DR6" i="2" l="1"/>
  <c r="DR5" i="2"/>
  <c r="L29" i="52"/>
  <c r="L30" i="52" l="1"/>
  <c r="L31" i="52" l="1"/>
  <c r="L32" i="52" l="1"/>
  <c r="L33" i="5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Bart Hobijn</author>
  </authors>
  <commentList>
    <comment ref="T6" authorId="0" shapeId="0" xr:uid="{00000000-0006-0000-0C00-000001000000}">
      <text>
        <r>
          <rPr>
            <sz val="10"/>
            <color indexed="81"/>
            <rFont val="Tahoma"/>
            <family val="2"/>
          </rPr>
          <t>X12 Error Log:_x000D_
_x000D_
 _x000D_
     Error messages generated from processing the X-12-ARIMA spec file_x000D_
     C:\FRBAutomation\x12\specfile.spc:_x000D_
_x000D_
_x000D_
  _x000D_
 WARNING: At least one visually significant trading day peak has been_x000D_
          found in one or more of the estimated spectra.</t>
        </r>
      </text>
    </comment>
    <comment ref="U6" authorId="0" shapeId="0" xr:uid="{00000000-0006-0000-0C00-000002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V6" authorId="0" shapeId="0" xr:uid="{00000000-0006-0000-0C00-000003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W6" authorId="0" shapeId="0" xr:uid="{00000000-0006-0000-0C00-000004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X6" authorId="0" shapeId="0" xr:uid="{00000000-0006-0000-0C00-000005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Y6" authorId="0" shapeId="0" xr:uid="{00000000-0006-0000-0C00-000006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Z6" authorId="0" shapeId="0" xr:uid="{00000000-0006-0000-0C00-000007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AA6" authorId="0" shapeId="0" xr:uid="{00000000-0006-0000-0C00-000008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  <comment ref="AB6" authorId="0" shapeId="0" xr:uid="{00000000-0006-0000-0C00-000009000000}">
      <text>
        <r>
          <rPr>
            <sz val="10"/>
            <color indexed="81"/>
            <rFont val="Tahoma"/>
            <family val="2"/>
          </rPr>
          <t xml:space="preserve">X12 Error Log:_x000D_
_x000D_
 _x000D_
     Error messages generated from processing the X-12-ARIMA spec file_x000D_
     C:\FRBAutomation\x12\specfile.spc:_x000D_
_x000D_
</t>
        </r>
      </text>
    </comment>
  </commentList>
</comments>
</file>

<file path=xl/sharedStrings.xml><?xml version="1.0" encoding="utf-8"?>
<sst xmlns="http://schemas.openxmlformats.org/spreadsheetml/2006/main" count="2407" uniqueCount="1473">
  <si>
    <t xml:space="preserve"> </t>
  </si>
  <si>
    <t xml:space="preserve"> Construction</t>
  </si>
  <si>
    <t xml:space="preserve"> Manufacturing</t>
  </si>
  <si>
    <t xml:space="preserve"> Retail trade</t>
  </si>
  <si>
    <t xml:space="preserve"> Professional and business services</t>
  </si>
  <si>
    <t xml:space="preserve"> Education and health services</t>
  </si>
  <si>
    <t xml:space="preserve"> Leisure and hospitality</t>
  </si>
  <si>
    <t xml:space="preserve"> Arts, entertainment and recreation</t>
  </si>
  <si>
    <t xml:space="preserve"> Accommodation and food services</t>
  </si>
  <si>
    <t xml:space="preserve"> State and local</t>
  </si>
  <si>
    <t>Total</t>
  </si>
  <si>
    <t xml:space="preserve"> Total private</t>
  </si>
  <si>
    <t xml:space="preserve"> Trade, transportation and utilities</t>
  </si>
  <si>
    <t>Name</t>
  </si>
  <si>
    <t>Level</t>
  </si>
  <si>
    <t xml:space="preserve"> Government</t>
  </si>
  <si>
    <t>No</t>
  </si>
  <si>
    <t>T</t>
  </si>
  <si>
    <t>TP</t>
  </si>
  <si>
    <t>CN</t>
  </si>
  <si>
    <t>MN</t>
  </si>
  <si>
    <t>TR</t>
  </si>
  <si>
    <t>RT</t>
  </si>
  <si>
    <t>PB</t>
  </si>
  <si>
    <t>EH</t>
  </si>
  <si>
    <t>LH</t>
  </si>
  <si>
    <t>RC</t>
  </si>
  <si>
    <t>AF</t>
  </si>
  <si>
    <t>G</t>
  </si>
  <si>
    <t>GS</t>
  </si>
  <si>
    <t>Industry</t>
  </si>
  <si>
    <t>Industry number</t>
  </si>
  <si>
    <t>Column</t>
  </si>
  <si>
    <t>Measure</t>
  </si>
  <si>
    <t>Job openings</t>
  </si>
  <si>
    <t>Job Openings</t>
  </si>
  <si>
    <t>Hires</t>
  </si>
  <si>
    <t>Mnemonic EMPL</t>
  </si>
  <si>
    <t>Mnemonic JOLTS</t>
  </si>
  <si>
    <t>Job Opening Rate</t>
  </si>
  <si>
    <t>Unemployed</t>
  </si>
  <si>
    <t>Unemployed &lt; 5 weeks</t>
  </si>
  <si>
    <t>Unemployment rate</t>
  </si>
  <si>
    <t>C</t>
  </si>
  <si>
    <t>K</t>
  </si>
  <si>
    <t>Wholesale and retail trade</t>
  </si>
  <si>
    <t>Transportation and Utilities</t>
  </si>
  <si>
    <t>E</t>
  </si>
  <si>
    <t>X</t>
  </si>
  <si>
    <t>MFG</t>
  </si>
  <si>
    <t>TU</t>
  </si>
  <si>
    <t>LL</t>
  </si>
  <si>
    <t>LR</t>
  </si>
  <si>
    <t>GOV</t>
  </si>
  <si>
    <t>UNGOV16@EMPL</t>
  </si>
  <si>
    <t>No previous work experience</t>
  </si>
  <si>
    <t>UNNEX5@EMPL</t>
  </si>
  <si>
    <t>Employed</t>
  </si>
  <si>
    <t>ENX16@EMPL</t>
  </si>
  <si>
    <t>Measure number</t>
  </si>
  <si>
    <t>200001 201512</t>
  </si>
  <si>
    <t>.excel</t>
  </si>
  <si>
    <t>Bart</t>
  </si>
  <si>
    <t>200001</t>
  </si>
  <si>
    <t>200002</t>
  </si>
  <si>
    <t>200003</t>
  </si>
  <si>
    <t>200004</t>
  </si>
  <si>
    <t>200005</t>
  </si>
  <si>
    <t>200006</t>
  </si>
  <si>
    <t>200007</t>
  </si>
  <si>
    <t>200008</t>
  </si>
  <si>
    <t>200009</t>
  </si>
  <si>
    <t>200010</t>
  </si>
  <si>
    <t>200011</t>
  </si>
  <si>
    <t>200012</t>
  </si>
  <si>
    <t>200101</t>
  </si>
  <si>
    <t>200102</t>
  </si>
  <si>
    <t>200103</t>
  </si>
  <si>
    <t>200104</t>
  </si>
  <si>
    <t>200105</t>
  </si>
  <si>
    <t>200106</t>
  </si>
  <si>
    <t>200107</t>
  </si>
  <si>
    <t>200108</t>
  </si>
  <si>
    <t>200109</t>
  </si>
  <si>
    <t>200110</t>
  </si>
  <si>
    <t>200111</t>
  </si>
  <si>
    <t>200112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</si>
  <si>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</si>
  <si>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</si>
  <si>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</si>
  <si>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</si>
  <si>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</si>
  <si>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</si>
  <si>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</si>
  <si>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</si>
  <si>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</si>
  <si>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</si>
  <si>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200211</t>
  </si>
  <si>
    <t>200212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</si>
  <si>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</si>
  <si>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</si>
  <si>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</si>
  <si>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</si>
  <si>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</si>
  <si>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</si>
  <si>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</si>
  <si>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</si>
  <si>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</si>
  <si>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</si>
  <si>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</si>
  <si>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</si>
  <si>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200401</t>
  </si>
  <si>
    <t>200402</t>
  </si>
  <si>
    <t>200403</t>
  </si>
  <si>
    <t>200404</t>
  </si>
  <si>
    <t>200405</t>
  </si>
  <si>
    <t>200406</t>
  </si>
  <si>
    <t>200407</t>
  </si>
  <si>
    <t>200408</t>
  </si>
  <si>
    <t>200409</t>
  </si>
  <si>
    <t>200410</t>
  </si>
  <si>
    <t>200411</t>
  </si>
  <si>
    <t>200412</t>
  </si>
  <si>
    <t>200501</t>
  </si>
  <si>
    <t>200502</t>
  </si>
  <si>
    <t>200503</t>
  </si>
  <si>
    <t>200504</t>
  </si>
  <si>
    <t>200505</t>
  </si>
  <si>
    <t>200506</t>
  </si>
  <si>
    <t>200507</t>
  </si>
  <si>
    <t>200508</t>
  </si>
  <si>
    <t>200509</t>
  </si>
  <si>
    <t>200510</t>
  </si>
  <si>
    <t>200511</t>
  </si>
  <si>
    <t>200512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</si>
  <si>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</si>
  <si>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</si>
  <si>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</si>
  <si>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</si>
  <si>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</si>
  <si>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</si>
  <si>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</si>
  <si>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</si>
  <si>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200609</t>
  </si>
  <si>
    <t>200610</t>
  </si>
  <si>
    <t>200611</t>
  </si>
  <si>
    <t>200612</t>
  </si>
  <si>
    <t>200701</t>
  </si>
  <si>
    <t>200702</t>
  </si>
  <si>
    <t>200703</t>
  </si>
  <si>
    <t>200704</t>
  </si>
  <si>
    <t>200705</t>
  </si>
  <si>
    <t>200706</t>
  </si>
  <si>
    <t>200707</t>
  </si>
  <si>
    <t>200708</t>
  </si>
  <si>
    <t>200709</t>
  </si>
  <si>
    <t>200710</t>
  </si>
  <si>
    <t>200711</t>
  </si>
  <si>
    <t>200712</t>
  </si>
  <si>
    <t>200801</t>
  </si>
  <si>
    <t>200802</t>
  </si>
  <si>
    <t>200803</t>
  </si>
  <si>
    <t>200804</t>
  </si>
  <si>
    <t>200805</t>
  </si>
  <si>
    <t>200806</t>
  </si>
  <si>
    <t>200807</t>
  </si>
  <si>
    <t>200808</t>
  </si>
  <si>
    <t>200809</t>
  </si>
  <si>
    <t>200810</t>
  </si>
  <si>
    <t>200811</t>
  </si>
  <si>
    <t>200812</t>
  </si>
  <si>
    <t>200901</t>
  </si>
  <si>
    <t>200902</t>
  </si>
  <si>
    <t>200903</t>
  </si>
  <si>
    <t>200904</t>
  </si>
  <si>
    <t>200905</t>
  </si>
  <si>
    <t>200906</t>
  </si>
  <si>
    <t>200907</t>
  </si>
  <si>
    <t>200908</t>
  </si>
  <si>
    <t>200909</t>
  </si>
  <si>
    <t>200910</t>
  </si>
  <si>
    <t>200911</t>
  </si>
  <si>
    <t>200912</t>
  </si>
  <si>
    <t>201001</t>
  </si>
  <si>
    <t>201002</t>
  </si>
  <si>
    <t>201003</t>
  </si>
  <si>
    <t>201004</t>
  </si>
  <si>
    <t>201005</t>
  </si>
  <si>
    <t>201006</t>
  </si>
  <si>
    <t>201007</t>
  </si>
  <si>
    <t>201008</t>
  </si>
  <si>
    <t>201009</t>
  </si>
  <si>
    <t>201010</t>
  </si>
  <si>
    <t>201011</t>
  </si>
  <si>
    <t>201012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</si>
  <si>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</si>
  <si>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</si>
  <si>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</si>
  <si>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</si>
  <si>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</si>
  <si>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</si>
  <si>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</si>
  <si>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</si>
  <si>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</si>
  <si>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201110</t>
  </si>
  <si>
    <t>201111</t>
  </si>
  <si>
    <t>201112</t>
  </si>
  <si>
    <t>201201</t>
  </si>
  <si>
    <t>201202</t>
  </si>
  <si>
    <t>201203</t>
  </si>
  <si>
    <t>201204</t>
  </si>
  <si>
    <t>201205</t>
  </si>
  <si>
    <t>201206</t>
  </si>
  <si>
    <t>201207</t>
  </si>
  <si>
    <t>201208</t>
  </si>
  <si>
    <t>201209</t>
  </si>
  <si>
    <t>201210</t>
  </si>
  <si>
    <t>201211</t>
  </si>
  <si>
    <t>201212</t>
  </si>
  <si>
    <t>201301</t>
  </si>
  <si>
    <t>201302</t>
  </si>
  <si>
    <t>201303</t>
  </si>
  <si>
    <t>201304</t>
  </si>
  <si>
    <t>201305</t>
  </si>
  <si>
    <t>201306</t>
  </si>
  <si>
    <t>201307</t>
  </si>
  <si>
    <t>201308</t>
  </si>
  <si>
    <t>201309</t>
  </si>
  <si>
    <t>201310</t>
  </si>
  <si>
    <t>201311</t>
  </si>
  <si>
    <t>201312</t>
  </si>
  <si>
    <t>201401</t>
  </si>
  <si>
    <t>201402</t>
  </si>
  <si>
    <t>201403</t>
  </si>
  <si>
    <t>201404</t>
  </si>
  <si>
    <t>201405</t>
  </si>
  <si>
    <t>201406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</si>
  <si>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</si>
  <si>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</si>
  <si>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</si>
  <si>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</si>
  <si>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</si>
  <si>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</si>
  <si>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</si>
  <si>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</si>
  <si>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</si>
  <si>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</si>
  <si>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</si>
  <si>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</si>
  <si>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201507</t>
  </si>
  <si>
    <t>201508</t>
  </si>
  <si>
    <t>201509</t>
  </si>
  <si>
    <t>201510</t>
  </si>
  <si>
    <t>201511</t>
  </si>
  <si>
    <t>201512</t>
  </si>
  <si>
    <t>.DESC</t>
  </si>
  <si>
    <t xml:space="preserve">JOLTS: Job Openings: Total (SA, Thous) </t>
  </si>
  <si>
    <t xml:space="preserve">JOLTS: Job Openings: Total Private (SA, Thous) </t>
  </si>
  <si>
    <t xml:space="preserve">JOLTS: Job Openings: Construction (SA, Thous) </t>
  </si>
  <si>
    <t xml:space="preserve">JOLTS: Job Openings: Manufacturing (SA, Thous) </t>
  </si>
  <si>
    <t xml:space="preserve">JOLTS: Job Openings: Trade, Transportation, &amp; Utilities (SA, Thous) </t>
  </si>
  <si>
    <t xml:space="preserve">JOLTS: Job Openings: Retail Trade (SA, Thous) </t>
  </si>
  <si>
    <t xml:space="preserve">JOLTS: Job Openings: Professional &amp; Business Services (SA, Thous) </t>
  </si>
  <si>
    <t xml:space="preserve">JOLTS: Job Openings: Educational &amp; Health Services (SA, Thous) </t>
  </si>
  <si>
    <t xml:space="preserve">JOLTS: Job Openings: Leisure and Hospitality (SA, Thous) </t>
  </si>
  <si>
    <t xml:space="preserve">JOLTS: Job Openings: Arts, Entertainment, and Recreation (SA, Thous) </t>
  </si>
  <si>
    <t xml:space="preserve">JOLTS: Job Openings: Accomodation and Food Services (SA, Thous) </t>
  </si>
  <si>
    <t xml:space="preserve">JOLTS: Hires: Total (SA, Thous) </t>
  </si>
  <si>
    <t xml:space="preserve">JOLTS: Hires: Total Private (SA, Thous) </t>
  </si>
  <si>
    <t xml:space="preserve">JOLTS: Hires: Construction (SA, Thous) </t>
  </si>
  <si>
    <t xml:space="preserve">JOLTS: Hires: Manufacturing (SA, Thous) </t>
  </si>
  <si>
    <t xml:space="preserve">JOLTS: Hires: Trade, Transportation, &amp; Utilities (SA, Thous) </t>
  </si>
  <si>
    <t xml:space="preserve">JOLTS: Hires: Retail Trade (SA, Thous) </t>
  </si>
  <si>
    <t xml:space="preserve">JOLTS: Hires: Professional &amp; Business Services (SA, Thous) </t>
  </si>
  <si>
    <t xml:space="preserve">JOLTS: Hires: Educational &amp; Health Services (SA, Thous) </t>
  </si>
  <si>
    <t xml:space="preserve">JOLTS: Hires: Leisure and Hospitality (SA, Thous) </t>
  </si>
  <si>
    <t xml:space="preserve">JOLTS: Hires: Arts, Entertainment, and Recreation (SA, Thous) </t>
  </si>
  <si>
    <t xml:space="preserve">JOLTS: Hires: Accomodation and Food Services (SA, Thous) </t>
  </si>
  <si>
    <t xml:space="preserve">JOLTS: Job Openings Rate: Total (SA, %) </t>
  </si>
  <si>
    <t xml:space="preserve">JOLTS: Job Openings Rate: Total Private (SA, %) </t>
  </si>
  <si>
    <t xml:space="preserve">JOLTS: Job Openings Rate: Construction (SA, %) </t>
  </si>
  <si>
    <t xml:space="preserve">JOLTS: Job Openings Rate: Manufacturing (SA, %) </t>
  </si>
  <si>
    <t xml:space="preserve">JOLTS: Job Openings Rate: Trade, Transportation, &amp; Utilities (SA, %) </t>
  </si>
  <si>
    <t xml:space="preserve">JOLTS: Job Openings Rate: Retail Trade (SA, %) </t>
  </si>
  <si>
    <t xml:space="preserve">JOLTS: Job Openings Rate: Professional &amp; Business Services (SA, %) </t>
  </si>
  <si>
    <t xml:space="preserve">JOLTS: Job Openings Rate: Educational &amp; Health Services (SA, %) </t>
  </si>
  <si>
    <t xml:space="preserve">JOLTS: Job Openings Rate: Leisure and Hospitality (SA, %) </t>
  </si>
  <si>
    <t xml:space="preserve">JOLTS: Job Openings Rate: Arts, Entertainment, and Recreation (SA, %) </t>
  </si>
  <si>
    <t xml:space="preserve">JOLTS: Job Openings Rate: Accomodation and Food Services (SA, %) </t>
  </si>
  <si>
    <t xml:space="preserve">Unemployed: Nonagricultural Industries: Wage &amp; Salary Workers (NSA, Thous) </t>
  </si>
  <si>
    <t xml:space="preserve">Unemployed: Construction Industry: Wage &amp; Salary Workers (NSA, Thous) </t>
  </si>
  <si>
    <t xml:space="preserve">Unemployed: Manufacturing Industry: Wage &amp; Salary Workers (NSA, Thous) </t>
  </si>
  <si>
    <t xml:space="preserve">Unemployed: Wholesale &amp; Retail Trade: Wage &amp; Salary Workers (NSA, Thous) </t>
  </si>
  <si>
    <t xml:space="preserve">Unemployed: Transportation &amp; Utilities Indust: Wage &amp; Salary Workers(NSA, Thous) </t>
  </si>
  <si>
    <t xml:space="preserve">Unemployed: Professional/Business Services Ind: Wage &amp; Salary Workers(NSA,Thous) </t>
  </si>
  <si>
    <t xml:space="preserve">Unemployed: Education &amp; Health Services: Wage &amp; Salary Workers (NSA, Thous) </t>
  </si>
  <si>
    <t xml:space="preserve">Unemployed: Leisure &amp; Hospitality: Wage &amp; Salary Workers (NSA, Thous) </t>
  </si>
  <si>
    <t xml:space="preserve">Unemployed: Arts/Entertainment/Recreation Indus: Wage/Salary Workers(NSA, Thous) </t>
  </si>
  <si>
    <t xml:space="preserve">Unemployed: Accommodation &amp; Food Services: Wage &amp; Salary Workers (NSA, Thous) </t>
  </si>
  <si>
    <t xml:space="preserve">Unemployed: Construction Industry: Less 5 Weeks (NSA, Thous) </t>
  </si>
  <si>
    <t xml:space="preserve">Unemployed: Manufacturing Industry: Less 5 Weeks (NSA, Thous) </t>
  </si>
  <si>
    <t xml:space="preserve">Unemployed: Wholesale &amp; Retail Trade: Less 5 Weeks (NSA, Thous) </t>
  </si>
  <si>
    <t xml:space="preserve">Unemployed: Transportation &amp; Utilities: Less 5 Weeks (NSA, Thous) </t>
  </si>
  <si>
    <t xml:space="preserve">Unemployed: Professional &amp; Business Services Indus: Less 5 Weeks(NSA,Thous) </t>
  </si>
  <si>
    <t xml:space="preserve">Unemployed: Education &amp; Health Services: Less 5 Weeks (NSA, Thous) </t>
  </si>
  <si>
    <t xml:space="preserve">Unemployed: Leisure &amp; Hospitality Industry: Less 5 Weeks (NSA, Thous) </t>
  </si>
  <si>
    <t xml:space="preserve">Unemployment Rate: Nonagricultural Indust: Private Wage &amp; Salary Workers(NSA, %) </t>
  </si>
  <si>
    <t xml:space="preserve">Unemployment Rate: Construction Industry: Wage/Salary Workers (NSA, %) </t>
  </si>
  <si>
    <t xml:space="preserve">Unemployment Rate: Manufacturing Industry: Wage/Salary Workers (NSA, %) </t>
  </si>
  <si>
    <t xml:space="preserve">Unemployment Rate: Wholesale and Retail Trade: Wage/Salary Workers (NSA, %) </t>
  </si>
  <si>
    <t xml:space="preserve">Unemployment Rate: Transportation and Utilities Ind: Wage/Salary Workers(NSA, %) </t>
  </si>
  <si>
    <t xml:space="preserve">Unemployment Rate: Professional &amp; Business Services Indust: Wage/Sal Wkrs(NSA,%) </t>
  </si>
  <si>
    <t xml:space="preserve">Unemployment Rate: Education and Health Services: Wage/Salary Workers (NSA, %) </t>
  </si>
  <si>
    <t xml:space="preserve">Unemployment Rate: Leisure and Hospitality Industry: Wage/Salary Workers(NSA, %) </t>
  </si>
  <si>
    <t xml:space="preserve">Unemployment Rate: Arts/Entertainment/Recreation Indus: Wage/Sal Wkrs (NSA, %) </t>
  </si>
  <si>
    <t xml:space="preserve">Unemployment Rate: Accommodation &amp; Food Service Indus: Wage/Sal Wkrs (NSA, %) </t>
  </si>
  <si>
    <t xml:space="preserve">Unemployed: Less 5 Weeks: No Previous Work Experience (NSA, Thous) </t>
  </si>
  <si>
    <t>UA16@EMPL</t>
  </si>
  <si>
    <t xml:space="preserve">Unemployment (SA, Thous) </t>
  </si>
  <si>
    <t xml:space="preserve">Unemployed: Less 5 Weeks (SA, Thous) </t>
  </si>
  <si>
    <t xml:space="preserve">Unemployment Rate (SA, %) </t>
  </si>
  <si>
    <t xml:space="preserve">Civilian Employment (SA, Thous) </t>
  </si>
  <si>
    <t xml:space="preserve">Employment: Nonagricultural Industries (NSA, Thous) </t>
  </si>
  <si>
    <t xml:space="preserve">Employment: Construction Industry (NSA, Thous) </t>
  </si>
  <si>
    <t xml:space="preserve">Employment: Manufacturing Industry (NSA, Thous) </t>
  </si>
  <si>
    <t xml:space="preserve">Employment: Wholesale &amp; Retail Trade Industry (NSA, Thous) </t>
  </si>
  <si>
    <t xml:space="preserve">Employment: Transportation &amp; Utilities Industry (NSA, Thous) </t>
  </si>
  <si>
    <t xml:space="preserve">Employment: Professional &amp; Business Services Industry (NSA, Thous) </t>
  </si>
  <si>
    <t xml:space="preserve">Employment: Education &amp; Health Services Industry (NSA, Thous) </t>
  </si>
  <si>
    <t xml:space="preserve">Employment: Leisure &amp; Hospitality Industry (NSA, Thous) </t>
  </si>
  <si>
    <t xml:space="preserve">Employment: Arts/Entertainment/Recreation Industries (NSA, Thous) </t>
  </si>
  <si>
    <t xml:space="preserve">Employment: Accommodation &amp; Food Service Industries (NSA, Thous) </t>
  </si>
  <si>
    <t>Job openings rate</t>
  </si>
  <si>
    <t>Fill rate</t>
  </si>
  <si>
    <t>Source column</t>
  </si>
  <si>
    <t xml:space="preserve">JOLTS: Job Openings: Government (SA, Thous) </t>
  </si>
  <si>
    <t xml:space="preserve">JOLTS: Job Openings: State and Local Government (SA, Thous) </t>
  </si>
  <si>
    <t xml:space="preserve">JOLTS: Hires: Government (SA, Thous) </t>
  </si>
  <si>
    <t xml:space="preserve">JOLTS: Hires: State and Local Government (SA, Thous) </t>
  </si>
  <si>
    <t xml:space="preserve">JOLTS: Job Openings Rate: Government (SA, %) </t>
  </si>
  <si>
    <t xml:space="preserve">JOLTS: Job Openings Rate: State and Local Government (SA, %) </t>
  </si>
  <si>
    <t xml:space="preserve">Employment: Retail Trade Industry (NSA, Thous) </t>
  </si>
  <si>
    <t>UNRP16@EMPL</t>
  </si>
  <si>
    <t xml:space="preserve">Unemployed: Retail Trade: Wage &amp; Salary Workers (NSA, Thous) </t>
  </si>
  <si>
    <t>LERE@USECON</t>
  </si>
  <si>
    <t>LERU@USECON</t>
  </si>
  <si>
    <t>LERL@USECON</t>
  </si>
  <si>
    <t>LTURE@USECON</t>
  </si>
  <si>
    <t>LTURU@USECON</t>
  </si>
  <si>
    <t>LTURL@USECON</t>
  </si>
  <si>
    <t>LHRE@USECON</t>
  </si>
  <si>
    <t>LHRU@USECON</t>
  </si>
  <si>
    <t>LHRL@USECON</t>
  </si>
  <si>
    <t>LF@USECON</t>
  </si>
  <si>
    <t>LE@USECON</t>
  </si>
  <si>
    <t>LTU@USECON</t>
  </si>
  <si>
    <t>LH@USECON</t>
  </si>
  <si>
    <t xml:space="preserve">Flows into Employment: Employed to Employed (SA, Thous) </t>
  </si>
  <si>
    <t xml:space="preserve">Flows into Employment: Unemployed to Employed (SA, Thous) </t>
  </si>
  <si>
    <t xml:space="preserve">Flows into Employment: Not in the Labor Force to Employed (SA, Thous) </t>
  </si>
  <si>
    <t xml:space="preserve">Flows into Unemployment: Employed into Unemployed (SA, Thous) </t>
  </si>
  <si>
    <t xml:space="preserve">Flows into Unemployment: Unemployed into Unemployed (SA, Thous) </t>
  </si>
  <si>
    <t xml:space="preserve">Flows into Unemployment: Not in the Labor Force into Unemployed (SA, Thous) </t>
  </si>
  <si>
    <t xml:space="preserve">Flows into Not in the Labor Force: Employed into Not in the LF (SA, Thous) </t>
  </si>
  <si>
    <t xml:space="preserve">Flows into Not in the Labor Force: Unemployed into Not in the LF (SA, Thous) </t>
  </si>
  <si>
    <t xml:space="preserve">Flows into Not in the Labor Force: Not in the LF into Not in the LF (SA, Thous) </t>
  </si>
  <si>
    <t xml:space="preserve">Civilian Labor Force: 16 yr + (SA, Thous) </t>
  </si>
  <si>
    <t xml:space="preserve">Civilian Employment: Sixteen Years &amp; Over (SA, Thous) </t>
  </si>
  <si>
    <t xml:space="preserve">Unemployed, 16 Years &amp; Over: 16 yr + (SA, Thous) </t>
  </si>
  <si>
    <t xml:space="preserve">Not in the Labor Force: 16 yr + (SA, Thous) </t>
  </si>
  <si>
    <t>u[t]</t>
  </si>
  <si>
    <t>v[t]</t>
  </si>
  <si>
    <t>Industry unemployment rate, (NSA)</t>
  </si>
  <si>
    <t xml:space="preserve">Unemployed: Nonagricultural Indust: Government Wage &amp; Salary Workers(NSA, Thous) </t>
  </si>
  <si>
    <t xml:space="preserve">Unemployed: Public Administration: Less 5 Weeks (NSA, Thous) </t>
  </si>
  <si>
    <t xml:space="preserve">Employment: Public Administration (NSA, Thous) </t>
  </si>
  <si>
    <t xml:space="preserve">JOLTS: Quits Rate: Total (SA, %) </t>
  </si>
  <si>
    <t xml:space="preserve">JOLTS: Quits Rate: Total Private (SA, %) </t>
  </si>
  <si>
    <t xml:space="preserve">JOLTS: Quits Rate: Construction (SA, %) </t>
  </si>
  <si>
    <t xml:space="preserve">JOLTS: Quits Rate: Manufacturing (SA, %) </t>
  </si>
  <si>
    <t xml:space="preserve">JOLTS: Quits Rate: Trade, Transportation, &amp; Utilities (SA, %) </t>
  </si>
  <si>
    <t xml:space="preserve">JOLTS: Quits Rate: Retail Trade (SA, %) </t>
  </si>
  <si>
    <t xml:space="preserve">JOLTS: Quits Rate: Professional &amp; Business Services (SA, %) </t>
  </si>
  <si>
    <t xml:space="preserve">JOLTS: Quits Rate: Educational &amp; Health Services (SA, %) </t>
  </si>
  <si>
    <t xml:space="preserve">JOLTS: Quits Rate: Leisure and Hospitality (SA, %) </t>
  </si>
  <si>
    <t xml:space="preserve">JOLTS: Quits Rate: Arts, Entertainment, and Recreation (SA, %) </t>
  </si>
  <si>
    <t xml:space="preserve">JOLTS: Quits Rate: Accomodation and Food Services (SA, %) </t>
  </si>
  <si>
    <t xml:space="preserve">JOLTS: Quits Rate: Government (SA, %) </t>
  </si>
  <si>
    <t xml:space="preserve">JOLTS: Quits Rate: State and Local Government (SA, %) </t>
  </si>
  <si>
    <t>Quits rate</t>
  </si>
  <si>
    <t xml:space="preserve">Unemployment Rate: Government: Wage/Salary Workers (NSA, %) </t>
  </si>
  <si>
    <t>Industry unemployment rate, imputed version (NSA)</t>
  </si>
  <si>
    <t>Month</t>
  </si>
  <si>
    <t>Transportation and utilities</t>
  </si>
  <si>
    <t>Aggregate</t>
  </si>
  <si>
    <t>q[t]</t>
  </si>
  <si>
    <t>Industry name</t>
  </si>
  <si>
    <t>Industry unemployment rate, (SA)</t>
  </si>
  <si>
    <t>Quits</t>
  </si>
  <si>
    <t>Separations rate</t>
  </si>
  <si>
    <t>Separations</t>
  </si>
  <si>
    <t>Hires rate</t>
  </si>
  <si>
    <t xml:space="preserve">JOLTS: Quits: Total (SA, Thous) </t>
  </si>
  <si>
    <t xml:space="preserve">JOLTS: Quits: Total Private (SA, Thous) </t>
  </si>
  <si>
    <t xml:space="preserve">JOLTS: Quits: Construction (SA, Thous) </t>
  </si>
  <si>
    <t xml:space="preserve">JOLTS: Quits: Manufacturing (SA, Thous) </t>
  </si>
  <si>
    <t xml:space="preserve">JOLTS: Quits: Trade, Transportation, &amp; Utilities (SA, Thous) </t>
  </si>
  <si>
    <t xml:space="preserve">JOLTS: Quits: Retail Trade (SA, Thous) </t>
  </si>
  <si>
    <t xml:space="preserve">JOLTS: Quits: Professional &amp; Business Services (SA, Thous) </t>
  </si>
  <si>
    <t xml:space="preserve">JOLTS: Quits: Educational &amp; Health Services (SA, Thous) </t>
  </si>
  <si>
    <t xml:space="preserve">JOLTS: Quits: Leisure and Hospitality (SA, Thous) </t>
  </si>
  <si>
    <t xml:space="preserve">JOLTS: Quits: Arts, Entertainment, and Recreation (SA, Thous) </t>
  </si>
  <si>
    <t xml:space="preserve">JOLTS: Quits: Accomodation and Food Services (SA, Thous) </t>
  </si>
  <si>
    <t xml:space="preserve">JOLTS: Quits: Government (SA, Thous) </t>
  </si>
  <si>
    <t xml:space="preserve">JOLTS: Quits: State and Local Government (SA, Thous) </t>
  </si>
  <si>
    <t xml:space="preserve">JOLTS: Total Separations Rate: Total (SA, %) </t>
  </si>
  <si>
    <t xml:space="preserve">JOLTS: Total Separations Rate: Total Private (SA, %) </t>
  </si>
  <si>
    <t xml:space="preserve">JOLTS: Total Separations Rate: Construction (SA, %) </t>
  </si>
  <si>
    <t xml:space="preserve">JOLTS: Total Separations Rate: Manufacturing (SA, %) </t>
  </si>
  <si>
    <t xml:space="preserve">JOLTS: Total Separations Rate: Trade, Transportation, &amp; Utilities (SA, %) </t>
  </si>
  <si>
    <t xml:space="preserve">JOLTS: Separations Rate: Retail Trade (SA, %) </t>
  </si>
  <si>
    <t xml:space="preserve">JOLTS: Total Separations Rate: Professional &amp; Business Services (SA, %) </t>
  </si>
  <si>
    <t xml:space="preserve">JOLTS: Total Separations Rate: Educational &amp; Health Services (SA, %) </t>
  </si>
  <si>
    <t xml:space="preserve">JOLTS: Total Separations Rate: Leisure and Hospitality (SA, %) </t>
  </si>
  <si>
    <t xml:space="preserve">JOLTS: Total Separations Rate: Arts, Entertainment, and Recreation (SA, %) </t>
  </si>
  <si>
    <t xml:space="preserve">JOLTS: Separations Rate: Accomodation and Food Services (SA, %) </t>
  </si>
  <si>
    <t xml:space="preserve">JOLTS: Total Separations Rate: Government (SA, %) </t>
  </si>
  <si>
    <t xml:space="preserve">JOLTS: Separations Rate: State and Local Government (SA, %) </t>
  </si>
  <si>
    <t xml:space="preserve">JOLTS: Total Separations: Total (SA, Thous) </t>
  </si>
  <si>
    <t xml:space="preserve">JOLTS: Total Separations: Total Private (SA, Thous) </t>
  </si>
  <si>
    <t xml:space="preserve">JOLTS: Total Separations: Construction (SA, Thous) </t>
  </si>
  <si>
    <t xml:space="preserve">JOLTS: Total Separations: Manufacturing (SA, Thous) </t>
  </si>
  <si>
    <t xml:space="preserve">JOLTS: Total Separations: Trade, Transportation, &amp; Utilities (SA, Thous) </t>
  </si>
  <si>
    <t xml:space="preserve">JOLTS: Separations: Retail Trade (SA, Thous) </t>
  </si>
  <si>
    <t xml:space="preserve">JOLTS: Total Separations: Professional &amp; Business Services (SA, Thous) </t>
  </si>
  <si>
    <t xml:space="preserve">JOLTS: Total Separations: Educational &amp; Health Services (SA, Thous) </t>
  </si>
  <si>
    <t xml:space="preserve">JOLTS: Total Separations: Leisure and Hospitality (SA, Thous) </t>
  </si>
  <si>
    <t xml:space="preserve">JOLTS: Total Separations: Arts, Entertainment, and Recreation (SA, Thous) </t>
  </si>
  <si>
    <t xml:space="preserve">JOLTS: Separations: Accomodation and Food Services (SA, Thous) </t>
  </si>
  <si>
    <t xml:space="preserve">JOLTS: Total Separations: Government (SA, Thous) </t>
  </si>
  <si>
    <t xml:space="preserve">JOLTS: Separations: State and Local Government (SA, Thous) </t>
  </si>
  <si>
    <t xml:space="preserve">JOLTS: Hires Rate: Total (SA, %) </t>
  </si>
  <si>
    <t xml:space="preserve">JOLTS: Hires Rate: Total Private (SA, %) </t>
  </si>
  <si>
    <t xml:space="preserve">JOLTS: Hires Rate: Construction (SA, %) </t>
  </si>
  <si>
    <t xml:space="preserve">JOLTS: Hires Rate: Manufacturing (SA, %) </t>
  </si>
  <si>
    <t xml:space="preserve">JOLTS: Hires Rate: Trade, Transportation, &amp; Utilities (SA, %) </t>
  </si>
  <si>
    <t xml:space="preserve">JOLTS: Hires Rate: Retail Trade (SA, %) </t>
  </si>
  <si>
    <t xml:space="preserve">JOLTS: Hires Rate: Professional &amp; Business Services (SA, %) </t>
  </si>
  <si>
    <t xml:space="preserve">JOLTS: Hires Rate: Educational &amp; Health Services (SA, %) </t>
  </si>
  <si>
    <t xml:space="preserve">JOLTS: Hires Rate: Leisure and Hospitality (SA, %) </t>
  </si>
  <si>
    <t xml:space="preserve">JOLTS: Hires Rate: Arts, Entertainment, and Recreation (SA, %) </t>
  </si>
  <si>
    <t xml:space="preserve">JOLTS: Hires Rate: Accomodation and Food Services (SA, %) </t>
  </si>
  <si>
    <t xml:space="preserve">JOLTS: Hires Rate: Government (SA, %) </t>
  </si>
  <si>
    <t xml:space="preserve">JOLTS: Hires Rate: State and Local Government (SA, %) </t>
  </si>
  <si>
    <t>Code</t>
  </si>
  <si>
    <t>Employment</t>
  </si>
  <si>
    <t>NAGR</t>
  </si>
  <si>
    <t>PRIV</t>
  </si>
  <si>
    <t>CONS</t>
  </si>
  <si>
    <t>MANU</t>
  </si>
  <si>
    <t>TTUL</t>
  </si>
  <si>
    <t>PBSV</t>
  </si>
  <si>
    <t>EDUH</t>
  </si>
  <si>
    <t>LEIH</t>
  </si>
  <si>
    <t>GOVT</t>
  </si>
  <si>
    <t xml:space="preserve">All Employees: Total Nonfarm Payrolls (SA, Thous) </t>
  </si>
  <si>
    <t xml:space="preserve">All Employees: Total Private (SA, Thous) </t>
  </si>
  <si>
    <t xml:space="preserve">All Employees: Construction (SA, Thous) </t>
  </si>
  <si>
    <t xml:space="preserve">All Employees: Manufacturing (SA, Thous) </t>
  </si>
  <si>
    <t xml:space="preserve">All Employees: Trade, Transportation and Utilities (SA, Thous) </t>
  </si>
  <si>
    <t xml:space="preserve">All Employees: Professional and Business Services (SA, Thous) </t>
  </si>
  <si>
    <t xml:space="preserve">All Employees: Education and Health Services (SA, Thous) </t>
  </si>
  <si>
    <t xml:space="preserve">All Employees: Leisure and Hospitality (SA, Thous) </t>
  </si>
  <si>
    <t xml:space="preserve">All Employees: Government (SA, Thous) </t>
  </si>
  <si>
    <t>d[t]</t>
  </si>
  <si>
    <t>h[t]</t>
  </si>
  <si>
    <t>l[t]</t>
  </si>
  <si>
    <t>U[t]</t>
  </si>
  <si>
    <t>H[t]</t>
  </si>
  <si>
    <t>E[t]</t>
  </si>
  <si>
    <t>LF[t]</t>
  </si>
  <si>
    <t>t</t>
  </si>
  <si>
    <t>E*[t]</t>
  </si>
  <si>
    <t>L[t]</t>
  </si>
  <si>
    <t>Q[t]</t>
  </si>
  <si>
    <t>D[t]</t>
  </si>
  <si>
    <t>Last date on horizontal axis</t>
  </si>
  <si>
    <t>V[t]</t>
  </si>
  <si>
    <t>z[t]</t>
  </si>
  <si>
    <t>(v/u)-ratio</t>
  </si>
  <si>
    <t>ln(v/u)</t>
  </si>
  <si>
    <t>Actual values</t>
  </si>
  <si>
    <t>Log levels</t>
  </si>
  <si>
    <t>constant</t>
  </si>
  <si>
    <t>se</t>
  </si>
  <si>
    <t>elasticity</t>
  </si>
  <si>
    <t>R-squared</t>
  </si>
  <si>
    <t>std. dev.</t>
  </si>
  <si>
    <t>n</t>
  </si>
  <si>
    <t>Fitted levels</t>
  </si>
  <si>
    <t>Actual</t>
  </si>
  <si>
    <t>Fitted</t>
  </si>
  <si>
    <t>m</t>
  </si>
  <si>
    <t>ubc[t]</t>
  </si>
  <si>
    <t>v[t] prerecession</t>
  </si>
  <si>
    <t>v[t] post recession</t>
  </si>
  <si>
    <t>Last month</t>
  </si>
  <si>
    <t>Date</t>
  </si>
  <si>
    <t>What</t>
  </si>
  <si>
    <t>Label</t>
  </si>
  <si>
    <t>Fitted levels on Beveridge Curve (log-linearization expansion point)</t>
  </si>
  <si>
    <t>BC decomposition last date</t>
  </si>
  <si>
    <t>g[t]</t>
  </si>
  <si>
    <t>U[t] implied</t>
  </si>
  <si>
    <t>U[t] - U[t] implied</t>
  </si>
  <si>
    <t>O to E</t>
  </si>
  <si>
    <t>E to O</t>
  </si>
  <si>
    <t>O to U</t>
  </si>
  <si>
    <t>U to O</t>
  </si>
  <si>
    <t>N[t]</t>
  </si>
  <si>
    <t>X[t]</t>
  </si>
  <si>
    <t>n[t]</t>
  </si>
  <si>
    <t>x[t]</t>
  </si>
  <si>
    <t>Objective function</t>
  </si>
  <si>
    <t>average d[t]</t>
  </si>
  <si>
    <t>average z[t]</t>
  </si>
  <si>
    <t>gam[t]</t>
  </si>
  <si>
    <t>Actual levels</t>
  </si>
  <si>
    <t>mhat</t>
  </si>
  <si>
    <t>m[t]</t>
  </si>
  <si>
    <t>Fitted BCs</t>
  </si>
  <si>
    <t>ubc[t] new</t>
  </si>
  <si>
    <t>LERO@usecon</t>
  </si>
  <si>
    <t>lturo@usecon</t>
  </si>
  <si>
    <t>lhro@usecon</t>
  </si>
  <si>
    <t xml:space="preserve">Flows into Employment: Other Inflows to Employed (SA, Thous) </t>
  </si>
  <si>
    <t xml:space="preserve">Flows into Unemployment: Other Inflows into Unemployed (SA, Thous) </t>
  </si>
  <si>
    <t xml:space="preserve">Flows into Not in the Labor Force: Other Inflows into Not in the LF (SA, Thous) </t>
  </si>
  <si>
    <t>Job Creation curve</t>
  </si>
  <si>
    <t>NAIRU</t>
  </si>
  <si>
    <t>u</t>
  </si>
  <si>
    <t>JC</t>
  </si>
  <si>
    <t>Now</t>
  </si>
  <si>
    <t>v</t>
  </si>
  <si>
    <t>v[t] on JC ubc old</t>
  </si>
  <si>
    <t>v[t] on JC ubc new</t>
  </si>
  <si>
    <t>Quarter</t>
  </si>
  <si>
    <t>NAIRUQ@USECON</t>
  </si>
  <si>
    <t>19481 20154</t>
  </si>
  <si>
    <t>19481</t>
  </si>
  <si>
    <t>19482</t>
  </si>
  <si>
    <t>19483</t>
  </si>
  <si>
    <t>19484</t>
  </si>
  <si>
    <t>19491</t>
  </si>
  <si>
    <t>19492</t>
  </si>
  <si>
    <t>19493</t>
  </si>
  <si>
    <t>19494</t>
  </si>
  <si>
    <t>19501</t>
  </si>
  <si>
    <t>19502</t>
  </si>
  <si>
    <t>19503</t>
  </si>
  <si>
    <t>19504</t>
  </si>
  <si>
    <t>19511</t>
  </si>
  <si>
    <t>19512</t>
  </si>
  <si>
    <t>19513</t>
  </si>
  <si>
    <t>19514</t>
  </si>
  <si>
    <t>19521</t>
  </si>
  <si>
    <t>19522</t>
  </si>
  <si>
    <t>19523</t>
  </si>
  <si>
    <t>19524</t>
  </si>
  <si>
    <t>19531</t>
  </si>
  <si>
    <t>19532</t>
  </si>
  <si>
    <t>19533</t>
  </si>
  <si>
    <t>19534</t>
  </si>
  <si>
    <t>19541</t>
  </si>
  <si>
    <t>19542</t>
  </si>
  <si>
    <t>19543</t>
  </si>
  <si>
    <t>19544</t>
  </si>
  <si>
    <t>19551</t>
  </si>
  <si>
    <t>19552</t>
  </si>
  <si>
    <t>19553</t>
  </si>
  <si>
    <t>19554</t>
  </si>
  <si>
    <t>19561</t>
  </si>
  <si>
    <t>19562</t>
  </si>
  <si>
    <t>19563</t>
  </si>
  <si>
    <t>19564</t>
  </si>
  <si>
    <t>19571</t>
  </si>
  <si>
    <t>19572</t>
  </si>
  <si>
    <t>19573</t>
  </si>
  <si>
    <t>19574</t>
  </si>
  <si>
    <t>19581</t>
  </si>
  <si>
    <t>19582</t>
  </si>
  <si>
    <t>19583</t>
  </si>
  <si>
    <t>19584</t>
  </si>
  <si>
    <t>19591</t>
  </si>
  <si>
    <t>19592</t>
  </si>
  <si>
    <t>19593</t>
  </si>
  <si>
    <t>19594</t>
  </si>
  <si>
    <t>19601</t>
  </si>
  <si>
    <t>19602</t>
  </si>
  <si>
    <t>19603</t>
  </si>
  <si>
    <t>19604</t>
  </si>
  <si>
    <t>19611</t>
  </si>
  <si>
    <t>19612</t>
  </si>
  <si>
    <t>19613</t>
  </si>
  <si>
    <t>19614</t>
  </si>
  <si>
    <t>19621</t>
  </si>
  <si>
    <t>19622</t>
  </si>
  <si>
    <t>19623</t>
  </si>
  <si>
    <t>19624</t>
  </si>
  <si>
    <t>19631</t>
  </si>
  <si>
    <t>19632</t>
  </si>
  <si>
    <t>19633</t>
  </si>
  <si>
    <t>19634</t>
  </si>
  <si>
    <t>19641</t>
  </si>
  <si>
    <t>19642</t>
  </si>
  <si>
    <t>19643</t>
  </si>
  <si>
    <t>19644</t>
  </si>
  <si>
    <t>19651</t>
  </si>
  <si>
    <t>19652</t>
  </si>
  <si>
    <t>19653</t>
  </si>
  <si>
    <t>19654</t>
  </si>
  <si>
    <t>19661</t>
  </si>
  <si>
    <t>19662</t>
  </si>
  <si>
    <t>19663</t>
  </si>
  <si>
    <t>19664</t>
  </si>
  <si>
    <t>19671</t>
  </si>
  <si>
    <t>19672</t>
  </si>
  <si>
    <t>19673</t>
  </si>
  <si>
    <t>19674</t>
  </si>
  <si>
    <t>19681</t>
  </si>
  <si>
    <t>19682</t>
  </si>
  <si>
    <t>19683</t>
  </si>
  <si>
    <t>19684</t>
  </si>
  <si>
    <t>19691</t>
  </si>
  <si>
    <t>19692</t>
  </si>
  <si>
    <t>19693</t>
  </si>
  <si>
    <t>19694</t>
  </si>
  <si>
    <t>19701</t>
  </si>
  <si>
    <t>19702</t>
  </si>
  <si>
    <t>19703</t>
  </si>
  <si>
    <t>19704</t>
  </si>
  <si>
    <t>19711</t>
  </si>
  <si>
    <t>19712</t>
  </si>
  <si>
    <t>19713</t>
  </si>
  <si>
    <t>19714</t>
  </si>
  <si>
    <t>19721</t>
  </si>
  <si>
    <t>19722</t>
  </si>
  <si>
    <t>19723</t>
  </si>
  <si>
    <t>19724</t>
  </si>
  <si>
    <t>19731</t>
  </si>
  <si>
    <t>19732</t>
  </si>
  <si>
    <t>19733</t>
  </si>
  <si>
    <t>19734</t>
  </si>
  <si>
    <t>19741</t>
  </si>
  <si>
    <t>19742</t>
  </si>
  <si>
    <t>19743</t>
  </si>
  <si>
    <t>19744</t>
  </si>
  <si>
    <t>19751</t>
  </si>
  <si>
    <t>19752</t>
  </si>
  <si>
    <t>19753</t>
  </si>
  <si>
    <t>19754</t>
  </si>
  <si>
    <t>19761</t>
  </si>
  <si>
    <t>19762</t>
  </si>
  <si>
    <t>19763</t>
  </si>
  <si>
    <t>19764</t>
  </si>
  <si>
    <t>19771</t>
  </si>
  <si>
    <t>19772</t>
  </si>
  <si>
    <t>19773</t>
  </si>
  <si>
    <t>19774</t>
  </si>
  <si>
    <t>19781</t>
  </si>
  <si>
    <t>19782</t>
  </si>
  <si>
    <t>19783</t>
  </si>
  <si>
    <t>19784</t>
  </si>
  <si>
    <t>19791</t>
  </si>
  <si>
    <t>19792</t>
  </si>
  <si>
    <t>19793</t>
  </si>
  <si>
    <t>19794</t>
  </si>
  <si>
    <t>19801</t>
  </si>
  <si>
    <t>19802</t>
  </si>
  <si>
    <t>19803</t>
  </si>
  <si>
    <t>19804</t>
  </si>
  <si>
    <t>19811</t>
  </si>
  <si>
    <t>19812</t>
  </si>
  <si>
    <t>19813</t>
  </si>
  <si>
    <t>19814</t>
  </si>
  <si>
    <t>19821</t>
  </si>
  <si>
    <t>19822</t>
  </si>
  <si>
    <t>19823</t>
  </si>
  <si>
    <t>19824</t>
  </si>
  <si>
    <t>19831</t>
  </si>
  <si>
    <t>19832</t>
  </si>
  <si>
    <t>19833</t>
  </si>
  <si>
    <t>19834</t>
  </si>
  <si>
    <t>19841</t>
  </si>
  <si>
    <t>19842</t>
  </si>
  <si>
    <t>19843</t>
  </si>
  <si>
    <t>19844</t>
  </si>
  <si>
    <t>19851</t>
  </si>
  <si>
    <t>19852</t>
  </si>
  <si>
    <t>19853</t>
  </si>
  <si>
    <t>19854</t>
  </si>
  <si>
    <t>19861</t>
  </si>
  <si>
    <t>19862</t>
  </si>
  <si>
    <t>19863</t>
  </si>
  <si>
    <t>19864</t>
  </si>
  <si>
    <t>19871</t>
  </si>
  <si>
    <t>19872</t>
  </si>
  <si>
    <t>19873</t>
  </si>
  <si>
    <t>19874</t>
  </si>
  <si>
    <t>19881</t>
  </si>
  <si>
    <t>19882</t>
  </si>
  <si>
    <t>19883</t>
  </si>
  <si>
    <t>19884</t>
  </si>
  <si>
    <t>19891</t>
  </si>
  <si>
    <t>19892</t>
  </si>
  <si>
    <t>19893</t>
  </si>
  <si>
    <t>19894</t>
  </si>
  <si>
    <t>19901</t>
  </si>
  <si>
    <t>19902</t>
  </si>
  <si>
    <t>19903</t>
  </si>
  <si>
    <t>19904</t>
  </si>
  <si>
    <t>19911</t>
  </si>
  <si>
    <t>19912</t>
  </si>
  <si>
    <t>19913</t>
  </si>
  <si>
    <t>19914</t>
  </si>
  <si>
    <t>19921</t>
  </si>
  <si>
    <t>19922</t>
  </si>
  <si>
    <t>19923</t>
  </si>
  <si>
    <t>19924</t>
  </si>
  <si>
    <t>19931</t>
  </si>
  <si>
    <t>19932</t>
  </si>
  <si>
    <t>19933</t>
  </si>
  <si>
    <t>19934</t>
  </si>
  <si>
    <t>19941</t>
  </si>
  <si>
    <t>19942</t>
  </si>
  <si>
    <t>19943</t>
  </si>
  <si>
    <t>19944</t>
  </si>
  <si>
    <t>19951</t>
  </si>
  <si>
    <t>19952</t>
  </si>
  <si>
    <t>19953</t>
  </si>
  <si>
    <t>19954</t>
  </si>
  <si>
    <t>19961</t>
  </si>
  <si>
    <t>19962</t>
  </si>
  <si>
    <t>19963</t>
  </si>
  <si>
    <t>19964</t>
  </si>
  <si>
    <t>19971</t>
  </si>
  <si>
    <t>19972</t>
  </si>
  <si>
    <t>19973</t>
  </si>
  <si>
    <t>19974</t>
  </si>
  <si>
    <t>19981</t>
  </si>
  <si>
    <t>19982</t>
  </si>
  <si>
    <t>19983</t>
  </si>
  <si>
    <t>19984</t>
  </si>
  <si>
    <t>19991</t>
  </si>
  <si>
    <t>19992</t>
  </si>
  <si>
    <t>19993</t>
  </si>
  <si>
    <t>19994</t>
  </si>
  <si>
    <t>20001</t>
  </si>
  <si>
    <t>20002</t>
  </si>
  <si>
    <t>20003</t>
  </si>
  <si>
    <t>20004</t>
  </si>
  <si>
    <t>20011</t>
  </si>
  <si>
    <t>20012</t>
  </si>
  <si>
    <t>20013</t>
  </si>
  <si>
    <t>20014</t>
  </si>
  <si>
    <t>20021</t>
  </si>
  <si>
    <t>20022</t>
  </si>
  <si>
    <t>20023</t>
  </si>
  <si>
    <t>20024</t>
  </si>
  <si>
    <t>20031</t>
  </si>
  <si>
    <t>20032</t>
  </si>
  <si>
    <t>20033</t>
  </si>
  <si>
    <t>20034</t>
  </si>
  <si>
    <t>20041</t>
  </si>
  <si>
    <t>20042</t>
  </si>
  <si>
    <t>20043</t>
  </si>
  <si>
    <t>20044</t>
  </si>
  <si>
    <t>20051</t>
  </si>
  <si>
    <t>20052</t>
  </si>
  <si>
    <t>20053</t>
  </si>
  <si>
    <t>20054</t>
  </si>
  <si>
    <t>20061</t>
  </si>
  <si>
    <t>20062</t>
  </si>
  <si>
    <t>20063</t>
  </si>
  <si>
    <t>20064</t>
  </si>
  <si>
    <t>20071</t>
  </si>
  <si>
    <t>20072</t>
  </si>
  <si>
    <t>20073</t>
  </si>
  <si>
    <t>20074</t>
  </si>
  <si>
    <t>20081</t>
  </si>
  <si>
    <t>20082</t>
  </si>
  <si>
    <t>20083</t>
  </si>
  <si>
    <t>20084</t>
  </si>
  <si>
    <t>20091</t>
  </si>
  <si>
    <t>20092</t>
  </si>
  <si>
    <t>20093</t>
  </si>
  <si>
    <t>20094</t>
  </si>
  <si>
    <t>20101</t>
  </si>
  <si>
    <t>20102</t>
  </si>
  <si>
    <t>20103</t>
  </si>
  <si>
    <t>20104</t>
  </si>
  <si>
    <t>20111</t>
  </si>
  <si>
    <t>20112</t>
  </si>
  <si>
    <t>20113</t>
  </si>
  <si>
    <t>20114</t>
  </si>
  <si>
    <t>20121</t>
  </si>
  <si>
    <t>20122</t>
  </si>
  <si>
    <t>20123</t>
  </si>
  <si>
    <t>20124</t>
  </si>
  <si>
    <t>20131</t>
  </si>
  <si>
    <t>20132</t>
  </si>
  <si>
    <t>20133</t>
  </si>
  <si>
    <t>20134</t>
  </si>
  <si>
    <t>20141</t>
  </si>
  <si>
    <t>20142</t>
  </si>
  <si>
    <t>20143</t>
  </si>
  <si>
    <t>20144</t>
  </si>
  <si>
    <t>20151</t>
  </si>
  <si>
    <t>20152</t>
  </si>
  <si>
    <t>20153</t>
  </si>
  <si>
    <t>20154</t>
  </si>
  <si>
    <t xml:space="preserve">Natural Rate of Unemployment {CBO} (%) </t>
  </si>
  <si>
    <t>V</t>
  </si>
  <si>
    <t>Natural rate</t>
  </si>
  <si>
    <t>Vacancy rate</t>
  </si>
  <si>
    <t>Natural rate of unemployment</t>
  </si>
  <si>
    <t>Before 2007 recession</t>
  </si>
  <si>
    <t>Fitted v</t>
  </si>
  <si>
    <t>Since 2007 recession</t>
  </si>
  <si>
    <t>U</t>
  </si>
  <si>
    <t>Labels</t>
  </si>
  <si>
    <t>1950s</t>
  </si>
  <si>
    <t>1960s</t>
  </si>
  <si>
    <t>1970s</t>
  </si>
  <si>
    <t>1980s</t>
  </si>
  <si>
    <t>1990s</t>
  </si>
  <si>
    <t>2000s</t>
  </si>
  <si>
    <t>LA16@EMPL</t>
  </si>
  <si>
    <t>194801 201512</t>
  </si>
  <si>
    <t>194801</t>
  </si>
  <si>
    <t>194802</t>
  </si>
  <si>
    <t>194803</t>
  </si>
  <si>
    <t>194804</t>
  </si>
  <si>
    <t>194805</t>
  </si>
  <si>
    <t>194806</t>
  </si>
  <si>
    <t>194807</t>
  </si>
  <si>
    <t>194808</t>
  </si>
  <si>
    <t>194809</t>
  </si>
  <si>
    <t>194810</t>
  </si>
  <si>
    <t>194811</t>
  </si>
  <si>
    <t>194812</t>
  </si>
  <si>
    <t>194901</t>
  </si>
  <si>
    <t>194902</t>
  </si>
  <si>
    <t>194903</t>
  </si>
  <si>
    <t>194904</t>
  </si>
  <si>
    <t>194905</t>
  </si>
  <si>
    <t>194906</t>
  </si>
  <si>
    <t>194907</t>
  </si>
  <si>
    <t>194908</t>
  </si>
  <si>
    <t>194909</t>
  </si>
  <si>
    <t>194910</t>
  </si>
  <si>
    <t>194911</t>
  </si>
  <si>
    <t>194912</t>
  </si>
  <si>
    <t>195001</t>
  </si>
  <si>
    <t>195002</t>
  </si>
  <si>
    <t>195003</t>
  </si>
  <si>
    <t>195004</t>
  </si>
  <si>
    <t>195005</t>
  </si>
  <si>
    <t>195006</t>
  </si>
  <si>
    <t>195007</t>
  </si>
  <si>
    <t>195008</t>
  </si>
  <si>
    <t>195009</t>
  </si>
  <si>
    <t>195010</t>
  </si>
  <si>
    <t>195011</t>
  </si>
  <si>
    <t>195012</t>
  </si>
  <si>
    <t>195101</t>
  </si>
  <si>
    <t>195102</t>
  </si>
  <si>
    <t>195103</t>
  </si>
  <si>
    <t>195104</t>
  </si>
  <si>
    <t>195105</t>
  </si>
  <si>
    <t>195106</t>
  </si>
  <si>
    <t>195107</t>
  </si>
  <si>
    <t>195108</t>
  </si>
  <si>
    <t>195109</t>
  </si>
  <si>
    <t>195110</t>
  </si>
  <si>
    <t>195111</t>
  </si>
  <si>
    <t>195112</t>
  </si>
  <si>
    <t>195201</t>
  </si>
  <si>
    <t>195202</t>
  </si>
  <si>
    <t>195203</t>
  </si>
  <si>
    <t>195204</t>
  </si>
  <si>
    <t>195205</t>
  </si>
  <si>
    <t>195206</t>
  </si>
  <si>
    <t>195207</t>
  </si>
  <si>
    <t>195208</t>
  </si>
  <si>
    <t>195209</t>
  </si>
  <si>
    <t>195210</t>
  </si>
  <si>
    <t>195211</t>
  </si>
  <si>
    <t>195212</t>
  </si>
  <si>
    <t>195301</t>
  </si>
  <si>
    <t>195302</t>
  </si>
  <si>
    <t>195303</t>
  </si>
  <si>
    <t>195304</t>
  </si>
  <si>
    <t>195305</t>
  </si>
  <si>
    <t>195306</t>
  </si>
  <si>
    <t>195307</t>
  </si>
  <si>
    <t>195308</t>
  </si>
  <si>
    <t>195309</t>
  </si>
  <si>
    <t>195310</t>
  </si>
  <si>
    <t>195311</t>
  </si>
  <si>
    <t>195312</t>
  </si>
  <si>
    <t>195401</t>
  </si>
  <si>
    <t>195402</t>
  </si>
  <si>
    <t>195403</t>
  </si>
  <si>
    <t>195404</t>
  </si>
  <si>
    <t>195405</t>
  </si>
  <si>
    <t>195406</t>
  </si>
  <si>
    <t>195407</t>
  </si>
  <si>
    <t>195408</t>
  </si>
  <si>
    <t>195409</t>
  </si>
  <si>
    <t>195410</t>
  </si>
  <si>
    <t>195411</t>
  </si>
  <si>
    <t>195412</t>
  </si>
  <si>
    <t>195501</t>
  </si>
  <si>
    <t>195502</t>
  </si>
  <si>
    <t>195503</t>
  </si>
  <si>
    <t>195504</t>
  </si>
  <si>
    <t>195505</t>
  </si>
  <si>
    <t>195506</t>
  </si>
  <si>
    <t>195507</t>
  </si>
  <si>
    <t>195508</t>
  </si>
  <si>
    <t>195509</t>
  </si>
  <si>
    <t>195510</t>
  </si>
  <si>
    <t>195511</t>
  </si>
  <si>
    <t>195512</t>
  </si>
  <si>
    <t>195601</t>
  </si>
  <si>
    <t>195602</t>
  </si>
  <si>
    <t>195603</t>
  </si>
  <si>
    <t>195604</t>
  </si>
  <si>
    <t>195605</t>
  </si>
  <si>
    <t>195606</t>
  </si>
  <si>
    <t>195607</t>
  </si>
  <si>
    <t>195608</t>
  </si>
  <si>
    <t>195609</t>
  </si>
  <si>
    <t>195610</t>
  </si>
  <si>
    <t>195611</t>
  </si>
  <si>
    <t>195612</t>
  </si>
  <si>
    <t>195701</t>
  </si>
  <si>
    <t>195702</t>
  </si>
  <si>
    <t>195703</t>
  </si>
  <si>
    <t>195704</t>
  </si>
  <si>
    <t>195705</t>
  </si>
  <si>
    <t>195706</t>
  </si>
  <si>
    <t>195707</t>
  </si>
  <si>
    <t>195708</t>
  </si>
  <si>
    <t>195709</t>
  </si>
  <si>
    <t>195710</t>
  </si>
  <si>
    <t>195711</t>
  </si>
  <si>
    <t>195712</t>
  </si>
  <si>
    <t>195801</t>
  </si>
  <si>
    <t>195802</t>
  </si>
  <si>
    <t>195803</t>
  </si>
  <si>
    <t>195804</t>
  </si>
  <si>
    <t>195805</t>
  </si>
  <si>
    <t>195806</t>
  </si>
  <si>
    <t>195807</t>
  </si>
  <si>
    <t>195808</t>
  </si>
  <si>
    <t>195809</t>
  </si>
  <si>
    <t>195810</t>
  </si>
  <si>
    <t>195811</t>
  </si>
  <si>
    <t>195812</t>
  </si>
  <si>
    <t>195901</t>
  </si>
  <si>
    <t>195902</t>
  </si>
  <si>
    <t>195903</t>
  </si>
  <si>
    <t>195904</t>
  </si>
  <si>
    <t>195905</t>
  </si>
  <si>
    <t>195906</t>
  </si>
  <si>
    <t>195907</t>
  </si>
  <si>
    <t>195908</t>
  </si>
  <si>
    <t>195909</t>
  </si>
  <si>
    <t>195910</t>
  </si>
  <si>
    <t>195911</t>
  </si>
  <si>
    <t>195912</t>
  </si>
  <si>
    <t>196001</t>
  </si>
  <si>
    <t>196002</t>
  </si>
  <si>
    <t>196003</t>
  </si>
  <si>
    <t>196004</t>
  </si>
  <si>
    <t>196005</t>
  </si>
  <si>
    <t>196006</t>
  </si>
  <si>
    <t>196007</t>
  </si>
  <si>
    <t>196008</t>
  </si>
  <si>
    <t>196009</t>
  </si>
  <si>
    <t>196010</t>
  </si>
  <si>
    <t>196011</t>
  </si>
  <si>
    <t>196012</t>
  </si>
  <si>
    <t>196101</t>
  </si>
  <si>
    <t>196102</t>
  </si>
  <si>
    <t>196103</t>
  </si>
  <si>
    <t>196104</t>
  </si>
  <si>
    <t>196105</t>
  </si>
  <si>
    <t>196106</t>
  </si>
  <si>
    <t>196107</t>
  </si>
  <si>
    <t>196108</t>
  </si>
  <si>
    <t>196109</t>
  </si>
  <si>
    <t>196110</t>
  </si>
  <si>
    <t>196111</t>
  </si>
  <si>
    <t>196112</t>
  </si>
  <si>
    <t>196201</t>
  </si>
  <si>
    <t>196202</t>
  </si>
  <si>
    <t>196203</t>
  </si>
  <si>
    <t>196204</t>
  </si>
  <si>
    <t>196205</t>
  </si>
  <si>
    <t>196206</t>
  </si>
  <si>
    <t>196207</t>
  </si>
  <si>
    <t>196208</t>
  </si>
  <si>
    <t>196209</t>
  </si>
  <si>
    <t>196210</t>
  </si>
  <si>
    <t>196211</t>
  </si>
  <si>
    <t>196212</t>
  </si>
  <si>
    <t>196301</t>
  </si>
  <si>
    <t>196302</t>
  </si>
  <si>
    <t>196303</t>
  </si>
  <si>
    <t>196304</t>
  </si>
  <si>
    <t>196305</t>
  </si>
  <si>
    <t>196306</t>
  </si>
  <si>
    <t>196307</t>
  </si>
  <si>
    <t>196308</t>
  </si>
  <si>
    <t>196309</t>
  </si>
  <si>
    <t>196310</t>
  </si>
  <si>
    <t>196311</t>
  </si>
  <si>
    <t>196312</t>
  </si>
  <si>
    <t>196401</t>
  </si>
  <si>
    <t>196402</t>
  </si>
  <si>
    <t>196403</t>
  </si>
  <si>
    <t>196404</t>
  </si>
  <si>
    <t>196405</t>
  </si>
  <si>
    <t>196406</t>
  </si>
  <si>
    <t>196407</t>
  </si>
  <si>
    <t>196408</t>
  </si>
  <si>
    <t>196409</t>
  </si>
  <si>
    <t>196410</t>
  </si>
  <si>
    <t>196411</t>
  </si>
  <si>
    <t>196412</t>
  </si>
  <si>
    <t>196501</t>
  </si>
  <si>
    <t>196502</t>
  </si>
  <si>
    <t>196503</t>
  </si>
  <si>
    <t>196504</t>
  </si>
  <si>
    <t>196505</t>
  </si>
  <si>
    <t>196506</t>
  </si>
  <si>
    <t>196507</t>
  </si>
  <si>
    <t>196508</t>
  </si>
  <si>
    <t>196509</t>
  </si>
  <si>
    <t>196510</t>
  </si>
  <si>
    <t>196511</t>
  </si>
  <si>
    <t>196512</t>
  </si>
  <si>
    <t>196601</t>
  </si>
  <si>
    <t>196602</t>
  </si>
  <si>
    <t>196603</t>
  </si>
  <si>
    <t>196604</t>
  </si>
  <si>
    <t>196605</t>
  </si>
  <si>
    <t>196606</t>
  </si>
  <si>
    <t>196607</t>
  </si>
  <si>
    <t>196608</t>
  </si>
  <si>
    <t>196609</t>
  </si>
  <si>
    <t>196610</t>
  </si>
  <si>
    <t>196611</t>
  </si>
  <si>
    <t>196612</t>
  </si>
  <si>
    <t>196701</t>
  </si>
  <si>
    <t>196702</t>
  </si>
  <si>
    <t>196703</t>
  </si>
  <si>
    <t>196704</t>
  </si>
  <si>
    <t>196705</t>
  </si>
  <si>
    <t>196706</t>
  </si>
  <si>
    <t>196707</t>
  </si>
  <si>
    <t>196708</t>
  </si>
  <si>
    <t>196709</t>
  </si>
  <si>
    <t>196710</t>
  </si>
  <si>
    <t>196711</t>
  </si>
  <si>
    <t>196712</t>
  </si>
  <si>
    <t>196801</t>
  </si>
  <si>
    <t>196802</t>
  </si>
  <si>
    <t>196803</t>
  </si>
  <si>
    <t>196804</t>
  </si>
  <si>
    <t>196805</t>
  </si>
  <si>
    <t>196806</t>
  </si>
  <si>
    <t>196807</t>
  </si>
  <si>
    <t>196808</t>
  </si>
  <si>
    <t>196809</t>
  </si>
  <si>
    <t>196810</t>
  </si>
  <si>
    <t>196811</t>
  </si>
  <si>
    <t>196812</t>
  </si>
  <si>
    <t>196901</t>
  </si>
  <si>
    <t>196902</t>
  </si>
  <si>
    <t>196903</t>
  </si>
  <si>
    <t>196904</t>
  </si>
  <si>
    <t>196905</t>
  </si>
  <si>
    <t>196906</t>
  </si>
  <si>
    <t>196907</t>
  </si>
  <si>
    <t>196908</t>
  </si>
  <si>
    <t>196909</t>
  </si>
  <si>
    <t>196910</t>
  </si>
  <si>
    <t>196911</t>
  </si>
  <si>
    <t>196912</t>
  </si>
  <si>
    <t>197001</t>
  </si>
  <si>
    <t>197002</t>
  </si>
  <si>
    <t>197003</t>
  </si>
  <si>
    <t>197004</t>
  </si>
  <si>
    <t>197005</t>
  </si>
  <si>
    <t>197006</t>
  </si>
  <si>
    <t>197007</t>
  </si>
  <si>
    <t>197008</t>
  </si>
  <si>
    <t>197009</t>
  </si>
  <si>
    <t>197010</t>
  </si>
  <si>
    <t>197011</t>
  </si>
  <si>
    <t>197012</t>
  </si>
  <si>
    <t>197101</t>
  </si>
  <si>
    <t>197102</t>
  </si>
  <si>
    <t>197103</t>
  </si>
  <si>
    <t>197104</t>
  </si>
  <si>
    <t>197105</t>
  </si>
  <si>
    <t>197106</t>
  </si>
  <si>
    <t>197107</t>
  </si>
  <si>
    <t>197108</t>
  </si>
  <si>
    <t>197109</t>
  </si>
  <si>
    <t>197110</t>
  </si>
  <si>
    <t>197111</t>
  </si>
  <si>
    <t>197112</t>
  </si>
  <si>
    <t>197201</t>
  </si>
  <si>
    <t>197202</t>
  </si>
  <si>
    <t>197203</t>
  </si>
  <si>
    <t>197204</t>
  </si>
  <si>
    <t>197205</t>
  </si>
  <si>
    <t>197206</t>
  </si>
  <si>
    <t>197207</t>
  </si>
  <si>
    <t>197208</t>
  </si>
  <si>
    <t>197209</t>
  </si>
  <si>
    <t>197210</t>
  </si>
  <si>
    <t>197211</t>
  </si>
  <si>
    <t>197212</t>
  </si>
  <si>
    <t>197301</t>
  </si>
  <si>
    <t>197302</t>
  </si>
  <si>
    <t>197303</t>
  </si>
  <si>
    <t>197304</t>
  </si>
  <si>
    <t>197305</t>
  </si>
  <si>
    <t>197306</t>
  </si>
  <si>
    <t>197307</t>
  </si>
  <si>
    <t>197308</t>
  </si>
  <si>
    <t>197309</t>
  </si>
  <si>
    <t>197310</t>
  </si>
  <si>
    <t>197311</t>
  </si>
  <si>
    <t>197312</t>
  </si>
  <si>
    <t>197401</t>
  </si>
  <si>
    <t>197402</t>
  </si>
  <si>
    <t>197403</t>
  </si>
  <si>
    <t>197404</t>
  </si>
  <si>
    <t>197405</t>
  </si>
  <si>
    <t>197406</t>
  </si>
  <si>
    <t>197407</t>
  </si>
  <si>
    <t>197408</t>
  </si>
  <si>
    <t>197409</t>
  </si>
  <si>
    <t>197410</t>
  </si>
  <si>
    <t>197411</t>
  </si>
  <si>
    <t>197412</t>
  </si>
  <si>
    <t>197501</t>
  </si>
  <si>
    <t>197502</t>
  </si>
  <si>
    <t>197503</t>
  </si>
  <si>
    <t>197504</t>
  </si>
  <si>
    <t>197505</t>
  </si>
  <si>
    <t>197506</t>
  </si>
  <si>
    <t>197507</t>
  </si>
  <si>
    <t>197508</t>
  </si>
  <si>
    <t>197509</t>
  </si>
  <si>
    <t>197510</t>
  </si>
  <si>
    <t>197511</t>
  </si>
  <si>
    <t>197512</t>
  </si>
  <si>
    <t>197601</t>
  </si>
  <si>
    <t>197602</t>
  </si>
  <si>
    <t>197603</t>
  </si>
  <si>
    <t>197604</t>
  </si>
  <si>
    <t>197605</t>
  </si>
  <si>
    <t>197606</t>
  </si>
  <si>
    <t>197607</t>
  </si>
  <si>
    <t>197608</t>
  </si>
  <si>
    <t>197609</t>
  </si>
  <si>
    <t>197610</t>
  </si>
  <si>
    <t>197611</t>
  </si>
  <si>
    <t>197612</t>
  </si>
  <si>
    <t>197701</t>
  </si>
  <si>
    <t>197702</t>
  </si>
  <si>
    <t>197703</t>
  </si>
  <si>
    <t>197704</t>
  </si>
  <si>
    <t>197705</t>
  </si>
  <si>
    <t>197706</t>
  </si>
  <si>
    <t>197707</t>
  </si>
  <si>
    <t>197708</t>
  </si>
  <si>
    <t>197709</t>
  </si>
  <si>
    <t>197710</t>
  </si>
  <si>
    <t>197711</t>
  </si>
  <si>
    <t>197712</t>
  </si>
  <si>
    <t>197801</t>
  </si>
  <si>
    <t>197802</t>
  </si>
  <si>
    <t>197803</t>
  </si>
  <si>
    <t>197804</t>
  </si>
  <si>
    <t>197805</t>
  </si>
  <si>
    <t>197806</t>
  </si>
  <si>
    <t>197807</t>
  </si>
  <si>
    <t>197808</t>
  </si>
  <si>
    <t>197809</t>
  </si>
  <si>
    <t>197810</t>
  </si>
  <si>
    <t>197811</t>
  </si>
  <si>
    <t>197812</t>
  </si>
  <si>
    <t>197901</t>
  </si>
  <si>
    <t>197902</t>
  </si>
  <si>
    <t>197903</t>
  </si>
  <si>
    <t>197904</t>
  </si>
  <si>
    <t>197905</t>
  </si>
  <si>
    <t>197906</t>
  </si>
  <si>
    <t>197907</t>
  </si>
  <si>
    <t>197908</t>
  </si>
  <si>
    <t>197909</t>
  </si>
  <si>
    <t>197910</t>
  </si>
  <si>
    <t>197911</t>
  </si>
  <si>
    <t>197912</t>
  </si>
  <si>
    <t>198001</t>
  </si>
  <si>
    <t>198002</t>
  </si>
  <si>
    <t>198003</t>
  </si>
  <si>
    <t>198004</t>
  </si>
  <si>
    <t>198005</t>
  </si>
  <si>
    <t>198006</t>
  </si>
  <si>
    <t>198007</t>
  </si>
  <si>
    <t>198008</t>
  </si>
  <si>
    <t>198009</t>
  </si>
  <si>
    <t>198010</t>
  </si>
  <si>
    <t>198011</t>
  </si>
  <si>
    <t>198012</t>
  </si>
  <si>
    <t>198101</t>
  </si>
  <si>
    <t>198102</t>
  </si>
  <si>
    <t>198103</t>
  </si>
  <si>
    <t>198104</t>
  </si>
  <si>
    <t>198105</t>
  </si>
  <si>
    <t>198106</t>
  </si>
  <si>
    <t>198107</t>
  </si>
  <si>
    <t>198108</t>
  </si>
  <si>
    <t>198109</t>
  </si>
  <si>
    <t>198110</t>
  </si>
  <si>
    <t>198111</t>
  </si>
  <si>
    <t>198112</t>
  </si>
  <si>
    <t>198201</t>
  </si>
  <si>
    <t>198202</t>
  </si>
  <si>
    <t>198203</t>
  </si>
  <si>
    <t>198204</t>
  </si>
  <si>
    <t>198205</t>
  </si>
  <si>
    <t>198206</t>
  </si>
  <si>
    <t>198207</t>
  </si>
  <si>
    <t>198208</t>
  </si>
  <si>
    <t>198209</t>
  </si>
  <si>
    <t>198210</t>
  </si>
  <si>
    <t>198211</t>
  </si>
  <si>
    <t>198212</t>
  </si>
  <si>
    <t>198301</t>
  </si>
  <si>
    <t>198302</t>
  </si>
  <si>
    <t>198303</t>
  </si>
  <si>
    <t>198304</t>
  </si>
  <si>
    <t>198305</t>
  </si>
  <si>
    <t>198306</t>
  </si>
  <si>
    <t>198307</t>
  </si>
  <si>
    <t>198308</t>
  </si>
  <si>
    <t>198309</t>
  </si>
  <si>
    <t>198310</t>
  </si>
  <si>
    <t>198311</t>
  </si>
  <si>
    <t>198312</t>
  </si>
  <si>
    <t>198401</t>
  </si>
  <si>
    <t>198402</t>
  </si>
  <si>
    <t>198403</t>
  </si>
  <si>
    <t>198404</t>
  </si>
  <si>
    <t>198405</t>
  </si>
  <si>
    <t>198406</t>
  </si>
  <si>
    <t>198407</t>
  </si>
  <si>
    <t>198408</t>
  </si>
  <si>
    <t>198409</t>
  </si>
  <si>
    <t>198410</t>
  </si>
  <si>
    <t>198411</t>
  </si>
  <si>
    <t>198412</t>
  </si>
  <si>
    <t>198501</t>
  </si>
  <si>
    <t>198502</t>
  </si>
  <si>
    <t>198503</t>
  </si>
  <si>
    <t>198504</t>
  </si>
  <si>
    <t>198505</t>
  </si>
  <si>
    <t>198506</t>
  </si>
  <si>
    <t>198507</t>
  </si>
  <si>
    <t>198508</t>
  </si>
  <si>
    <t>198509</t>
  </si>
  <si>
    <t>198510</t>
  </si>
  <si>
    <t>198511</t>
  </si>
  <si>
    <t>198512</t>
  </si>
  <si>
    <t>198601</t>
  </si>
  <si>
    <t>198602</t>
  </si>
  <si>
    <t>198603</t>
  </si>
  <si>
    <t>198604</t>
  </si>
  <si>
    <t>198605</t>
  </si>
  <si>
    <t>198606</t>
  </si>
  <si>
    <t>198607</t>
  </si>
  <si>
    <t>198608</t>
  </si>
  <si>
    <t>198609</t>
  </si>
  <si>
    <t>198610</t>
  </si>
  <si>
    <t>198611</t>
  </si>
  <si>
    <t>198612</t>
  </si>
  <si>
    <t>198701</t>
  </si>
  <si>
    <t>198702</t>
  </si>
  <si>
    <t>198703</t>
  </si>
  <si>
    <t>198704</t>
  </si>
  <si>
    <t>198705</t>
  </si>
  <si>
    <t>198706</t>
  </si>
  <si>
    <t>198707</t>
  </si>
  <si>
    <t>198708</t>
  </si>
  <si>
    <t>198709</t>
  </si>
  <si>
    <t>198710</t>
  </si>
  <si>
    <t>198711</t>
  </si>
  <si>
    <t>198712</t>
  </si>
  <si>
    <t>198801</t>
  </si>
  <si>
    <t>198802</t>
  </si>
  <si>
    <t>198803</t>
  </si>
  <si>
    <t>198804</t>
  </si>
  <si>
    <t>198805</t>
  </si>
  <si>
    <t>198806</t>
  </si>
  <si>
    <t>198807</t>
  </si>
  <si>
    <t>198808</t>
  </si>
  <si>
    <t>198809</t>
  </si>
  <si>
    <t>198810</t>
  </si>
  <si>
    <t>198811</t>
  </si>
  <si>
    <t>198812</t>
  </si>
  <si>
    <t>198901</t>
  </si>
  <si>
    <t>198902</t>
  </si>
  <si>
    <t>198903</t>
  </si>
  <si>
    <t>198904</t>
  </si>
  <si>
    <t>198905</t>
  </si>
  <si>
    <t>198906</t>
  </si>
  <si>
    <t>198907</t>
  </si>
  <si>
    <t>198908</t>
  </si>
  <si>
    <t>198909</t>
  </si>
  <si>
    <t>198910</t>
  </si>
  <si>
    <t>198911</t>
  </si>
  <si>
    <t>198912</t>
  </si>
  <si>
    <t>199001</t>
  </si>
  <si>
    <t>199002</t>
  </si>
  <si>
    <t>199003</t>
  </si>
  <si>
    <t>199004</t>
  </si>
  <si>
    <t>199005</t>
  </si>
  <si>
    <t>199006</t>
  </si>
  <si>
    <t>199007</t>
  </si>
  <si>
    <t>199008</t>
  </si>
  <si>
    <t>199009</t>
  </si>
  <si>
    <t>199010</t>
  </si>
  <si>
    <t>199011</t>
  </si>
  <si>
    <t>199012</t>
  </si>
  <si>
    <t>199101</t>
  </si>
  <si>
    <t>199102</t>
  </si>
  <si>
    <t>199103</t>
  </si>
  <si>
    <t>199104</t>
  </si>
  <si>
    <t>199105</t>
  </si>
  <si>
    <t>199106</t>
  </si>
  <si>
    <t>199107</t>
  </si>
  <si>
    <t>199108</t>
  </si>
  <si>
    <t>199109</t>
  </si>
  <si>
    <t>199110</t>
  </si>
  <si>
    <t>199111</t>
  </si>
  <si>
    <t>199112</t>
  </si>
  <si>
    <t>199201</t>
  </si>
  <si>
    <t>199202</t>
  </si>
  <si>
    <t>199203</t>
  </si>
  <si>
    <t>199204</t>
  </si>
  <si>
    <t>199205</t>
  </si>
  <si>
    <t>199206</t>
  </si>
  <si>
    <t>199207</t>
  </si>
  <si>
    <t>199208</t>
  </si>
  <si>
    <t>199209</t>
  </si>
  <si>
    <t>199210</t>
  </si>
  <si>
    <t>199211</t>
  </si>
  <si>
    <t>199212</t>
  </si>
  <si>
    <t>199301</t>
  </si>
  <si>
    <t>199302</t>
  </si>
  <si>
    <t>199303</t>
  </si>
  <si>
    <t>199304</t>
  </si>
  <si>
    <t>199305</t>
  </si>
  <si>
    <t>199306</t>
  </si>
  <si>
    <t>199307</t>
  </si>
  <si>
    <t>199308</t>
  </si>
  <si>
    <t>199309</t>
  </si>
  <si>
    <t>199310</t>
  </si>
  <si>
    <t>199311</t>
  </si>
  <si>
    <t>199312</t>
  </si>
  <si>
    <t>199401</t>
  </si>
  <si>
    <t>199402</t>
  </si>
  <si>
    <t>199403</t>
  </si>
  <si>
    <t>199404</t>
  </si>
  <si>
    <t>199405</t>
  </si>
  <si>
    <t>199406</t>
  </si>
  <si>
    <t>199407</t>
  </si>
  <si>
    <t>199408</t>
  </si>
  <si>
    <t>199409</t>
  </si>
  <si>
    <t>199410</t>
  </si>
  <si>
    <t>199411</t>
  </si>
  <si>
    <t>199412</t>
  </si>
  <si>
    <t>199501</t>
  </si>
  <si>
    <t>199502</t>
  </si>
  <si>
    <t>199503</t>
  </si>
  <si>
    <t>199504</t>
  </si>
  <si>
    <t>199505</t>
  </si>
  <si>
    <t>199506</t>
  </si>
  <si>
    <t>199507</t>
  </si>
  <si>
    <t>199508</t>
  </si>
  <si>
    <t>199509</t>
  </si>
  <si>
    <t>199510</t>
  </si>
  <si>
    <t>199511</t>
  </si>
  <si>
    <t>199512</t>
  </si>
  <si>
    <t>199601</t>
  </si>
  <si>
    <t>199602</t>
  </si>
  <si>
    <t>199603</t>
  </si>
  <si>
    <t>199604</t>
  </si>
  <si>
    <t>199605</t>
  </si>
  <si>
    <t>199606</t>
  </si>
  <si>
    <t>199607</t>
  </si>
  <si>
    <t>199608</t>
  </si>
  <si>
    <t>199609</t>
  </si>
  <si>
    <t>199610</t>
  </si>
  <si>
    <t>199611</t>
  </si>
  <si>
    <t>199612</t>
  </si>
  <si>
    <t>199701</t>
  </si>
  <si>
    <t>199702</t>
  </si>
  <si>
    <t>199703</t>
  </si>
  <si>
    <t>199704</t>
  </si>
  <si>
    <t>199705</t>
  </si>
  <si>
    <t>199706</t>
  </si>
  <si>
    <t>199707</t>
  </si>
  <si>
    <t>199708</t>
  </si>
  <si>
    <t>199709</t>
  </si>
  <si>
    <t>199710</t>
  </si>
  <si>
    <t>199711</t>
  </si>
  <si>
    <t>199712</t>
  </si>
  <si>
    <t>199801</t>
  </si>
  <si>
    <t>199802</t>
  </si>
  <si>
    <t>199803</t>
  </si>
  <si>
    <t>199804</t>
  </si>
  <si>
    <t>199805</t>
  </si>
  <si>
    <t>199806</t>
  </si>
  <si>
    <t>199807</t>
  </si>
  <si>
    <t>199808</t>
  </si>
  <si>
    <t>199809</t>
  </si>
  <si>
    <t>199810</t>
  </si>
  <si>
    <t>199811</t>
  </si>
  <si>
    <t>199812</t>
  </si>
  <si>
    <t>199901</t>
  </si>
  <si>
    <t>199902</t>
  </si>
  <si>
    <t>199903</t>
  </si>
  <si>
    <t>199904</t>
  </si>
  <si>
    <t>199905</t>
  </si>
  <si>
    <t>199906</t>
  </si>
  <si>
    <t>199907</t>
  </si>
  <si>
    <t>199908</t>
  </si>
  <si>
    <t>199909</t>
  </si>
  <si>
    <t>199910</t>
  </si>
  <si>
    <t>199911</t>
  </si>
  <si>
    <t>199912</t>
  </si>
  <si>
    <t xml:space="preserve">Civilian Labor Force (SA, Thous) </t>
  </si>
  <si>
    <t>unemployment rate</t>
  </si>
  <si>
    <t>Valletta</t>
  </si>
  <si>
    <t>Use Rob's vacancy series</t>
  </si>
  <si>
    <t>quarter</t>
  </si>
  <si>
    <t>Natural Rate (CBO)</t>
  </si>
  <si>
    <t>RECESSQ2@USECON</t>
  </si>
  <si>
    <t xml:space="preserve">Quarterly NBER Recession/Expansion (+1 or 0) </t>
  </si>
  <si>
    <t>Year</t>
  </si>
  <si>
    <t>Label?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</si>
</sst>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mm"/>
    <numFmt numFmtId="165" formatCode="0.0"/>
    <numFmt numFmtId="166" formatCode="0.0000"/>
    <numFmt numFmtId="167" formatCode="0.00000"/>
    <numFmt numFmtId="168" formatCode="mm/dd/yy;@"/>
  </numFmts>
  <fonts count="5" x14ac:knownFonts="1">
    <font>
      <sz val="11"/>
      <color theme="1"/>
      <name val="Calibri"/>
      <family val="2"/>
      <scheme val="minor"/>
    </font>
    <font>
      <sz val="10"/>
      <color indexed="81"/>
      <name val="Tahoma"/>
      <family val="2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rgb="FF9BBB5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164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2" borderId="0" xfId="0" applyFill="1"/>
    <xf numFmtId="14" fontId="0" fillId="0" borderId="0" xfId="0" applyNumberFormat="1"/>
    <xf numFmtId="0" fontId="0" fillId="3" borderId="0" xfId="0" applyFill="1"/>
    <xf numFmtId="0" fontId="2" fillId="0" borderId="0" xfId="0" applyFont="1" applyAlignment="1">
      <alignment horizontal="center"/>
    </xf>
    <xf numFmtId="166" fontId="0" fillId="0" borderId="0" xfId="0" applyNumberFormat="1"/>
    <xf numFmtId="167" fontId="0" fillId="0" borderId="0" xfId="0" applyNumberFormat="1"/>
    <xf numFmtId="2" fontId="0" fillId="0" borderId="0" xfId="0" applyNumberFormat="1"/>
    <xf numFmtId="0" fontId="3" fillId="0" borderId="0" xfId="1" applyAlignment="1" applyProtection="1"/>
    <xf numFmtId="0" fontId="4" fillId="0" borderId="0" xfId="0" applyFont="1"/>
    <xf numFmtId="168" fontId="0" fillId="0" borderId="0" xfId="0" applyNumberFormat="1"/>
    <xf numFmtId="14" fontId="4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3.xml"/><Relationship Id="rId39" Type="http://schemas.openxmlformats.org/officeDocument/2006/relationships/chartsheet" Target="chartsheets/sheet16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1.xml"/><Relationship Id="rId42" Type="http://schemas.openxmlformats.org/officeDocument/2006/relationships/chartsheet" Target="chartsheets/sheet1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hartsheet" Target="chartsheets/sheet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1.xml"/><Relationship Id="rId32" Type="http://schemas.openxmlformats.org/officeDocument/2006/relationships/chartsheet" Target="chartsheets/sheet9.xml"/><Relationship Id="rId37" Type="http://schemas.openxmlformats.org/officeDocument/2006/relationships/chartsheet" Target="chartsheets/sheet14.xml"/><Relationship Id="rId40" Type="http://schemas.openxmlformats.org/officeDocument/2006/relationships/chartsheet" Target="chartsheets/sheet1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hartsheet" Target="chartsheets/sheet5.xml"/><Relationship Id="rId36" Type="http://schemas.openxmlformats.org/officeDocument/2006/relationships/chartsheet" Target="chartsheets/sheet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8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hartsheet" Target="chartsheets/sheet4.xml"/><Relationship Id="rId30" Type="http://schemas.openxmlformats.org/officeDocument/2006/relationships/chartsheet" Target="chartsheets/sheet7.xml"/><Relationship Id="rId35" Type="http://schemas.openxmlformats.org/officeDocument/2006/relationships/chartsheet" Target="chartsheets/sheet12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2.xml"/><Relationship Id="rId33" Type="http://schemas.openxmlformats.org/officeDocument/2006/relationships/chartsheet" Target="chartsheets/sheet10.xml"/><Relationship Id="rId38" Type="http://schemas.openxmlformats.org/officeDocument/2006/relationships/chartsheet" Target="chartsheets/sheet15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chartsheet" Target="chartsheets/sheet1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image" Target="../media/image1.emf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574367742989E-2"/>
          <c:y val="0.10897850014108502"/>
          <c:w val="0.96779085126452613"/>
          <c:h val="0.82847021966369583"/>
        </c:manualLayout>
      </c:layout>
      <c:lineChart>
        <c:grouping val="standard"/>
        <c:varyColors val="0"/>
        <c:ser>
          <c:idx val="1"/>
          <c:order val="1"/>
          <c:tx>
            <c:v>_FRBDummySeriesRight</c:v>
          </c:tx>
          <c:spPr>
            <a:ln>
              <a:noFill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5E-42D7-83D6-AB64A38A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67744"/>
        <c:axId val="145561856"/>
      </c:lineChart>
      <c:scatterChart>
        <c:scatterStyle val="lineMarker"/>
        <c:varyColors val="0"/>
        <c:ser>
          <c:idx val="0"/>
          <c:order val="0"/>
          <c:tx>
            <c:strRef>
              <c:f>'Plumbing - Fitted BC'!$E$2</c:f>
              <c:strCache>
                <c:ptCount val="1"/>
                <c:pt idx="0">
                  <c:v>v[t] prerecession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BC'!$E$3:$E$194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3.7705561043639958E-2</c:v>
                </c:pt>
                <c:pt idx="12">
                  <c:v>3.7674715950367595E-2</c:v>
                </c:pt>
                <c:pt idx="13">
                  <c:v>3.4263395296981004E-2</c:v>
                </c:pt>
                <c:pt idx="14">
                  <c:v>3.4776907667091607E-2</c:v>
                </c:pt>
                <c:pt idx="15">
                  <c:v>3.3995265649658074E-2</c:v>
                </c:pt>
                <c:pt idx="16">
                  <c:v>3.2585067373213199E-2</c:v>
                </c:pt>
                <c:pt idx="17">
                  <c:v>3.1799917878930078E-2</c:v>
                </c:pt>
                <c:pt idx="18">
                  <c:v>3.1075334366484762E-2</c:v>
                </c:pt>
                <c:pt idx="19">
                  <c:v>3.0454873221197006E-2</c:v>
                </c:pt>
                <c:pt idx="20">
                  <c:v>2.9558031432155241E-2</c:v>
                </c:pt>
                <c:pt idx="21">
                  <c:v>2.658485190241586E-2</c:v>
                </c:pt>
                <c:pt idx="22">
                  <c:v>2.6317355470260942E-2</c:v>
                </c:pt>
                <c:pt idx="23">
                  <c:v>2.6504516715197463E-2</c:v>
                </c:pt>
                <c:pt idx="24">
                  <c:v>2.6624330105915937E-2</c:v>
                </c:pt>
                <c:pt idx="25">
                  <c:v>2.5184022717931472E-2</c:v>
                </c:pt>
                <c:pt idx="26">
                  <c:v>2.6570931699270793E-2</c:v>
                </c:pt>
                <c:pt idx="27">
                  <c:v>2.522623588362875E-2</c:v>
                </c:pt>
                <c:pt idx="28">
                  <c:v>2.6021971452058888E-2</c:v>
                </c:pt>
                <c:pt idx="29">
                  <c:v>2.4329097630700611E-2</c:v>
                </c:pt>
                <c:pt idx="30">
                  <c:v>2.5456694444860036E-2</c:v>
                </c:pt>
                <c:pt idx="31">
                  <c:v>2.5546271291676328E-2</c:v>
                </c:pt>
                <c:pt idx="32">
                  <c:v>2.4644379358646881E-2</c:v>
                </c:pt>
                <c:pt idx="33">
                  <c:v>2.65889909627306E-2</c:v>
                </c:pt>
                <c:pt idx="34">
                  <c:v>2.6245601452361208E-2</c:v>
                </c:pt>
                <c:pt idx="35">
                  <c:v>2.2937604611539358E-2</c:v>
                </c:pt>
                <c:pt idx="36">
                  <c:v>2.7022586042065009E-2</c:v>
                </c:pt>
                <c:pt idx="37">
                  <c:v>2.5305455880259797E-2</c:v>
                </c:pt>
                <c:pt idx="38">
                  <c:v>2.2985393444349172E-2</c:v>
                </c:pt>
                <c:pt idx="39">
                  <c:v>2.3368633232046691E-2</c:v>
                </c:pt>
                <c:pt idx="40">
                  <c:v>2.3377561151728496E-2</c:v>
                </c:pt>
                <c:pt idx="41">
                  <c:v>2.4023572566824018E-2</c:v>
                </c:pt>
                <c:pt idx="42">
                  <c:v>2.335847666032443E-2</c:v>
                </c:pt>
                <c:pt idx="43">
                  <c:v>2.3924452263875733E-2</c:v>
                </c:pt>
                <c:pt idx="44">
                  <c:v>2.2943299744322455E-2</c:v>
                </c:pt>
                <c:pt idx="45">
                  <c:v>2.3561898758873229E-2</c:v>
                </c:pt>
                <c:pt idx="46">
                  <c:v>2.4627883620883487E-2</c:v>
                </c:pt>
                <c:pt idx="47">
                  <c:v>2.4379465823808739E-2</c:v>
                </c:pt>
                <c:pt idx="48">
                  <c:v>2.483868314603381E-2</c:v>
                </c:pt>
                <c:pt idx="49">
                  <c:v>2.5507917538093814E-2</c:v>
                </c:pt>
                <c:pt idx="50">
                  <c:v>2.5291364869295656E-2</c:v>
                </c:pt>
                <c:pt idx="51">
                  <c:v>2.6186141556752741E-2</c:v>
                </c:pt>
                <c:pt idx="52">
                  <c:v>2.6818589282936116E-2</c:v>
                </c:pt>
                <c:pt idx="53">
                  <c:v>2.5380936492047604E-2</c:v>
                </c:pt>
                <c:pt idx="54">
                  <c:v>2.8138512140138218E-2</c:v>
                </c:pt>
                <c:pt idx="55">
                  <c:v>2.6790798104013074E-2</c:v>
                </c:pt>
                <c:pt idx="56">
                  <c:v>2.7699686404722375E-2</c:v>
                </c:pt>
                <c:pt idx="57">
                  <c:v>2.8215218270751352E-2</c:v>
                </c:pt>
                <c:pt idx="58">
                  <c:v>2.4954818721646444E-2</c:v>
                </c:pt>
                <c:pt idx="59">
                  <c:v>2.7974493843848255E-2</c:v>
                </c:pt>
                <c:pt idx="60">
                  <c:v>2.6732113071400755E-2</c:v>
                </c:pt>
                <c:pt idx="61">
                  <c:v>2.7533895199706851E-2</c:v>
                </c:pt>
                <c:pt idx="62">
                  <c:v>2.8636197440585008E-2</c:v>
                </c:pt>
                <c:pt idx="63">
                  <c:v>2.9558983176807455E-2</c:v>
                </c:pt>
                <c:pt idx="64">
                  <c:v>2.824957556415357E-2</c:v>
                </c:pt>
                <c:pt idx="65">
                  <c:v>2.9519651923789324E-2</c:v>
                </c:pt>
                <c:pt idx="66">
                  <c:v>3.0079052527943476E-2</c:v>
                </c:pt>
                <c:pt idx="67">
                  <c:v>2.966530706702537E-2</c:v>
                </c:pt>
                <c:pt idx="68">
                  <c:v>3.086308342056817E-2</c:v>
                </c:pt>
                <c:pt idx="69">
                  <c:v>3.0467515031651279E-2</c:v>
                </c:pt>
                <c:pt idx="70">
                  <c:v>3.1899979150340423E-2</c:v>
                </c:pt>
                <c:pt idx="71">
                  <c:v>3.0756621516693988E-2</c:v>
                </c:pt>
                <c:pt idx="72">
                  <c:v>3.0819338130322182E-2</c:v>
                </c:pt>
                <c:pt idx="73">
                  <c:v>3.0652492931028313E-2</c:v>
                </c:pt>
                <c:pt idx="74">
                  <c:v>3.1904571656868899E-2</c:v>
                </c:pt>
                <c:pt idx="75">
                  <c:v>3.1628835120977798E-2</c:v>
                </c:pt>
                <c:pt idx="76">
                  <c:v>3.1963698015358533E-2</c:v>
                </c:pt>
                <c:pt idx="77">
                  <c:v>3.0883820384889522E-2</c:v>
                </c:pt>
                <c:pt idx="78">
                  <c:v>2.906197416079628E-2</c:v>
                </c:pt>
                <c:pt idx="79">
                  <c:v>3.1933095266830899E-2</c:v>
                </c:pt>
                <c:pt idx="80">
                  <c:v>3.2343580547069373E-2</c:v>
                </c:pt>
                <c:pt idx="81">
                  <c:v>3.1459972612653521E-2</c:v>
                </c:pt>
                <c:pt idx="82">
                  <c:v>3.3270634157379644E-2</c:v>
                </c:pt>
                <c:pt idx="83">
                  <c:v>3.2396705898985613E-2</c:v>
                </c:pt>
                <c:pt idx="84">
                  <c:v>3.2472480948348856E-2</c:v>
                </c:pt>
                <c:pt idx="85">
                  <c:v>3.1638601493358925E-2</c:v>
                </c:pt>
                <c:pt idx="86">
                  <c:v>3.3122695414754974E-2</c:v>
                </c:pt>
                <c:pt idx="87">
                  <c:v>3.1682526713201993E-2</c:v>
                </c:pt>
                <c:pt idx="88">
                  <c:v>3.152205276900015E-2</c:v>
                </c:pt>
                <c:pt idx="89">
                  <c:v>3.2940713738876366E-2</c:v>
                </c:pt>
                <c:pt idx="90">
                  <c:v>3.1002949644845866E-2</c:v>
                </c:pt>
                <c:pt idx="91">
                  <c:v>3.160005629045877E-2</c:v>
                </c:pt>
                <c:pt idx="92">
                  <c:v>3.1890212179586326E-2</c:v>
                </c:pt>
                <c:pt idx="93">
                  <c:v>3.0093765838824126E-2</c:v>
                </c:pt>
                <c:pt idx="94">
                  <c:v>3.0894868893589805E-2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5E-42D7-83D6-AB64A38A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2992"/>
        <c:axId val="145560704"/>
      </c:scatterChart>
      <c:valAx>
        <c:axId val="172612992"/>
        <c:scaling>
          <c:orientation val="minMax"/>
          <c:min val="2.0000000000000011E-2"/>
        </c:scaling>
        <c:delete val="0"/>
        <c:axPos val="b"/>
        <c:numFmt formatCode="0%" sourceLinked="0"/>
        <c:majorTickMark val="in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60704"/>
        <c:crosses val="min"/>
        <c:crossBetween val="midCat"/>
      </c:valAx>
      <c:valAx>
        <c:axId val="145560704"/>
        <c:scaling>
          <c:orientation val="minMax"/>
          <c:max val="0.05"/>
          <c:min val="1.0000000000000005E-2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1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612992"/>
        <c:crosses val="autoZero"/>
        <c:crossBetween val="midCat"/>
        <c:majorUnit val="1.0000000000000005E-2"/>
      </c:valAx>
      <c:valAx>
        <c:axId val="145561856"/>
        <c:scaling>
          <c:orientation val="minMax"/>
          <c:max val="0.05"/>
          <c:min val="1.0000000000000005E-2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567744"/>
        <c:crosses val="max"/>
        <c:crossBetween val="between"/>
        <c:majorUnit val="1.0000000000000005E-2"/>
        <c:minorUnit val="2.0000000000000009E-3"/>
      </c:valAx>
      <c:catAx>
        <c:axId val="14556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5561856"/>
        <c:crosses val="autoZero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12676628153102E-2"/>
          <c:y val="0.10897800465373264"/>
          <c:w val="0.96777464674369384"/>
          <c:h val="0.82846054823023563"/>
        </c:manualLayout>
      </c:layout>
      <c:lineChart>
        <c:grouping val="standard"/>
        <c:varyColors val="0"/>
        <c:ser>
          <c:idx val="2"/>
          <c:order val="2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08-4FAF-A4C4-922302F5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01664"/>
        <c:axId val="174795776"/>
      </c:lineChart>
      <c:scatterChart>
        <c:scatterStyle val="lineMarker"/>
        <c:varyColors val="0"/>
        <c:ser>
          <c:idx val="0"/>
          <c:order val="0"/>
          <c:tx>
            <c:strRef>
              <c:f>'Plumbing - JC estimate'!$D$1</c:f>
              <c:strCache>
                <c:ptCount val="1"/>
                <c:pt idx="0">
                  <c:v>Before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estimate'!$D$2:$D$265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08-4FAF-A4C4-922302F57A3C}"/>
            </c:ext>
          </c:extLst>
        </c:ser>
        <c:ser>
          <c:idx val="1"/>
          <c:order val="1"/>
          <c:tx>
            <c:strRef>
              <c:f>'Plumbing - JC estimate'!$E$1</c:f>
              <c:strCache>
                <c:ptCount val="1"/>
                <c:pt idx="0">
                  <c:v>Since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estimate'!$E$2:$E$265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2.7230517184687497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8-4FAF-A4C4-922302F5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92064"/>
        <c:axId val="174794240"/>
      </c:scatterChart>
      <c:valAx>
        <c:axId val="174792064"/>
        <c:scaling>
          <c:orientation val="minMax"/>
          <c:max val="6.5"/>
          <c:min val="4.5"/>
        </c:scaling>
        <c:delete val="0"/>
        <c:axPos val="b"/>
        <c:numFmt formatCode="0.0" sourceLinked="0"/>
        <c:majorTickMark val="in"/>
        <c:minorTickMark val="none"/>
        <c:tickLblPos val="low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794240"/>
        <c:crosses val="min"/>
        <c:crossBetween val="midCat"/>
      </c:valAx>
      <c:valAx>
        <c:axId val="174794240"/>
        <c:scaling>
          <c:orientation val="minMax"/>
          <c:min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792064"/>
        <c:crosses val="autoZero"/>
        <c:crossBetween val="midCat"/>
      </c:valAx>
      <c:valAx>
        <c:axId val="174795776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801664"/>
        <c:crosses val="max"/>
        <c:crossBetween val="between"/>
        <c:majorUnit val="0.5"/>
        <c:minorUnit val="0.1"/>
      </c:valAx>
      <c:catAx>
        <c:axId val="174801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795776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12676628153102E-2"/>
          <c:y val="0.10897800465373264"/>
          <c:w val="0.96777464674369384"/>
          <c:h val="0.82846054823023563"/>
        </c:manualLayout>
      </c:layout>
      <c:lineChart>
        <c:grouping val="standard"/>
        <c:varyColors val="0"/>
        <c:ser>
          <c:idx val="2"/>
          <c:order val="2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B9-4894-8818-C27FF366F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7760"/>
        <c:axId val="174756224"/>
      </c:lineChart>
      <c:scatterChart>
        <c:scatterStyle val="lineMarker"/>
        <c:varyColors val="0"/>
        <c:ser>
          <c:idx val="0"/>
          <c:order val="0"/>
          <c:tx>
            <c:strRef>
              <c:f>'Plumbing - JC estimate'!$D$1</c:f>
              <c:strCache>
                <c:ptCount val="1"/>
                <c:pt idx="0">
                  <c:v>Before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estimate'!$D$2:$D$265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B9-4894-8818-C27FF366F59E}"/>
            </c:ext>
          </c:extLst>
        </c:ser>
        <c:ser>
          <c:idx val="1"/>
          <c:order val="1"/>
          <c:tx>
            <c:strRef>
              <c:f>'Plumbing - JC estimate'!$E$1</c:f>
              <c:strCache>
                <c:ptCount val="1"/>
                <c:pt idx="0">
                  <c:v>Since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estimate'!$E$2:$E$265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2.7230517184687497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B9-4894-8818-C27FF366F59E}"/>
            </c:ext>
          </c:extLst>
        </c:ser>
        <c:ser>
          <c:idx val="3"/>
          <c:order val="3"/>
          <c:tx>
            <c:v>Fitted JC curve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JC estimate'!$G$9:$G$10</c:f>
              <c:numCache>
                <c:formatCode>General</c:formatCode>
                <c:ptCount val="2"/>
                <c:pt idx="0">
                  <c:v>4.5</c:v>
                </c:pt>
                <c:pt idx="1">
                  <c:v>6.5</c:v>
                </c:pt>
              </c:numCache>
            </c:numRef>
          </c:xVal>
          <c:yVal>
            <c:numRef>
              <c:f>'Plumbing - JC estimate'!$H$9:$H$10</c:f>
              <c:numCache>
                <c:formatCode>General</c:formatCode>
                <c:ptCount val="2"/>
                <c:pt idx="0">
                  <c:v>2.5288288451148175</c:v>
                </c:pt>
                <c:pt idx="1">
                  <c:v>4.8610496863752957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B9-4894-8818-C27FF366F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740608"/>
        <c:axId val="174742144"/>
      </c:scatterChart>
      <c:valAx>
        <c:axId val="174740608"/>
        <c:scaling>
          <c:orientation val="minMax"/>
          <c:max val="6.5"/>
          <c:min val="4.5"/>
        </c:scaling>
        <c:delete val="0"/>
        <c:axPos val="b"/>
        <c:numFmt formatCode="0.0" sourceLinked="0"/>
        <c:majorTickMark val="in"/>
        <c:minorTickMark val="none"/>
        <c:tickLblPos val="low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742144"/>
        <c:crosses val="min"/>
        <c:crossBetween val="midCat"/>
      </c:valAx>
      <c:valAx>
        <c:axId val="174742144"/>
        <c:scaling>
          <c:orientation val="minMax"/>
          <c:min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740608"/>
        <c:crosses val="autoZero"/>
        <c:crossBetween val="midCat"/>
      </c:valAx>
      <c:valAx>
        <c:axId val="174756224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757760"/>
        <c:crosses val="max"/>
        <c:crossBetween val="between"/>
        <c:majorUnit val="0.5"/>
        <c:minorUnit val="0.1"/>
      </c:valAx>
      <c:catAx>
        <c:axId val="17475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756224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11595668023469E-2"/>
          <c:y val="6.8600210368756659E-2"/>
          <c:w val="0.88847351406065223"/>
          <c:h val="0.83416847745015366"/>
        </c:manualLayout>
      </c:layout>
      <c:lineChart>
        <c:grouping val="standard"/>
        <c:varyColors val="0"/>
        <c:ser>
          <c:idx val="2"/>
          <c:order val="2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0A-43C4-85AB-C8BC37B8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28352"/>
        <c:axId val="175422464"/>
      </c:lineChart>
      <c:scatterChart>
        <c:scatterStyle val="lineMarker"/>
        <c:varyColors val="0"/>
        <c:ser>
          <c:idx val="0"/>
          <c:order val="0"/>
          <c:tx>
            <c:strRef>
              <c:f>'Plumbing - JC estimate'!$D$1</c:f>
              <c:strCache>
                <c:ptCount val="1"/>
                <c:pt idx="0">
                  <c:v>Before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estimate'!$D$2:$D$265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0A-43C4-85AB-C8BC37B80773}"/>
            </c:ext>
          </c:extLst>
        </c:ser>
        <c:ser>
          <c:idx val="1"/>
          <c:order val="1"/>
          <c:tx>
            <c:strRef>
              <c:f>'Plumbing - JC estimate'!$E$1</c:f>
              <c:strCache>
                <c:ptCount val="1"/>
                <c:pt idx="0">
                  <c:v>Since 2007 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'Plumbing - JC estimate'!$B$2:$B$265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xVal>
          <c:yVal>
            <c:numRef>
              <c:f>'Plumbing - JC estimate'!$E$2:$E$265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2.7230517184687497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0A-43C4-85AB-C8BC37B80773}"/>
            </c:ext>
          </c:extLst>
        </c:ser>
        <c:ser>
          <c:idx val="3"/>
          <c:order val="3"/>
          <c:tx>
            <c:v>Fitted JC curve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JC estimate'!$G$9:$G$10</c:f>
              <c:numCache>
                <c:formatCode>General</c:formatCode>
                <c:ptCount val="2"/>
                <c:pt idx="0">
                  <c:v>4.5</c:v>
                </c:pt>
                <c:pt idx="1">
                  <c:v>6.5</c:v>
                </c:pt>
              </c:numCache>
            </c:numRef>
          </c:xVal>
          <c:yVal>
            <c:numRef>
              <c:f>'Plumbing - JC estimate'!$H$9:$H$10</c:f>
              <c:numCache>
                <c:formatCode>General</c:formatCode>
                <c:ptCount val="2"/>
                <c:pt idx="0">
                  <c:v>2.5288288451148175</c:v>
                </c:pt>
                <c:pt idx="1">
                  <c:v>4.8610496863752957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0A-43C4-85AB-C8BC37B80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10560"/>
        <c:axId val="175420544"/>
      </c:scatterChart>
      <c:valAx>
        <c:axId val="175410560"/>
        <c:scaling>
          <c:orientation val="minMax"/>
          <c:max val="6.5"/>
          <c:min val="4.5"/>
        </c:scaling>
        <c:delete val="0"/>
        <c:axPos val="b"/>
        <c:numFmt formatCode="0.0" sourceLinked="0"/>
        <c:majorTickMark val="out"/>
        <c:minorTickMark val="none"/>
        <c:tickLblPos val="low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5420544"/>
        <c:crosses val="min"/>
        <c:crossBetween val="midCat"/>
      </c:valAx>
      <c:valAx>
        <c:axId val="175420544"/>
        <c:scaling>
          <c:orientation val="minMax"/>
          <c:max val="6"/>
          <c:min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 rate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5410560"/>
        <c:crosses val="autoZero"/>
        <c:crossBetween val="midCat"/>
        <c:majorUnit val="1"/>
      </c:valAx>
      <c:valAx>
        <c:axId val="175422464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190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9050" cap="flat" cmpd="sng" algn="ctr">
                <a:solidFill>
                  <a:srgbClr val="000000"/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5428352"/>
        <c:crosses val="max"/>
        <c:crossBetween val="between"/>
        <c:majorUnit val="1"/>
        <c:minorUnit val="0.2"/>
      </c:valAx>
      <c:catAx>
        <c:axId val="17542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422464"/>
        <c:crosses val="min"/>
        <c:auto val="1"/>
        <c:lblAlgn val="ctr"/>
        <c:lblOffset val="100"/>
        <c:noMultiLvlLbl val="0"/>
      </c:catAx>
      <c:spPr>
        <a:noFill/>
        <a:ln w="22225"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12676628153102E-2"/>
          <c:y val="0.10897800465373264"/>
          <c:w val="0.96777464674369384"/>
          <c:h val="0.82846054823023563"/>
        </c:manualLayout>
      </c:layout>
      <c:lineChart>
        <c:grouping val="standard"/>
        <c:varyColors val="0"/>
        <c:ser>
          <c:idx val="6"/>
          <c:order val="6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4F81BD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DF-446B-8077-BD3A1993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16128"/>
        <c:axId val="175214592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BC'!$E$3</c:f>
              <c:strCache>
                <c:ptCount val="1"/>
                <c:pt idx="0">
                  <c:v>1950s</c:v>
                </c:pt>
              </c:strCache>
            </c:strRef>
          </c:tx>
          <c:spPr>
            <a:ln w="19050">
              <a:solidFill>
                <a:schemeClr val="accent4">
                  <a:lumMod val="60000"/>
                  <a:lumOff val="40000"/>
                </a:schemeClr>
              </a:solidFill>
              <a:tailEnd type="arrow"/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BC'!$E$4:$E$267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DF-446B-8077-BD3A199319E3}"/>
            </c:ext>
          </c:extLst>
        </c:ser>
        <c:ser>
          <c:idx val="1"/>
          <c:order val="1"/>
          <c:tx>
            <c:strRef>
              <c:f>'Plumbing - Historical BC'!$F$3</c:f>
              <c:strCache>
                <c:ptCount val="1"/>
                <c:pt idx="0">
                  <c:v>1960s</c:v>
                </c:pt>
              </c:strCache>
            </c:strRef>
          </c:tx>
          <c:spPr>
            <a:ln w="19050">
              <a:solidFill>
                <a:srgbClr val="C0000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BC'!$F$4:$F$267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DF-446B-8077-BD3A199319E3}"/>
            </c:ext>
          </c:extLst>
        </c:ser>
        <c:ser>
          <c:idx val="2"/>
          <c:order val="2"/>
          <c:tx>
            <c:strRef>
              <c:f>'Plumbing - Historical BC'!$G$3</c:f>
              <c:strCache>
                <c:ptCount val="1"/>
                <c:pt idx="0">
                  <c:v>1970s</c:v>
                </c:pt>
              </c:strCache>
            </c:strRef>
          </c:tx>
          <c:spPr>
            <a:ln w="19050">
              <a:solidFill>
                <a:srgbClr val="00B05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BC'!$G$4:$G$267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DF-446B-8077-BD3A199319E3}"/>
            </c:ext>
          </c:extLst>
        </c:ser>
        <c:ser>
          <c:idx val="3"/>
          <c:order val="3"/>
          <c:tx>
            <c:strRef>
              <c:f>'Plumbing - Historical BC'!$H$3</c:f>
              <c:strCache>
                <c:ptCount val="1"/>
                <c:pt idx="0">
                  <c:v>1980s</c:v>
                </c:pt>
              </c:strCache>
            </c:strRef>
          </c:tx>
          <c:spPr>
            <a:ln w="19050">
              <a:solidFill>
                <a:srgbClr val="FFCC0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BC'!$H$4:$H$267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DF-446B-8077-BD3A199319E3}"/>
            </c:ext>
          </c:extLst>
        </c:ser>
        <c:ser>
          <c:idx val="4"/>
          <c:order val="4"/>
          <c:tx>
            <c:strRef>
              <c:f>'Plumbing - Historical BC'!$I$3</c:f>
              <c:strCache>
                <c:ptCount val="1"/>
                <c:pt idx="0">
                  <c:v>1990s</c:v>
                </c:pt>
              </c:strCache>
            </c:strRef>
          </c:tx>
          <c:spPr>
            <a:ln w="19050">
              <a:solidFill>
                <a:srgbClr val="0070C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BC'!$I$4:$I$267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DF-446B-8077-BD3A199319E3}"/>
            </c:ext>
          </c:extLst>
        </c:ser>
        <c:ser>
          <c:idx val="5"/>
          <c:order val="5"/>
          <c:tx>
            <c:strRef>
              <c:f>'Plumbing - Historical BC'!$J$3</c:f>
              <c:strCache>
                <c:ptCount val="1"/>
                <c:pt idx="0">
                  <c:v>2000s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  <a:tailEnd type="arrow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BC'!$J$4:$J$267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DF-446B-8077-BD3A1993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98592"/>
        <c:axId val="175200512"/>
      </c:scatterChart>
      <c:valAx>
        <c:axId val="175198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00512"/>
        <c:crosses val="min"/>
        <c:crossBetween val="midCat"/>
      </c:valAx>
      <c:valAx>
        <c:axId val="175200512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98592"/>
        <c:crosses val="autoZero"/>
        <c:crossBetween val="midCat"/>
        <c:majorUnit val="1"/>
      </c:valAx>
      <c:valAx>
        <c:axId val="175214592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16128"/>
        <c:crosses val="max"/>
        <c:crossBetween val="between"/>
        <c:majorUnit val="1"/>
        <c:minorUnit val="0.2"/>
      </c:valAx>
      <c:catAx>
        <c:axId val="17521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214592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12676628153102E-2"/>
          <c:y val="5.2487432778840527E-2"/>
          <c:w val="0.96777464674369384"/>
          <c:h val="0.88497013063551722"/>
        </c:manualLayout>
      </c:layout>
      <c:lineChart>
        <c:grouping val="standard"/>
        <c:varyColors val="0"/>
        <c:ser>
          <c:idx val="6"/>
          <c:order val="6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4F81BD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3A-48FC-9293-C7198B1C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99872"/>
        <c:axId val="173013632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BC'!$E$3</c:f>
              <c:strCache>
                <c:ptCount val="1"/>
                <c:pt idx="0">
                  <c:v>1950s</c:v>
                </c:pt>
              </c:strCache>
            </c:strRef>
          </c:tx>
          <c:spPr>
            <a:ln w="19050">
              <a:solidFill>
                <a:schemeClr val="accent4">
                  <a:lumMod val="60000"/>
                  <a:lumOff val="40000"/>
                </a:schemeClr>
              </a:solidFill>
              <a:tailEnd type="arrow"/>
            </a:ln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BC'!$E$4:$E$267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3A-48FC-9293-C7198B1CD707}"/>
            </c:ext>
          </c:extLst>
        </c:ser>
        <c:ser>
          <c:idx val="1"/>
          <c:order val="1"/>
          <c:tx>
            <c:strRef>
              <c:f>'Plumbing - Historical BC'!$F$3</c:f>
              <c:strCache>
                <c:ptCount val="1"/>
                <c:pt idx="0">
                  <c:v>1960s</c:v>
                </c:pt>
              </c:strCache>
            </c:strRef>
          </c:tx>
          <c:spPr>
            <a:ln w="19050">
              <a:solidFill>
                <a:srgbClr val="C0000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BC'!$F$4:$F$267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3A-48FC-9293-C7198B1CD707}"/>
            </c:ext>
          </c:extLst>
        </c:ser>
        <c:ser>
          <c:idx val="2"/>
          <c:order val="2"/>
          <c:tx>
            <c:strRef>
              <c:f>'Plumbing - Historical BC'!$G$3</c:f>
              <c:strCache>
                <c:ptCount val="1"/>
                <c:pt idx="0">
                  <c:v>1970s</c:v>
                </c:pt>
              </c:strCache>
            </c:strRef>
          </c:tx>
          <c:spPr>
            <a:ln w="19050">
              <a:solidFill>
                <a:srgbClr val="00B05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BC'!$G$4:$G$267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3A-48FC-9293-C7198B1CD707}"/>
            </c:ext>
          </c:extLst>
        </c:ser>
        <c:ser>
          <c:idx val="3"/>
          <c:order val="3"/>
          <c:tx>
            <c:strRef>
              <c:f>'Plumbing - Historical BC'!$H$3</c:f>
              <c:strCache>
                <c:ptCount val="1"/>
                <c:pt idx="0">
                  <c:v>1980s</c:v>
                </c:pt>
              </c:strCache>
            </c:strRef>
          </c:tx>
          <c:spPr>
            <a:ln w="19050">
              <a:solidFill>
                <a:srgbClr val="FFCC0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BC'!$H$4:$H$267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3A-48FC-9293-C7198B1CD707}"/>
            </c:ext>
          </c:extLst>
        </c:ser>
        <c:ser>
          <c:idx val="4"/>
          <c:order val="4"/>
          <c:tx>
            <c:strRef>
              <c:f>'Plumbing - Historical BC'!$I$3</c:f>
              <c:strCache>
                <c:ptCount val="1"/>
                <c:pt idx="0">
                  <c:v>1990s</c:v>
                </c:pt>
              </c:strCache>
            </c:strRef>
          </c:tx>
          <c:spPr>
            <a:ln w="19050">
              <a:solidFill>
                <a:srgbClr val="0070C0"/>
              </a:solidFill>
              <a:tailEnd type="arrow"/>
            </a:ln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BC'!$I$4:$I$267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3A-48FC-9293-C7198B1CD707}"/>
            </c:ext>
          </c:extLst>
        </c:ser>
        <c:ser>
          <c:idx val="5"/>
          <c:order val="5"/>
          <c:tx>
            <c:strRef>
              <c:f>'Plumbing - Historical BC'!$J$3</c:f>
              <c:strCache>
                <c:ptCount val="1"/>
                <c:pt idx="0">
                  <c:v>2000s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  <a:tailEnd type="arrow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BC'!$J$4:$J$267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3A-48FC-9293-C7198B1CD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01728"/>
        <c:axId val="173012096"/>
      </c:scatterChart>
      <c:valAx>
        <c:axId val="1730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012096"/>
        <c:crosses val="min"/>
        <c:crossBetween val="midCat"/>
      </c:valAx>
      <c:valAx>
        <c:axId val="173012096"/>
        <c:scaling>
          <c:orientation val="minMax"/>
          <c:max val="6"/>
          <c:min val="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001728"/>
        <c:crosses val="autoZero"/>
        <c:crossBetween val="midCat"/>
        <c:majorUnit val="1"/>
      </c:valAx>
      <c:valAx>
        <c:axId val="173013632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190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9050" cap="flat" cmpd="sng" algn="ctr">
                <a:solidFill>
                  <a:srgbClr val="000000"/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399872"/>
        <c:crosses val="max"/>
        <c:crossBetween val="between"/>
        <c:majorUnit val="1"/>
        <c:minorUnit val="0.2"/>
      </c:valAx>
      <c:catAx>
        <c:axId val="17439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013632"/>
        <c:crosses val="min"/>
        <c:auto val="1"/>
        <c:lblAlgn val="ctr"/>
        <c:lblOffset val="100"/>
        <c:noMultiLvlLbl val="0"/>
      </c:catAx>
      <c:spPr>
        <a:noFill/>
        <a:ln w="22225"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2.051119301883584E-2"/>
          <c:y val="2.3112458634569365E-2"/>
          <c:w val="0.96337611034615245"/>
          <c:h val="0.94459998707043302"/>
        </c:manualLayout>
      </c:layout>
      <c:lineChart>
        <c:grouping val="standard"/>
        <c:varyColors val="0"/>
        <c:ser>
          <c:idx val="6"/>
          <c:order val="6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4F81BD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AD-4854-9355-BCF5E0F8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84448"/>
        <c:axId val="176966272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BC'!$E$3</c:f>
              <c:strCache>
                <c:ptCount val="1"/>
                <c:pt idx="0">
                  <c:v>1950s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arrow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1-BEAD-4854-9355-BCF5E0F81AC6}"/>
              </c:ext>
            </c:extLst>
          </c:dPt>
          <c:dPt>
            <c:idx val="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2-BEAD-4854-9355-BCF5E0F81AC6}"/>
              </c:ext>
            </c:extLst>
          </c:dPt>
          <c:dPt>
            <c:idx val="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3-BEAD-4854-9355-BCF5E0F81AC6}"/>
              </c:ext>
            </c:extLst>
          </c:dPt>
          <c:dPt>
            <c:idx val="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4-BEAD-4854-9355-BCF5E0F81AC6}"/>
              </c:ext>
            </c:extLst>
          </c:dPt>
          <c:dPt>
            <c:idx val="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5-BEAD-4854-9355-BCF5E0F81AC6}"/>
              </c:ext>
            </c:extLst>
          </c:dPt>
          <c:dPt>
            <c:idx val="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6-BEAD-4854-9355-BCF5E0F81AC6}"/>
              </c:ext>
            </c:extLst>
          </c:dPt>
          <c:dPt>
            <c:idx val="1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7-BEAD-4854-9355-BCF5E0F81AC6}"/>
              </c:ext>
            </c:extLst>
          </c:dPt>
          <c:dPt>
            <c:idx val="1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8-BEAD-4854-9355-BCF5E0F81AC6}"/>
              </c:ext>
            </c:extLst>
          </c:dPt>
          <c:dPt>
            <c:idx val="1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9-BEAD-4854-9355-BCF5E0F81AC6}"/>
              </c:ext>
            </c:extLst>
          </c:dPt>
          <c:dPt>
            <c:idx val="1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A-BEAD-4854-9355-BCF5E0F81AC6}"/>
              </c:ext>
            </c:extLst>
          </c:dPt>
          <c:dPt>
            <c:idx val="14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B-BEAD-4854-9355-BCF5E0F81AC6}"/>
              </c:ext>
            </c:extLst>
          </c:dPt>
          <c:dPt>
            <c:idx val="15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C-BEAD-4854-9355-BCF5E0F81AC6}"/>
              </c:ext>
            </c:extLst>
          </c:dPt>
          <c:dPt>
            <c:idx val="16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D-BEAD-4854-9355-BCF5E0F81AC6}"/>
              </c:ext>
            </c:extLst>
          </c:dPt>
          <c:dPt>
            <c:idx val="17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E-BEAD-4854-9355-BCF5E0F81AC6}"/>
              </c:ext>
            </c:extLst>
          </c:dPt>
          <c:dPt>
            <c:idx val="1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F-BEAD-4854-9355-BCF5E0F81AC6}"/>
              </c:ext>
            </c:extLst>
          </c:dPt>
          <c:dPt>
            <c:idx val="1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0-BEAD-4854-9355-BCF5E0F81AC6}"/>
              </c:ext>
            </c:extLst>
          </c:dPt>
          <c:dPt>
            <c:idx val="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1-BEAD-4854-9355-BCF5E0F81AC6}"/>
              </c:ext>
            </c:extLst>
          </c:dPt>
          <c:dPt>
            <c:idx val="2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2-BEAD-4854-9355-BCF5E0F81AC6}"/>
              </c:ext>
            </c:extLst>
          </c:dPt>
          <c:dPt>
            <c:idx val="2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3-BEAD-4854-9355-BCF5E0F81AC6}"/>
              </c:ext>
            </c:extLst>
          </c:dPt>
          <c:dPt>
            <c:idx val="2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4-BEAD-4854-9355-BCF5E0F81AC6}"/>
              </c:ext>
            </c:extLst>
          </c:dPt>
          <c:dPt>
            <c:idx val="2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5-BEAD-4854-9355-BCF5E0F81AC6}"/>
              </c:ext>
            </c:extLst>
          </c:dPt>
          <c:dPt>
            <c:idx val="2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6-BEAD-4854-9355-BCF5E0F81AC6}"/>
              </c:ext>
            </c:extLst>
          </c:dPt>
          <c:dPt>
            <c:idx val="2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7-BEAD-4854-9355-BCF5E0F81AC6}"/>
              </c:ext>
            </c:extLst>
          </c:dPt>
          <c:dPt>
            <c:idx val="2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8-BEAD-4854-9355-BCF5E0F81AC6}"/>
              </c:ext>
            </c:extLst>
          </c:dPt>
          <c:dPt>
            <c:idx val="2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9-BEAD-4854-9355-BCF5E0F81AC6}"/>
              </c:ext>
            </c:extLst>
          </c:dPt>
          <c:dPt>
            <c:idx val="2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A-BEAD-4854-9355-BCF5E0F81AC6}"/>
              </c:ext>
            </c:extLst>
          </c:dPt>
          <c:dPt>
            <c:idx val="3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B-BEAD-4854-9355-BCF5E0F81AC6}"/>
              </c:ext>
            </c:extLst>
          </c:dPt>
          <c:dPt>
            <c:idx val="31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C-BEAD-4854-9355-BCF5E0F81AC6}"/>
              </c:ext>
            </c:extLst>
          </c:dPt>
          <c:dPt>
            <c:idx val="3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D-BEAD-4854-9355-BCF5E0F81AC6}"/>
              </c:ext>
            </c:extLst>
          </c:dPt>
          <c:dPt>
            <c:idx val="33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E-BEAD-4854-9355-BCF5E0F81AC6}"/>
              </c:ext>
            </c:extLst>
          </c:dPt>
          <c:dPt>
            <c:idx val="3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F-BEAD-4854-9355-BCF5E0F81AC6}"/>
              </c:ext>
            </c:extLst>
          </c:dPt>
          <c:dPt>
            <c:idx val="3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0-BEAD-4854-9355-BCF5E0F81AC6}"/>
              </c:ext>
            </c:extLst>
          </c:dPt>
          <c:dPt>
            <c:idx val="3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1-BEAD-4854-9355-BCF5E0F81AC6}"/>
              </c:ext>
            </c:extLst>
          </c:dPt>
          <c:dPt>
            <c:idx val="3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2-BEAD-4854-9355-BCF5E0F81AC6}"/>
              </c:ext>
            </c:extLst>
          </c:dPt>
          <c:dPt>
            <c:idx val="3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3-BEAD-4854-9355-BCF5E0F81AC6}"/>
              </c:ext>
            </c:extLst>
          </c:dPt>
          <c:dPt>
            <c:idx val="3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4-BEAD-4854-9355-BCF5E0F81AC6}"/>
              </c:ext>
            </c:extLst>
          </c:dPt>
          <c:dPt>
            <c:idx val="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5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BC'!$E$4:$E$267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EAD-4854-9355-BCF5E0F81AC6}"/>
            </c:ext>
          </c:extLst>
        </c:ser>
        <c:ser>
          <c:idx val="1"/>
          <c:order val="1"/>
          <c:tx>
            <c:strRef>
              <c:f>'Plumbing - Historical BC'!$F$3</c:f>
              <c:strCache>
                <c:ptCount val="1"/>
                <c:pt idx="0">
                  <c:v>1960s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7-BEAD-4854-9355-BCF5E0F81AC6}"/>
              </c:ext>
            </c:extLst>
          </c:dPt>
          <c:dPt>
            <c:idx val="4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8-BEAD-4854-9355-BCF5E0F81AC6}"/>
              </c:ext>
            </c:extLst>
          </c:dPt>
          <c:dPt>
            <c:idx val="4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29-BEAD-4854-9355-BCF5E0F81AC6}"/>
              </c:ext>
            </c:extLst>
          </c:dPt>
          <c:dPt>
            <c:idx val="43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2A-BEAD-4854-9355-BCF5E0F81AC6}"/>
              </c:ext>
            </c:extLst>
          </c:dPt>
          <c:dPt>
            <c:idx val="44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2B-BEAD-4854-9355-BCF5E0F81AC6}"/>
              </c:ext>
            </c:extLst>
          </c:dPt>
          <c:dPt>
            <c:idx val="4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C-BEAD-4854-9355-BCF5E0F81AC6}"/>
              </c:ext>
            </c:extLst>
          </c:dPt>
          <c:dPt>
            <c:idx val="4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D-BEAD-4854-9355-BCF5E0F81AC6}"/>
              </c:ext>
            </c:extLst>
          </c:dPt>
          <c:dPt>
            <c:idx val="4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E-BEAD-4854-9355-BCF5E0F81AC6}"/>
              </c:ext>
            </c:extLst>
          </c:dPt>
          <c:dPt>
            <c:idx val="4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F-BEAD-4854-9355-BCF5E0F81AC6}"/>
              </c:ext>
            </c:extLst>
          </c:dPt>
          <c:dPt>
            <c:idx val="4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0-BEAD-4854-9355-BCF5E0F81AC6}"/>
              </c:ext>
            </c:extLst>
          </c:dPt>
          <c:dPt>
            <c:idx val="5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1-BEAD-4854-9355-BCF5E0F81AC6}"/>
              </c:ext>
            </c:extLst>
          </c:dPt>
          <c:dPt>
            <c:idx val="5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2-BEAD-4854-9355-BCF5E0F81AC6}"/>
              </c:ext>
            </c:extLst>
          </c:dPt>
          <c:dPt>
            <c:idx val="5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3-BEAD-4854-9355-BCF5E0F81AC6}"/>
              </c:ext>
            </c:extLst>
          </c:dPt>
          <c:dPt>
            <c:idx val="5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4-BEAD-4854-9355-BCF5E0F81AC6}"/>
              </c:ext>
            </c:extLst>
          </c:dPt>
          <c:dPt>
            <c:idx val="5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5-BEAD-4854-9355-BCF5E0F81AC6}"/>
              </c:ext>
            </c:extLst>
          </c:dPt>
          <c:dPt>
            <c:idx val="5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6-BEAD-4854-9355-BCF5E0F81AC6}"/>
              </c:ext>
            </c:extLst>
          </c:dPt>
          <c:dPt>
            <c:idx val="5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7-BEAD-4854-9355-BCF5E0F81AC6}"/>
              </c:ext>
            </c:extLst>
          </c:dPt>
          <c:dPt>
            <c:idx val="5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8-BEAD-4854-9355-BCF5E0F81AC6}"/>
              </c:ext>
            </c:extLst>
          </c:dPt>
          <c:dPt>
            <c:idx val="5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9-BEAD-4854-9355-BCF5E0F81AC6}"/>
              </c:ext>
            </c:extLst>
          </c:dPt>
          <c:dPt>
            <c:idx val="5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A-BEAD-4854-9355-BCF5E0F81AC6}"/>
              </c:ext>
            </c:extLst>
          </c:dPt>
          <c:dPt>
            <c:idx val="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B-BEAD-4854-9355-BCF5E0F81AC6}"/>
              </c:ext>
            </c:extLst>
          </c:dPt>
          <c:dPt>
            <c:idx val="6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C-BEAD-4854-9355-BCF5E0F81AC6}"/>
              </c:ext>
            </c:extLst>
          </c:dPt>
          <c:dPt>
            <c:idx val="6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BEAD-4854-9355-BCF5E0F81AC6}"/>
              </c:ext>
            </c:extLst>
          </c:dPt>
          <c:dPt>
            <c:idx val="6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E-BEAD-4854-9355-BCF5E0F81AC6}"/>
              </c:ext>
            </c:extLst>
          </c:dPt>
          <c:dPt>
            <c:idx val="6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F-BEAD-4854-9355-BCF5E0F81AC6}"/>
              </c:ext>
            </c:extLst>
          </c:dPt>
          <c:dPt>
            <c:idx val="6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0-BEAD-4854-9355-BCF5E0F81AC6}"/>
              </c:ext>
            </c:extLst>
          </c:dPt>
          <c:dPt>
            <c:idx val="6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1-BEAD-4854-9355-BCF5E0F81AC6}"/>
              </c:ext>
            </c:extLst>
          </c:dPt>
          <c:dPt>
            <c:idx val="6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2-BEAD-4854-9355-BCF5E0F81AC6}"/>
              </c:ext>
            </c:extLst>
          </c:dPt>
          <c:dPt>
            <c:idx val="6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3-BEAD-4854-9355-BCF5E0F81AC6}"/>
              </c:ext>
            </c:extLst>
          </c:dPt>
          <c:dPt>
            <c:idx val="6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4-BEAD-4854-9355-BCF5E0F81AC6}"/>
              </c:ext>
            </c:extLst>
          </c:dPt>
          <c:dPt>
            <c:idx val="7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5-BEAD-4854-9355-BCF5E0F81AC6}"/>
              </c:ext>
            </c:extLst>
          </c:dPt>
          <c:dPt>
            <c:idx val="7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6-BEAD-4854-9355-BCF5E0F81AC6}"/>
              </c:ext>
            </c:extLst>
          </c:dPt>
          <c:dPt>
            <c:idx val="7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7-BEAD-4854-9355-BCF5E0F81AC6}"/>
              </c:ext>
            </c:extLst>
          </c:dPt>
          <c:dPt>
            <c:idx val="7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8-BEAD-4854-9355-BCF5E0F81AC6}"/>
              </c:ext>
            </c:extLst>
          </c:dPt>
          <c:dPt>
            <c:idx val="7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9-BEAD-4854-9355-BCF5E0F81AC6}"/>
              </c:ext>
            </c:extLst>
          </c:dPt>
          <c:dPt>
            <c:idx val="7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A-BEAD-4854-9355-BCF5E0F81AC6}"/>
              </c:ext>
            </c:extLst>
          </c:dPt>
          <c:dPt>
            <c:idx val="7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B-BEAD-4854-9355-BCF5E0F81AC6}"/>
              </c:ext>
            </c:extLst>
          </c:dPt>
          <c:dPt>
            <c:idx val="7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C-BEAD-4854-9355-BCF5E0F81AC6}"/>
              </c:ext>
            </c:extLst>
          </c:dPt>
          <c:dPt>
            <c:idx val="7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D-BEAD-4854-9355-BCF5E0F81AC6}"/>
              </c:ext>
            </c:extLst>
          </c:dPt>
          <c:dPt>
            <c:idx val="7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E-BEAD-4854-9355-BCF5E0F81AC6}"/>
              </c:ext>
            </c:extLst>
          </c:dPt>
          <c:dPt>
            <c:idx val="8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4F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BC'!$F$4:$F$267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0-BEAD-4854-9355-BCF5E0F81AC6}"/>
            </c:ext>
          </c:extLst>
        </c:ser>
        <c:ser>
          <c:idx val="2"/>
          <c:order val="2"/>
          <c:tx>
            <c:strRef>
              <c:f>'Plumbing - Historical BC'!$G$3</c:f>
              <c:strCache>
                <c:ptCount val="1"/>
                <c:pt idx="0">
                  <c:v>1970s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80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1-BEAD-4854-9355-BCF5E0F81AC6}"/>
              </c:ext>
            </c:extLst>
          </c:dPt>
          <c:dPt>
            <c:idx val="81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2-BEAD-4854-9355-BCF5E0F81AC6}"/>
              </c:ext>
            </c:extLst>
          </c:dPt>
          <c:dPt>
            <c:idx val="8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3-BEAD-4854-9355-BCF5E0F81AC6}"/>
              </c:ext>
            </c:extLst>
          </c:dPt>
          <c:dPt>
            <c:idx val="83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4-BEAD-4854-9355-BCF5E0F81AC6}"/>
              </c:ext>
            </c:extLst>
          </c:dPt>
          <c:dPt>
            <c:idx val="8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5-BEAD-4854-9355-BCF5E0F81AC6}"/>
              </c:ext>
            </c:extLst>
          </c:dPt>
          <c:dPt>
            <c:idx val="8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6-BEAD-4854-9355-BCF5E0F81AC6}"/>
              </c:ext>
            </c:extLst>
          </c:dPt>
          <c:dPt>
            <c:idx val="8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7-BEAD-4854-9355-BCF5E0F81AC6}"/>
              </c:ext>
            </c:extLst>
          </c:dPt>
          <c:dPt>
            <c:idx val="8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8-BEAD-4854-9355-BCF5E0F81AC6}"/>
              </c:ext>
            </c:extLst>
          </c:dPt>
          <c:dPt>
            <c:idx val="8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9-BEAD-4854-9355-BCF5E0F81AC6}"/>
              </c:ext>
            </c:extLst>
          </c:dPt>
          <c:dPt>
            <c:idx val="8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A-BEAD-4854-9355-BCF5E0F81AC6}"/>
              </c:ext>
            </c:extLst>
          </c:dPt>
          <c:dPt>
            <c:idx val="9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B-BEAD-4854-9355-BCF5E0F81AC6}"/>
              </c:ext>
            </c:extLst>
          </c:dPt>
          <c:dPt>
            <c:idx val="9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C-BEAD-4854-9355-BCF5E0F81AC6}"/>
              </c:ext>
            </c:extLst>
          </c:dPt>
          <c:dPt>
            <c:idx val="9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D-BEAD-4854-9355-BCF5E0F81AC6}"/>
              </c:ext>
            </c:extLst>
          </c:dPt>
          <c:dPt>
            <c:idx val="9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E-BEAD-4854-9355-BCF5E0F81AC6}"/>
              </c:ext>
            </c:extLst>
          </c:dPt>
          <c:dPt>
            <c:idx val="9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F-BEAD-4854-9355-BCF5E0F81AC6}"/>
              </c:ext>
            </c:extLst>
          </c:dPt>
          <c:dPt>
            <c:idx val="9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0-BEAD-4854-9355-BCF5E0F81AC6}"/>
              </c:ext>
            </c:extLst>
          </c:dPt>
          <c:dPt>
            <c:idx val="96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1-BEAD-4854-9355-BCF5E0F81AC6}"/>
              </c:ext>
            </c:extLst>
          </c:dPt>
          <c:dPt>
            <c:idx val="97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2-BEAD-4854-9355-BCF5E0F81AC6}"/>
              </c:ext>
            </c:extLst>
          </c:dPt>
          <c:dPt>
            <c:idx val="98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3-BEAD-4854-9355-BCF5E0F81AC6}"/>
              </c:ext>
            </c:extLst>
          </c:dPt>
          <c:dPt>
            <c:idx val="99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4-BEAD-4854-9355-BCF5E0F81AC6}"/>
              </c:ext>
            </c:extLst>
          </c:dPt>
          <c:dPt>
            <c:idx val="100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5-BEAD-4854-9355-BCF5E0F81AC6}"/>
              </c:ext>
            </c:extLst>
          </c:dPt>
          <c:dPt>
            <c:idx val="101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067-BEAD-4854-9355-BCF5E0F81AC6}"/>
              </c:ext>
            </c:extLst>
          </c:dPt>
          <c:dPt>
            <c:idx val="102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069-BEAD-4854-9355-BCF5E0F81AC6}"/>
              </c:ext>
            </c:extLst>
          </c:dPt>
          <c:dPt>
            <c:idx val="10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A-BEAD-4854-9355-BCF5E0F81AC6}"/>
              </c:ext>
            </c:extLst>
          </c:dPt>
          <c:dPt>
            <c:idx val="10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B-BEAD-4854-9355-BCF5E0F81AC6}"/>
              </c:ext>
            </c:extLst>
          </c:dPt>
          <c:dPt>
            <c:idx val="10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C-BEAD-4854-9355-BCF5E0F81AC6}"/>
              </c:ext>
            </c:extLst>
          </c:dPt>
          <c:dPt>
            <c:idx val="10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D-BEAD-4854-9355-BCF5E0F81AC6}"/>
              </c:ext>
            </c:extLst>
          </c:dPt>
          <c:dPt>
            <c:idx val="10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E-BEAD-4854-9355-BCF5E0F81AC6}"/>
              </c:ext>
            </c:extLst>
          </c:dPt>
          <c:dPt>
            <c:idx val="10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F-BEAD-4854-9355-BCF5E0F81AC6}"/>
              </c:ext>
            </c:extLst>
          </c:dPt>
          <c:dPt>
            <c:idx val="10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0-BEAD-4854-9355-BCF5E0F81AC6}"/>
              </c:ext>
            </c:extLst>
          </c:dPt>
          <c:dPt>
            <c:idx val="11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1-BEAD-4854-9355-BCF5E0F81AC6}"/>
              </c:ext>
            </c:extLst>
          </c:dPt>
          <c:dPt>
            <c:idx val="11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2-BEAD-4854-9355-BCF5E0F81AC6}"/>
              </c:ext>
            </c:extLst>
          </c:dPt>
          <c:dPt>
            <c:idx val="11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3-BEAD-4854-9355-BCF5E0F81AC6}"/>
              </c:ext>
            </c:extLst>
          </c:dPt>
          <c:dPt>
            <c:idx val="11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4-BEAD-4854-9355-BCF5E0F81AC6}"/>
              </c:ext>
            </c:extLst>
          </c:dPt>
          <c:dPt>
            <c:idx val="11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5-BEAD-4854-9355-BCF5E0F81AC6}"/>
              </c:ext>
            </c:extLst>
          </c:dPt>
          <c:dPt>
            <c:idx val="11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6-BEAD-4854-9355-BCF5E0F81AC6}"/>
              </c:ext>
            </c:extLst>
          </c:dPt>
          <c:dPt>
            <c:idx val="11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7-BEAD-4854-9355-BCF5E0F81AC6}"/>
              </c:ext>
            </c:extLst>
          </c:dPt>
          <c:dPt>
            <c:idx val="11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8-BEAD-4854-9355-BCF5E0F81AC6}"/>
              </c:ext>
            </c:extLst>
          </c:dPt>
          <c:dPt>
            <c:idx val="11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9-BEAD-4854-9355-BCF5E0F81AC6}"/>
              </c:ext>
            </c:extLst>
          </c:dPt>
          <c:dPt>
            <c:idx val="11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A-BEAD-4854-9355-BCF5E0F81AC6}"/>
              </c:ext>
            </c:extLst>
          </c:dPt>
          <c:dPt>
            <c:idx val="1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B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BC'!$G$4:$G$267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C-BEAD-4854-9355-BCF5E0F81AC6}"/>
            </c:ext>
          </c:extLst>
        </c:ser>
        <c:ser>
          <c:idx val="3"/>
          <c:order val="3"/>
          <c:tx>
            <c:strRef>
              <c:f>'Plumbing - Historical BC'!$H$3</c:f>
              <c:strCache>
                <c:ptCount val="1"/>
                <c:pt idx="0">
                  <c:v>1980s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1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D-BEAD-4854-9355-BCF5E0F81AC6}"/>
              </c:ext>
            </c:extLst>
          </c:dPt>
          <c:dPt>
            <c:idx val="121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7E-BEAD-4854-9355-BCF5E0F81AC6}"/>
              </c:ext>
            </c:extLst>
          </c:dPt>
          <c:dPt>
            <c:idx val="12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7F-BEAD-4854-9355-BCF5E0F81AC6}"/>
              </c:ext>
            </c:extLst>
          </c:dPt>
          <c:dPt>
            <c:idx val="12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0-BEAD-4854-9355-BCF5E0F81AC6}"/>
              </c:ext>
            </c:extLst>
          </c:dPt>
          <c:dPt>
            <c:idx val="12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1-BEAD-4854-9355-BCF5E0F81AC6}"/>
              </c:ext>
            </c:extLst>
          </c:dPt>
          <c:dPt>
            <c:idx val="12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2-BEAD-4854-9355-BCF5E0F81AC6}"/>
              </c:ext>
            </c:extLst>
          </c:dPt>
          <c:dPt>
            <c:idx val="12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3-BEAD-4854-9355-BCF5E0F81AC6}"/>
              </c:ext>
            </c:extLst>
          </c:dPt>
          <c:dPt>
            <c:idx val="127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84-BEAD-4854-9355-BCF5E0F81AC6}"/>
              </c:ext>
            </c:extLst>
          </c:dPt>
          <c:dPt>
            <c:idx val="128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85-BEAD-4854-9355-BCF5E0F81AC6}"/>
              </c:ext>
            </c:extLst>
          </c:dPt>
          <c:dPt>
            <c:idx val="129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86-BEAD-4854-9355-BCF5E0F81AC6}"/>
              </c:ext>
            </c:extLst>
          </c:dPt>
          <c:dPt>
            <c:idx val="130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87-BEAD-4854-9355-BCF5E0F81AC6}"/>
              </c:ext>
            </c:extLst>
          </c:dPt>
          <c:dPt>
            <c:idx val="131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089-BEAD-4854-9355-BCF5E0F81AC6}"/>
              </c:ext>
            </c:extLst>
          </c:dPt>
          <c:dPt>
            <c:idx val="132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08B-BEAD-4854-9355-BCF5E0F81AC6}"/>
              </c:ext>
            </c:extLst>
          </c:dPt>
          <c:dPt>
            <c:idx val="133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08D-BEAD-4854-9355-BCF5E0F81AC6}"/>
              </c:ext>
            </c:extLst>
          </c:dPt>
          <c:dPt>
            <c:idx val="13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E-BEAD-4854-9355-BCF5E0F81AC6}"/>
              </c:ext>
            </c:extLst>
          </c:dPt>
          <c:dPt>
            <c:idx val="13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F-BEAD-4854-9355-BCF5E0F81AC6}"/>
              </c:ext>
            </c:extLst>
          </c:dPt>
          <c:dPt>
            <c:idx val="13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0-BEAD-4854-9355-BCF5E0F81AC6}"/>
              </c:ext>
            </c:extLst>
          </c:dPt>
          <c:dPt>
            <c:idx val="13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1-BEAD-4854-9355-BCF5E0F81AC6}"/>
              </c:ext>
            </c:extLst>
          </c:dPt>
          <c:dPt>
            <c:idx val="13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2-BEAD-4854-9355-BCF5E0F81AC6}"/>
              </c:ext>
            </c:extLst>
          </c:dPt>
          <c:dPt>
            <c:idx val="13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3-BEAD-4854-9355-BCF5E0F81AC6}"/>
              </c:ext>
            </c:extLst>
          </c:dPt>
          <c:dPt>
            <c:idx val="1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4-BEAD-4854-9355-BCF5E0F81AC6}"/>
              </c:ext>
            </c:extLst>
          </c:dPt>
          <c:dPt>
            <c:idx val="14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5-BEAD-4854-9355-BCF5E0F81AC6}"/>
              </c:ext>
            </c:extLst>
          </c:dPt>
          <c:dPt>
            <c:idx val="14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6-BEAD-4854-9355-BCF5E0F81AC6}"/>
              </c:ext>
            </c:extLst>
          </c:dPt>
          <c:dPt>
            <c:idx val="14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7-BEAD-4854-9355-BCF5E0F81AC6}"/>
              </c:ext>
            </c:extLst>
          </c:dPt>
          <c:dPt>
            <c:idx val="14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8-BEAD-4854-9355-BCF5E0F81AC6}"/>
              </c:ext>
            </c:extLst>
          </c:dPt>
          <c:dPt>
            <c:idx val="14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9-BEAD-4854-9355-BCF5E0F81AC6}"/>
              </c:ext>
            </c:extLst>
          </c:dPt>
          <c:dPt>
            <c:idx val="14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A-BEAD-4854-9355-BCF5E0F81AC6}"/>
              </c:ext>
            </c:extLst>
          </c:dPt>
          <c:dPt>
            <c:idx val="14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B-BEAD-4854-9355-BCF5E0F81AC6}"/>
              </c:ext>
            </c:extLst>
          </c:dPt>
          <c:dPt>
            <c:idx val="14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C-BEAD-4854-9355-BCF5E0F81AC6}"/>
              </c:ext>
            </c:extLst>
          </c:dPt>
          <c:dPt>
            <c:idx val="14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D-BEAD-4854-9355-BCF5E0F81AC6}"/>
              </c:ext>
            </c:extLst>
          </c:dPt>
          <c:dPt>
            <c:idx val="15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E-BEAD-4854-9355-BCF5E0F81AC6}"/>
              </c:ext>
            </c:extLst>
          </c:dPt>
          <c:dPt>
            <c:idx val="15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F-BEAD-4854-9355-BCF5E0F81AC6}"/>
              </c:ext>
            </c:extLst>
          </c:dPt>
          <c:dPt>
            <c:idx val="15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0-BEAD-4854-9355-BCF5E0F81AC6}"/>
              </c:ext>
            </c:extLst>
          </c:dPt>
          <c:dPt>
            <c:idx val="15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1-BEAD-4854-9355-BCF5E0F81AC6}"/>
              </c:ext>
            </c:extLst>
          </c:dPt>
          <c:dPt>
            <c:idx val="15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2-BEAD-4854-9355-BCF5E0F81AC6}"/>
              </c:ext>
            </c:extLst>
          </c:dPt>
          <c:dPt>
            <c:idx val="15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3-BEAD-4854-9355-BCF5E0F81AC6}"/>
              </c:ext>
            </c:extLst>
          </c:dPt>
          <c:dPt>
            <c:idx val="15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4-BEAD-4854-9355-BCF5E0F81AC6}"/>
              </c:ext>
            </c:extLst>
          </c:dPt>
          <c:dPt>
            <c:idx val="15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5-BEAD-4854-9355-BCF5E0F81AC6}"/>
              </c:ext>
            </c:extLst>
          </c:dPt>
          <c:dPt>
            <c:idx val="15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6-BEAD-4854-9355-BCF5E0F81AC6}"/>
              </c:ext>
            </c:extLst>
          </c:dPt>
          <c:dPt>
            <c:idx val="15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7-BEAD-4854-9355-BCF5E0F81AC6}"/>
              </c:ext>
            </c:extLst>
          </c:dPt>
          <c:dPt>
            <c:idx val="1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8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BC'!$H$4:$H$267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9-BEAD-4854-9355-BCF5E0F81AC6}"/>
            </c:ext>
          </c:extLst>
        </c:ser>
        <c:ser>
          <c:idx val="4"/>
          <c:order val="4"/>
          <c:tx>
            <c:strRef>
              <c:f>'Plumbing - Historical BC'!$I$3</c:f>
              <c:strCache>
                <c:ptCount val="1"/>
                <c:pt idx="0">
                  <c:v>1990s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1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A-BEAD-4854-9355-BCF5E0F81AC6}"/>
              </c:ext>
            </c:extLst>
          </c:dPt>
          <c:dPt>
            <c:idx val="16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B-BEAD-4854-9355-BCF5E0F81AC6}"/>
              </c:ext>
            </c:extLst>
          </c:dPt>
          <c:dPt>
            <c:idx val="16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C-BEAD-4854-9355-BCF5E0F81AC6}"/>
              </c:ext>
            </c:extLst>
          </c:dPt>
          <c:dPt>
            <c:idx val="163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AD-BEAD-4854-9355-BCF5E0F81AC6}"/>
              </c:ext>
            </c:extLst>
          </c:dPt>
          <c:dPt>
            <c:idx val="164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AE-BEAD-4854-9355-BCF5E0F81AC6}"/>
              </c:ext>
            </c:extLst>
          </c:dPt>
          <c:dPt>
            <c:idx val="16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F-BEAD-4854-9355-BCF5E0F81AC6}"/>
              </c:ext>
            </c:extLst>
          </c:dPt>
          <c:dPt>
            <c:idx val="16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0-BEAD-4854-9355-BCF5E0F81AC6}"/>
              </c:ext>
            </c:extLst>
          </c:dPt>
          <c:dPt>
            <c:idx val="16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1-BEAD-4854-9355-BCF5E0F81AC6}"/>
              </c:ext>
            </c:extLst>
          </c:dPt>
          <c:dPt>
            <c:idx val="168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0B3-BEAD-4854-9355-BCF5E0F81AC6}"/>
              </c:ext>
            </c:extLst>
          </c:dPt>
          <c:dPt>
            <c:idx val="169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0B5-BEAD-4854-9355-BCF5E0F81AC6}"/>
              </c:ext>
            </c:extLst>
          </c:dPt>
          <c:dPt>
            <c:idx val="17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6-BEAD-4854-9355-BCF5E0F81AC6}"/>
              </c:ext>
            </c:extLst>
          </c:dPt>
          <c:dPt>
            <c:idx val="171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0B8-BEAD-4854-9355-BCF5E0F81AC6}"/>
              </c:ext>
            </c:extLst>
          </c:dPt>
          <c:dPt>
            <c:idx val="172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0BA-BEAD-4854-9355-BCF5E0F81AC6}"/>
              </c:ext>
            </c:extLst>
          </c:dPt>
          <c:dPt>
            <c:idx val="17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B-BEAD-4854-9355-BCF5E0F81AC6}"/>
              </c:ext>
            </c:extLst>
          </c:dPt>
          <c:dPt>
            <c:idx val="17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C-BEAD-4854-9355-BCF5E0F81AC6}"/>
              </c:ext>
            </c:extLst>
          </c:dPt>
          <c:dPt>
            <c:idx val="17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D-BEAD-4854-9355-BCF5E0F81AC6}"/>
              </c:ext>
            </c:extLst>
          </c:dPt>
          <c:dPt>
            <c:idx val="17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E-BEAD-4854-9355-BCF5E0F81AC6}"/>
              </c:ext>
            </c:extLst>
          </c:dPt>
          <c:dPt>
            <c:idx val="17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F-BEAD-4854-9355-BCF5E0F81AC6}"/>
              </c:ext>
            </c:extLst>
          </c:dPt>
          <c:dPt>
            <c:idx val="17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0-BEAD-4854-9355-BCF5E0F81AC6}"/>
              </c:ext>
            </c:extLst>
          </c:dPt>
          <c:dPt>
            <c:idx val="17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1-BEAD-4854-9355-BCF5E0F81AC6}"/>
              </c:ext>
            </c:extLst>
          </c:dPt>
          <c:dPt>
            <c:idx val="18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2-BEAD-4854-9355-BCF5E0F81AC6}"/>
              </c:ext>
            </c:extLst>
          </c:dPt>
          <c:dPt>
            <c:idx val="18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3-BEAD-4854-9355-BCF5E0F81AC6}"/>
              </c:ext>
            </c:extLst>
          </c:dPt>
          <c:dPt>
            <c:idx val="18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4-BEAD-4854-9355-BCF5E0F81AC6}"/>
              </c:ext>
            </c:extLst>
          </c:dPt>
          <c:dPt>
            <c:idx val="18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5-BEAD-4854-9355-BCF5E0F81AC6}"/>
              </c:ext>
            </c:extLst>
          </c:dPt>
          <c:dPt>
            <c:idx val="18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6-BEAD-4854-9355-BCF5E0F81AC6}"/>
              </c:ext>
            </c:extLst>
          </c:dPt>
          <c:dPt>
            <c:idx val="18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7-BEAD-4854-9355-BCF5E0F81AC6}"/>
              </c:ext>
            </c:extLst>
          </c:dPt>
          <c:dPt>
            <c:idx val="18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8-BEAD-4854-9355-BCF5E0F81AC6}"/>
              </c:ext>
            </c:extLst>
          </c:dPt>
          <c:dPt>
            <c:idx val="18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9-BEAD-4854-9355-BCF5E0F81AC6}"/>
              </c:ext>
            </c:extLst>
          </c:dPt>
          <c:dPt>
            <c:idx val="18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A-BEAD-4854-9355-BCF5E0F81AC6}"/>
              </c:ext>
            </c:extLst>
          </c:dPt>
          <c:dPt>
            <c:idx val="18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B-BEAD-4854-9355-BCF5E0F81AC6}"/>
              </c:ext>
            </c:extLst>
          </c:dPt>
          <c:dPt>
            <c:idx val="19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C-BEAD-4854-9355-BCF5E0F81AC6}"/>
              </c:ext>
            </c:extLst>
          </c:dPt>
          <c:dPt>
            <c:idx val="19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D-BEAD-4854-9355-BCF5E0F81AC6}"/>
              </c:ext>
            </c:extLst>
          </c:dPt>
          <c:dPt>
            <c:idx val="19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E-BEAD-4854-9355-BCF5E0F81AC6}"/>
              </c:ext>
            </c:extLst>
          </c:dPt>
          <c:dPt>
            <c:idx val="19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F-BEAD-4854-9355-BCF5E0F81AC6}"/>
              </c:ext>
            </c:extLst>
          </c:dPt>
          <c:dPt>
            <c:idx val="19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0-BEAD-4854-9355-BCF5E0F81AC6}"/>
              </c:ext>
            </c:extLst>
          </c:dPt>
          <c:dPt>
            <c:idx val="19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1-BEAD-4854-9355-BCF5E0F81AC6}"/>
              </c:ext>
            </c:extLst>
          </c:dPt>
          <c:dPt>
            <c:idx val="19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2-BEAD-4854-9355-BCF5E0F81AC6}"/>
              </c:ext>
            </c:extLst>
          </c:dPt>
          <c:dPt>
            <c:idx val="19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3-BEAD-4854-9355-BCF5E0F81AC6}"/>
              </c:ext>
            </c:extLst>
          </c:dPt>
          <c:dPt>
            <c:idx val="19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4-BEAD-4854-9355-BCF5E0F81AC6}"/>
              </c:ext>
            </c:extLst>
          </c:dPt>
          <c:dPt>
            <c:idx val="19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5-BEAD-4854-9355-BCF5E0F81AC6}"/>
              </c:ext>
            </c:extLst>
          </c:dPt>
          <c:dPt>
            <c:idx val="20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6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BC'!$I$4:$I$267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D7-BEAD-4854-9355-BCF5E0F81AC6}"/>
            </c:ext>
          </c:extLst>
        </c:ser>
        <c:ser>
          <c:idx val="5"/>
          <c:order val="5"/>
          <c:tx>
            <c:strRef>
              <c:f>'Plumbing - Historical BC'!$J$3</c:f>
              <c:strCache>
                <c:ptCount val="1"/>
                <c:pt idx="0">
                  <c:v>2000s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20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8-BEAD-4854-9355-BCF5E0F81AC6}"/>
              </c:ext>
            </c:extLst>
          </c:dPt>
          <c:dPt>
            <c:idx val="20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9-BEAD-4854-9355-BCF5E0F81AC6}"/>
              </c:ext>
            </c:extLst>
          </c:dPt>
          <c:dPt>
            <c:idx val="20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A-BEAD-4854-9355-BCF5E0F81AC6}"/>
              </c:ext>
            </c:extLst>
          </c:dPt>
          <c:dPt>
            <c:idx val="20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B-BEAD-4854-9355-BCF5E0F81AC6}"/>
              </c:ext>
            </c:extLst>
          </c:dPt>
          <c:dPt>
            <c:idx val="20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DC-BEAD-4854-9355-BCF5E0F81AC6}"/>
              </c:ext>
            </c:extLst>
          </c:dPt>
          <c:dPt>
            <c:idx val="205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DD-BEAD-4854-9355-BCF5E0F81AC6}"/>
              </c:ext>
            </c:extLst>
          </c:dPt>
          <c:dPt>
            <c:idx val="206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DE-BEAD-4854-9355-BCF5E0F81AC6}"/>
              </c:ext>
            </c:extLst>
          </c:dPt>
          <c:dPt>
            <c:idx val="207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DF-BEAD-4854-9355-BCF5E0F81AC6}"/>
              </c:ext>
            </c:extLst>
          </c:dPt>
          <c:dPt>
            <c:idx val="20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0-BEAD-4854-9355-BCF5E0F81AC6}"/>
              </c:ext>
            </c:extLst>
          </c:dPt>
          <c:dPt>
            <c:idx val="20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1-BEAD-4854-9355-BCF5E0F81AC6}"/>
              </c:ext>
            </c:extLst>
          </c:dPt>
          <c:dPt>
            <c:idx val="2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2-BEAD-4854-9355-BCF5E0F81AC6}"/>
              </c:ext>
            </c:extLst>
          </c:dPt>
          <c:dPt>
            <c:idx val="21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3-BEAD-4854-9355-BCF5E0F81AC6}"/>
              </c:ext>
            </c:extLst>
          </c:dPt>
          <c:dPt>
            <c:idx val="21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4-BEAD-4854-9355-BCF5E0F81AC6}"/>
              </c:ext>
            </c:extLst>
          </c:dPt>
          <c:dPt>
            <c:idx val="21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5-BEAD-4854-9355-BCF5E0F81AC6}"/>
              </c:ext>
            </c:extLst>
          </c:dPt>
          <c:dPt>
            <c:idx val="21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6-BEAD-4854-9355-BCF5E0F81AC6}"/>
              </c:ext>
            </c:extLst>
          </c:dPt>
          <c:dPt>
            <c:idx val="21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7-BEAD-4854-9355-BCF5E0F81AC6}"/>
              </c:ext>
            </c:extLst>
          </c:dPt>
          <c:dPt>
            <c:idx val="21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8-BEAD-4854-9355-BCF5E0F81AC6}"/>
              </c:ext>
            </c:extLst>
          </c:dPt>
          <c:dPt>
            <c:idx val="21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9-BEAD-4854-9355-BCF5E0F81AC6}"/>
              </c:ext>
            </c:extLst>
          </c:dPt>
          <c:dPt>
            <c:idx val="21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A-BEAD-4854-9355-BCF5E0F81AC6}"/>
              </c:ext>
            </c:extLst>
          </c:dPt>
          <c:dPt>
            <c:idx val="21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B-BEAD-4854-9355-BCF5E0F81AC6}"/>
              </c:ext>
            </c:extLst>
          </c:dPt>
          <c:dPt>
            <c:idx val="22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C-BEAD-4854-9355-BCF5E0F81AC6}"/>
              </c:ext>
            </c:extLst>
          </c:dPt>
          <c:dPt>
            <c:idx val="22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D-BEAD-4854-9355-BCF5E0F81AC6}"/>
              </c:ext>
            </c:extLst>
          </c:dPt>
          <c:dPt>
            <c:idx val="22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E-BEAD-4854-9355-BCF5E0F81AC6}"/>
              </c:ext>
            </c:extLst>
          </c:dPt>
          <c:dPt>
            <c:idx val="22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F-BEAD-4854-9355-BCF5E0F81AC6}"/>
              </c:ext>
            </c:extLst>
          </c:dPt>
          <c:dPt>
            <c:idx val="22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0-BEAD-4854-9355-BCF5E0F81AC6}"/>
              </c:ext>
            </c:extLst>
          </c:dPt>
          <c:dPt>
            <c:idx val="22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1-BEAD-4854-9355-BCF5E0F81AC6}"/>
              </c:ext>
            </c:extLst>
          </c:dPt>
          <c:dPt>
            <c:idx val="22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2-BEAD-4854-9355-BCF5E0F81AC6}"/>
              </c:ext>
            </c:extLst>
          </c:dPt>
          <c:dPt>
            <c:idx val="22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3-BEAD-4854-9355-BCF5E0F81AC6}"/>
              </c:ext>
            </c:extLst>
          </c:dPt>
          <c:dPt>
            <c:idx val="22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4-BEAD-4854-9355-BCF5E0F81AC6}"/>
              </c:ext>
            </c:extLst>
          </c:dPt>
          <c:dPt>
            <c:idx val="22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5-BEAD-4854-9355-BCF5E0F81AC6}"/>
              </c:ext>
            </c:extLst>
          </c:dPt>
          <c:dPt>
            <c:idx val="23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6-BEAD-4854-9355-BCF5E0F81AC6}"/>
              </c:ext>
            </c:extLst>
          </c:dPt>
          <c:dPt>
            <c:idx val="23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7-BEAD-4854-9355-BCF5E0F81AC6}"/>
              </c:ext>
            </c:extLst>
          </c:dPt>
          <c:dPt>
            <c:idx val="23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8-BEAD-4854-9355-BCF5E0F81AC6}"/>
              </c:ext>
            </c:extLst>
          </c:dPt>
          <c:dPt>
            <c:idx val="233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9-BEAD-4854-9355-BCF5E0F81AC6}"/>
              </c:ext>
            </c:extLst>
          </c:dPt>
          <c:dPt>
            <c:idx val="234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A-BEAD-4854-9355-BCF5E0F81AC6}"/>
              </c:ext>
            </c:extLst>
          </c:dPt>
          <c:dPt>
            <c:idx val="235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B-BEAD-4854-9355-BCF5E0F81AC6}"/>
              </c:ext>
            </c:extLst>
          </c:dPt>
          <c:dPt>
            <c:idx val="236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C-BEAD-4854-9355-BCF5E0F81AC6}"/>
              </c:ext>
            </c:extLst>
          </c:dPt>
          <c:dPt>
            <c:idx val="237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FD-BEAD-4854-9355-BCF5E0F81AC6}"/>
              </c:ext>
            </c:extLst>
          </c:dPt>
          <c:dPt>
            <c:idx val="238"/>
            <c:marker>
              <c:symbol val="circle"/>
              <c:size val="6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0FF-BEAD-4854-9355-BCF5E0F81AC6}"/>
              </c:ext>
            </c:extLst>
          </c:dPt>
          <c:dPt>
            <c:idx val="239"/>
            <c:marker>
              <c:symbol val="circle"/>
              <c:size val="6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arrow"/>
              </a:ln>
            </c:spPr>
            <c:extLst>
              <c:ext xmlns:c16="http://schemas.microsoft.com/office/drawing/2014/chart" uri="{C3380CC4-5D6E-409C-BE32-E72D297353CC}">
                <c16:uniqueId val="{00000101-BEAD-4854-9355-BCF5E0F81AC6}"/>
              </c:ext>
            </c:extLst>
          </c:dPt>
          <c:dPt>
            <c:idx val="240"/>
            <c:marker>
              <c:symbol val="circle"/>
              <c:size val="6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arrow"/>
                <a:tailEnd type="none"/>
              </a:ln>
            </c:spPr>
            <c:extLst>
              <c:ext xmlns:c16="http://schemas.microsoft.com/office/drawing/2014/chart" uri="{C3380CC4-5D6E-409C-BE32-E72D297353CC}">
                <c16:uniqueId val="{00000103-BEAD-4854-9355-BCF5E0F81AC6}"/>
              </c:ext>
            </c:extLst>
          </c:dPt>
          <c:dPt>
            <c:idx val="24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4-BEAD-4854-9355-BCF5E0F81AC6}"/>
              </c:ext>
            </c:extLst>
          </c:dPt>
          <c:dPt>
            <c:idx val="24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5-BEAD-4854-9355-BCF5E0F81AC6}"/>
              </c:ext>
            </c:extLst>
          </c:dPt>
          <c:dPt>
            <c:idx val="24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6-BEAD-4854-9355-BCF5E0F81AC6}"/>
              </c:ext>
            </c:extLst>
          </c:dPt>
          <c:dPt>
            <c:idx val="24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7-BEAD-4854-9355-BCF5E0F81AC6}"/>
              </c:ext>
            </c:extLst>
          </c:dPt>
          <c:dPt>
            <c:idx val="24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8-BEAD-4854-9355-BCF5E0F81AC6}"/>
              </c:ext>
            </c:extLst>
          </c:dPt>
          <c:dPt>
            <c:idx val="24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9-BEAD-4854-9355-BCF5E0F81AC6}"/>
              </c:ext>
            </c:extLst>
          </c:dPt>
          <c:dPt>
            <c:idx val="24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A-BEAD-4854-9355-BCF5E0F81AC6}"/>
              </c:ext>
            </c:extLst>
          </c:dPt>
          <c:dPt>
            <c:idx val="24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B-BEAD-4854-9355-BCF5E0F81AC6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BC'!$J$4:$J$267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0C-BEAD-4854-9355-BCF5E0F81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696896"/>
        <c:axId val="176964352"/>
      </c:scatterChart>
      <c:valAx>
        <c:axId val="175696896"/>
        <c:scaling>
          <c:orientation val="minMax"/>
          <c:min val="2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6964352"/>
        <c:crosses val="min"/>
        <c:crossBetween val="midCat"/>
        <c:majorUnit val="2"/>
      </c:valAx>
      <c:valAx>
        <c:axId val="176964352"/>
        <c:scaling>
          <c:orientation val="minMax"/>
          <c:max val="6"/>
          <c:min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</a:t>
                </a:r>
                <a:r>
                  <a:rPr lang="en-US" sz="1400" b="0" baseline="0">
                    <a:latin typeface="Times New Roman" pitchFamily="18" charset="0"/>
                    <a:cs typeface="Times New Roman" pitchFamily="18" charset="0"/>
                  </a:rPr>
                  <a:t> rate</a:t>
                </a:r>
                <a:endParaRPr lang="en-US" sz="1400" b="0">
                  <a:latin typeface="Times New Roman" pitchFamily="18" charset="0"/>
                  <a:cs typeface="Times New Roman" pitchFamily="18" charset="0"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5696896"/>
        <c:crosses val="autoZero"/>
        <c:crossBetween val="midCat"/>
        <c:majorUnit val="1"/>
      </c:valAx>
      <c:valAx>
        <c:axId val="176966272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190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9050" cap="flat" cmpd="sng" algn="ctr">
                <a:solidFill>
                  <a:srgbClr val="000000"/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6984448"/>
        <c:crosses val="max"/>
        <c:crossBetween val="between"/>
        <c:majorUnit val="1"/>
        <c:minorUnit val="0.2"/>
      </c:valAx>
      <c:catAx>
        <c:axId val="176984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966272"/>
        <c:crosses val="min"/>
        <c:auto val="1"/>
        <c:lblAlgn val="ctr"/>
        <c:lblOffset val="100"/>
        <c:noMultiLvlLbl val="0"/>
      </c:catAx>
      <c:spPr>
        <a:noFill/>
        <a:ln w="22225"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2.051119301883584E-2"/>
          <c:y val="2.3112458634569365E-2"/>
          <c:w val="0.96337611034615245"/>
          <c:h val="0.94459998707043302"/>
        </c:manualLayout>
      </c:layout>
      <c:lineChart>
        <c:grouping val="standard"/>
        <c:varyColors val="0"/>
        <c:ser>
          <c:idx val="6"/>
          <c:order val="6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4F81BD">
                      <a:tint val="77000"/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9-4504-8A9F-B5724952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83360"/>
        <c:axId val="177181824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BC'!$E$3</c:f>
              <c:strCache>
                <c:ptCount val="1"/>
                <c:pt idx="0">
                  <c:v>1950s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1-4A49-4504-8A9F-B57249529FC3}"/>
              </c:ext>
            </c:extLst>
          </c:dPt>
          <c:dPt>
            <c:idx val="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2-4A49-4504-8A9F-B57249529FC3}"/>
              </c:ext>
            </c:extLst>
          </c:dPt>
          <c:dPt>
            <c:idx val="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3-4A49-4504-8A9F-B57249529FC3}"/>
              </c:ext>
            </c:extLst>
          </c:dPt>
          <c:dPt>
            <c:idx val="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4-4A49-4504-8A9F-B57249529FC3}"/>
              </c:ext>
            </c:extLst>
          </c:dPt>
          <c:dPt>
            <c:idx val="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5-4A49-4504-8A9F-B57249529FC3}"/>
              </c:ext>
            </c:extLst>
          </c:dPt>
          <c:dPt>
            <c:idx val="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6-4A49-4504-8A9F-B57249529FC3}"/>
              </c:ext>
            </c:extLst>
          </c:dPt>
          <c:dPt>
            <c:idx val="1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7-4A49-4504-8A9F-B57249529FC3}"/>
              </c:ext>
            </c:extLst>
          </c:dPt>
          <c:dPt>
            <c:idx val="1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8-4A49-4504-8A9F-B57249529FC3}"/>
              </c:ext>
            </c:extLst>
          </c:dPt>
          <c:dPt>
            <c:idx val="1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9-4A49-4504-8A9F-B57249529FC3}"/>
              </c:ext>
            </c:extLst>
          </c:dPt>
          <c:dPt>
            <c:idx val="1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A-4A49-4504-8A9F-B57249529FC3}"/>
              </c:ext>
            </c:extLst>
          </c:dPt>
          <c:dPt>
            <c:idx val="14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B-4A49-4504-8A9F-B57249529FC3}"/>
              </c:ext>
            </c:extLst>
          </c:dPt>
          <c:dPt>
            <c:idx val="15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0D-4A49-4504-8A9F-B57249529FC3}"/>
              </c:ext>
            </c:extLst>
          </c:dPt>
          <c:dPt>
            <c:idx val="16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0F-4A49-4504-8A9F-B57249529FC3}"/>
              </c:ext>
            </c:extLst>
          </c:dPt>
          <c:dPt>
            <c:idx val="17"/>
            <c:marker>
              <c:symbol val="square"/>
              <c:size val="8"/>
              <c:spPr>
                <a:solidFill>
                  <a:schemeClr val="bg1">
                    <a:lumMod val="65000"/>
                  </a:schemeClr>
                </a:solidFill>
                <a:ln>
                  <a:solidFill>
                    <a:schemeClr val="tx1"/>
                  </a:solidFill>
                  <a:tailEnd type="triangle" w="lg" len="lg"/>
                </a:ln>
              </c:spPr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11-4A49-4504-8A9F-B57249529FC3}"/>
              </c:ext>
            </c:extLst>
          </c:dPt>
          <c:dPt>
            <c:idx val="1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2-4A49-4504-8A9F-B57249529FC3}"/>
              </c:ext>
            </c:extLst>
          </c:dPt>
          <c:dPt>
            <c:idx val="1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3-4A49-4504-8A9F-B57249529FC3}"/>
              </c:ext>
            </c:extLst>
          </c:dPt>
          <c:dPt>
            <c:idx val="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4-4A49-4504-8A9F-B57249529FC3}"/>
              </c:ext>
            </c:extLst>
          </c:dPt>
          <c:dPt>
            <c:idx val="2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5-4A49-4504-8A9F-B57249529FC3}"/>
              </c:ext>
            </c:extLst>
          </c:dPt>
          <c:dPt>
            <c:idx val="2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6-4A49-4504-8A9F-B57249529FC3}"/>
              </c:ext>
            </c:extLst>
          </c:dPt>
          <c:dPt>
            <c:idx val="2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7-4A49-4504-8A9F-B57249529FC3}"/>
              </c:ext>
            </c:extLst>
          </c:dPt>
          <c:dPt>
            <c:idx val="2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8-4A49-4504-8A9F-B57249529FC3}"/>
              </c:ext>
            </c:extLst>
          </c:dPt>
          <c:dPt>
            <c:idx val="2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9-4A49-4504-8A9F-B57249529FC3}"/>
              </c:ext>
            </c:extLst>
          </c:dPt>
          <c:dPt>
            <c:idx val="2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A-4A49-4504-8A9F-B57249529FC3}"/>
              </c:ext>
            </c:extLst>
          </c:dPt>
          <c:dPt>
            <c:idx val="2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B-4A49-4504-8A9F-B57249529FC3}"/>
              </c:ext>
            </c:extLst>
          </c:dPt>
          <c:dPt>
            <c:idx val="2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C-4A49-4504-8A9F-B57249529FC3}"/>
              </c:ext>
            </c:extLst>
          </c:dPt>
          <c:dPt>
            <c:idx val="2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D-4A49-4504-8A9F-B57249529FC3}"/>
              </c:ext>
            </c:extLst>
          </c:dPt>
          <c:dPt>
            <c:idx val="3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E-4A49-4504-8A9F-B57249529FC3}"/>
              </c:ext>
            </c:extLst>
          </c:dPt>
          <c:dPt>
            <c:idx val="31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F-4A49-4504-8A9F-B57249529FC3}"/>
              </c:ext>
            </c:extLst>
          </c:dPt>
          <c:dPt>
            <c:idx val="32"/>
            <c:marker>
              <c:symbol val="square"/>
              <c:size val="8"/>
              <c:spPr>
                <a:solidFill>
                  <a:schemeClr val="bg1">
                    <a:lumMod val="65000"/>
                  </a:schemeClr>
                </a:solidFill>
                <a:ln>
                  <a:solidFill>
                    <a:schemeClr val="tx1"/>
                  </a:solidFill>
                  <a:tailEnd type="triangle" w="lg" len="lg"/>
                </a:ln>
              </c:spPr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21-4A49-4504-8A9F-B57249529FC3}"/>
              </c:ext>
            </c:extLst>
          </c:dPt>
          <c:dPt>
            <c:idx val="33"/>
            <c:marker>
              <c:symbol val="square"/>
              <c:size val="8"/>
              <c:spPr>
                <a:solidFill>
                  <a:schemeClr val="bg1">
                    <a:lumMod val="65000"/>
                  </a:schemeClr>
                </a:solidFill>
                <a:ln>
                  <a:solidFill>
                    <a:schemeClr val="tx1"/>
                  </a:solidFill>
                  <a:tailEnd type="triangle" w="lg" len="lg"/>
                </a:ln>
              </c:spPr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23-4A49-4504-8A9F-B57249529FC3}"/>
              </c:ext>
            </c:extLst>
          </c:dPt>
          <c:dPt>
            <c:idx val="34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stealth" w="lg" len="lg"/>
                <a:tailEnd type="none" w="lg" len="lg"/>
              </a:ln>
            </c:spPr>
            <c:extLst>
              <c:ext xmlns:c16="http://schemas.microsoft.com/office/drawing/2014/chart" uri="{C3380CC4-5D6E-409C-BE32-E72D297353CC}">
                <c16:uniqueId val="{00000025-4A49-4504-8A9F-B57249529FC3}"/>
              </c:ext>
            </c:extLst>
          </c:dPt>
          <c:dPt>
            <c:idx val="3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6-4A49-4504-8A9F-B57249529FC3}"/>
              </c:ext>
            </c:extLst>
          </c:dPt>
          <c:dPt>
            <c:idx val="3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7-4A49-4504-8A9F-B57249529FC3}"/>
              </c:ext>
            </c:extLst>
          </c:dPt>
          <c:dPt>
            <c:idx val="3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8-4A49-4504-8A9F-B57249529FC3}"/>
              </c:ext>
            </c:extLst>
          </c:dPt>
          <c:dPt>
            <c:idx val="3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9-4A49-4504-8A9F-B57249529FC3}"/>
              </c:ext>
            </c:extLst>
          </c:dPt>
          <c:dPt>
            <c:idx val="3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A-4A49-4504-8A9F-B57249529FC3}"/>
              </c:ext>
            </c:extLst>
          </c:dPt>
          <c:dPt>
            <c:idx val="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B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BC'!$E$4:$E$267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4.0520800514508721</c:v>
                </c:pt>
                <c:pt idx="5">
                  <c:v>4.0877342718048517</c:v>
                </c:pt>
                <c:pt idx="6">
                  <c:v>4.0582382577746463</c:v>
                </c:pt>
                <c:pt idx="7">
                  <c:v>4.0855122561189274</c:v>
                </c:pt>
                <c:pt idx="8">
                  <c:v>4.1545723344649543</c:v>
                </c:pt>
                <c:pt idx="9">
                  <c:v>4.0882318332051062</c:v>
                </c:pt>
                <c:pt idx="10">
                  <c:v>4.2244613025814504</c:v>
                </c:pt>
                <c:pt idx="11">
                  <c:v>4.5081511431974945</c:v>
                </c:pt>
                <c:pt idx="12">
                  <c:v>4.4540177151473692</c:v>
                </c:pt>
                <c:pt idx="13">
                  <c:v>4.3403995050084889</c:v>
                </c:pt>
                <c:pt idx="14">
                  <c:v>3.8185400264687979</c:v>
                </c:pt>
                <c:pt idx="15">
                  <c:v>3.0846672133010586</c:v>
                </c:pt>
                <c:pt idx="16">
                  <c:v>2.6574740828275254</c:v>
                </c:pt>
                <c:pt idx="17">
                  <c:v>2.5533323158409411</c:v>
                </c:pt>
                <c:pt idx="18">
                  <c:v>2.5027799938438382</c:v>
                </c:pt>
                <c:pt idx="19">
                  <c:v>2.6471549454469936</c:v>
                </c:pt>
                <c:pt idx="20">
                  <c:v>3.0219793184650587</c:v>
                </c:pt>
                <c:pt idx="21">
                  <c:v>3.340248642519184</c:v>
                </c:pt>
                <c:pt idx="22">
                  <c:v>3.7572868799114794</c:v>
                </c:pt>
                <c:pt idx="23">
                  <c:v>3.993611516688611</c:v>
                </c:pt>
                <c:pt idx="24">
                  <c:v>4.015076161798337</c:v>
                </c:pt>
                <c:pt idx="25">
                  <c:v>3.9959816870312452</c:v>
                </c:pt>
                <c:pt idx="26">
                  <c:v>3.8340229799242516</c:v>
                </c:pt>
                <c:pt idx="27">
                  <c:v>3.9538402277624911</c:v>
                </c:pt>
                <c:pt idx="28">
                  <c:v>3.8555516185874494</c:v>
                </c:pt>
                <c:pt idx="29">
                  <c:v>3.4959199769479135</c:v>
                </c:pt>
                <c:pt idx="30">
                  <c:v>3.3282369114030992</c:v>
                </c:pt>
                <c:pt idx="31">
                  <c:v>2.7959219860200064</c:v>
                </c:pt>
                <c:pt idx="32">
                  <c:v>2.4268037678244623</c:v>
                </c:pt>
                <c:pt idx="33">
                  <c:v>2.2829734472201366</c:v>
                </c:pt>
                <c:pt idx="34">
                  <c:v>2.5518300058251842</c:v>
                </c:pt>
                <c:pt idx="35">
                  <c:v>2.7978587541741278</c:v>
                </c:pt>
                <c:pt idx="36">
                  <c:v>3.0779494175502546</c:v>
                </c:pt>
                <c:pt idx="37">
                  <c:v>3.4423404670034397</c:v>
                </c:pt>
                <c:pt idx="38">
                  <c:v>3.6536290434907954</c:v>
                </c:pt>
                <c:pt idx="39">
                  <c:v>3.5576400760471576</c:v>
                </c:pt>
                <c:pt idx="40">
                  <c:v>3.5393669722420085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4A49-4504-8A9F-B57249529FC3}"/>
            </c:ext>
          </c:extLst>
        </c:ser>
        <c:ser>
          <c:idx val="1"/>
          <c:order val="1"/>
          <c:tx>
            <c:strRef>
              <c:f>'Plumbing - Historical BC'!$F$3</c:f>
              <c:strCache>
                <c:ptCount val="1"/>
                <c:pt idx="0">
                  <c:v>1960s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D-4A49-4504-8A9F-B57249529FC3}"/>
              </c:ext>
            </c:extLst>
          </c:dPt>
          <c:dPt>
            <c:idx val="4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E-4A49-4504-8A9F-B57249529FC3}"/>
              </c:ext>
            </c:extLst>
          </c:dPt>
          <c:dPt>
            <c:idx val="42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2F-4A49-4504-8A9F-B57249529FC3}"/>
              </c:ext>
            </c:extLst>
          </c:dPt>
          <c:dPt>
            <c:idx val="43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31-4A49-4504-8A9F-B57249529FC3}"/>
              </c:ext>
            </c:extLst>
          </c:dPt>
          <c:dPt>
            <c:idx val="44"/>
            <c:marker>
              <c:symbol val="square"/>
              <c:size val="8"/>
              <c:spPr>
                <a:solidFill>
                  <a:schemeClr val="bg1">
                    <a:lumMod val="65000"/>
                  </a:schemeClr>
                </a:solidFill>
                <a:ln>
                  <a:solidFill>
                    <a:schemeClr val="tx1"/>
                  </a:solidFill>
                  <a:tailEnd type="stealth" w="lg" len="lg"/>
                </a:ln>
              </c:spPr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33-4A49-4504-8A9F-B57249529FC3}"/>
              </c:ext>
            </c:extLst>
          </c:dPt>
          <c:dPt>
            <c:idx val="45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35-4A49-4504-8A9F-B57249529FC3}"/>
              </c:ext>
            </c:extLst>
          </c:dPt>
          <c:dPt>
            <c:idx val="4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6-4A49-4504-8A9F-B57249529FC3}"/>
              </c:ext>
            </c:extLst>
          </c:dPt>
          <c:dPt>
            <c:idx val="4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7-4A49-4504-8A9F-B57249529FC3}"/>
              </c:ext>
            </c:extLst>
          </c:dPt>
          <c:dPt>
            <c:idx val="4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8-4A49-4504-8A9F-B57249529FC3}"/>
              </c:ext>
            </c:extLst>
          </c:dPt>
          <c:dPt>
            <c:idx val="4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9-4A49-4504-8A9F-B57249529FC3}"/>
              </c:ext>
            </c:extLst>
          </c:dPt>
          <c:dPt>
            <c:idx val="5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A-4A49-4504-8A9F-B57249529FC3}"/>
              </c:ext>
            </c:extLst>
          </c:dPt>
          <c:dPt>
            <c:idx val="5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B-4A49-4504-8A9F-B57249529FC3}"/>
              </c:ext>
            </c:extLst>
          </c:dPt>
          <c:dPt>
            <c:idx val="5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C-4A49-4504-8A9F-B57249529FC3}"/>
              </c:ext>
            </c:extLst>
          </c:dPt>
          <c:dPt>
            <c:idx val="5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4A49-4504-8A9F-B57249529FC3}"/>
              </c:ext>
            </c:extLst>
          </c:dPt>
          <c:dPt>
            <c:idx val="5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E-4A49-4504-8A9F-B57249529FC3}"/>
              </c:ext>
            </c:extLst>
          </c:dPt>
          <c:dPt>
            <c:idx val="5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F-4A49-4504-8A9F-B57249529FC3}"/>
              </c:ext>
            </c:extLst>
          </c:dPt>
          <c:dPt>
            <c:idx val="5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0-4A49-4504-8A9F-B57249529FC3}"/>
              </c:ext>
            </c:extLst>
          </c:dPt>
          <c:dPt>
            <c:idx val="5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1-4A49-4504-8A9F-B57249529FC3}"/>
              </c:ext>
            </c:extLst>
          </c:dPt>
          <c:dPt>
            <c:idx val="5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2-4A49-4504-8A9F-B57249529FC3}"/>
              </c:ext>
            </c:extLst>
          </c:dPt>
          <c:dPt>
            <c:idx val="5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3-4A49-4504-8A9F-B57249529FC3}"/>
              </c:ext>
            </c:extLst>
          </c:dPt>
          <c:dPt>
            <c:idx val="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4-4A49-4504-8A9F-B57249529FC3}"/>
              </c:ext>
            </c:extLst>
          </c:dPt>
          <c:dPt>
            <c:idx val="6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5-4A49-4504-8A9F-B57249529FC3}"/>
              </c:ext>
            </c:extLst>
          </c:dPt>
          <c:dPt>
            <c:idx val="6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6-4A49-4504-8A9F-B57249529FC3}"/>
              </c:ext>
            </c:extLst>
          </c:dPt>
          <c:dPt>
            <c:idx val="6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7-4A49-4504-8A9F-B57249529FC3}"/>
              </c:ext>
            </c:extLst>
          </c:dPt>
          <c:dPt>
            <c:idx val="6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8-4A49-4504-8A9F-B57249529FC3}"/>
              </c:ext>
            </c:extLst>
          </c:dPt>
          <c:dPt>
            <c:idx val="6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9-4A49-4504-8A9F-B57249529FC3}"/>
              </c:ext>
            </c:extLst>
          </c:dPt>
          <c:dPt>
            <c:idx val="6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A-4A49-4504-8A9F-B57249529FC3}"/>
              </c:ext>
            </c:extLst>
          </c:dPt>
          <c:dPt>
            <c:idx val="6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B-4A49-4504-8A9F-B57249529FC3}"/>
              </c:ext>
            </c:extLst>
          </c:dPt>
          <c:dPt>
            <c:idx val="6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C-4A49-4504-8A9F-B57249529FC3}"/>
              </c:ext>
            </c:extLst>
          </c:dPt>
          <c:dPt>
            <c:idx val="6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D-4A49-4504-8A9F-B57249529FC3}"/>
              </c:ext>
            </c:extLst>
          </c:dPt>
          <c:dPt>
            <c:idx val="7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E-4A49-4504-8A9F-B57249529FC3}"/>
              </c:ext>
            </c:extLst>
          </c:dPt>
          <c:dPt>
            <c:idx val="7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F-4A49-4504-8A9F-B57249529FC3}"/>
              </c:ext>
            </c:extLst>
          </c:dPt>
          <c:dPt>
            <c:idx val="7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0-4A49-4504-8A9F-B57249529FC3}"/>
              </c:ext>
            </c:extLst>
          </c:dPt>
          <c:dPt>
            <c:idx val="7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1-4A49-4504-8A9F-B57249529FC3}"/>
              </c:ext>
            </c:extLst>
          </c:dPt>
          <c:dPt>
            <c:idx val="7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2-4A49-4504-8A9F-B57249529FC3}"/>
              </c:ext>
            </c:extLst>
          </c:dPt>
          <c:dPt>
            <c:idx val="7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3-4A49-4504-8A9F-B57249529FC3}"/>
              </c:ext>
            </c:extLst>
          </c:dPt>
          <c:dPt>
            <c:idx val="7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4-4A49-4504-8A9F-B57249529FC3}"/>
              </c:ext>
            </c:extLst>
          </c:dPt>
          <c:dPt>
            <c:idx val="7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5-4A49-4504-8A9F-B57249529FC3}"/>
              </c:ext>
            </c:extLst>
          </c:dPt>
          <c:dPt>
            <c:idx val="7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6-4A49-4504-8A9F-B57249529FC3}"/>
              </c:ext>
            </c:extLst>
          </c:dPt>
          <c:dPt>
            <c:idx val="7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7-4A49-4504-8A9F-B57249529FC3}"/>
              </c:ext>
            </c:extLst>
          </c:dPt>
          <c:dPt>
            <c:idx val="8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8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BC'!$F$4:$F$267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3.5393669722420085</c:v>
                </c:pt>
                <c:pt idx="41">
                  <c:v>3.3018941843363421</c:v>
                </c:pt>
                <c:pt idx="42">
                  <c:v>3.0868309193809957</c:v>
                </c:pt>
                <c:pt idx="43">
                  <c:v>2.7867780319517119</c:v>
                </c:pt>
                <c:pt idx="44">
                  <c:v>2.6900973579070708</c:v>
                </c:pt>
                <c:pt idx="45">
                  <c:v>2.8039697052459887</c:v>
                </c:pt>
                <c:pt idx="46">
                  <c:v>3.0176832896067025</c:v>
                </c:pt>
                <c:pt idx="47">
                  <c:v>3.3150903709021655</c:v>
                </c:pt>
                <c:pt idx="48">
                  <c:v>3.4360234474812343</c:v>
                </c:pt>
                <c:pt idx="49">
                  <c:v>3.4047637019134935</c:v>
                </c:pt>
                <c:pt idx="50">
                  <c:v>3.3089916793921041</c:v>
                </c:pt>
                <c:pt idx="51">
                  <c:v>3.1857890192790337</c:v>
                </c:pt>
                <c:pt idx="52">
                  <c:v>3.2660730880926452</c:v>
                </c:pt>
                <c:pt idx="53">
                  <c:v>3.1859322570251716</c:v>
                </c:pt>
                <c:pt idx="54">
                  <c:v>3.2277295208577041</c:v>
                </c:pt>
                <c:pt idx="55">
                  <c:v>3.2947095145153997</c:v>
                </c:pt>
                <c:pt idx="56">
                  <c:v>3.3571816885571111</c:v>
                </c:pt>
                <c:pt idx="57">
                  <c:v>3.5317155387048484</c:v>
                </c:pt>
                <c:pt idx="58">
                  <c:v>3.6886248820514491</c:v>
                </c:pt>
                <c:pt idx="59">
                  <c:v>3.7982696501436828</c:v>
                </c:pt>
                <c:pt idx="60">
                  <c:v>3.9453998619223181</c:v>
                </c:pt>
                <c:pt idx="61">
                  <c:v>4.1949967977952989</c:v>
                </c:pt>
                <c:pt idx="62">
                  <c:v>4.3594145613730007</c:v>
                </c:pt>
                <c:pt idx="63">
                  <c:v>4.8553003032476321</c:v>
                </c:pt>
                <c:pt idx="64">
                  <c:v>5.1816088256571113</c:v>
                </c:pt>
                <c:pt idx="65">
                  <c:v>5.1896666022904601</c:v>
                </c:pt>
                <c:pt idx="66">
                  <c:v>5.1370760148392414</c:v>
                </c:pt>
                <c:pt idx="67">
                  <c:v>5.0027210592924503</c:v>
                </c:pt>
                <c:pt idx="68">
                  <c:v>4.9029660369525159</c:v>
                </c:pt>
                <c:pt idx="69">
                  <c:v>4.8006828654342639</c:v>
                </c:pt>
                <c:pt idx="70">
                  <c:v>4.74519652024716</c:v>
                </c:pt>
                <c:pt idx="71">
                  <c:v>4.8299509302961141</c:v>
                </c:pt>
                <c:pt idx="72">
                  <c:v>4.8708357729041536</c:v>
                </c:pt>
                <c:pt idx="73">
                  <c:v>4.9966023308317196</c:v>
                </c:pt>
                <c:pt idx="74">
                  <c:v>5.1682291916234533</c:v>
                </c:pt>
                <c:pt idx="75">
                  <c:v>5.4459643357056038</c:v>
                </c:pt>
                <c:pt idx="76">
                  <c:v>5.5769017790475361</c:v>
                </c:pt>
                <c:pt idx="77">
                  <c:v>5.5205518705190828</c:v>
                </c:pt>
                <c:pt idx="78">
                  <c:v>5.3608823455332972</c:v>
                </c:pt>
                <c:pt idx="79">
                  <c:v>5.2988642802747128</c:v>
                </c:pt>
                <c:pt idx="80">
                  <c:v>4.788247718713599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4A49-4504-8A9F-B57249529FC3}"/>
            </c:ext>
          </c:extLst>
        </c:ser>
        <c:ser>
          <c:idx val="2"/>
          <c:order val="2"/>
          <c:tx>
            <c:strRef>
              <c:f>'Plumbing - Historical BC'!$G$3</c:f>
              <c:strCache>
                <c:ptCount val="1"/>
                <c:pt idx="0">
                  <c:v>1970s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80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5B-4A49-4504-8A9F-B57249529FC3}"/>
              </c:ext>
            </c:extLst>
          </c:dPt>
          <c:dPt>
            <c:idx val="81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5D-4A49-4504-8A9F-B57249529FC3}"/>
              </c:ext>
            </c:extLst>
          </c:dPt>
          <c:dPt>
            <c:idx val="82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5F-4A49-4504-8A9F-B57249529FC3}"/>
              </c:ext>
            </c:extLst>
          </c:dPt>
          <c:dPt>
            <c:idx val="83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61-4A49-4504-8A9F-B57249529FC3}"/>
              </c:ext>
            </c:extLst>
          </c:dPt>
          <c:dPt>
            <c:idx val="84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63-4A49-4504-8A9F-B57249529FC3}"/>
              </c:ext>
            </c:extLst>
          </c:dPt>
          <c:dPt>
            <c:idx val="85"/>
            <c:marker>
              <c:symbol val="circle"/>
              <c:size val="3"/>
              <c:spPr>
                <a:solidFill>
                  <a:schemeClr val="bg1">
                    <a:lumMod val="65000"/>
                  </a:schemeClr>
                </a:solidFill>
                <a:ln>
                  <a:solidFill>
                    <a:schemeClr val="tx1"/>
                  </a:solidFill>
                  <a:tailEnd type="stealth" w="lg" len="lg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A49-4504-8A9F-B57249529FC3}"/>
              </c:ext>
            </c:extLst>
          </c:dPt>
          <c:dPt>
            <c:idx val="8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5-4A49-4504-8A9F-B57249529FC3}"/>
              </c:ext>
            </c:extLst>
          </c:dPt>
          <c:dPt>
            <c:idx val="8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6-4A49-4504-8A9F-B57249529FC3}"/>
              </c:ext>
            </c:extLst>
          </c:dPt>
          <c:dPt>
            <c:idx val="8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7-4A49-4504-8A9F-B57249529FC3}"/>
              </c:ext>
            </c:extLst>
          </c:dPt>
          <c:dPt>
            <c:idx val="8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8-4A49-4504-8A9F-B57249529FC3}"/>
              </c:ext>
            </c:extLst>
          </c:dPt>
          <c:dPt>
            <c:idx val="9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9-4A49-4504-8A9F-B57249529FC3}"/>
              </c:ext>
            </c:extLst>
          </c:dPt>
          <c:dPt>
            <c:idx val="9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A-4A49-4504-8A9F-B57249529FC3}"/>
              </c:ext>
            </c:extLst>
          </c:dPt>
          <c:dPt>
            <c:idx val="9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B-4A49-4504-8A9F-B57249529FC3}"/>
              </c:ext>
            </c:extLst>
          </c:dPt>
          <c:dPt>
            <c:idx val="9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C-4A49-4504-8A9F-B57249529FC3}"/>
              </c:ext>
            </c:extLst>
          </c:dPt>
          <c:dPt>
            <c:idx val="9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D-4A49-4504-8A9F-B57249529FC3}"/>
              </c:ext>
            </c:extLst>
          </c:dPt>
          <c:dPt>
            <c:idx val="9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E-4A49-4504-8A9F-B57249529FC3}"/>
              </c:ext>
            </c:extLst>
          </c:dPt>
          <c:dPt>
            <c:idx val="96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0-4A49-4504-8A9F-B57249529FC3}"/>
              </c:ext>
            </c:extLst>
          </c:dPt>
          <c:dPt>
            <c:idx val="97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2-4A49-4504-8A9F-B57249529FC3}"/>
              </c:ext>
            </c:extLst>
          </c:dPt>
          <c:dPt>
            <c:idx val="98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4-4A49-4504-8A9F-B57249529FC3}"/>
              </c:ext>
            </c:extLst>
          </c:dPt>
          <c:dPt>
            <c:idx val="99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6-4A49-4504-8A9F-B57249529FC3}"/>
              </c:ext>
            </c:extLst>
          </c:dPt>
          <c:dPt>
            <c:idx val="100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8-4A49-4504-8A9F-B57249529FC3}"/>
              </c:ext>
            </c:extLst>
          </c:dPt>
          <c:dPt>
            <c:idx val="101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7A-4A49-4504-8A9F-B57249529FC3}"/>
              </c:ext>
            </c:extLst>
          </c:dPt>
          <c:dPt>
            <c:idx val="10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B-4A49-4504-8A9F-B57249529FC3}"/>
              </c:ext>
            </c:extLst>
          </c:dPt>
          <c:dPt>
            <c:idx val="10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C-4A49-4504-8A9F-B57249529FC3}"/>
              </c:ext>
            </c:extLst>
          </c:dPt>
          <c:dPt>
            <c:idx val="10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D-4A49-4504-8A9F-B57249529FC3}"/>
              </c:ext>
            </c:extLst>
          </c:dPt>
          <c:dPt>
            <c:idx val="10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E-4A49-4504-8A9F-B57249529FC3}"/>
              </c:ext>
            </c:extLst>
          </c:dPt>
          <c:dPt>
            <c:idx val="10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7F-4A49-4504-8A9F-B57249529FC3}"/>
              </c:ext>
            </c:extLst>
          </c:dPt>
          <c:dPt>
            <c:idx val="10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0-4A49-4504-8A9F-B57249529FC3}"/>
              </c:ext>
            </c:extLst>
          </c:dPt>
          <c:dPt>
            <c:idx val="10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1-4A49-4504-8A9F-B57249529FC3}"/>
              </c:ext>
            </c:extLst>
          </c:dPt>
          <c:dPt>
            <c:idx val="10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2-4A49-4504-8A9F-B57249529FC3}"/>
              </c:ext>
            </c:extLst>
          </c:dPt>
          <c:dPt>
            <c:idx val="11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3-4A49-4504-8A9F-B57249529FC3}"/>
              </c:ext>
            </c:extLst>
          </c:dPt>
          <c:dPt>
            <c:idx val="11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4-4A49-4504-8A9F-B57249529FC3}"/>
              </c:ext>
            </c:extLst>
          </c:dPt>
          <c:dPt>
            <c:idx val="11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5-4A49-4504-8A9F-B57249529FC3}"/>
              </c:ext>
            </c:extLst>
          </c:dPt>
          <c:dPt>
            <c:idx val="11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6-4A49-4504-8A9F-B57249529FC3}"/>
              </c:ext>
            </c:extLst>
          </c:dPt>
          <c:dPt>
            <c:idx val="11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7-4A49-4504-8A9F-B57249529FC3}"/>
              </c:ext>
            </c:extLst>
          </c:dPt>
          <c:dPt>
            <c:idx val="11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8-4A49-4504-8A9F-B57249529FC3}"/>
              </c:ext>
            </c:extLst>
          </c:dPt>
          <c:dPt>
            <c:idx val="11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9-4A49-4504-8A9F-B57249529FC3}"/>
              </c:ext>
            </c:extLst>
          </c:dPt>
          <c:dPt>
            <c:idx val="11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A-4A49-4504-8A9F-B57249529FC3}"/>
              </c:ext>
            </c:extLst>
          </c:dPt>
          <c:dPt>
            <c:idx val="11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B-4A49-4504-8A9F-B57249529FC3}"/>
              </c:ext>
            </c:extLst>
          </c:dPt>
          <c:dPt>
            <c:idx val="11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C-4A49-4504-8A9F-B57249529FC3}"/>
              </c:ext>
            </c:extLst>
          </c:dPt>
          <c:dPt>
            <c:idx val="1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D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BC'!$G$4:$G$267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4.788247718713599</c:v>
                </c:pt>
                <c:pt idx="81">
                  <c:v>4.2817062214134367</c:v>
                </c:pt>
                <c:pt idx="82">
                  <c:v>3.9517223288908414</c:v>
                </c:pt>
                <c:pt idx="83">
                  <c:v>3.7070821345966096</c:v>
                </c:pt>
                <c:pt idx="84">
                  <c:v>3.6009870843348</c:v>
                </c:pt>
                <c:pt idx="85">
                  <c:v>3.7011621589552859</c:v>
                </c:pt>
                <c:pt idx="86">
                  <c:v>3.7584018754632802</c:v>
                </c:pt>
                <c:pt idx="87">
                  <c:v>3.8296258959426095</c:v>
                </c:pt>
                <c:pt idx="88">
                  <c:v>4.1037178181166531</c:v>
                </c:pt>
                <c:pt idx="89">
                  <c:v>4.2585677214341571</c:v>
                </c:pt>
                <c:pt idx="90">
                  <c:v>4.5168801560513492</c:v>
                </c:pt>
                <c:pt idx="91">
                  <c:v>4.9393636684814739</c:v>
                </c:pt>
                <c:pt idx="92">
                  <c:v>5.3201539402705542</c:v>
                </c:pt>
                <c:pt idx="93">
                  <c:v>5.2493669247168073</c:v>
                </c:pt>
                <c:pt idx="94">
                  <c:v>5.2596734760589108</c:v>
                </c:pt>
                <c:pt idx="95">
                  <c:v>5.1266288035568053</c:v>
                </c:pt>
                <c:pt idx="96">
                  <c:v>4.8738611109247456</c:v>
                </c:pt>
                <c:pt idx="97">
                  <c:v>4.8795199324719158</c:v>
                </c:pt>
                <c:pt idx="98">
                  <c:v>4.5035977001436365</c:v>
                </c:pt>
                <c:pt idx="99">
                  <c:v>3.7422792017210962</c:v>
                </c:pt>
                <c:pt idx="100">
                  <c:v>3.2444026163988924</c:v>
                </c:pt>
                <c:pt idx="101">
                  <c:v>3.2715836558684934</c:v>
                </c:pt>
                <c:pt idx="102">
                  <c:v>3.4418574670909758</c:v>
                </c:pt>
                <c:pt idx="103">
                  <c:v>3.5573876561164979</c:v>
                </c:pt>
                <c:pt idx="104">
                  <c:v>3.7555007729411352</c:v>
                </c:pt>
                <c:pt idx="105">
                  <c:v>3.849687779154952</c:v>
                </c:pt>
                <c:pt idx="106">
                  <c:v>3.8485955125996525</c:v>
                </c:pt>
                <c:pt idx="107">
                  <c:v>3.9684481423779729</c:v>
                </c:pt>
                <c:pt idx="108">
                  <c:v>4.2043018072168179</c:v>
                </c:pt>
                <c:pt idx="109">
                  <c:v>4.4433622426545014</c:v>
                </c:pt>
                <c:pt idx="110">
                  <c:v>4.6466995589240598</c:v>
                </c:pt>
                <c:pt idx="111">
                  <c:v>5.0031103930709957</c:v>
                </c:pt>
                <c:pt idx="112">
                  <c:v>5.2044805625096497</c:v>
                </c:pt>
                <c:pt idx="113">
                  <c:v>5.5218914837013244</c:v>
                </c:pt>
                <c:pt idx="114">
                  <c:v>5.5124283394861981</c:v>
                </c:pt>
                <c:pt idx="115">
                  <c:v>5.7238940621269085</c:v>
                </c:pt>
                <c:pt idx="116">
                  <c:v>5.5575751666105715</c:v>
                </c:pt>
                <c:pt idx="117">
                  <c:v>5.6219833462776236</c:v>
                </c:pt>
                <c:pt idx="118">
                  <c:v>5.5957765837272406</c:v>
                </c:pt>
                <c:pt idx="119">
                  <c:v>5.5189235652169648</c:v>
                </c:pt>
                <c:pt idx="120">
                  <c:v>5.1225076007110912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E-4A49-4504-8A9F-B57249529FC3}"/>
            </c:ext>
          </c:extLst>
        </c:ser>
        <c:ser>
          <c:idx val="3"/>
          <c:order val="3"/>
          <c:tx>
            <c:strRef>
              <c:f>'Plumbing - Historical BC'!$H$3</c:f>
              <c:strCache>
                <c:ptCount val="1"/>
                <c:pt idx="0">
                  <c:v>1980s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12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8F-4A49-4504-8A9F-B57249529FC3}"/>
              </c:ext>
            </c:extLst>
          </c:dPt>
          <c:dPt>
            <c:idx val="121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91-4A49-4504-8A9F-B57249529FC3}"/>
              </c:ext>
            </c:extLst>
          </c:dPt>
          <c:dPt>
            <c:idx val="122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93-4A49-4504-8A9F-B57249529FC3}"/>
              </c:ext>
            </c:extLst>
          </c:dPt>
          <c:dPt>
            <c:idx val="123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stealth" w="lg" len="lg"/>
                <a:tailEnd type="none" w="lg" len="lg"/>
              </a:ln>
            </c:spPr>
            <c:extLst>
              <c:ext xmlns:c16="http://schemas.microsoft.com/office/drawing/2014/chart" uri="{C3380CC4-5D6E-409C-BE32-E72D297353CC}">
                <c16:uniqueId val="{00000095-4A49-4504-8A9F-B57249529FC3}"/>
              </c:ext>
            </c:extLst>
          </c:dPt>
          <c:dPt>
            <c:idx val="12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6-4A49-4504-8A9F-B57249529FC3}"/>
              </c:ext>
            </c:extLst>
          </c:dPt>
          <c:dPt>
            <c:idx val="12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7-4A49-4504-8A9F-B57249529FC3}"/>
              </c:ext>
            </c:extLst>
          </c:dPt>
          <c:dPt>
            <c:idx val="12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98-4A49-4504-8A9F-B57249529FC3}"/>
              </c:ext>
            </c:extLst>
          </c:dPt>
          <c:dPt>
            <c:idx val="127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9A-4A49-4504-8A9F-B57249529FC3}"/>
              </c:ext>
            </c:extLst>
          </c:dPt>
          <c:dPt>
            <c:idx val="128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9C-4A49-4504-8A9F-B57249529FC3}"/>
              </c:ext>
            </c:extLst>
          </c:dPt>
          <c:dPt>
            <c:idx val="129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9E-4A49-4504-8A9F-B57249529FC3}"/>
              </c:ext>
            </c:extLst>
          </c:dPt>
          <c:dPt>
            <c:idx val="130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A0-4A49-4504-8A9F-B57249529FC3}"/>
              </c:ext>
            </c:extLst>
          </c:dPt>
          <c:dPt>
            <c:idx val="131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A2-4A49-4504-8A9F-B57249529FC3}"/>
              </c:ext>
            </c:extLst>
          </c:dPt>
          <c:dPt>
            <c:idx val="132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headEnd type="stealth" w="lg" len="lg"/>
                <a:tailEnd type="none" w="lg" len="lg"/>
              </a:ln>
            </c:spPr>
            <c:extLst>
              <c:ext xmlns:c16="http://schemas.microsoft.com/office/drawing/2014/chart" uri="{C3380CC4-5D6E-409C-BE32-E72D297353CC}">
                <c16:uniqueId val="{000000A4-4A49-4504-8A9F-B57249529FC3}"/>
              </c:ext>
            </c:extLst>
          </c:dPt>
          <c:dPt>
            <c:idx val="13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5-4A49-4504-8A9F-B57249529FC3}"/>
              </c:ext>
            </c:extLst>
          </c:dPt>
          <c:dPt>
            <c:idx val="13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6-4A49-4504-8A9F-B57249529FC3}"/>
              </c:ext>
            </c:extLst>
          </c:dPt>
          <c:dPt>
            <c:idx val="13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7-4A49-4504-8A9F-B57249529FC3}"/>
              </c:ext>
            </c:extLst>
          </c:dPt>
          <c:dPt>
            <c:idx val="13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8-4A49-4504-8A9F-B57249529FC3}"/>
              </c:ext>
            </c:extLst>
          </c:dPt>
          <c:dPt>
            <c:idx val="13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9-4A49-4504-8A9F-B57249529FC3}"/>
              </c:ext>
            </c:extLst>
          </c:dPt>
          <c:dPt>
            <c:idx val="13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A-4A49-4504-8A9F-B57249529FC3}"/>
              </c:ext>
            </c:extLst>
          </c:dPt>
          <c:dPt>
            <c:idx val="13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B-4A49-4504-8A9F-B57249529FC3}"/>
              </c:ext>
            </c:extLst>
          </c:dPt>
          <c:dPt>
            <c:idx val="14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C-4A49-4504-8A9F-B57249529FC3}"/>
              </c:ext>
            </c:extLst>
          </c:dPt>
          <c:dPt>
            <c:idx val="14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D-4A49-4504-8A9F-B57249529FC3}"/>
              </c:ext>
            </c:extLst>
          </c:dPt>
          <c:dPt>
            <c:idx val="14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E-4A49-4504-8A9F-B57249529FC3}"/>
              </c:ext>
            </c:extLst>
          </c:dPt>
          <c:dPt>
            <c:idx val="14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AF-4A49-4504-8A9F-B57249529FC3}"/>
              </c:ext>
            </c:extLst>
          </c:dPt>
          <c:dPt>
            <c:idx val="14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0-4A49-4504-8A9F-B57249529FC3}"/>
              </c:ext>
            </c:extLst>
          </c:dPt>
          <c:dPt>
            <c:idx val="14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1-4A49-4504-8A9F-B57249529FC3}"/>
              </c:ext>
            </c:extLst>
          </c:dPt>
          <c:dPt>
            <c:idx val="14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2-4A49-4504-8A9F-B57249529FC3}"/>
              </c:ext>
            </c:extLst>
          </c:dPt>
          <c:dPt>
            <c:idx val="14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3-4A49-4504-8A9F-B57249529FC3}"/>
              </c:ext>
            </c:extLst>
          </c:dPt>
          <c:dPt>
            <c:idx val="14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4-4A49-4504-8A9F-B57249529FC3}"/>
              </c:ext>
            </c:extLst>
          </c:dPt>
          <c:dPt>
            <c:idx val="14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5-4A49-4504-8A9F-B57249529FC3}"/>
              </c:ext>
            </c:extLst>
          </c:dPt>
          <c:dPt>
            <c:idx val="15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6-4A49-4504-8A9F-B57249529FC3}"/>
              </c:ext>
            </c:extLst>
          </c:dPt>
          <c:dPt>
            <c:idx val="15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7-4A49-4504-8A9F-B57249529FC3}"/>
              </c:ext>
            </c:extLst>
          </c:dPt>
          <c:dPt>
            <c:idx val="15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8-4A49-4504-8A9F-B57249529FC3}"/>
              </c:ext>
            </c:extLst>
          </c:dPt>
          <c:dPt>
            <c:idx val="15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9-4A49-4504-8A9F-B57249529FC3}"/>
              </c:ext>
            </c:extLst>
          </c:dPt>
          <c:dPt>
            <c:idx val="15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A-4A49-4504-8A9F-B57249529FC3}"/>
              </c:ext>
            </c:extLst>
          </c:dPt>
          <c:dPt>
            <c:idx val="15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B-4A49-4504-8A9F-B57249529FC3}"/>
              </c:ext>
            </c:extLst>
          </c:dPt>
          <c:dPt>
            <c:idx val="15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C-4A49-4504-8A9F-B57249529FC3}"/>
              </c:ext>
            </c:extLst>
          </c:dPt>
          <c:dPt>
            <c:idx val="15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D-4A49-4504-8A9F-B57249529FC3}"/>
              </c:ext>
            </c:extLst>
          </c:dPt>
          <c:dPt>
            <c:idx val="15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E-4A49-4504-8A9F-B57249529FC3}"/>
              </c:ext>
            </c:extLst>
          </c:dPt>
          <c:dPt>
            <c:idx val="15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BF-4A49-4504-8A9F-B57249529FC3}"/>
              </c:ext>
            </c:extLst>
          </c:dPt>
          <c:dPt>
            <c:idx val="1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0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BC'!$H$4:$H$267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5.1225076007110912</c:v>
                </c:pt>
                <c:pt idx="121">
                  <c:v>4.2778552456600627</c:v>
                </c:pt>
                <c:pt idx="122">
                  <c:v>4.3138253780664977</c:v>
                </c:pt>
                <c:pt idx="123">
                  <c:v>4.4556816036784372</c:v>
                </c:pt>
                <c:pt idx="124">
                  <c:v>4.3573835582374167</c:v>
                </c:pt>
                <c:pt idx="125">
                  <c:v>4.3183798948447523</c:v>
                </c:pt>
                <c:pt idx="126">
                  <c:v>4.1766117158422018</c:v>
                </c:pt>
                <c:pt idx="127">
                  <c:v>3.7306231660588356</c:v>
                </c:pt>
                <c:pt idx="128">
                  <c:v>3.4887253334983055</c:v>
                </c:pt>
                <c:pt idx="129">
                  <c:v>3.183100267478427</c:v>
                </c:pt>
                <c:pt idx="130">
                  <c:v>2.8236112663788062</c:v>
                </c:pt>
                <c:pt idx="131">
                  <c:v>2.7729381817650052</c:v>
                </c:pt>
                <c:pt idx="132">
                  <c:v>2.9151064901019264</c:v>
                </c:pt>
                <c:pt idx="133">
                  <c:v>3.1985976469277362</c:v>
                </c:pt>
                <c:pt idx="134">
                  <c:v>3.5388546476948264</c:v>
                </c:pt>
                <c:pt idx="135">
                  <c:v>3.9223240882012202</c:v>
                </c:pt>
                <c:pt idx="136">
                  <c:v>4.1939372354220081</c:v>
                </c:pt>
                <c:pt idx="137">
                  <c:v>4.4532602859101091</c:v>
                </c:pt>
                <c:pt idx="138">
                  <c:v>4.4927013562400235</c:v>
                </c:pt>
                <c:pt idx="139">
                  <c:v>4.5333309209572352</c:v>
                </c:pt>
                <c:pt idx="140">
                  <c:v>4.550057524924104</c:v>
                </c:pt>
                <c:pt idx="141">
                  <c:v>4.5835464363317273</c:v>
                </c:pt>
                <c:pt idx="142">
                  <c:v>4.5766474655205274</c:v>
                </c:pt>
                <c:pt idx="143">
                  <c:v>4.530388562989363</c:v>
                </c:pt>
                <c:pt idx="144">
                  <c:v>4.4788462095796566</c:v>
                </c:pt>
                <c:pt idx="145">
                  <c:v>4.4623857748167453</c:v>
                </c:pt>
                <c:pt idx="146">
                  <c:v>4.4875639452836209</c:v>
                </c:pt>
                <c:pt idx="147">
                  <c:v>4.5588772516448151</c:v>
                </c:pt>
                <c:pt idx="148">
                  <c:v>4.576399003023802</c:v>
                </c:pt>
                <c:pt idx="149">
                  <c:v>4.7126430207714316</c:v>
                </c:pt>
                <c:pt idx="150">
                  <c:v>4.8485366951307762</c:v>
                </c:pt>
                <c:pt idx="151">
                  <c:v>4.8660551906810943</c:v>
                </c:pt>
                <c:pt idx="152">
                  <c:v>4.7819537373086058</c:v>
                </c:pt>
                <c:pt idx="153">
                  <c:v>4.7553845351485942</c:v>
                </c:pt>
                <c:pt idx="154">
                  <c:v>4.7045974503664274</c:v>
                </c:pt>
                <c:pt idx="155">
                  <c:v>4.6978668876794378</c:v>
                </c:pt>
                <c:pt idx="156">
                  <c:v>4.6002119567037978</c:v>
                </c:pt>
                <c:pt idx="157">
                  <c:v>4.4434351402790311</c:v>
                </c:pt>
                <c:pt idx="158">
                  <c:v>4.270572526018765</c:v>
                </c:pt>
                <c:pt idx="159">
                  <c:v>4.2653245781142877</c:v>
                </c:pt>
                <c:pt idx="160">
                  <c:v>4.1201782061406247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C1-4A49-4504-8A9F-B57249529FC3}"/>
            </c:ext>
          </c:extLst>
        </c:ser>
        <c:ser>
          <c:idx val="4"/>
          <c:order val="4"/>
          <c:tx>
            <c:strRef>
              <c:f>'Plumbing - Historical BC'!$I$3</c:f>
              <c:strCache>
                <c:ptCount val="1"/>
                <c:pt idx="0">
                  <c:v>1990s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16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2-4A49-4504-8A9F-B57249529FC3}"/>
              </c:ext>
            </c:extLst>
          </c:dPt>
          <c:dPt>
            <c:idx val="16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3-4A49-4504-8A9F-B57249529FC3}"/>
              </c:ext>
            </c:extLst>
          </c:dPt>
          <c:dPt>
            <c:idx val="16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4-4A49-4504-8A9F-B57249529FC3}"/>
              </c:ext>
            </c:extLst>
          </c:dPt>
          <c:dPt>
            <c:idx val="163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C6-4A49-4504-8A9F-B57249529FC3}"/>
              </c:ext>
            </c:extLst>
          </c:dPt>
          <c:dPt>
            <c:idx val="164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C8-4A49-4504-8A9F-B57249529FC3}"/>
              </c:ext>
            </c:extLst>
          </c:dPt>
          <c:dPt>
            <c:idx val="165"/>
            <c:marker>
              <c:symbol val="circle"/>
              <c:size val="3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CA-4A49-4504-8A9F-B57249529FC3}"/>
              </c:ext>
            </c:extLst>
          </c:dPt>
          <c:dPt>
            <c:idx val="16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B-4A49-4504-8A9F-B57249529FC3}"/>
              </c:ext>
            </c:extLst>
          </c:dPt>
          <c:dPt>
            <c:idx val="16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C-4A49-4504-8A9F-B57249529FC3}"/>
              </c:ext>
            </c:extLst>
          </c:dPt>
          <c:dPt>
            <c:idx val="16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D-4A49-4504-8A9F-B57249529FC3}"/>
              </c:ext>
            </c:extLst>
          </c:dPt>
          <c:dPt>
            <c:idx val="16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E-4A49-4504-8A9F-B57249529FC3}"/>
              </c:ext>
            </c:extLst>
          </c:dPt>
          <c:dPt>
            <c:idx val="17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CF-4A49-4504-8A9F-B57249529FC3}"/>
              </c:ext>
            </c:extLst>
          </c:dPt>
          <c:dPt>
            <c:idx val="17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0-4A49-4504-8A9F-B57249529FC3}"/>
              </c:ext>
            </c:extLst>
          </c:dPt>
          <c:dPt>
            <c:idx val="17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1-4A49-4504-8A9F-B57249529FC3}"/>
              </c:ext>
            </c:extLst>
          </c:dPt>
          <c:dPt>
            <c:idx val="17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2-4A49-4504-8A9F-B57249529FC3}"/>
              </c:ext>
            </c:extLst>
          </c:dPt>
          <c:dPt>
            <c:idx val="17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3-4A49-4504-8A9F-B57249529FC3}"/>
              </c:ext>
            </c:extLst>
          </c:dPt>
          <c:dPt>
            <c:idx val="17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4-4A49-4504-8A9F-B57249529FC3}"/>
              </c:ext>
            </c:extLst>
          </c:dPt>
          <c:dPt>
            <c:idx val="17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5-4A49-4504-8A9F-B57249529FC3}"/>
              </c:ext>
            </c:extLst>
          </c:dPt>
          <c:dPt>
            <c:idx val="17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6-4A49-4504-8A9F-B57249529FC3}"/>
              </c:ext>
            </c:extLst>
          </c:dPt>
          <c:dPt>
            <c:idx val="17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7-4A49-4504-8A9F-B57249529FC3}"/>
              </c:ext>
            </c:extLst>
          </c:dPt>
          <c:dPt>
            <c:idx val="17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8-4A49-4504-8A9F-B57249529FC3}"/>
              </c:ext>
            </c:extLst>
          </c:dPt>
          <c:dPt>
            <c:idx val="18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9-4A49-4504-8A9F-B57249529FC3}"/>
              </c:ext>
            </c:extLst>
          </c:dPt>
          <c:dPt>
            <c:idx val="18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A-4A49-4504-8A9F-B57249529FC3}"/>
              </c:ext>
            </c:extLst>
          </c:dPt>
          <c:dPt>
            <c:idx val="18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B-4A49-4504-8A9F-B57249529FC3}"/>
              </c:ext>
            </c:extLst>
          </c:dPt>
          <c:dPt>
            <c:idx val="18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C-4A49-4504-8A9F-B57249529FC3}"/>
              </c:ext>
            </c:extLst>
          </c:dPt>
          <c:dPt>
            <c:idx val="18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D-4A49-4504-8A9F-B57249529FC3}"/>
              </c:ext>
            </c:extLst>
          </c:dPt>
          <c:dPt>
            <c:idx val="18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E-4A49-4504-8A9F-B57249529FC3}"/>
              </c:ext>
            </c:extLst>
          </c:dPt>
          <c:dPt>
            <c:idx val="18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DF-4A49-4504-8A9F-B57249529FC3}"/>
              </c:ext>
            </c:extLst>
          </c:dPt>
          <c:dPt>
            <c:idx val="18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0-4A49-4504-8A9F-B57249529FC3}"/>
              </c:ext>
            </c:extLst>
          </c:dPt>
          <c:dPt>
            <c:idx val="18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1-4A49-4504-8A9F-B57249529FC3}"/>
              </c:ext>
            </c:extLst>
          </c:dPt>
          <c:dPt>
            <c:idx val="18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2-4A49-4504-8A9F-B57249529FC3}"/>
              </c:ext>
            </c:extLst>
          </c:dPt>
          <c:dPt>
            <c:idx val="19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3-4A49-4504-8A9F-B57249529FC3}"/>
              </c:ext>
            </c:extLst>
          </c:dPt>
          <c:dPt>
            <c:idx val="191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4-4A49-4504-8A9F-B57249529FC3}"/>
              </c:ext>
            </c:extLst>
          </c:dPt>
          <c:dPt>
            <c:idx val="19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5-4A49-4504-8A9F-B57249529FC3}"/>
              </c:ext>
            </c:extLst>
          </c:dPt>
          <c:dPt>
            <c:idx val="19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6-4A49-4504-8A9F-B57249529FC3}"/>
              </c:ext>
            </c:extLst>
          </c:dPt>
          <c:dPt>
            <c:idx val="19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7-4A49-4504-8A9F-B57249529FC3}"/>
              </c:ext>
            </c:extLst>
          </c:dPt>
          <c:dPt>
            <c:idx val="19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8-4A49-4504-8A9F-B57249529FC3}"/>
              </c:ext>
            </c:extLst>
          </c:dPt>
          <c:dPt>
            <c:idx val="196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9-4A49-4504-8A9F-B57249529FC3}"/>
              </c:ext>
            </c:extLst>
          </c:dPt>
          <c:dPt>
            <c:idx val="197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A-4A49-4504-8A9F-B57249529FC3}"/>
              </c:ext>
            </c:extLst>
          </c:dPt>
          <c:dPt>
            <c:idx val="198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B-4A49-4504-8A9F-B57249529FC3}"/>
              </c:ext>
            </c:extLst>
          </c:dPt>
          <c:dPt>
            <c:idx val="199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EC-4A49-4504-8A9F-B57249529FC3}"/>
              </c:ext>
            </c:extLst>
          </c:dPt>
          <c:dPt>
            <c:idx val="20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D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BC'!$I$4:$I$267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4.1201782061406247</c:v>
                </c:pt>
                <c:pt idx="161">
                  <c:v>3.8660968410432655</c:v>
                </c:pt>
                <c:pt idx="162">
                  <c:v>3.6643335813883411</c:v>
                </c:pt>
                <c:pt idx="163">
                  <c:v>3.2193322656409458</c:v>
                </c:pt>
                <c:pt idx="164">
                  <c:v>2.8937193154699212</c:v>
                </c:pt>
                <c:pt idx="165">
                  <c:v>2.8202731698976176</c:v>
                </c:pt>
                <c:pt idx="166">
                  <c:v>2.7472476156372285</c:v>
                </c:pt>
                <c:pt idx="167">
                  <c:v>2.6884668492513346</c:v>
                </c:pt>
                <c:pt idx="168">
                  <c:v>2.7653990947493763</c:v>
                </c:pt>
                <c:pt idx="169">
                  <c:v>2.8035781428382074</c:v>
                </c:pt>
                <c:pt idx="170">
                  <c:v>2.783427714926836</c:v>
                </c:pt>
                <c:pt idx="171">
                  <c:v>2.8751866490006819</c:v>
                </c:pt>
                <c:pt idx="172">
                  <c:v>2.9454814330703436</c:v>
                </c:pt>
                <c:pt idx="173">
                  <c:v>2.9427382833283375</c:v>
                </c:pt>
                <c:pt idx="174">
                  <c:v>3.0698626105456079</c:v>
                </c:pt>
                <c:pt idx="175">
                  <c:v>3.2340556539993472</c:v>
                </c:pt>
                <c:pt idx="176">
                  <c:v>3.3803214197374207</c:v>
                </c:pt>
                <c:pt idx="177">
                  <c:v>3.4741997087028462</c:v>
                </c:pt>
                <c:pt idx="178">
                  <c:v>3.5247158647877459</c:v>
                </c:pt>
                <c:pt idx="179">
                  <c:v>3.7025047726317588</c:v>
                </c:pt>
                <c:pt idx="180">
                  <c:v>3.5959526143549936</c:v>
                </c:pt>
                <c:pt idx="181">
                  <c:v>3.4364819120384182</c:v>
                </c:pt>
                <c:pt idx="182">
                  <c:v>3.5263306353389314</c:v>
                </c:pt>
                <c:pt idx="183">
                  <c:v>3.5750447893450166</c:v>
                </c:pt>
                <c:pt idx="184">
                  <c:v>3.5006250158014249</c:v>
                </c:pt>
                <c:pt idx="185">
                  <c:v>3.4593155206720474</c:v>
                </c:pt>
                <c:pt idx="186">
                  <c:v>3.4629167915284107</c:v>
                </c:pt>
                <c:pt idx="187">
                  <c:v>3.567213918376094</c:v>
                </c:pt>
                <c:pt idx="188">
                  <c:v>3.6584771383825818</c:v>
                </c:pt>
                <c:pt idx="189">
                  <c:v>3.5922906872481613</c:v>
                </c:pt>
                <c:pt idx="190">
                  <c:v>3.6890971676857713</c:v>
                </c:pt>
                <c:pt idx="191">
                  <c:v>3.7942295323088704</c:v>
                </c:pt>
                <c:pt idx="192">
                  <c:v>3.8793552455721887</c:v>
                </c:pt>
                <c:pt idx="193">
                  <c:v>3.86764931843144</c:v>
                </c:pt>
                <c:pt idx="194">
                  <c:v>3.8039659976493745</c:v>
                </c:pt>
                <c:pt idx="195">
                  <c:v>3.7677360223850744</c:v>
                </c:pt>
                <c:pt idx="196">
                  <c:v>3.9801276456132695</c:v>
                </c:pt>
                <c:pt idx="197">
                  <c:v>3.830590887857527</c:v>
                </c:pt>
                <c:pt idx="198">
                  <c:v>3.7578381427728993</c:v>
                </c:pt>
                <c:pt idx="199">
                  <c:v>3.8139913198553139</c:v>
                </c:pt>
                <c:pt idx="200">
                  <c:v>4.042367557455921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EE-4A49-4504-8A9F-B57249529FC3}"/>
            </c:ext>
          </c:extLst>
        </c:ser>
        <c:ser>
          <c:idx val="5"/>
          <c:order val="5"/>
          <c:tx>
            <c:strRef>
              <c:f>'Plumbing - Historical BC'!$J$3</c:f>
              <c:strCache>
                <c:ptCount val="1"/>
                <c:pt idx="0">
                  <c:v>2000s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  <a:tailEnd type="none"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20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EF-4A49-4504-8A9F-B57249529FC3}"/>
              </c:ext>
            </c:extLst>
          </c:dPt>
          <c:dPt>
            <c:idx val="20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0-4A49-4504-8A9F-B57249529FC3}"/>
              </c:ext>
            </c:extLst>
          </c:dPt>
          <c:dPt>
            <c:idx val="20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1-4A49-4504-8A9F-B57249529FC3}"/>
              </c:ext>
            </c:extLst>
          </c:dPt>
          <c:dPt>
            <c:idx val="20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2-4A49-4504-8A9F-B57249529FC3}"/>
              </c:ext>
            </c:extLst>
          </c:dPt>
          <c:dPt>
            <c:idx val="20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3-4A49-4504-8A9F-B57249529FC3}"/>
              </c:ext>
            </c:extLst>
          </c:dPt>
          <c:dPt>
            <c:idx val="205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F5-4A49-4504-8A9F-B57249529FC3}"/>
              </c:ext>
            </c:extLst>
          </c:dPt>
          <c:dPt>
            <c:idx val="206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F7-4A49-4504-8A9F-B57249529FC3}"/>
              </c:ext>
            </c:extLst>
          </c:dPt>
          <c:dPt>
            <c:idx val="207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0F9-4A49-4504-8A9F-B57249529FC3}"/>
              </c:ext>
            </c:extLst>
          </c:dPt>
          <c:dPt>
            <c:idx val="20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A-4A49-4504-8A9F-B57249529FC3}"/>
              </c:ext>
            </c:extLst>
          </c:dPt>
          <c:dPt>
            <c:idx val="20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B-4A49-4504-8A9F-B57249529FC3}"/>
              </c:ext>
            </c:extLst>
          </c:dPt>
          <c:dPt>
            <c:idx val="2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C-4A49-4504-8A9F-B57249529FC3}"/>
              </c:ext>
            </c:extLst>
          </c:dPt>
          <c:dPt>
            <c:idx val="21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D-4A49-4504-8A9F-B57249529FC3}"/>
              </c:ext>
            </c:extLst>
          </c:dPt>
          <c:dPt>
            <c:idx val="21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E-4A49-4504-8A9F-B57249529FC3}"/>
              </c:ext>
            </c:extLst>
          </c:dPt>
          <c:dPt>
            <c:idx val="21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FF-4A49-4504-8A9F-B57249529FC3}"/>
              </c:ext>
            </c:extLst>
          </c:dPt>
          <c:dPt>
            <c:idx val="21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0-4A49-4504-8A9F-B57249529FC3}"/>
              </c:ext>
            </c:extLst>
          </c:dPt>
          <c:dPt>
            <c:idx val="21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1-4A49-4504-8A9F-B57249529FC3}"/>
              </c:ext>
            </c:extLst>
          </c:dPt>
          <c:dPt>
            <c:idx val="21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2-4A49-4504-8A9F-B57249529FC3}"/>
              </c:ext>
            </c:extLst>
          </c:dPt>
          <c:dPt>
            <c:idx val="21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3-4A49-4504-8A9F-B57249529FC3}"/>
              </c:ext>
            </c:extLst>
          </c:dPt>
          <c:dPt>
            <c:idx val="21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4-4A49-4504-8A9F-B57249529FC3}"/>
              </c:ext>
            </c:extLst>
          </c:dPt>
          <c:dPt>
            <c:idx val="21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5-4A49-4504-8A9F-B57249529FC3}"/>
              </c:ext>
            </c:extLst>
          </c:dPt>
          <c:dPt>
            <c:idx val="22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6-4A49-4504-8A9F-B57249529FC3}"/>
              </c:ext>
            </c:extLst>
          </c:dPt>
          <c:dPt>
            <c:idx val="22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7-4A49-4504-8A9F-B57249529FC3}"/>
              </c:ext>
            </c:extLst>
          </c:dPt>
          <c:dPt>
            <c:idx val="22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8-4A49-4504-8A9F-B57249529FC3}"/>
              </c:ext>
            </c:extLst>
          </c:dPt>
          <c:dPt>
            <c:idx val="22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9-4A49-4504-8A9F-B57249529FC3}"/>
              </c:ext>
            </c:extLst>
          </c:dPt>
          <c:dPt>
            <c:idx val="22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A-4A49-4504-8A9F-B57249529FC3}"/>
              </c:ext>
            </c:extLst>
          </c:dPt>
          <c:dPt>
            <c:idx val="22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B-4A49-4504-8A9F-B57249529FC3}"/>
              </c:ext>
            </c:extLst>
          </c:dPt>
          <c:dPt>
            <c:idx val="22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C-4A49-4504-8A9F-B57249529FC3}"/>
              </c:ext>
            </c:extLst>
          </c:dPt>
          <c:dPt>
            <c:idx val="22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D-4A49-4504-8A9F-B57249529FC3}"/>
              </c:ext>
            </c:extLst>
          </c:dPt>
          <c:dPt>
            <c:idx val="22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E-4A49-4504-8A9F-B57249529FC3}"/>
              </c:ext>
            </c:extLst>
          </c:dPt>
          <c:dPt>
            <c:idx val="22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0F-4A49-4504-8A9F-B57249529FC3}"/>
              </c:ext>
            </c:extLst>
          </c:dPt>
          <c:dPt>
            <c:idx val="23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10-4A49-4504-8A9F-B57249529FC3}"/>
              </c:ext>
            </c:extLst>
          </c:dPt>
          <c:dPt>
            <c:idx val="23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11-4A49-4504-8A9F-B57249529FC3}"/>
              </c:ext>
            </c:extLst>
          </c:dPt>
          <c:dPt>
            <c:idx val="232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3-4A49-4504-8A9F-B57249529FC3}"/>
              </c:ext>
            </c:extLst>
          </c:dPt>
          <c:dPt>
            <c:idx val="233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5-4A49-4504-8A9F-B57249529FC3}"/>
              </c:ext>
            </c:extLst>
          </c:dPt>
          <c:dPt>
            <c:idx val="234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7-4A49-4504-8A9F-B57249529FC3}"/>
              </c:ext>
            </c:extLst>
          </c:dPt>
          <c:dPt>
            <c:idx val="235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9-4A49-4504-8A9F-B57249529FC3}"/>
              </c:ext>
            </c:extLst>
          </c:dPt>
          <c:dPt>
            <c:idx val="236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B-4A49-4504-8A9F-B57249529FC3}"/>
              </c:ext>
            </c:extLst>
          </c:dPt>
          <c:dPt>
            <c:idx val="237"/>
            <c:marker>
              <c:symbol val="square"/>
              <c:size val="8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D-4A49-4504-8A9F-B57249529FC3}"/>
              </c:ext>
            </c:extLst>
          </c:dPt>
          <c:dPt>
            <c:idx val="238"/>
            <c:marker>
              <c:symbol val="circle"/>
              <c:size val="6"/>
            </c:marker>
            <c:bubble3D val="0"/>
            <c:spPr>
              <a:ln w="19050">
                <a:solidFill>
                  <a:schemeClr val="bg1">
                    <a:lumMod val="65000"/>
                  </a:schemeClr>
                </a:solidFill>
                <a:tailEnd type="stealth" w="lg" len="lg"/>
              </a:ln>
            </c:spPr>
            <c:extLst>
              <c:ext xmlns:c16="http://schemas.microsoft.com/office/drawing/2014/chart" uri="{C3380CC4-5D6E-409C-BE32-E72D297353CC}">
                <c16:uniqueId val="{0000011F-4A49-4504-8A9F-B57249529FC3}"/>
              </c:ext>
            </c:extLst>
          </c:dPt>
          <c:dPt>
            <c:idx val="23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0-4A49-4504-8A9F-B57249529FC3}"/>
              </c:ext>
            </c:extLst>
          </c:dPt>
          <c:dPt>
            <c:idx val="24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1-4A49-4504-8A9F-B57249529FC3}"/>
              </c:ext>
            </c:extLst>
          </c:dPt>
          <c:dPt>
            <c:idx val="24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2-4A49-4504-8A9F-B57249529FC3}"/>
              </c:ext>
            </c:extLst>
          </c:dPt>
          <c:dPt>
            <c:idx val="24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3-4A49-4504-8A9F-B57249529FC3}"/>
              </c:ext>
            </c:extLst>
          </c:dPt>
          <c:dPt>
            <c:idx val="24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4-4A49-4504-8A9F-B57249529FC3}"/>
              </c:ext>
            </c:extLst>
          </c:dPt>
          <c:dPt>
            <c:idx val="24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5-4A49-4504-8A9F-B57249529FC3}"/>
              </c:ext>
            </c:extLst>
          </c:dPt>
          <c:dPt>
            <c:idx val="245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6-4A49-4504-8A9F-B57249529FC3}"/>
              </c:ext>
            </c:extLst>
          </c:dPt>
          <c:dPt>
            <c:idx val="246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7-4A49-4504-8A9F-B57249529FC3}"/>
              </c:ext>
            </c:extLst>
          </c:dPt>
          <c:dPt>
            <c:idx val="247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8-4A49-4504-8A9F-B57249529FC3}"/>
              </c:ext>
            </c:extLst>
          </c:dPt>
          <c:dPt>
            <c:idx val="248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129-4A49-4504-8A9F-B57249529FC3}"/>
              </c:ext>
            </c:extLst>
          </c:dPt>
          <c:xVal>
            <c:numRef>
              <c:f>'Plumbing - Historical BC'!$B$4:$B$267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'Plumbing - Historical BC'!$J$4:$J$267</c:f>
              <c:numCache>
                <c:formatCode>General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4.042367557455921</c:v>
                </c:pt>
                <c:pt idx="201">
                  <c:v>3.8295144556839893</c:v>
                </c:pt>
                <c:pt idx="202">
                  <c:v>3.6481051990262241</c:v>
                </c:pt>
                <c:pt idx="203">
                  <c:v>3.678606313615274</c:v>
                </c:pt>
                <c:pt idx="204">
                  <c:v>3.6886204193775409</c:v>
                </c:pt>
                <c:pt idx="205">
                  <c:v>3.3906199225366698</c:v>
                </c:pt>
                <c:pt idx="206">
                  <c:v>3.1313935999185012</c:v>
                </c:pt>
                <c:pt idx="207">
                  <c:v>2.7188573121985193</c:v>
                </c:pt>
                <c:pt idx="208">
                  <c:v>2.6827811551252529</c:v>
                </c:pt>
                <c:pt idx="209">
                  <c:v>2.5844011794777759</c:v>
                </c:pt>
                <c:pt idx="210">
                  <c:v>2.5868242826265671</c:v>
                </c:pt>
                <c:pt idx="211">
                  <c:v>2.5914788536633275</c:v>
                </c:pt>
                <c:pt idx="212">
                  <c:v>2.5753895134268459</c:v>
                </c:pt>
                <c:pt idx="213">
                  <c:v>2.415995237693195</c:v>
                </c:pt>
                <c:pt idx="214">
                  <c:v>2.3970020501280227</c:v>
                </c:pt>
                <c:pt idx="215">
                  <c:v>2.4789621878802461</c:v>
                </c:pt>
                <c:pt idx="216">
                  <c:v>2.5864858757371572</c:v>
                </c:pt>
                <c:pt idx="217">
                  <c:v>2.6829948505959602</c:v>
                </c:pt>
                <c:pt idx="218">
                  <c:v>2.8323444500840842</c:v>
                </c:pt>
                <c:pt idx="219">
                  <c:v>2.7802506403623997</c:v>
                </c:pt>
                <c:pt idx="220">
                  <c:v>2.8420075377482252</c:v>
                </c:pt>
                <c:pt idx="221">
                  <c:v>2.9982570551498449</c:v>
                </c:pt>
                <c:pt idx="222">
                  <c:v>3.1143349820432538</c:v>
                </c:pt>
                <c:pt idx="223">
                  <c:v>3.2036227956047196</c:v>
                </c:pt>
                <c:pt idx="224">
                  <c:v>3.2125724139344203</c:v>
                </c:pt>
                <c:pt idx="225">
                  <c:v>3.2516343482304517</c:v>
                </c:pt>
                <c:pt idx="226">
                  <c:v>3.2114320429839132</c:v>
                </c:pt>
                <c:pt idx="227">
                  <c:v>3.3459636214094601</c:v>
                </c:pt>
                <c:pt idx="228">
                  <c:v>3.349734446070153</c:v>
                </c:pt>
                <c:pt idx="229">
                  <c:v>3.3109983758027881</c:v>
                </c:pt>
                <c:pt idx="230">
                  <c:v>3.2522262558776265</c:v>
                </c:pt>
                <c:pt idx="231">
                  <c:v>3.125063131161717</c:v>
                </c:pt>
                <c:pt idx="232">
                  <c:v>2.9675421796361885</c:v>
                </c:pt>
                <c:pt idx="233">
                  <c:v>2.8243822666884042</c:v>
                </c:pt>
                <c:pt idx="234">
                  <c:v>2.5943958377852048</c:v>
                </c:pt>
                <c:pt idx="235">
                  <c:v>2.3486127647014543</c:v>
                </c:pt>
                <c:pt idx="236">
                  <c:v>2.0642509446248027</c:v>
                </c:pt>
                <c:pt idx="237">
                  <c:v>1.811268014125176</c:v>
                </c:pt>
                <c:pt idx="238">
                  <c:v>1.7806447346055514</c:v>
                </c:pt>
                <c:pt idx="239">
                  <c:v>1.8602305648998314</c:v>
                </c:pt>
                <c:pt idx="240">
                  <c:v>2.0538320614854779</c:v>
                </c:pt>
                <c:pt idx="241">
                  <c:v>2.2255063400662358</c:v>
                </c:pt>
                <c:pt idx="242">
                  <c:v>2.2103246199089881</c:v>
                </c:pt>
                <c:pt idx="243">
                  <c:v>2.3009092644633129</c:v>
                </c:pt>
                <c:pt idx="244">
                  <c:v>2.3110163076353771</c:v>
                </c:pt>
                <c:pt idx="245">
                  <c:v>2.3702356723374298</c:v>
                </c:pt>
                <c:pt idx="246">
                  <c:v>2.5390156160663322</c:v>
                </c:pt>
                <c:pt idx="247">
                  <c:v>2.5815537641269835</c:v>
                </c:pt>
                <c:pt idx="248">
                  <c:v>2.7089039899311627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2A-4A49-4504-8A9F-B5724952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61728"/>
        <c:axId val="177163264"/>
      </c:scatterChart>
      <c:valAx>
        <c:axId val="177161728"/>
        <c:scaling>
          <c:orientation val="minMax"/>
          <c:min val="2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7163264"/>
        <c:crosses val="min"/>
        <c:crossBetween val="midCat"/>
        <c:majorUnit val="2"/>
      </c:valAx>
      <c:valAx>
        <c:axId val="177163264"/>
        <c:scaling>
          <c:orientation val="minMax"/>
          <c:max val="6"/>
          <c:min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</a:t>
                </a:r>
                <a:r>
                  <a:rPr lang="en-US" sz="1400" b="0" baseline="0">
                    <a:latin typeface="Times New Roman" pitchFamily="18" charset="0"/>
                    <a:cs typeface="Times New Roman" pitchFamily="18" charset="0"/>
                  </a:rPr>
                  <a:t> rate</a:t>
                </a:r>
                <a:endParaRPr lang="en-US" sz="1400" b="0">
                  <a:latin typeface="Times New Roman" pitchFamily="18" charset="0"/>
                  <a:cs typeface="Times New Roman" pitchFamily="18" charset="0"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7161728"/>
        <c:crosses val="autoZero"/>
        <c:crossBetween val="midCat"/>
        <c:majorUnit val="1"/>
      </c:valAx>
      <c:valAx>
        <c:axId val="177181824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190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9050" cap="flat" cmpd="sng" algn="ctr">
                <a:solidFill>
                  <a:srgbClr val="000000"/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7183360"/>
        <c:crosses val="max"/>
        <c:crossBetween val="between"/>
        <c:majorUnit val="1"/>
        <c:minorUnit val="0.2"/>
      </c:valAx>
      <c:catAx>
        <c:axId val="17718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81824"/>
        <c:crosses val="min"/>
        <c:auto val="1"/>
        <c:lblAlgn val="ctr"/>
        <c:lblOffset val="100"/>
        <c:noMultiLvlLbl val="0"/>
      </c:catAx>
      <c:spPr>
        <a:noFill/>
        <a:ln w="22225"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904225419690821E-2"/>
          <c:y val="0.10897800465373264"/>
          <c:w val="0.96777464674369384"/>
          <c:h val="0.82846054823023563"/>
        </c:manualLayout>
      </c:layout>
      <c:lineChart>
        <c:grouping val="standard"/>
        <c:varyColors val="0"/>
        <c:ser>
          <c:idx val="1"/>
          <c:order val="1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0A-4942-99F7-296C2B03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64768"/>
        <c:axId val="177654784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BC'!$O$3</c:f>
              <c:strCache>
                <c:ptCount val="1"/>
                <c:pt idx="0">
                  <c:v>V</c:v>
                </c:pt>
              </c:strCache>
            </c:strRef>
          </c:tx>
          <c:spPr>
            <a:ln w="9525">
              <a:solidFill>
                <a:schemeClr val="tx1"/>
              </a:solidFill>
              <a:prstDash val="solid"/>
              <a:tailEnd type="arrow"/>
            </a:ln>
          </c:spPr>
          <c:marker>
            <c:symbol val="circle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00A-4942-99F7-296C2B037281}"/>
              </c:ext>
            </c:extLst>
          </c:dPt>
          <c:dPt>
            <c:idx val="2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0A-4942-99F7-296C2B037281}"/>
              </c:ext>
            </c:extLst>
          </c:dPt>
          <c:dPt>
            <c:idx val="3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0A-4942-99F7-296C2B037281}"/>
              </c:ext>
            </c:extLst>
          </c:dPt>
          <c:dPt>
            <c:idx val="4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0A-4942-99F7-296C2B037281}"/>
              </c:ext>
            </c:extLst>
          </c:dPt>
          <c:dPt>
            <c:idx val="5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0A-4942-99F7-296C2B037281}"/>
              </c:ext>
            </c:extLst>
          </c:dPt>
          <c:dPt>
            <c:idx val="6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0A-4942-99F7-296C2B037281}"/>
              </c:ext>
            </c:extLst>
          </c:dPt>
          <c:dPt>
            <c:idx val="7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0A-4942-99F7-296C2B037281}"/>
              </c:ext>
            </c:extLst>
          </c:dPt>
          <c:dPt>
            <c:idx val="8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0A-4942-99F7-296C2B037281}"/>
              </c:ext>
            </c:extLst>
          </c:dPt>
          <c:dPt>
            <c:idx val="9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0A-4942-99F7-296C2B037281}"/>
              </c:ext>
            </c:extLst>
          </c:dPt>
          <c:dPt>
            <c:idx val="10"/>
            <c:marker>
              <c:symbol val="square"/>
              <c:size val="9"/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0A-4942-99F7-296C2B037281}"/>
              </c:ext>
            </c:extLst>
          </c:dPt>
          <c:dPt>
            <c:idx val="11"/>
            <c:marker>
              <c:symbol val="square"/>
              <c:size val="9"/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0A-4942-99F7-296C2B037281}"/>
              </c:ext>
            </c:extLst>
          </c:dPt>
          <c:dPt>
            <c:idx val="12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0A-4942-99F7-296C2B037281}"/>
              </c:ext>
            </c:extLst>
          </c:dPt>
          <c:dPt>
            <c:idx val="13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0A-4942-99F7-296C2B037281}"/>
              </c:ext>
            </c:extLst>
          </c:dPt>
          <c:dPt>
            <c:idx val="14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0A-4942-99F7-296C2B037281}"/>
              </c:ext>
            </c:extLst>
          </c:dPt>
          <c:dPt>
            <c:idx val="15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0A-4942-99F7-296C2B037281}"/>
              </c:ext>
            </c:extLst>
          </c:dPt>
          <c:dPt>
            <c:idx val="16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0A-4942-99F7-296C2B037281}"/>
              </c:ext>
            </c:extLst>
          </c:dPt>
          <c:dPt>
            <c:idx val="17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0A-4942-99F7-296C2B037281}"/>
              </c:ext>
            </c:extLst>
          </c:dPt>
          <c:dPt>
            <c:idx val="18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0A-4942-99F7-296C2B037281}"/>
              </c:ext>
            </c:extLst>
          </c:dPt>
          <c:dPt>
            <c:idx val="19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0A-4942-99F7-296C2B037281}"/>
              </c:ext>
            </c:extLst>
          </c:dPt>
          <c:dPt>
            <c:idx val="20"/>
            <c:marker>
              <c:symbol val="square"/>
              <c:size val="9"/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0A-4942-99F7-296C2B037281}"/>
              </c:ext>
            </c:extLst>
          </c:dPt>
          <c:dPt>
            <c:idx val="21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0A-4942-99F7-296C2B037281}"/>
              </c:ext>
            </c:extLst>
          </c:dPt>
          <c:dPt>
            <c:idx val="22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0A-4942-99F7-296C2B037281}"/>
              </c:ext>
            </c:extLst>
          </c:dPt>
          <c:dPt>
            <c:idx val="23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0A-4942-99F7-296C2B037281}"/>
              </c:ext>
            </c:extLst>
          </c:dPt>
          <c:dPt>
            <c:idx val="24"/>
            <c:marker>
              <c:symbol val="square"/>
              <c:size val="9"/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0A-4942-99F7-296C2B037281}"/>
              </c:ext>
            </c:extLst>
          </c:dPt>
          <c:dPt>
            <c:idx val="25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0A-4942-99F7-296C2B037281}"/>
              </c:ext>
            </c:extLst>
          </c:dPt>
          <c:dPt>
            <c:idx val="26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0A-4942-99F7-296C2B037281}"/>
              </c:ext>
            </c:extLst>
          </c:dPt>
          <c:dPt>
            <c:idx val="27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0A-4942-99F7-296C2B037281}"/>
              </c:ext>
            </c:extLst>
          </c:dPt>
          <c:dPt>
            <c:idx val="28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0A-4942-99F7-296C2B037281}"/>
              </c:ext>
            </c:extLst>
          </c:dPt>
          <c:dPt>
            <c:idx val="29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0A-4942-99F7-296C2B037281}"/>
              </c:ext>
            </c:extLst>
          </c:dPt>
          <c:dPt>
            <c:idx val="30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0A-4942-99F7-296C2B037281}"/>
              </c:ext>
            </c:extLst>
          </c:dPt>
          <c:dPt>
            <c:idx val="31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0A-4942-99F7-296C2B037281}"/>
              </c:ext>
            </c:extLst>
          </c:dPt>
          <c:dPt>
            <c:idx val="32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0A-4942-99F7-296C2B037281}"/>
              </c:ext>
            </c:extLst>
          </c:dPt>
          <c:dPt>
            <c:idx val="33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0A-4942-99F7-296C2B037281}"/>
              </c:ext>
            </c:extLst>
          </c:dPt>
          <c:dPt>
            <c:idx val="34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0A-4942-99F7-296C2B037281}"/>
              </c:ext>
            </c:extLst>
          </c:dPt>
          <c:dPt>
            <c:idx val="35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0A-4942-99F7-296C2B037281}"/>
              </c:ext>
            </c:extLst>
          </c:dPt>
          <c:dPt>
            <c:idx val="36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0A-4942-99F7-296C2B037281}"/>
              </c:ext>
            </c:extLst>
          </c:dPt>
          <c:dPt>
            <c:idx val="37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0A-4942-99F7-296C2B037281}"/>
              </c:ext>
            </c:extLst>
          </c:dPt>
          <c:dPt>
            <c:idx val="38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0A-4942-99F7-296C2B037281}"/>
              </c:ext>
            </c:extLst>
          </c:dPt>
          <c:dPt>
            <c:idx val="39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0A-4942-99F7-296C2B037281}"/>
              </c:ext>
            </c:extLst>
          </c:dPt>
          <c:dPt>
            <c:idx val="40"/>
            <c:marker>
              <c:symbol val="square"/>
              <c:size val="9"/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0A-4942-99F7-296C2B037281}"/>
              </c:ext>
            </c:extLst>
          </c:dPt>
          <c:dPt>
            <c:idx val="41"/>
            <c:marker>
              <c:symbol val="square"/>
              <c:size val="9"/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0A-4942-99F7-296C2B037281}"/>
              </c:ext>
            </c:extLst>
          </c:dPt>
          <c:dPt>
            <c:idx val="42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0A-4942-99F7-296C2B037281}"/>
              </c:ext>
            </c:extLst>
          </c:dPt>
          <c:dPt>
            <c:idx val="43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0A-4942-99F7-296C2B037281}"/>
              </c:ext>
            </c:extLst>
          </c:dPt>
          <c:dPt>
            <c:idx val="44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00A-4942-99F7-296C2B037281}"/>
              </c:ext>
            </c:extLst>
          </c:dPt>
          <c:dPt>
            <c:idx val="45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00A-4942-99F7-296C2B037281}"/>
              </c:ext>
            </c:extLst>
          </c:dPt>
          <c:dPt>
            <c:idx val="46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00A-4942-99F7-296C2B037281}"/>
              </c:ext>
            </c:extLst>
          </c:dPt>
          <c:dPt>
            <c:idx val="47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00A-4942-99F7-296C2B037281}"/>
              </c:ext>
            </c:extLst>
          </c:dPt>
          <c:dPt>
            <c:idx val="48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00A-4942-99F7-296C2B037281}"/>
              </c:ext>
            </c:extLst>
          </c:dPt>
          <c:dPt>
            <c:idx val="49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00A-4942-99F7-296C2B037281}"/>
              </c:ext>
            </c:extLst>
          </c:dPt>
          <c:dPt>
            <c:idx val="50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00A-4942-99F7-296C2B037281}"/>
              </c:ext>
            </c:extLst>
          </c:dPt>
          <c:dPt>
            <c:idx val="51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00A-4942-99F7-296C2B037281}"/>
              </c:ext>
            </c:extLst>
          </c:dPt>
          <c:dPt>
            <c:idx val="52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900A-4942-99F7-296C2B037281}"/>
              </c:ext>
            </c:extLst>
          </c:dPt>
          <c:dPt>
            <c:idx val="53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900A-4942-99F7-296C2B037281}"/>
              </c:ext>
            </c:extLst>
          </c:dPt>
          <c:dPt>
            <c:idx val="54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900A-4942-99F7-296C2B037281}"/>
              </c:ext>
            </c:extLst>
          </c:dPt>
          <c:dPt>
            <c:idx val="55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900A-4942-99F7-296C2B037281}"/>
              </c:ext>
            </c:extLst>
          </c:dPt>
          <c:dPt>
            <c:idx val="56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900A-4942-99F7-296C2B037281}"/>
              </c:ext>
            </c:extLst>
          </c:dPt>
          <c:dPt>
            <c:idx val="57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900A-4942-99F7-296C2B037281}"/>
              </c:ext>
            </c:extLst>
          </c:dPt>
          <c:dPt>
            <c:idx val="58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900A-4942-99F7-296C2B037281}"/>
              </c:ext>
            </c:extLst>
          </c:dPt>
          <c:dPt>
            <c:idx val="59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900A-4942-99F7-296C2B037281}"/>
              </c:ext>
            </c:extLst>
          </c:dPt>
          <c:dPt>
            <c:idx val="60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900A-4942-99F7-296C2B037281}"/>
              </c:ext>
            </c:extLst>
          </c:dPt>
          <c:dPt>
            <c:idx val="61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900A-4942-99F7-296C2B037281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00A-4942-99F7-296C2B037281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00A-4942-99F7-296C2B037281}"/>
                </c:ext>
              </c:extLst>
            </c:dLbl>
            <c:dLbl>
              <c:idx val="3"/>
              <c:layout>
                <c:manualLayout>
                  <c:x val="-4.8338029884459309E-2"/>
                  <c:y val="2.0181111972913451E-3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53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00A-4942-99F7-296C2B037281}"/>
                </c:ext>
              </c:extLst>
            </c:dLbl>
            <c:dLbl>
              <c:idx val="4"/>
              <c:layout>
                <c:manualLayout>
                  <c:x val="-3.9549297178193978E-2"/>
                  <c:y val="2.8253556762078833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54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00A-4942-99F7-296C2B03728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00A-4942-99F7-296C2B037281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00A-4942-99F7-296C2B037281}"/>
                </c:ext>
              </c:extLst>
            </c:dLbl>
            <c:dLbl>
              <c:idx val="7"/>
              <c:layout>
                <c:manualLayout>
                  <c:x val="-4.2478874746949086E-2"/>
                  <c:y val="-1.4126778381039417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57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00A-4942-99F7-296C2B037281}"/>
                </c:ext>
              </c:extLst>
            </c:dLbl>
            <c:dLbl>
              <c:idx val="8"/>
              <c:layout>
                <c:manualLayout>
                  <c:x val="-4.394366353132664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58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00A-4942-99F7-296C2B037281}"/>
                </c:ext>
              </c:extLst>
            </c:dLbl>
            <c:dLbl>
              <c:idx val="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00A-4942-99F7-296C2B037281}"/>
                </c:ext>
              </c:extLst>
            </c:dLbl>
            <c:dLbl>
              <c:idx val="10"/>
              <c:layout>
                <c:manualLayout>
                  <c:x val="-5.1267607453214473E-2"/>
                  <c:y val="-4.0362223945826902E-3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60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00A-4942-99F7-296C2B037281}"/>
                </c:ext>
              </c:extLst>
            </c:dLbl>
            <c:dLbl>
              <c:idx val="11"/>
              <c:layout>
                <c:manualLayout>
                  <c:x val="-3.3690142040683761E-2"/>
                  <c:y val="-2.6235445564787487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61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00A-4942-99F7-296C2B037281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00A-4942-99F7-296C2B037281}"/>
                </c:ext>
              </c:extLst>
            </c:dLbl>
            <c:dLbl>
              <c:idx val="1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00A-4942-99F7-296C2B037281}"/>
                </c:ext>
              </c:extLst>
            </c:dLbl>
            <c:dLbl>
              <c:idx val="1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00A-4942-99F7-296C2B037281}"/>
                </c:ext>
              </c:extLst>
            </c:dLbl>
            <c:dLbl>
              <c:idx val="1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00A-4942-99F7-296C2B037281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00A-4942-99F7-296C2B037281}"/>
                </c:ext>
              </c:extLst>
            </c:dLbl>
            <c:dLbl>
              <c:idx val="1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00A-4942-99F7-296C2B03728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70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900A-4942-99F7-296C2B037281}"/>
                </c:ext>
              </c:extLst>
            </c:dLbl>
            <c:dLbl>
              <c:idx val="2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00A-4942-99F7-296C2B037281}"/>
                </c:ext>
              </c:extLst>
            </c:dLbl>
            <c:dLbl>
              <c:idx val="2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00A-4942-99F7-296C2B037281}"/>
                </c:ext>
              </c:extLst>
            </c:dLbl>
            <c:dLbl>
              <c:idx val="2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00A-4942-99F7-296C2B037281}"/>
                </c:ext>
              </c:extLst>
            </c:dLbl>
            <c:dLbl>
              <c:idx val="24"/>
              <c:layout>
                <c:manualLayout>
                  <c:x val="-2.9295775687551095E-3"/>
                  <c:y val="-1.6144889578330761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74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900A-4942-99F7-296C2B037281}"/>
                </c:ext>
              </c:extLst>
            </c:dLbl>
            <c:dLbl>
              <c:idx val="2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900A-4942-99F7-296C2B037281}"/>
                </c:ext>
              </c:extLst>
            </c:dLbl>
            <c:dLbl>
              <c:idx val="2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900A-4942-99F7-296C2B037281}"/>
                </c:ext>
              </c:extLst>
            </c:dLbl>
            <c:dLbl>
              <c:idx val="2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900A-4942-99F7-296C2B037281}"/>
                </c:ext>
              </c:extLst>
            </c:dLbl>
            <c:dLbl>
              <c:idx val="2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900A-4942-99F7-296C2B037281}"/>
                </c:ext>
              </c:extLst>
            </c:dLbl>
            <c:dLbl>
              <c:idx val="30"/>
              <c:layout>
                <c:manualLayout>
                  <c:x val="-2.6366198118795984E-2"/>
                  <c:y val="3.0271667959370179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80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00A-4942-99F7-296C2B03728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81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900A-4942-99F7-296C2B037281}"/>
                </c:ext>
              </c:extLst>
            </c:dLbl>
            <c:dLbl>
              <c:idx val="32"/>
              <c:layout>
                <c:manualLayout>
                  <c:x val="-2.0507042981285875E-2"/>
                  <c:y val="3.2289779156661522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82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900A-4942-99F7-296C2B037281}"/>
                </c:ext>
              </c:extLst>
            </c:dLbl>
            <c:dLbl>
              <c:idx val="3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900A-4942-99F7-296C2B037281}"/>
                </c:ext>
              </c:extLst>
            </c:dLbl>
            <c:dLbl>
              <c:idx val="3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3-900A-4942-99F7-296C2B037281}"/>
                </c:ext>
              </c:extLst>
            </c:dLbl>
            <c:dLbl>
              <c:idx val="3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900A-4942-99F7-296C2B037281}"/>
                </c:ext>
              </c:extLst>
            </c:dLbl>
            <c:dLbl>
              <c:idx val="3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900A-4942-99F7-296C2B037281}"/>
                </c:ext>
              </c:extLst>
            </c:dLbl>
            <c:dLbl>
              <c:idx val="3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900A-4942-99F7-296C2B037281}"/>
                </c:ext>
              </c:extLst>
            </c:dLbl>
            <c:dLbl>
              <c:idx val="40"/>
              <c:layout>
                <c:manualLayout>
                  <c:x val="-4.8338029884459358E-2"/>
                  <c:y val="-6.0543335918740353E-3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90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900A-4942-99F7-296C2B03728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91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900A-4942-99F7-296C2B037281}"/>
                </c:ext>
              </c:extLst>
            </c:dLbl>
            <c:dLbl>
              <c:idx val="4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A-900A-4942-99F7-296C2B037281}"/>
                </c:ext>
              </c:extLst>
            </c:dLbl>
            <c:dLbl>
              <c:idx val="4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B-900A-4942-99F7-296C2B037281}"/>
                </c:ext>
              </c:extLst>
            </c:dLbl>
            <c:dLbl>
              <c:idx val="4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C-900A-4942-99F7-296C2B037281}"/>
                </c:ext>
              </c:extLst>
            </c:dLbl>
            <c:dLbl>
              <c:idx val="4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900A-4942-99F7-296C2B037281}"/>
                </c:ext>
              </c:extLst>
            </c:dLbl>
            <c:dLbl>
              <c:idx val="4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E-900A-4942-99F7-296C2B037281}"/>
                </c:ext>
              </c:extLst>
            </c:dLbl>
            <c:dLbl>
              <c:idx val="4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F-900A-4942-99F7-296C2B037281}"/>
                </c:ext>
              </c:extLst>
            </c:dLbl>
            <c:dLbl>
              <c:idx val="4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0-900A-4942-99F7-296C2B037281}"/>
                </c:ext>
              </c:extLst>
            </c:dLbl>
            <c:dLbl>
              <c:idx val="4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1-900A-4942-99F7-296C2B037281}"/>
                </c:ext>
              </c:extLst>
            </c:dLbl>
            <c:dLbl>
              <c:idx val="50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2-900A-4942-99F7-296C2B03728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01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900A-4942-99F7-296C2B037281}"/>
                </c:ext>
              </c:extLst>
            </c:dLbl>
            <c:dLbl>
              <c:idx val="5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4-900A-4942-99F7-296C2B037281}"/>
                </c:ext>
              </c:extLst>
            </c:dLbl>
            <c:dLbl>
              <c:idx val="5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5-900A-4942-99F7-296C2B037281}"/>
                </c:ext>
              </c:extLst>
            </c:dLbl>
            <c:dLbl>
              <c:idx val="5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6-900A-4942-99F7-296C2B037281}"/>
                </c:ext>
              </c:extLst>
            </c:dLbl>
            <c:dLbl>
              <c:idx val="5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7-900A-4942-99F7-296C2B037281}"/>
                </c:ext>
              </c:extLst>
            </c:dLbl>
            <c:dLbl>
              <c:idx val="5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900A-4942-99F7-296C2B037281}"/>
                </c:ext>
              </c:extLst>
            </c:dLbl>
            <c:dLbl>
              <c:idx val="5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9-900A-4942-99F7-296C2B037281}"/>
                </c:ext>
              </c:extLst>
            </c:dLbl>
            <c:dLbl>
              <c:idx val="58"/>
              <c:layout>
                <c:manualLayout>
                  <c:x val="-2.1971831765663322E-2"/>
                  <c:y val="2.6235445564787487E-2"/>
                </c:manualLayout>
              </c:layout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/>
                        <a:cs typeface="Arial" pitchFamily="34" charset="0"/>
                      </a:defRPr>
                    </a:pPr>
                    <a:r>
                      <a:rPr lang="en-US" b="1" i="0">
                        <a:solidFill>
                          <a:srgbClr val="000000"/>
                        </a:solidFill>
                        <a:latin typeface="Arial"/>
                      </a:rPr>
                      <a:t>08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900A-4942-99F7-296C2B03728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>
                      <a:defRPr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400" b="1" i="0">
                        <a:solidFill>
                          <a:srgbClr val="000000"/>
                        </a:solidFill>
                        <a:latin typeface="Arial" pitchFamily="34" charset="0"/>
                        <a:cs typeface="Arial" pitchFamily="34" charset="0"/>
                      </a:rPr>
                      <a:t>09</a:t>
                    </a:r>
                    <a:endParaRPr lang="en-US" b="1" i="0">
                      <a:solidFill>
                        <a:srgbClr val="000000"/>
                      </a:solidFill>
                      <a:latin typeface="Arial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900A-4942-99F7-296C2B037281}"/>
                </c:ext>
              </c:extLst>
            </c:dLbl>
            <c:dLbl>
              <c:idx val="60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C-900A-4942-99F7-296C2B037281}"/>
                </c:ext>
              </c:extLst>
            </c:dLbl>
            <c:dLbl>
              <c:idx val="6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D-900A-4942-99F7-296C2B037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Historical BC'!$N$4:$N$65</c:f>
              <c:numCache>
                <c:formatCode>General</c:formatCode>
                <c:ptCount val="62"/>
                <c:pt idx="0">
                  <c:v>5.2029180154878603</c:v>
                </c:pt>
                <c:pt idx="1">
                  <c:v>3.305419331925576</c:v>
                </c:pt>
                <c:pt idx="2">
                  <c:v>3.0254840582951501</c:v>
                </c:pt>
                <c:pt idx="3">
                  <c:v>2.9343920851638883</c:v>
                </c:pt>
                <c:pt idx="4">
                  <c:v>5.5987410101189257</c:v>
                </c:pt>
                <c:pt idx="5">
                  <c:v>4.3647750258275622</c:v>
                </c:pt>
                <c:pt idx="6">
                  <c:v>4.1251063354021813</c:v>
                </c:pt>
                <c:pt idx="7">
                  <c:v>4.2973320926815033</c:v>
                </c:pt>
                <c:pt idx="8">
                  <c:v>6.8361083784064114</c:v>
                </c:pt>
                <c:pt idx="9">
                  <c:v>5.4582148553245187</c:v>
                </c:pt>
                <c:pt idx="10">
                  <c:v>5.5590252502584878</c:v>
                </c:pt>
                <c:pt idx="11">
                  <c:v>6.6789627418797428</c:v>
                </c:pt>
                <c:pt idx="12">
                  <c:v>5.5477447226284626</c:v>
                </c:pt>
                <c:pt idx="13">
                  <c:v>5.6438070636216855</c:v>
                </c:pt>
                <c:pt idx="14">
                  <c:v>5.1676331357715437</c:v>
                </c:pt>
                <c:pt idx="15">
                  <c:v>4.5077822848954465</c:v>
                </c:pt>
                <c:pt idx="16">
                  <c:v>3.7849386998553847</c:v>
                </c:pt>
                <c:pt idx="17">
                  <c:v>3.8418581480793161</c:v>
                </c:pt>
                <c:pt idx="18">
                  <c:v>3.554588322242068</c:v>
                </c:pt>
                <c:pt idx="19">
                  <c:v>3.5060404907751921</c:v>
                </c:pt>
                <c:pt idx="20">
                  <c:v>4.9813035244364663</c:v>
                </c:pt>
                <c:pt idx="21">
                  <c:v>5.9512650383396783</c:v>
                </c:pt>
                <c:pt idx="22">
                  <c:v>5.6047824377978843</c:v>
                </c:pt>
                <c:pt idx="23">
                  <c:v>4.8761622414605474</c:v>
                </c:pt>
                <c:pt idx="24">
                  <c:v>5.6212029294521271</c:v>
                </c:pt>
                <c:pt idx="25">
                  <c:v>8.4669768838106538</c:v>
                </c:pt>
                <c:pt idx="26">
                  <c:v>7.6941908055688488</c:v>
                </c:pt>
                <c:pt idx="27">
                  <c:v>7.0415363868387058</c:v>
                </c:pt>
                <c:pt idx="28">
                  <c:v>6.0533377230377781</c:v>
                </c:pt>
                <c:pt idx="29">
                  <c:v>5.8449755233838943</c:v>
                </c:pt>
                <c:pt idx="30">
                  <c:v>7.1693115204827018</c:v>
                </c:pt>
                <c:pt idx="31">
                  <c:v>7.6149972066573177</c:v>
                </c:pt>
                <c:pt idx="32">
                  <c:v>9.7155735002971308</c:v>
                </c:pt>
                <c:pt idx="33">
                  <c:v>9.5934352890738275</c:v>
                </c:pt>
                <c:pt idx="34">
                  <c:v>7.5139207094058209</c:v>
                </c:pt>
                <c:pt idx="35">
                  <c:v>7.2002482765819247</c:v>
                </c:pt>
                <c:pt idx="36">
                  <c:v>6.9967208038148598</c:v>
                </c:pt>
                <c:pt idx="37">
                  <c:v>6.1868358955721474</c:v>
                </c:pt>
                <c:pt idx="38">
                  <c:v>5.5044258871004379</c:v>
                </c:pt>
                <c:pt idx="39">
                  <c:v>5.2671085169622218</c:v>
                </c:pt>
                <c:pt idx="40">
                  <c:v>5.6099605893486801</c:v>
                </c:pt>
                <c:pt idx="41">
                  <c:v>6.8375567105900013</c:v>
                </c:pt>
                <c:pt idx="42">
                  <c:v>7.5025477053772276</c:v>
                </c:pt>
                <c:pt idx="43">
                  <c:v>6.9107385569720243</c:v>
                </c:pt>
                <c:pt idx="44">
                  <c:v>6.0872998023895155</c:v>
                </c:pt>
                <c:pt idx="45">
                  <c:v>5.5978860970577147</c:v>
                </c:pt>
                <c:pt idx="46">
                  <c:v>5.3989164685631863</c:v>
                </c:pt>
                <c:pt idx="47">
                  <c:v>4.9373746521931583</c:v>
                </c:pt>
                <c:pt idx="48">
                  <c:v>4.5061411875690247</c:v>
                </c:pt>
                <c:pt idx="49">
                  <c:v>4.2180656374040488</c:v>
                </c:pt>
                <c:pt idx="50">
                  <c:v>3.9872166874740134</c:v>
                </c:pt>
                <c:pt idx="51">
                  <c:v>4.7496558568960108</c:v>
                </c:pt>
                <c:pt idx="52">
                  <c:v>5.7818065087925081</c:v>
                </c:pt>
                <c:pt idx="53">
                  <c:v>5.9864928021024424</c:v>
                </c:pt>
                <c:pt idx="54">
                  <c:v>5.5232496935703193</c:v>
                </c:pt>
                <c:pt idx="55">
                  <c:v>5.077426600428276</c:v>
                </c:pt>
                <c:pt idx="56">
                  <c:v>4.6179109702997492</c:v>
                </c:pt>
                <c:pt idx="57">
                  <c:v>4.6189096888593877</c:v>
                </c:pt>
                <c:pt idx="58">
                  <c:v>5.7988677481609106</c:v>
                </c:pt>
                <c:pt idx="59">
                  <c:v>9.2760553796625658</c:v>
                </c:pt>
                <c:pt idx="60">
                  <c:v>9.627452386749427</c:v>
                </c:pt>
                <c:pt idx="61">
                  <c:v>8.9461795825875345</c:v>
                </c:pt>
              </c:numCache>
            </c:numRef>
          </c:xVal>
          <c:yVal>
            <c:numRef>
              <c:f>'Plumbing - Historical BC'!$O$4:$O$65</c:f>
              <c:numCache>
                <c:formatCode>General</c:formatCode>
                <c:ptCount val="62"/>
                <c:pt idx="0">
                  <c:v>#N/A</c:v>
                </c:pt>
                <c:pt idx="1">
                  <c:v>4.0708912092873248</c:v>
                </c:pt>
                <c:pt idx="2">
                  <c:v>4.2438541533622516</c:v>
                </c:pt>
                <c:pt idx="3">
                  <c:v>3.9244061149814282</c:v>
                </c:pt>
                <c:pt idx="4">
                  <c:v>2.5901853344898247</c:v>
                </c:pt>
                <c:pt idx="5">
                  <c:v>3.5282815893960833</c:v>
                </c:pt>
                <c:pt idx="6">
                  <c:v>3.949730264129081</c:v>
                </c:pt>
                <c:pt idx="7">
                  <c:v>3.3689076232396173</c:v>
                </c:pt>
                <c:pt idx="8">
                  <c:v>2.5148664937609775</c:v>
                </c:pt>
                <c:pt idx="9">
                  <c:v>3.4328897510229117</c:v>
                </c:pt>
                <c:pt idx="10">
                  <c:v>3.1787175269777648</c:v>
                </c:pt>
                <c:pt idx="11">
                  <c:v>2.9567101809154819</c:v>
                </c:pt>
                <c:pt idx="12">
                  <c:v>3.3338919620164664</c:v>
                </c:pt>
                <c:pt idx="13">
                  <c:v>3.2436110951227302</c:v>
                </c:pt>
                <c:pt idx="14">
                  <c:v>3.5939479398642726</c:v>
                </c:pt>
                <c:pt idx="15">
                  <c:v>4.3387778810845621</c:v>
                </c:pt>
                <c:pt idx="16">
                  <c:v>5.1277681255198155</c:v>
                </c:pt>
                <c:pt idx="17">
                  <c:v>4.8196990882325137</c:v>
                </c:pt>
                <c:pt idx="18">
                  <c:v>5.1204079077662321</c:v>
                </c:pt>
                <c:pt idx="19">
                  <c:v>5.4393000688436572</c:v>
                </c:pt>
                <c:pt idx="20">
                  <c:v>4.1821896009036221</c:v>
                </c:pt>
                <c:pt idx="21">
                  <c:v>3.7225442536739939</c:v>
                </c:pt>
                <c:pt idx="22">
                  <c:v>4.4546323410209085</c:v>
                </c:pt>
                <c:pt idx="23">
                  <c:v>5.2389557861507692</c:v>
                </c:pt>
                <c:pt idx="24">
                  <c:v>4.4998144863153486</c:v>
                </c:pt>
                <c:pt idx="25">
                  <c:v>3.378807848868715</c:v>
                </c:pt>
                <c:pt idx="26">
                  <c:v>3.855558051768428</c:v>
                </c:pt>
                <c:pt idx="27">
                  <c:v>4.5743685004665942</c:v>
                </c:pt>
                <c:pt idx="28">
                  <c:v>5.4906736119560202</c:v>
                </c:pt>
                <c:pt idx="29">
                  <c:v>5.5735646654581004</c:v>
                </c:pt>
                <c:pt idx="30">
                  <c:v>4.5424674570290229</c:v>
                </c:pt>
                <c:pt idx="31">
                  <c:v>4.1457495837458023</c:v>
                </c:pt>
                <c:pt idx="32">
                  <c:v>3.0670937622801357</c:v>
                </c:pt>
                <c:pt idx="33">
                  <c:v>3.3937207182314273</c:v>
                </c:pt>
                <c:pt idx="34">
                  <c:v>4.4183074496323442</c:v>
                </c:pt>
                <c:pt idx="35">
                  <c:v>4.5601599974414304</c:v>
                </c:pt>
                <c:pt idx="36">
                  <c:v>4.4969182953312101</c:v>
                </c:pt>
                <c:pt idx="37">
                  <c:v>4.7509084774017758</c:v>
                </c:pt>
                <c:pt idx="38">
                  <c:v>4.7349506526257663</c:v>
                </c:pt>
                <c:pt idx="39">
                  <c:v>4.3948860502789708</c:v>
                </c:pt>
                <c:pt idx="40">
                  <c:v>3.717485223553294</c:v>
                </c:pt>
                <c:pt idx="41">
                  <c:v>2.7874267375640254</c:v>
                </c:pt>
                <c:pt idx="42">
                  <c:v>2.8068979003787753</c:v>
                </c:pt>
                <c:pt idx="43">
                  <c:v>3.0480344952359091</c:v>
                </c:pt>
                <c:pt idx="44">
                  <c:v>3.5204354414649428</c:v>
                </c:pt>
                <c:pt idx="45">
                  <c:v>3.5334524877693396</c:v>
                </c:pt>
                <c:pt idx="46">
                  <c:v>3.497517811594494</c:v>
                </c:pt>
                <c:pt idx="47">
                  <c:v>3.6835236314063464</c:v>
                </c:pt>
                <c:pt idx="48">
                  <c:v>3.8296766460095193</c:v>
                </c:pt>
                <c:pt idx="49">
                  <c:v>3.8456369990247521</c:v>
                </c:pt>
                <c:pt idx="50">
                  <c:v>3.7996483814453521</c:v>
                </c:pt>
                <c:pt idx="51">
                  <c:v>3.232372813507808</c:v>
                </c:pt>
                <c:pt idx="52">
                  <c:v>2.6113713677232306</c:v>
                </c:pt>
                <c:pt idx="53">
                  <c:v>2.4668372472820774</c:v>
                </c:pt>
                <c:pt idx="54">
                  <c:v>2.7205189541949006</c:v>
                </c:pt>
                <c:pt idx="55">
                  <c:v>3.0395555926365105</c:v>
                </c:pt>
                <c:pt idx="56">
                  <c:v>3.2554006066395615</c:v>
                </c:pt>
                <c:pt idx="57">
                  <c:v>3.2595055522280711</c:v>
                </c:pt>
                <c:pt idx="58">
                  <c:v>2.6837332622028134</c:v>
                </c:pt>
                <c:pt idx="59">
                  <c:v>1.8790985645638403</c:v>
                </c:pt>
                <c:pt idx="60">
                  <c:v>2.1976430714810036</c:v>
                </c:pt>
                <c:pt idx="61">
                  <c:v>2.4504553400415308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900A-4942-99F7-296C2B03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51712"/>
        <c:axId val="177653248"/>
      </c:scatterChart>
      <c:valAx>
        <c:axId val="177651712"/>
        <c:scaling>
          <c:orientation val="minMax"/>
          <c:max val="10"/>
          <c:min val="2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653248"/>
        <c:crosses val="min"/>
        <c:crossBetween val="midCat"/>
        <c:majorUnit val="2"/>
      </c:valAx>
      <c:valAx>
        <c:axId val="177653248"/>
        <c:scaling>
          <c:orientation val="minMax"/>
          <c:min val="1"/>
        </c:scaling>
        <c:delete val="0"/>
        <c:axPos val="l"/>
        <c:numFmt formatCode="General" sourceLinked="1"/>
        <c:majorTickMark val="in"/>
        <c:minorTickMark val="none"/>
        <c:tickLblPos val="none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651712"/>
        <c:crosses val="autoZero"/>
        <c:crossBetween val="midCat"/>
        <c:majorUnit val="1"/>
      </c:valAx>
      <c:valAx>
        <c:axId val="177654784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664768"/>
        <c:crosses val="max"/>
        <c:crossBetween val="between"/>
        <c:majorUnit val="1"/>
        <c:minorUnit val="0.2"/>
      </c:valAx>
      <c:catAx>
        <c:axId val="17766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654784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7843074705909732E-2"/>
          <c:y val="4.8447380274411922E-2"/>
          <c:w val="0.9589738691530022"/>
          <c:h val="0.91928010374390556"/>
        </c:manualLayout>
      </c:layout>
      <c:lineChart>
        <c:grouping val="standard"/>
        <c:varyColors val="0"/>
        <c:ser>
          <c:idx val="1"/>
          <c:order val="1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94-4E6F-BEA2-19C8DB044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16640"/>
        <c:axId val="178002560"/>
      </c:lineChart>
      <c:scatterChart>
        <c:scatterStyle val="lineMarker"/>
        <c:varyColors val="0"/>
        <c:ser>
          <c:idx val="0"/>
          <c:order val="0"/>
          <c:tx>
            <c:strRef>
              <c:f>'Plumbing - Historical BC'!$O$3</c:f>
              <c:strCache>
                <c:ptCount val="1"/>
                <c:pt idx="0">
                  <c:v>V</c:v>
                </c:pt>
              </c:strCache>
            </c:strRef>
          </c:tx>
          <c:spPr>
            <a:ln w="9525">
              <a:solidFill>
                <a:schemeClr val="tx1"/>
              </a:solidFill>
              <a:prstDash val="solid"/>
              <a:tailEnd type="arrow"/>
            </a:ln>
          </c:spPr>
          <c:marker>
            <c:symbol val="circle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894-4E6F-BEA2-19C8DB044483}"/>
              </c:ext>
            </c:extLst>
          </c:dPt>
          <c:dPt>
            <c:idx val="2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94-4E6F-BEA2-19C8DB044483}"/>
              </c:ext>
            </c:extLst>
          </c:dPt>
          <c:dPt>
            <c:idx val="3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94-4E6F-BEA2-19C8DB044483}"/>
              </c:ext>
            </c:extLst>
          </c:dPt>
          <c:dPt>
            <c:idx val="4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94-4E6F-BEA2-19C8DB044483}"/>
              </c:ext>
            </c:extLst>
          </c:dPt>
          <c:dPt>
            <c:idx val="5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94-4E6F-BEA2-19C8DB044483}"/>
              </c:ext>
            </c:extLst>
          </c:dPt>
          <c:dPt>
            <c:idx val="6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94-4E6F-BEA2-19C8DB044483}"/>
              </c:ext>
            </c:extLst>
          </c:dPt>
          <c:dPt>
            <c:idx val="7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94-4E6F-BEA2-19C8DB044483}"/>
              </c:ext>
            </c:extLst>
          </c:dPt>
          <c:dPt>
            <c:idx val="8"/>
            <c:marker>
              <c:symbol val="square"/>
              <c:size val="9"/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94-4E6F-BEA2-19C8DB044483}"/>
              </c:ext>
            </c:extLst>
          </c:dPt>
          <c:dPt>
            <c:idx val="9"/>
            <c:marker>
              <c:spPr>
                <a:solidFill>
                  <a:srgbClr val="FFFFFF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94-4E6F-BEA2-19C8DB044483}"/>
              </c:ext>
            </c:extLst>
          </c:dPt>
          <c:dPt>
            <c:idx val="10"/>
            <c:marker>
              <c:symbol val="square"/>
              <c:size val="9"/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94-4E6F-BEA2-19C8DB044483}"/>
              </c:ext>
            </c:extLst>
          </c:dPt>
          <c:dPt>
            <c:idx val="11"/>
            <c:marker>
              <c:symbol val="square"/>
              <c:size val="9"/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94-4E6F-BEA2-19C8DB044483}"/>
              </c:ext>
            </c:extLst>
          </c:dPt>
          <c:dPt>
            <c:idx val="12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94-4E6F-BEA2-19C8DB044483}"/>
              </c:ext>
            </c:extLst>
          </c:dPt>
          <c:dPt>
            <c:idx val="13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94-4E6F-BEA2-19C8DB044483}"/>
              </c:ext>
            </c:extLst>
          </c:dPt>
          <c:dPt>
            <c:idx val="14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94-4E6F-BEA2-19C8DB044483}"/>
              </c:ext>
            </c:extLst>
          </c:dPt>
          <c:dPt>
            <c:idx val="15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94-4E6F-BEA2-19C8DB044483}"/>
              </c:ext>
            </c:extLst>
          </c:dPt>
          <c:dPt>
            <c:idx val="16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94-4E6F-BEA2-19C8DB044483}"/>
              </c:ext>
            </c:extLst>
          </c:dPt>
          <c:dPt>
            <c:idx val="17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94-4E6F-BEA2-19C8DB044483}"/>
              </c:ext>
            </c:extLst>
          </c:dPt>
          <c:dPt>
            <c:idx val="18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94-4E6F-BEA2-19C8DB044483}"/>
              </c:ext>
            </c:extLst>
          </c:dPt>
          <c:dPt>
            <c:idx val="19"/>
            <c:marker>
              <c:spPr>
                <a:solidFill>
                  <a:srgbClr val="CCCCCC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94-4E6F-BEA2-19C8DB044483}"/>
              </c:ext>
            </c:extLst>
          </c:dPt>
          <c:dPt>
            <c:idx val="20"/>
            <c:marker>
              <c:symbol val="square"/>
              <c:size val="9"/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94-4E6F-BEA2-19C8DB044483}"/>
              </c:ext>
            </c:extLst>
          </c:dPt>
          <c:dPt>
            <c:idx val="21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94-4E6F-BEA2-19C8DB044483}"/>
              </c:ext>
            </c:extLst>
          </c:dPt>
          <c:dPt>
            <c:idx val="22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94-4E6F-BEA2-19C8DB044483}"/>
              </c:ext>
            </c:extLst>
          </c:dPt>
          <c:dPt>
            <c:idx val="23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94-4E6F-BEA2-19C8DB044483}"/>
              </c:ext>
            </c:extLst>
          </c:dPt>
          <c:dPt>
            <c:idx val="24"/>
            <c:marker>
              <c:symbol val="square"/>
              <c:size val="9"/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94-4E6F-BEA2-19C8DB044483}"/>
              </c:ext>
            </c:extLst>
          </c:dPt>
          <c:dPt>
            <c:idx val="25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94-4E6F-BEA2-19C8DB044483}"/>
              </c:ext>
            </c:extLst>
          </c:dPt>
          <c:dPt>
            <c:idx val="26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94-4E6F-BEA2-19C8DB044483}"/>
              </c:ext>
            </c:extLst>
          </c:dPt>
          <c:dPt>
            <c:idx val="27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94-4E6F-BEA2-19C8DB044483}"/>
              </c:ext>
            </c:extLst>
          </c:dPt>
          <c:dPt>
            <c:idx val="28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94-4E6F-BEA2-19C8DB044483}"/>
              </c:ext>
            </c:extLst>
          </c:dPt>
          <c:dPt>
            <c:idx val="29"/>
            <c:marker>
              <c:spPr>
                <a:solidFill>
                  <a:srgbClr val="999999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94-4E6F-BEA2-19C8DB044483}"/>
              </c:ext>
            </c:extLst>
          </c:dPt>
          <c:dPt>
            <c:idx val="30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94-4E6F-BEA2-19C8DB044483}"/>
              </c:ext>
            </c:extLst>
          </c:dPt>
          <c:dPt>
            <c:idx val="31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94-4E6F-BEA2-19C8DB044483}"/>
              </c:ext>
            </c:extLst>
          </c:dPt>
          <c:dPt>
            <c:idx val="32"/>
            <c:marker>
              <c:symbol val="square"/>
              <c:size val="9"/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94-4E6F-BEA2-19C8DB044483}"/>
              </c:ext>
            </c:extLst>
          </c:dPt>
          <c:dPt>
            <c:idx val="33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94-4E6F-BEA2-19C8DB044483}"/>
              </c:ext>
            </c:extLst>
          </c:dPt>
          <c:dPt>
            <c:idx val="34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94-4E6F-BEA2-19C8DB044483}"/>
              </c:ext>
            </c:extLst>
          </c:dPt>
          <c:dPt>
            <c:idx val="35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894-4E6F-BEA2-19C8DB044483}"/>
              </c:ext>
            </c:extLst>
          </c:dPt>
          <c:dPt>
            <c:idx val="36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894-4E6F-BEA2-19C8DB044483}"/>
              </c:ext>
            </c:extLst>
          </c:dPt>
          <c:dPt>
            <c:idx val="37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894-4E6F-BEA2-19C8DB044483}"/>
              </c:ext>
            </c:extLst>
          </c:dPt>
          <c:dPt>
            <c:idx val="38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894-4E6F-BEA2-19C8DB044483}"/>
              </c:ext>
            </c:extLst>
          </c:dPt>
          <c:dPt>
            <c:idx val="39"/>
            <c:marker>
              <c:spPr>
                <a:solidFill>
                  <a:srgbClr val="666666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894-4E6F-BEA2-19C8DB044483}"/>
              </c:ext>
            </c:extLst>
          </c:dPt>
          <c:dPt>
            <c:idx val="40"/>
            <c:marker>
              <c:symbol val="square"/>
              <c:size val="9"/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894-4E6F-BEA2-19C8DB044483}"/>
              </c:ext>
            </c:extLst>
          </c:dPt>
          <c:dPt>
            <c:idx val="41"/>
            <c:marker>
              <c:symbol val="square"/>
              <c:size val="9"/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894-4E6F-BEA2-19C8DB044483}"/>
              </c:ext>
            </c:extLst>
          </c:dPt>
          <c:dPt>
            <c:idx val="42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894-4E6F-BEA2-19C8DB044483}"/>
              </c:ext>
            </c:extLst>
          </c:dPt>
          <c:dPt>
            <c:idx val="43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894-4E6F-BEA2-19C8DB044483}"/>
              </c:ext>
            </c:extLst>
          </c:dPt>
          <c:dPt>
            <c:idx val="44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894-4E6F-BEA2-19C8DB044483}"/>
              </c:ext>
            </c:extLst>
          </c:dPt>
          <c:dPt>
            <c:idx val="45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894-4E6F-BEA2-19C8DB044483}"/>
              </c:ext>
            </c:extLst>
          </c:dPt>
          <c:dPt>
            <c:idx val="46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894-4E6F-BEA2-19C8DB044483}"/>
              </c:ext>
            </c:extLst>
          </c:dPt>
          <c:dPt>
            <c:idx val="47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894-4E6F-BEA2-19C8DB044483}"/>
              </c:ext>
            </c:extLst>
          </c:dPt>
          <c:dPt>
            <c:idx val="48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894-4E6F-BEA2-19C8DB044483}"/>
              </c:ext>
            </c:extLst>
          </c:dPt>
          <c:dPt>
            <c:idx val="49"/>
            <c:marker>
              <c:spPr>
                <a:solidFill>
                  <a:srgbClr val="333333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894-4E6F-BEA2-19C8DB044483}"/>
              </c:ext>
            </c:extLst>
          </c:dPt>
          <c:dPt>
            <c:idx val="50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B894-4E6F-BEA2-19C8DB044483}"/>
              </c:ext>
            </c:extLst>
          </c:dPt>
          <c:dPt>
            <c:idx val="51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B894-4E6F-BEA2-19C8DB044483}"/>
              </c:ext>
            </c:extLst>
          </c:dPt>
          <c:dPt>
            <c:idx val="52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B894-4E6F-BEA2-19C8DB044483}"/>
              </c:ext>
            </c:extLst>
          </c:dPt>
          <c:dPt>
            <c:idx val="53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B894-4E6F-BEA2-19C8DB044483}"/>
              </c:ext>
            </c:extLst>
          </c:dPt>
          <c:dPt>
            <c:idx val="54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B894-4E6F-BEA2-19C8DB044483}"/>
              </c:ext>
            </c:extLst>
          </c:dPt>
          <c:dPt>
            <c:idx val="55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B894-4E6F-BEA2-19C8DB044483}"/>
              </c:ext>
            </c:extLst>
          </c:dPt>
          <c:dPt>
            <c:idx val="56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B894-4E6F-BEA2-19C8DB044483}"/>
              </c:ext>
            </c:extLst>
          </c:dPt>
          <c:dPt>
            <c:idx val="57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894-4E6F-BEA2-19C8DB044483}"/>
              </c:ext>
            </c:extLst>
          </c:dPt>
          <c:dPt>
            <c:idx val="58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B894-4E6F-BEA2-19C8DB044483}"/>
              </c:ext>
            </c:extLst>
          </c:dPt>
          <c:dPt>
            <c:idx val="59"/>
            <c:marker>
              <c:symbol val="square"/>
              <c:size val="9"/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B894-4E6F-BEA2-19C8DB044483}"/>
              </c:ext>
            </c:extLst>
          </c:dPt>
          <c:dPt>
            <c:idx val="60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B894-4E6F-BEA2-19C8DB044483}"/>
              </c:ext>
            </c:extLst>
          </c:dPt>
          <c:dPt>
            <c:idx val="61"/>
            <c:marker>
              <c:spPr>
                <a:solidFill>
                  <a:srgbClr val="000000"/>
                </a:solidFill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B894-4E6F-BEA2-19C8DB044483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94-4E6F-BEA2-19C8DB044483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894-4E6F-BEA2-19C8DB044483}"/>
                </c:ext>
              </c:extLst>
            </c:dLbl>
            <c:dLbl>
              <c:idx val="3"/>
              <c:layout>
                <c:manualLayout>
                  <c:x val="-4.8338029884459309E-2"/>
                  <c:y val="2.0181111972913451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53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894-4E6F-BEA2-19C8DB044483}"/>
                </c:ext>
              </c:extLst>
            </c:dLbl>
            <c:dLbl>
              <c:idx val="4"/>
              <c:layout>
                <c:manualLayout>
                  <c:x val="-3.9549297178193978E-2"/>
                  <c:y val="2.8253556762078833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54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894-4E6F-BEA2-19C8DB04448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894-4E6F-BEA2-19C8DB044483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894-4E6F-BEA2-19C8DB044483}"/>
                </c:ext>
              </c:extLst>
            </c:dLbl>
            <c:dLbl>
              <c:idx val="7"/>
              <c:layout>
                <c:manualLayout>
                  <c:x val="-4.2478874746949086E-2"/>
                  <c:y val="-1.412677838103941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57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894-4E6F-BEA2-19C8DB044483}"/>
                </c:ext>
              </c:extLst>
            </c:dLbl>
            <c:dLbl>
              <c:idx val="8"/>
              <c:layout>
                <c:manualLayout>
                  <c:x val="-4.394366353132664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58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894-4E6F-BEA2-19C8DB044483}"/>
                </c:ext>
              </c:extLst>
            </c:dLbl>
            <c:dLbl>
              <c:idx val="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894-4E6F-BEA2-19C8DB044483}"/>
                </c:ext>
              </c:extLst>
            </c:dLbl>
            <c:dLbl>
              <c:idx val="10"/>
              <c:layout>
                <c:manualLayout>
                  <c:x val="-5.1267607453214473E-2"/>
                  <c:y val="-4.0362223945826902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60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894-4E6F-BEA2-19C8DB044483}"/>
                </c:ext>
              </c:extLst>
            </c:dLbl>
            <c:dLbl>
              <c:idx val="11"/>
              <c:layout>
                <c:manualLayout>
                  <c:x val="-3.3690142040683761E-2"/>
                  <c:y val="-2.623544556478748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61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894-4E6F-BEA2-19C8DB044483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894-4E6F-BEA2-19C8DB044483}"/>
                </c:ext>
              </c:extLst>
            </c:dLbl>
            <c:dLbl>
              <c:idx val="1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894-4E6F-BEA2-19C8DB044483}"/>
                </c:ext>
              </c:extLst>
            </c:dLbl>
            <c:dLbl>
              <c:idx val="1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894-4E6F-BEA2-19C8DB044483}"/>
                </c:ext>
              </c:extLst>
            </c:dLbl>
            <c:dLbl>
              <c:idx val="1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894-4E6F-BEA2-19C8DB044483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894-4E6F-BEA2-19C8DB044483}"/>
                </c:ext>
              </c:extLst>
            </c:dLbl>
            <c:dLbl>
              <c:idx val="1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894-4E6F-BEA2-19C8DB04448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70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B894-4E6F-BEA2-19C8DB044483}"/>
                </c:ext>
              </c:extLst>
            </c:dLbl>
            <c:dLbl>
              <c:idx val="2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894-4E6F-BEA2-19C8DB044483}"/>
                </c:ext>
              </c:extLst>
            </c:dLbl>
            <c:dLbl>
              <c:idx val="2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894-4E6F-BEA2-19C8DB044483}"/>
                </c:ext>
              </c:extLst>
            </c:dLbl>
            <c:dLbl>
              <c:idx val="2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894-4E6F-BEA2-19C8DB044483}"/>
                </c:ext>
              </c:extLst>
            </c:dLbl>
            <c:dLbl>
              <c:idx val="24"/>
              <c:layout>
                <c:manualLayout>
                  <c:x val="-2.9295775687551095E-3"/>
                  <c:y val="-1.6144889578330761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74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B894-4E6F-BEA2-19C8DB044483}"/>
                </c:ext>
              </c:extLst>
            </c:dLbl>
            <c:dLbl>
              <c:idx val="2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B894-4E6F-BEA2-19C8DB044483}"/>
                </c:ext>
              </c:extLst>
            </c:dLbl>
            <c:dLbl>
              <c:idx val="2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B894-4E6F-BEA2-19C8DB044483}"/>
                </c:ext>
              </c:extLst>
            </c:dLbl>
            <c:dLbl>
              <c:idx val="2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B894-4E6F-BEA2-19C8DB044483}"/>
                </c:ext>
              </c:extLst>
            </c:dLbl>
            <c:dLbl>
              <c:idx val="2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B894-4E6F-BEA2-19C8DB044483}"/>
                </c:ext>
              </c:extLst>
            </c:dLbl>
            <c:dLbl>
              <c:idx val="30"/>
              <c:layout>
                <c:manualLayout>
                  <c:x val="-2.6366198118795984E-2"/>
                  <c:y val="3.0271667959370179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80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B894-4E6F-BEA2-19C8DB04448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81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894-4E6F-BEA2-19C8DB044483}"/>
                </c:ext>
              </c:extLst>
            </c:dLbl>
            <c:dLbl>
              <c:idx val="32"/>
              <c:layout>
                <c:manualLayout>
                  <c:x val="-2.0507042981285875E-2"/>
                  <c:y val="3.228977915666152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82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B894-4E6F-BEA2-19C8DB044483}"/>
                </c:ext>
              </c:extLst>
            </c:dLbl>
            <c:dLbl>
              <c:idx val="3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B894-4E6F-BEA2-19C8DB044483}"/>
                </c:ext>
              </c:extLst>
            </c:dLbl>
            <c:dLbl>
              <c:idx val="3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3-B894-4E6F-BEA2-19C8DB044483}"/>
                </c:ext>
              </c:extLst>
            </c:dLbl>
            <c:dLbl>
              <c:idx val="3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B894-4E6F-BEA2-19C8DB044483}"/>
                </c:ext>
              </c:extLst>
            </c:dLbl>
            <c:dLbl>
              <c:idx val="3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5-B894-4E6F-BEA2-19C8DB044483}"/>
                </c:ext>
              </c:extLst>
            </c:dLbl>
            <c:dLbl>
              <c:idx val="3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6-B894-4E6F-BEA2-19C8DB044483}"/>
                </c:ext>
              </c:extLst>
            </c:dLbl>
            <c:dLbl>
              <c:idx val="40"/>
              <c:layout>
                <c:manualLayout>
                  <c:x val="-4.8338029884459358E-2"/>
                  <c:y val="-6.0543335918740353E-3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90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B894-4E6F-BEA2-19C8DB04448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91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894-4E6F-BEA2-19C8DB044483}"/>
                </c:ext>
              </c:extLst>
            </c:dLbl>
            <c:dLbl>
              <c:idx val="4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A-B894-4E6F-BEA2-19C8DB044483}"/>
                </c:ext>
              </c:extLst>
            </c:dLbl>
            <c:dLbl>
              <c:idx val="4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B-B894-4E6F-BEA2-19C8DB044483}"/>
                </c:ext>
              </c:extLst>
            </c:dLbl>
            <c:dLbl>
              <c:idx val="4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C-B894-4E6F-BEA2-19C8DB044483}"/>
                </c:ext>
              </c:extLst>
            </c:dLbl>
            <c:dLbl>
              <c:idx val="4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B894-4E6F-BEA2-19C8DB044483}"/>
                </c:ext>
              </c:extLst>
            </c:dLbl>
            <c:dLbl>
              <c:idx val="4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E-B894-4E6F-BEA2-19C8DB044483}"/>
                </c:ext>
              </c:extLst>
            </c:dLbl>
            <c:dLbl>
              <c:idx val="4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F-B894-4E6F-BEA2-19C8DB044483}"/>
                </c:ext>
              </c:extLst>
            </c:dLbl>
            <c:dLbl>
              <c:idx val="48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0-B894-4E6F-BEA2-19C8DB044483}"/>
                </c:ext>
              </c:extLst>
            </c:dLbl>
            <c:dLbl>
              <c:idx val="49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1-B894-4E6F-BEA2-19C8DB044483}"/>
                </c:ext>
              </c:extLst>
            </c:dLbl>
            <c:dLbl>
              <c:idx val="50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2-B894-4E6F-BEA2-19C8DB04448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01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894-4E6F-BEA2-19C8DB044483}"/>
                </c:ext>
              </c:extLst>
            </c:dLbl>
            <c:dLbl>
              <c:idx val="52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4-B894-4E6F-BEA2-19C8DB044483}"/>
                </c:ext>
              </c:extLst>
            </c:dLbl>
            <c:dLbl>
              <c:idx val="53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5-B894-4E6F-BEA2-19C8DB044483}"/>
                </c:ext>
              </c:extLst>
            </c:dLbl>
            <c:dLbl>
              <c:idx val="54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6-B894-4E6F-BEA2-19C8DB044483}"/>
                </c:ext>
              </c:extLst>
            </c:dLbl>
            <c:dLbl>
              <c:idx val="55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7-B894-4E6F-BEA2-19C8DB044483}"/>
                </c:ext>
              </c:extLst>
            </c:dLbl>
            <c:dLbl>
              <c:idx val="56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8-B894-4E6F-BEA2-19C8DB044483}"/>
                </c:ext>
              </c:extLst>
            </c:dLbl>
            <c:dLbl>
              <c:idx val="57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9-B894-4E6F-BEA2-19C8DB044483}"/>
                </c:ext>
              </c:extLst>
            </c:dLbl>
            <c:dLbl>
              <c:idx val="58"/>
              <c:layout>
                <c:manualLayout>
                  <c:x val="-2.1971831765663322E-2"/>
                  <c:y val="2.6235445564787487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b="0" i="0">
                        <a:solidFill>
                          <a:srgbClr val="000000"/>
                        </a:solidFill>
                        <a:latin typeface="Times New Roman"/>
                      </a:rPr>
                      <a:t>08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B894-4E6F-BEA2-19C8DB04448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defRPr>
                    </a:pPr>
                    <a:r>
                      <a:rPr lang="en-US" sz="1400" b="0" i="0">
                        <a:solidFill>
                          <a:srgbClr val="000000"/>
                        </a:solidFill>
                        <a:latin typeface="Times New Roman"/>
                        <a:cs typeface="Arial" pitchFamily="34" charset="0"/>
                      </a:rPr>
                      <a:t>09</a:t>
                    </a:r>
                    <a:endParaRPr lang="en-US" b="0" i="0">
                      <a:solidFill>
                        <a:srgbClr val="000000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B894-4E6F-BEA2-19C8DB044483}"/>
                </c:ext>
              </c:extLst>
            </c:dLbl>
            <c:dLbl>
              <c:idx val="60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C-B894-4E6F-BEA2-19C8DB044483}"/>
                </c:ext>
              </c:extLst>
            </c:dLbl>
            <c:dLbl>
              <c:idx val="61"/>
              <c:spPr/>
              <c:txPr>
                <a:bodyPr/>
                <a:lstStyle/>
                <a:p>
                  <a:pPr>
                    <a:defRPr sz="1400" b="1" i="0">
                      <a:solidFill>
                        <a:srgbClr val="00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3D-B894-4E6F-BEA2-19C8DB044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Historical BC'!$N$4:$N$65</c:f>
              <c:numCache>
                <c:formatCode>General</c:formatCode>
                <c:ptCount val="62"/>
                <c:pt idx="0">
                  <c:v>5.2029180154878603</c:v>
                </c:pt>
                <c:pt idx="1">
                  <c:v>3.305419331925576</c:v>
                </c:pt>
                <c:pt idx="2">
                  <c:v>3.0254840582951501</c:v>
                </c:pt>
                <c:pt idx="3">
                  <c:v>2.9343920851638883</c:v>
                </c:pt>
                <c:pt idx="4">
                  <c:v>5.5987410101189257</c:v>
                </c:pt>
                <c:pt idx="5">
                  <c:v>4.3647750258275622</c:v>
                </c:pt>
                <c:pt idx="6">
                  <c:v>4.1251063354021813</c:v>
                </c:pt>
                <c:pt idx="7">
                  <c:v>4.2973320926815033</c:v>
                </c:pt>
                <c:pt idx="8">
                  <c:v>6.8361083784064114</c:v>
                </c:pt>
                <c:pt idx="9">
                  <c:v>5.4582148553245187</c:v>
                </c:pt>
                <c:pt idx="10">
                  <c:v>5.5590252502584878</c:v>
                </c:pt>
                <c:pt idx="11">
                  <c:v>6.6789627418797428</c:v>
                </c:pt>
                <c:pt idx="12">
                  <c:v>5.5477447226284626</c:v>
                </c:pt>
                <c:pt idx="13">
                  <c:v>5.6438070636216855</c:v>
                </c:pt>
                <c:pt idx="14">
                  <c:v>5.1676331357715437</c:v>
                </c:pt>
                <c:pt idx="15">
                  <c:v>4.5077822848954465</c:v>
                </c:pt>
                <c:pt idx="16">
                  <c:v>3.7849386998553847</c:v>
                </c:pt>
                <c:pt idx="17">
                  <c:v>3.8418581480793161</c:v>
                </c:pt>
                <c:pt idx="18">
                  <c:v>3.554588322242068</c:v>
                </c:pt>
                <c:pt idx="19">
                  <c:v>3.5060404907751921</c:v>
                </c:pt>
                <c:pt idx="20">
                  <c:v>4.9813035244364663</c:v>
                </c:pt>
                <c:pt idx="21">
                  <c:v>5.9512650383396783</c:v>
                </c:pt>
                <c:pt idx="22">
                  <c:v>5.6047824377978843</c:v>
                </c:pt>
                <c:pt idx="23">
                  <c:v>4.8761622414605474</c:v>
                </c:pt>
                <c:pt idx="24">
                  <c:v>5.6212029294521271</c:v>
                </c:pt>
                <c:pt idx="25">
                  <c:v>8.4669768838106538</c:v>
                </c:pt>
                <c:pt idx="26">
                  <c:v>7.6941908055688488</c:v>
                </c:pt>
                <c:pt idx="27">
                  <c:v>7.0415363868387058</c:v>
                </c:pt>
                <c:pt idx="28">
                  <c:v>6.0533377230377781</c:v>
                </c:pt>
                <c:pt idx="29">
                  <c:v>5.8449755233838943</c:v>
                </c:pt>
                <c:pt idx="30">
                  <c:v>7.1693115204827018</c:v>
                </c:pt>
                <c:pt idx="31">
                  <c:v>7.6149972066573177</c:v>
                </c:pt>
                <c:pt idx="32">
                  <c:v>9.7155735002971308</c:v>
                </c:pt>
                <c:pt idx="33">
                  <c:v>9.5934352890738275</c:v>
                </c:pt>
                <c:pt idx="34">
                  <c:v>7.5139207094058209</c:v>
                </c:pt>
                <c:pt idx="35">
                  <c:v>7.2002482765819247</c:v>
                </c:pt>
                <c:pt idx="36">
                  <c:v>6.9967208038148598</c:v>
                </c:pt>
                <c:pt idx="37">
                  <c:v>6.1868358955721474</c:v>
                </c:pt>
                <c:pt idx="38">
                  <c:v>5.5044258871004379</c:v>
                </c:pt>
                <c:pt idx="39">
                  <c:v>5.2671085169622218</c:v>
                </c:pt>
                <c:pt idx="40">
                  <c:v>5.6099605893486801</c:v>
                </c:pt>
                <c:pt idx="41">
                  <c:v>6.8375567105900013</c:v>
                </c:pt>
                <c:pt idx="42">
                  <c:v>7.5025477053772276</c:v>
                </c:pt>
                <c:pt idx="43">
                  <c:v>6.9107385569720243</c:v>
                </c:pt>
                <c:pt idx="44">
                  <c:v>6.0872998023895155</c:v>
                </c:pt>
                <c:pt idx="45">
                  <c:v>5.5978860970577147</c:v>
                </c:pt>
                <c:pt idx="46">
                  <c:v>5.3989164685631863</c:v>
                </c:pt>
                <c:pt idx="47">
                  <c:v>4.9373746521931583</c:v>
                </c:pt>
                <c:pt idx="48">
                  <c:v>4.5061411875690247</c:v>
                </c:pt>
                <c:pt idx="49">
                  <c:v>4.2180656374040488</c:v>
                </c:pt>
                <c:pt idx="50">
                  <c:v>3.9872166874740134</c:v>
                </c:pt>
                <c:pt idx="51">
                  <c:v>4.7496558568960108</c:v>
                </c:pt>
                <c:pt idx="52">
                  <c:v>5.7818065087925081</c:v>
                </c:pt>
                <c:pt idx="53">
                  <c:v>5.9864928021024424</c:v>
                </c:pt>
                <c:pt idx="54">
                  <c:v>5.5232496935703193</c:v>
                </c:pt>
                <c:pt idx="55">
                  <c:v>5.077426600428276</c:v>
                </c:pt>
                <c:pt idx="56">
                  <c:v>4.6179109702997492</c:v>
                </c:pt>
                <c:pt idx="57">
                  <c:v>4.6189096888593877</c:v>
                </c:pt>
                <c:pt idx="58">
                  <c:v>5.7988677481609106</c:v>
                </c:pt>
                <c:pt idx="59">
                  <c:v>9.2760553796625658</c:v>
                </c:pt>
                <c:pt idx="60">
                  <c:v>9.627452386749427</c:v>
                </c:pt>
                <c:pt idx="61">
                  <c:v>8.9461795825875345</c:v>
                </c:pt>
              </c:numCache>
            </c:numRef>
          </c:xVal>
          <c:yVal>
            <c:numRef>
              <c:f>'Plumbing - Historical BC'!$O$4:$O$65</c:f>
              <c:numCache>
                <c:formatCode>General</c:formatCode>
                <c:ptCount val="62"/>
                <c:pt idx="0">
                  <c:v>#N/A</c:v>
                </c:pt>
                <c:pt idx="1">
                  <c:v>4.0708912092873248</c:v>
                </c:pt>
                <c:pt idx="2">
                  <c:v>4.2438541533622516</c:v>
                </c:pt>
                <c:pt idx="3">
                  <c:v>3.9244061149814282</c:v>
                </c:pt>
                <c:pt idx="4">
                  <c:v>2.5901853344898247</c:v>
                </c:pt>
                <c:pt idx="5">
                  <c:v>3.5282815893960833</c:v>
                </c:pt>
                <c:pt idx="6">
                  <c:v>3.949730264129081</c:v>
                </c:pt>
                <c:pt idx="7">
                  <c:v>3.3689076232396173</c:v>
                </c:pt>
                <c:pt idx="8">
                  <c:v>2.5148664937609775</c:v>
                </c:pt>
                <c:pt idx="9">
                  <c:v>3.4328897510229117</c:v>
                </c:pt>
                <c:pt idx="10">
                  <c:v>3.1787175269777648</c:v>
                </c:pt>
                <c:pt idx="11">
                  <c:v>2.9567101809154819</c:v>
                </c:pt>
                <c:pt idx="12">
                  <c:v>3.3338919620164664</c:v>
                </c:pt>
                <c:pt idx="13">
                  <c:v>3.2436110951227302</c:v>
                </c:pt>
                <c:pt idx="14">
                  <c:v>3.5939479398642726</c:v>
                </c:pt>
                <c:pt idx="15">
                  <c:v>4.3387778810845621</c:v>
                </c:pt>
                <c:pt idx="16">
                  <c:v>5.1277681255198155</c:v>
                </c:pt>
                <c:pt idx="17">
                  <c:v>4.8196990882325137</c:v>
                </c:pt>
                <c:pt idx="18">
                  <c:v>5.1204079077662321</c:v>
                </c:pt>
                <c:pt idx="19">
                  <c:v>5.4393000688436572</c:v>
                </c:pt>
                <c:pt idx="20">
                  <c:v>4.1821896009036221</c:v>
                </c:pt>
                <c:pt idx="21">
                  <c:v>3.7225442536739939</c:v>
                </c:pt>
                <c:pt idx="22">
                  <c:v>4.4546323410209085</c:v>
                </c:pt>
                <c:pt idx="23">
                  <c:v>5.2389557861507692</c:v>
                </c:pt>
                <c:pt idx="24">
                  <c:v>4.4998144863153486</c:v>
                </c:pt>
                <c:pt idx="25">
                  <c:v>3.378807848868715</c:v>
                </c:pt>
                <c:pt idx="26">
                  <c:v>3.855558051768428</c:v>
                </c:pt>
                <c:pt idx="27">
                  <c:v>4.5743685004665942</c:v>
                </c:pt>
                <c:pt idx="28">
                  <c:v>5.4906736119560202</c:v>
                </c:pt>
                <c:pt idx="29">
                  <c:v>5.5735646654581004</c:v>
                </c:pt>
                <c:pt idx="30">
                  <c:v>4.5424674570290229</c:v>
                </c:pt>
                <c:pt idx="31">
                  <c:v>4.1457495837458023</c:v>
                </c:pt>
                <c:pt idx="32">
                  <c:v>3.0670937622801357</c:v>
                </c:pt>
                <c:pt idx="33">
                  <c:v>3.3937207182314273</c:v>
                </c:pt>
                <c:pt idx="34">
                  <c:v>4.4183074496323442</c:v>
                </c:pt>
                <c:pt idx="35">
                  <c:v>4.5601599974414304</c:v>
                </c:pt>
                <c:pt idx="36">
                  <c:v>4.4969182953312101</c:v>
                </c:pt>
                <c:pt idx="37">
                  <c:v>4.7509084774017758</c:v>
                </c:pt>
                <c:pt idx="38">
                  <c:v>4.7349506526257663</c:v>
                </c:pt>
                <c:pt idx="39">
                  <c:v>4.3948860502789708</c:v>
                </c:pt>
                <c:pt idx="40">
                  <c:v>3.717485223553294</c:v>
                </c:pt>
                <c:pt idx="41">
                  <c:v>2.7874267375640254</c:v>
                </c:pt>
                <c:pt idx="42">
                  <c:v>2.8068979003787753</c:v>
                </c:pt>
                <c:pt idx="43">
                  <c:v>3.0480344952359091</c:v>
                </c:pt>
                <c:pt idx="44">
                  <c:v>3.5204354414649428</c:v>
                </c:pt>
                <c:pt idx="45">
                  <c:v>3.5334524877693396</c:v>
                </c:pt>
                <c:pt idx="46">
                  <c:v>3.497517811594494</c:v>
                </c:pt>
                <c:pt idx="47">
                  <c:v>3.6835236314063464</c:v>
                </c:pt>
                <c:pt idx="48">
                  <c:v>3.8296766460095193</c:v>
                </c:pt>
                <c:pt idx="49">
                  <c:v>3.8456369990247521</c:v>
                </c:pt>
                <c:pt idx="50">
                  <c:v>3.7996483814453521</c:v>
                </c:pt>
                <c:pt idx="51">
                  <c:v>3.232372813507808</c:v>
                </c:pt>
                <c:pt idx="52">
                  <c:v>2.6113713677232306</c:v>
                </c:pt>
                <c:pt idx="53">
                  <c:v>2.4668372472820774</c:v>
                </c:pt>
                <c:pt idx="54">
                  <c:v>2.7205189541949006</c:v>
                </c:pt>
                <c:pt idx="55">
                  <c:v>3.0395555926365105</c:v>
                </c:pt>
                <c:pt idx="56">
                  <c:v>3.2554006066395615</c:v>
                </c:pt>
                <c:pt idx="57">
                  <c:v>3.2595055522280711</c:v>
                </c:pt>
                <c:pt idx="58">
                  <c:v>2.6837332622028134</c:v>
                </c:pt>
                <c:pt idx="59">
                  <c:v>1.8790985645638403</c:v>
                </c:pt>
                <c:pt idx="60">
                  <c:v>2.1976430714810036</c:v>
                </c:pt>
                <c:pt idx="61">
                  <c:v>2.4504553400415308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E-B894-4E6F-BEA2-19C8DB044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78368"/>
        <c:axId val="178000640"/>
      </c:scatterChart>
      <c:valAx>
        <c:axId val="177978368"/>
        <c:scaling>
          <c:orientation val="minMax"/>
          <c:max val="10"/>
          <c:min val="2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8000640"/>
        <c:crosses val="min"/>
        <c:crossBetween val="midCat"/>
        <c:majorUnit val="2"/>
      </c:valAx>
      <c:valAx>
        <c:axId val="178000640"/>
        <c:scaling>
          <c:orientation val="minMax"/>
          <c:min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1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 rate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7978368"/>
        <c:crosses val="autoZero"/>
        <c:crossBetween val="midCat"/>
        <c:majorUnit val="1"/>
      </c:valAx>
      <c:valAx>
        <c:axId val="178002560"/>
        <c:scaling>
          <c:orientation val="minMax"/>
          <c:max val="6"/>
          <c:min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 w="190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19050" cap="flat" cmpd="sng" algn="ctr">
                <a:solidFill>
                  <a:srgbClr val="000000"/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8016640"/>
        <c:crosses val="max"/>
        <c:crossBetween val="between"/>
        <c:majorUnit val="1"/>
        <c:minorUnit val="0.2"/>
      </c:valAx>
      <c:catAx>
        <c:axId val="17801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8002560"/>
        <c:crosses val="min"/>
        <c:auto val="1"/>
        <c:lblAlgn val="ctr"/>
        <c:lblOffset val="100"/>
        <c:noMultiLvlLbl val="0"/>
      </c:catAx>
      <c:spPr>
        <a:noFill/>
        <a:ln w="22225"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 w="22225">
              <a:solidFill>
                <a:srgbClr val="000000"/>
              </a:solidFill>
              <a:round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3.0694360632382765E-2"/>
          <c:y val="0.10897800465373264"/>
          <c:w val="0.95319296273946408"/>
          <c:h val="0.86882277217606252"/>
        </c:manualLayout>
      </c:layout>
      <c:lineChart>
        <c:grouping val="standard"/>
        <c:varyColors val="0"/>
        <c:ser>
          <c:idx val="0"/>
          <c:order val="0"/>
          <c:tx>
            <c:strRef>
              <c:f>'Plumbing - U vs NAIRU'!$B$1</c:f>
              <c:strCache>
                <c:ptCount val="1"/>
                <c:pt idx="0">
                  <c:v>unemployment rate</c:v>
                </c:pt>
              </c:strCache>
            </c:strRef>
          </c:tx>
          <c:marker>
            <c:symbol val="none"/>
          </c:marker>
          <c:cat>
            <c:numRef>
              <c:f>'Plumbing - U vs NAIRU'!$A$2:$A$265</c:f>
              <c:numCache>
                <c:formatCode>m/d/yyyy</c:formatCode>
                <c:ptCount val="264"/>
                <c:pt idx="0">
                  <c:v>18323</c:v>
                </c:pt>
                <c:pt idx="1">
                  <c:v>18415</c:v>
                </c:pt>
                <c:pt idx="2">
                  <c:v>18507</c:v>
                </c:pt>
                <c:pt idx="3">
                  <c:v>18598</c:v>
                </c:pt>
                <c:pt idx="4">
                  <c:v>18688</c:v>
                </c:pt>
                <c:pt idx="5">
                  <c:v>18780</c:v>
                </c:pt>
                <c:pt idx="6">
                  <c:v>18872</c:v>
                </c:pt>
                <c:pt idx="7">
                  <c:v>18963</c:v>
                </c:pt>
                <c:pt idx="8">
                  <c:v>19054</c:v>
                </c:pt>
                <c:pt idx="9">
                  <c:v>19146</c:v>
                </c:pt>
                <c:pt idx="10">
                  <c:v>19238</c:v>
                </c:pt>
                <c:pt idx="11">
                  <c:v>19329</c:v>
                </c:pt>
                <c:pt idx="12">
                  <c:v>19419</c:v>
                </c:pt>
                <c:pt idx="13">
                  <c:v>19511</c:v>
                </c:pt>
                <c:pt idx="14">
                  <c:v>19603</c:v>
                </c:pt>
                <c:pt idx="15">
                  <c:v>19694</c:v>
                </c:pt>
                <c:pt idx="16">
                  <c:v>19784</c:v>
                </c:pt>
                <c:pt idx="17">
                  <c:v>19876</c:v>
                </c:pt>
                <c:pt idx="18">
                  <c:v>19968</c:v>
                </c:pt>
                <c:pt idx="19">
                  <c:v>20059</c:v>
                </c:pt>
                <c:pt idx="20">
                  <c:v>20149</c:v>
                </c:pt>
                <c:pt idx="21">
                  <c:v>20241</c:v>
                </c:pt>
                <c:pt idx="22">
                  <c:v>20333</c:v>
                </c:pt>
                <c:pt idx="23">
                  <c:v>20424</c:v>
                </c:pt>
                <c:pt idx="24">
                  <c:v>20515</c:v>
                </c:pt>
                <c:pt idx="25">
                  <c:v>20607</c:v>
                </c:pt>
                <c:pt idx="26">
                  <c:v>20699</c:v>
                </c:pt>
                <c:pt idx="27">
                  <c:v>20790</c:v>
                </c:pt>
                <c:pt idx="28">
                  <c:v>20880</c:v>
                </c:pt>
                <c:pt idx="29">
                  <c:v>20972</c:v>
                </c:pt>
                <c:pt idx="30">
                  <c:v>21064</c:v>
                </c:pt>
                <c:pt idx="31">
                  <c:v>21155</c:v>
                </c:pt>
                <c:pt idx="32">
                  <c:v>21245</c:v>
                </c:pt>
                <c:pt idx="33">
                  <c:v>21337</c:v>
                </c:pt>
                <c:pt idx="34">
                  <c:v>21429</c:v>
                </c:pt>
                <c:pt idx="35">
                  <c:v>21520</c:v>
                </c:pt>
                <c:pt idx="36">
                  <c:v>21610</c:v>
                </c:pt>
                <c:pt idx="37">
                  <c:v>21702</c:v>
                </c:pt>
                <c:pt idx="38">
                  <c:v>21794</c:v>
                </c:pt>
                <c:pt idx="39">
                  <c:v>21885</c:v>
                </c:pt>
                <c:pt idx="40">
                  <c:v>21976</c:v>
                </c:pt>
                <c:pt idx="41">
                  <c:v>22068</c:v>
                </c:pt>
                <c:pt idx="42">
                  <c:v>22160</c:v>
                </c:pt>
                <c:pt idx="43">
                  <c:v>22251</c:v>
                </c:pt>
                <c:pt idx="44">
                  <c:v>22341</c:v>
                </c:pt>
                <c:pt idx="45">
                  <c:v>22433</c:v>
                </c:pt>
                <c:pt idx="46">
                  <c:v>22525</c:v>
                </c:pt>
                <c:pt idx="47">
                  <c:v>22616</c:v>
                </c:pt>
                <c:pt idx="48">
                  <c:v>22706</c:v>
                </c:pt>
                <c:pt idx="49">
                  <c:v>22798</c:v>
                </c:pt>
                <c:pt idx="50">
                  <c:v>22890</c:v>
                </c:pt>
                <c:pt idx="51">
                  <c:v>22981</c:v>
                </c:pt>
                <c:pt idx="52">
                  <c:v>23071</c:v>
                </c:pt>
                <c:pt idx="53">
                  <c:v>23163</c:v>
                </c:pt>
                <c:pt idx="54">
                  <c:v>23255</c:v>
                </c:pt>
                <c:pt idx="55">
                  <c:v>23346</c:v>
                </c:pt>
                <c:pt idx="56">
                  <c:v>23437</c:v>
                </c:pt>
                <c:pt idx="57">
                  <c:v>23529</c:v>
                </c:pt>
                <c:pt idx="58">
                  <c:v>23621</c:v>
                </c:pt>
                <c:pt idx="59">
                  <c:v>23712</c:v>
                </c:pt>
                <c:pt idx="60">
                  <c:v>23802</c:v>
                </c:pt>
                <c:pt idx="61">
                  <c:v>23894</c:v>
                </c:pt>
                <c:pt idx="62">
                  <c:v>23986</c:v>
                </c:pt>
                <c:pt idx="63">
                  <c:v>24077</c:v>
                </c:pt>
                <c:pt idx="64">
                  <c:v>24167</c:v>
                </c:pt>
                <c:pt idx="65">
                  <c:v>24259</c:v>
                </c:pt>
                <c:pt idx="66">
                  <c:v>24351</c:v>
                </c:pt>
                <c:pt idx="67">
                  <c:v>24442</c:v>
                </c:pt>
                <c:pt idx="68">
                  <c:v>24532</c:v>
                </c:pt>
                <c:pt idx="69">
                  <c:v>24624</c:v>
                </c:pt>
                <c:pt idx="70">
                  <c:v>24716</c:v>
                </c:pt>
                <c:pt idx="71">
                  <c:v>24807</c:v>
                </c:pt>
                <c:pt idx="72">
                  <c:v>24898</c:v>
                </c:pt>
                <c:pt idx="73">
                  <c:v>24990</c:v>
                </c:pt>
                <c:pt idx="74">
                  <c:v>25082</c:v>
                </c:pt>
                <c:pt idx="75">
                  <c:v>25173</c:v>
                </c:pt>
                <c:pt idx="76">
                  <c:v>25263</c:v>
                </c:pt>
                <c:pt idx="77">
                  <c:v>25355</c:v>
                </c:pt>
                <c:pt idx="78">
                  <c:v>25447</c:v>
                </c:pt>
                <c:pt idx="79">
                  <c:v>25538</c:v>
                </c:pt>
                <c:pt idx="80">
                  <c:v>25628</c:v>
                </c:pt>
                <c:pt idx="81">
                  <c:v>25720</c:v>
                </c:pt>
                <c:pt idx="82">
                  <c:v>25812</c:v>
                </c:pt>
                <c:pt idx="83">
                  <c:v>25903</c:v>
                </c:pt>
                <c:pt idx="84">
                  <c:v>25993</c:v>
                </c:pt>
                <c:pt idx="85">
                  <c:v>26085</c:v>
                </c:pt>
                <c:pt idx="86">
                  <c:v>26177</c:v>
                </c:pt>
                <c:pt idx="87">
                  <c:v>26268</c:v>
                </c:pt>
                <c:pt idx="88">
                  <c:v>26359</c:v>
                </c:pt>
                <c:pt idx="89">
                  <c:v>26451</c:v>
                </c:pt>
                <c:pt idx="90">
                  <c:v>26543</c:v>
                </c:pt>
                <c:pt idx="91">
                  <c:v>26634</c:v>
                </c:pt>
                <c:pt idx="92">
                  <c:v>26724</c:v>
                </c:pt>
                <c:pt idx="93">
                  <c:v>26816</c:v>
                </c:pt>
                <c:pt idx="94">
                  <c:v>26908</c:v>
                </c:pt>
                <c:pt idx="95">
                  <c:v>26999</c:v>
                </c:pt>
                <c:pt idx="96">
                  <c:v>27089</c:v>
                </c:pt>
                <c:pt idx="97">
                  <c:v>27181</c:v>
                </c:pt>
                <c:pt idx="98">
                  <c:v>27273</c:v>
                </c:pt>
                <c:pt idx="99">
                  <c:v>27364</c:v>
                </c:pt>
                <c:pt idx="100">
                  <c:v>27454</c:v>
                </c:pt>
                <c:pt idx="101">
                  <c:v>27546</c:v>
                </c:pt>
                <c:pt idx="102">
                  <c:v>27638</c:v>
                </c:pt>
                <c:pt idx="103">
                  <c:v>27729</c:v>
                </c:pt>
                <c:pt idx="104">
                  <c:v>27820</c:v>
                </c:pt>
                <c:pt idx="105">
                  <c:v>27912</c:v>
                </c:pt>
                <c:pt idx="106">
                  <c:v>28004</c:v>
                </c:pt>
                <c:pt idx="107">
                  <c:v>28095</c:v>
                </c:pt>
                <c:pt idx="108">
                  <c:v>28185</c:v>
                </c:pt>
                <c:pt idx="109">
                  <c:v>28277</c:v>
                </c:pt>
                <c:pt idx="110">
                  <c:v>28369</c:v>
                </c:pt>
                <c:pt idx="111">
                  <c:v>28460</c:v>
                </c:pt>
                <c:pt idx="112">
                  <c:v>28550</c:v>
                </c:pt>
                <c:pt idx="113">
                  <c:v>28642</c:v>
                </c:pt>
                <c:pt idx="114">
                  <c:v>28734</c:v>
                </c:pt>
                <c:pt idx="115">
                  <c:v>28825</c:v>
                </c:pt>
                <c:pt idx="116">
                  <c:v>28915</c:v>
                </c:pt>
                <c:pt idx="117">
                  <c:v>29007</c:v>
                </c:pt>
                <c:pt idx="118">
                  <c:v>29099</c:v>
                </c:pt>
                <c:pt idx="119">
                  <c:v>29190</c:v>
                </c:pt>
                <c:pt idx="120">
                  <c:v>29281</c:v>
                </c:pt>
                <c:pt idx="121">
                  <c:v>29373</c:v>
                </c:pt>
                <c:pt idx="122">
                  <c:v>29465</c:v>
                </c:pt>
                <c:pt idx="123">
                  <c:v>29556</c:v>
                </c:pt>
                <c:pt idx="124">
                  <c:v>29646</c:v>
                </c:pt>
                <c:pt idx="125">
                  <c:v>29738</c:v>
                </c:pt>
                <c:pt idx="126">
                  <c:v>29830</c:v>
                </c:pt>
                <c:pt idx="127">
                  <c:v>29921</c:v>
                </c:pt>
                <c:pt idx="128">
                  <c:v>30011</c:v>
                </c:pt>
                <c:pt idx="129">
                  <c:v>30103</c:v>
                </c:pt>
                <c:pt idx="130">
                  <c:v>30195</c:v>
                </c:pt>
                <c:pt idx="131">
                  <c:v>30286</c:v>
                </c:pt>
                <c:pt idx="132">
                  <c:v>30376</c:v>
                </c:pt>
                <c:pt idx="133">
                  <c:v>30468</c:v>
                </c:pt>
                <c:pt idx="134">
                  <c:v>30560</c:v>
                </c:pt>
                <c:pt idx="135">
                  <c:v>30651</c:v>
                </c:pt>
                <c:pt idx="136">
                  <c:v>30742</c:v>
                </c:pt>
                <c:pt idx="137">
                  <c:v>30834</c:v>
                </c:pt>
                <c:pt idx="138">
                  <c:v>30926</c:v>
                </c:pt>
                <c:pt idx="139">
                  <c:v>31017</c:v>
                </c:pt>
                <c:pt idx="140">
                  <c:v>31107</c:v>
                </c:pt>
                <c:pt idx="141">
                  <c:v>31199</c:v>
                </c:pt>
                <c:pt idx="142">
                  <c:v>31291</c:v>
                </c:pt>
                <c:pt idx="143">
                  <c:v>31382</c:v>
                </c:pt>
                <c:pt idx="144">
                  <c:v>31472</c:v>
                </c:pt>
                <c:pt idx="145">
                  <c:v>31564</c:v>
                </c:pt>
                <c:pt idx="146">
                  <c:v>31656</c:v>
                </c:pt>
                <c:pt idx="147">
                  <c:v>31747</c:v>
                </c:pt>
                <c:pt idx="148">
                  <c:v>31837</c:v>
                </c:pt>
                <c:pt idx="149">
                  <c:v>31929</c:v>
                </c:pt>
                <c:pt idx="150">
                  <c:v>32021</c:v>
                </c:pt>
                <c:pt idx="151">
                  <c:v>32112</c:v>
                </c:pt>
                <c:pt idx="152">
                  <c:v>32203</c:v>
                </c:pt>
                <c:pt idx="153">
                  <c:v>32295</c:v>
                </c:pt>
                <c:pt idx="154">
                  <c:v>32387</c:v>
                </c:pt>
                <c:pt idx="155">
                  <c:v>32478</c:v>
                </c:pt>
                <c:pt idx="156">
                  <c:v>32568</c:v>
                </c:pt>
                <c:pt idx="157">
                  <c:v>32660</c:v>
                </c:pt>
                <c:pt idx="158">
                  <c:v>32752</c:v>
                </c:pt>
                <c:pt idx="159">
                  <c:v>32843</c:v>
                </c:pt>
                <c:pt idx="160">
                  <c:v>32933</c:v>
                </c:pt>
                <c:pt idx="161">
                  <c:v>33025</c:v>
                </c:pt>
                <c:pt idx="162">
                  <c:v>33117</c:v>
                </c:pt>
                <c:pt idx="163">
                  <c:v>33208</c:v>
                </c:pt>
                <c:pt idx="164">
                  <c:v>33298</c:v>
                </c:pt>
                <c:pt idx="165">
                  <c:v>33390</c:v>
                </c:pt>
                <c:pt idx="166">
                  <c:v>33482</c:v>
                </c:pt>
                <c:pt idx="167">
                  <c:v>33573</c:v>
                </c:pt>
                <c:pt idx="168">
                  <c:v>33664</c:v>
                </c:pt>
                <c:pt idx="169">
                  <c:v>33756</c:v>
                </c:pt>
                <c:pt idx="170">
                  <c:v>33848</c:v>
                </c:pt>
                <c:pt idx="171">
                  <c:v>33939</c:v>
                </c:pt>
                <c:pt idx="172">
                  <c:v>34029</c:v>
                </c:pt>
                <c:pt idx="173">
                  <c:v>34121</c:v>
                </c:pt>
                <c:pt idx="174">
                  <c:v>34213</c:v>
                </c:pt>
                <c:pt idx="175">
                  <c:v>34304</c:v>
                </c:pt>
                <c:pt idx="176">
                  <c:v>34394</c:v>
                </c:pt>
                <c:pt idx="177">
                  <c:v>34486</c:v>
                </c:pt>
                <c:pt idx="178">
                  <c:v>34578</c:v>
                </c:pt>
                <c:pt idx="179">
                  <c:v>34669</c:v>
                </c:pt>
                <c:pt idx="180">
                  <c:v>34759</c:v>
                </c:pt>
                <c:pt idx="181">
                  <c:v>34851</c:v>
                </c:pt>
                <c:pt idx="182">
                  <c:v>34943</c:v>
                </c:pt>
                <c:pt idx="183">
                  <c:v>35034</c:v>
                </c:pt>
                <c:pt idx="184">
                  <c:v>35125</c:v>
                </c:pt>
                <c:pt idx="185">
                  <c:v>35217</c:v>
                </c:pt>
                <c:pt idx="186">
                  <c:v>35309</c:v>
                </c:pt>
                <c:pt idx="187">
                  <c:v>35400</c:v>
                </c:pt>
                <c:pt idx="188">
                  <c:v>35490</c:v>
                </c:pt>
                <c:pt idx="189">
                  <c:v>35582</c:v>
                </c:pt>
                <c:pt idx="190">
                  <c:v>35674</c:v>
                </c:pt>
                <c:pt idx="191">
                  <c:v>35765</c:v>
                </c:pt>
                <c:pt idx="192">
                  <c:v>35855</c:v>
                </c:pt>
                <c:pt idx="193">
                  <c:v>35947</c:v>
                </c:pt>
                <c:pt idx="194">
                  <c:v>36039</c:v>
                </c:pt>
                <c:pt idx="195">
                  <c:v>36130</c:v>
                </c:pt>
                <c:pt idx="196">
                  <c:v>36220</c:v>
                </c:pt>
                <c:pt idx="197">
                  <c:v>36312</c:v>
                </c:pt>
                <c:pt idx="198">
                  <c:v>36404</c:v>
                </c:pt>
                <c:pt idx="199">
                  <c:v>36495</c:v>
                </c:pt>
                <c:pt idx="200">
                  <c:v>36586</c:v>
                </c:pt>
                <c:pt idx="201">
                  <c:v>36678</c:v>
                </c:pt>
                <c:pt idx="202">
                  <c:v>36770</c:v>
                </c:pt>
                <c:pt idx="203">
                  <c:v>36861</c:v>
                </c:pt>
                <c:pt idx="204">
                  <c:v>36951</c:v>
                </c:pt>
                <c:pt idx="205">
                  <c:v>37043</c:v>
                </c:pt>
                <c:pt idx="206">
                  <c:v>37135</c:v>
                </c:pt>
                <c:pt idx="207">
                  <c:v>37226</c:v>
                </c:pt>
                <c:pt idx="208">
                  <c:v>37316</c:v>
                </c:pt>
                <c:pt idx="209">
                  <c:v>37408</c:v>
                </c:pt>
                <c:pt idx="210">
                  <c:v>37500</c:v>
                </c:pt>
                <c:pt idx="211">
                  <c:v>37591</c:v>
                </c:pt>
                <c:pt idx="212">
                  <c:v>37681</c:v>
                </c:pt>
                <c:pt idx="213">
                  <c:v>37773</c:v>
                </c:pt>
                <c:pt idx="214">
                  <c:v>37865</c:v>
                </c:pt>
                <c:pt idx="215">
                  <c:v>37956</c:v>
                </c:pt>
                <c:pt idx="216">
                  <c:v>38047</c:v>
                </c:pt>
                <c:pt idx="217">
                  <c:v>38139</c:v>
                </c:pt>
                <c:pt idx="218">
                  <c:v>38231</c:v>
                </c:pt>
                <c:pt idx="219">
                  <c:v>38322</c:v>
                </c:pt>
                <c:pt idx="220">
                  <c:v>38412</c:v>
                </c:pt>
                <c:pt idx="221">
                  <c:v>38504</c:v>
                </c:pt>
                <c:pt idx="222">
                  <c:v>38596</c:v>
                </c:pt>
                <c:pt idx="223">
                  <c:v>38687</c:v>
                </c:pt>
                <c:pt idx="224">
                  <c:v>38777</c:v>
                </c:pt>
                <c:pt idx="225">
                  <c:v>38869</c:v>
                </c:pt>
                <c:pt idx="226">
                  <c:v>38961</c:v>
                </c:pt>
                <c:pt idx="227">
                  <c:v>39052</c:v>
                </c:pt>
                <c:pt idx="228">
                  <c:v>39142</c:v>
                </c:pt>
                <c:pt idx="229">
                  <c:v>39234</c:v>
                </c:pt>
                <c:pt idx="230">
                  <c:v>39326</c:v>
                </c:pt>
                <c:pt idx="231">
                  <c:v>39417</c:v>
                </c:pt>
                <c:pt idx="232">
                  <c:v>39508</c:v>
                </c:pt>
                <c:pt idx="233">
                  <c:v>39600</c:v>
                </c:pt>
                <c:pt idx="234">
                  <c:v>39692</c:v>
                </c:pt>
                <c:pt idx="235">
                  <c:v>39783</c:v>
                </c:pt>
                <c:pt idx="236">
                  <c:v>39873</c:v>
                </c:pt>
                <c:pt idx="237">
                  <c:v>39965</c:v>
                </c:pt>
                <c:pt idx="238">
                  <c:v>40057</c:v>
                </c:pt>
                <c:pt idx="239">
                  <c:v>40148</c:v>
                </c:pt>
                <c:pt idx="240">
                  <c:v>40238</c:v>
                </c:pt>
                <c:pt idx="241">
                  <c:v>40330</c:v>
                </c:pt>
                <c:pt idx="242">
                  <c:v>40422</c:v>
                </c:pt>
                <c:pt idx="243">
                  <c:v>40513</c:v>
                </c:pt>
                <c:pt idx="244">
                  <c:v>40603</c:v>
                </c:pt>
                <c:pt idx="245">
                  <c:v>40695</c:v>
                </c:pt>
                <c:pt idx="246">
                  <c:v>40787</c:v>
                </c:pt>
                <c:pt idx="247">
                  <c:v>40878</c:v>
                </c:pt>
                <c:pt idx="248">
                  <c:v>40969</c:v>
                </c:pt>
                <c:pt idx="249">
                  <c:v>41061</c:v>
                </c:pt>
                <c:pt idx="250">
                  <c:v>41153</c:v>
                </c:pt>
                <c:pt idx="251">
                  <c:v>41244</c:v>
                </c:pt>
                <c:pt idx="252">
                  <c:v>41334</c:v>
                </c:pt>
                <c:pt idx="253">
                  <c:v>41426</c:v>
                </c:pt>
                <c:pt idx="254">
                  <c:v>41518</c:v>
                </c:pt>
                <c:pt idx="255">
                  <c:v>41609</c:v>
                </c:pt>
                <c:pt idx="256">
                  <c:v>41699</c:v>
                </c:pt>
                <c:pt idx="257">
                  <c:v>41791</c:v>
                </c:pt>
                <c:pt idx="258">
                  <c:v>41883</c:v>
                </c:pt>
                <c:pt idx="259">
                  <c:v>41974</c:v>
                </c:pt>
                <c:pt idx="260">
                  <c:v>42064</c:v>
                </c:pt>
                <c:pt idx="261">
                  <c:v>42156</c:v>
                </c:pt>
                <c:pt idx="262">
                  <c:v>42248</c:v>
                </c:pt>
                <c:pt idx="263">
                  <c:v>42339</c:v>
                </c:pt>
              </c:numCache>
            </c:numRef>
          </c:cat>
          <c:val>
            <c:numRef>
              <c:f>'Plumbing - U vs NAIRU'!$B$2:$B$265</c:f>
              <c:numCache>
                <c:formatCode>General</c:formatCode>
                <c:ptCount val="264"/>
                <c:pt idx="0">
                  <c:v>6.4005488990164423</c:v>
                </c:pt>
                <c:pt idx="1">
                  <c:v>5.5589892641737064</c:v>
                </c:pt>
                <c:pt idx="2">
                  <c:v>4.6477123486134069</c:v>
                </c:pt>
                <c:pt idx="3">
                  <c:v>4.2044215501478854</c:v>
                </c:pt>
                <c:pt idx="4">
                  <c:v>3.5155518597599418</c:v>
                </c:pt>
                <c:pt idx="5">
                  <c:v>3.1113498158059332</c:v>
                </c:pt>
                <c:pt idx="6">
                  <c:v>3.202317789343414</c:v>
                </c:pt>
                <c:pt idx="7">
                  <c:v>3.3924578627930146</c:v>
                </c:pt>
                <c:pt idx="8">
                  <c:v>3.0771039332671264</c:v>
                </c:pt>
                <c:pt idx="9">
                  <c:v>2.9899730945029144</c:v>
                </c:pt>
                <c:pt idx="10">
                  <c:v>3.2286042094521412</c:v>
                </c:pt>
                <c:pt idx="11">
                  <c:v>2.8062549959584189</c:v>
                </c:pt>
                <c:pt idx="12">
                  <c:v>2.6872394313589338</c:v>
                </c:pt>
                <c:pt idx="13">
                  <c:v>2.6082818341077139</c:v>
                </c:pt>
                <c:pt idx="14">
                  <c:v>2.7287311626481912</c:v>
                </c:pt>
                <c:pt idx="15">
                  <c:v>3.7133159125407147</c:v>
                </c:pt>
                <c:pt idx="16">
                  <c:v>5.245236759719262</c:v>
                </c:pt>
                <c:pt idx="17">
                  <c:v>5.7952752145803359</c:v>
                </c:pt>
                <c:pt idx="18">
                  <c:v>5.9819212851010048</c:v>
                </c:pt>
                <c:pt idx="19">
                  <c:v>5.3725307810750982</c:v>
                </c:pt>
                <c:pt idx="20">
                  <c:v>4.7229197089687682</c:v>
                </c:pt>
                <c:pt idx="21">
                  <c:v>4.3926661957227244</c:v>
                </c:pt>
                <c:pt idx="22">
                  <c:v>4.1219751045531909</c:v>
                </c:pt>
                <c:pt idx="23">
                  <c:v>4.2215390940655668</c:v>
                </c:pt>
                <c:pt idx="24">
                  <c:v>4.0439320017616511</c:v>
                </c:pt>
                <c:pt idx="25">
                  <c:v>4.2026019760730824</c:v>
                </c:pt>
                <c:pt idx="26">
                  <c:v>4.1410500885546018</c:v>
                </c:pt>
                <c:pt idx="27">
                  <c:v>4.1128412752193908</c:v>
                </c:pt>
                <c:pt idx="28">
                  <c:v>3.9597422307235028</c:v>
                </c:pt>
                <c:pt idx="29">
                  <c:v>4.0746015758410588</c:v>
                </c:pt>
                <c:pt idx="30">
                  <c:v>4.2195755330415698</c:v>
                </c:pt>
                <c:pt idx="31">
                  <c:v>4.9354090311198808</c:v>
                </c:pt>
                <c:pt idx="32">
                  <c:v>6.2869361193056248</c:v>
                </c:pt>
                <c:pt idx="33">
                  <c:v>7.3719392744314503</c:v>
                </c:pt>
                <c:pt idx="34">
                  <c:v>7.3212280711598048</c:v>
                </c:pt>
                <c:pt idx="35">
                  <c:v>6.3643300487287675</c:v>
                </c:pt>
                <c:pt idx="36">
                  <c:v>5.811082204845488</c:v>
                </c:pt>
                <c:pt idx="37">
                  <c:v>5.1167849637703187</c:v>
                </c:pt>
                <c:pt idx="38">
                  <c:v>5.2993087840566639</c:v>
                </c:pt>
                <c:pt idx="39">
                  <c:v>5.6056834686256023</c:v>
                </c:pt>
                <c:pt idx="40">
                  <c:v>5.1725572534709272</c:v>
                </c:pt>
                <c:pt idx="41">
                  <c:v>5.2379184211667296</c:v>
                </c:pt>
                <c:pt idx="42">
                  <c:v>5.5622134501728953</c:v>
                </c:pt>
                <c:pt idx="43">
                  <c:v>6.2634118762234001</c:v>
                </c:pt>
                <c:pt idx="44">
                  <c:v>6.7853757722013475</c:v>
                </c:pt>
                <c:pt idx="45">
                  <c:v>6.9856175895813628</c:v>
                </c:pt>
                <c:pt idx="46">
                  <c:v>6.7612642737033246</c:v>
                </c:pt>
                <c:pt idx="47">
                  <c:v>6.1835933320329346</c:v>
                </c:pt>
                <c:pt idx="48">
                  <c:v>5.6268909932464544</c:v>
                </c:pt>
                <c:pt idx="49">
                  <c:v>5.4949328187418329</c:v>
                </c:pt>
                <c:pt idx="50">
                  <c:v>5.5509268388215558</c:v>
                </c:pt>
                <c:pt idx="51">
                  <c:v>5.5182282397040083</c:v>
                </c:pt>
                <c:pt idx="52">
                  <c:v>5.7915221060237441</c:v>
                </c:pt>
                <c:pt idx="53">
                  <c:v>5.6929471126731812</c:v>
                </c:pt>
                <c:pt idx="54">
                  <c:v>5.5059496746221255</c:v>
                </c:pt>
                <c:pt idx="55">
                  <c:v>5.5848093611676894</c:v>
                </c:pt>
                <c:pt idx="56">
                  <c:v>5.4701368270539428</c:v>
                </c:pt>
                <c:pt idx="57">
                  <c:v>5.2326121813977435</c:v>
                </c:pt>
                <c:pt idx="58">
                  <c:v>5.0018573338103396</c:v>
                </c:pt>
                <c:pt idx="59">
                  <c:v>4.9659262008241489</c:v>
                </c:pt>
                <c:pt idx="60">
                  <c:v>4.8840400989619441</c:v>
                </c:pt>
                <c:pt idx="61">
                  <c:v>4.6678952776483218</c:v>
                </c:pt>
                <c:pt idx="62">
                  <c:v>4.3643537846964202</c:v>
                </c:pt>
                <c:pt idx="63">
                  <c:v>4.1148399782751</c:v>
                </c:pt>
                <c:pt idx="64">
                  <c:v>3.8606465055645613</c:v>
                </c:pt>
                <c:pt idx="65">
                  <c:v>3.8201202717431317</c:v>
                </c:pt>
                <c:pt idx="66">
                  <c:v>3.7632503387553142</c:v>
                </c:pt>
                <c:pt idx="67">
                  <c:v>3.6957376833585314</c:v>
                </c:pt>
                <c:pt idx="68">
                  <c:v>3.8223647645088157</c:v>
                </c:pt>
                <c:pt idx="69">
                  <c:v>3.8193134975240013</c:v>
                </c:pt>
                <c:pt idx="70">
                  <c:v>3.7971929294218909</c:v>
                </c:pt>
                <c:pt idx="71">
                  <c:v>3.9285614008625558</c:v>
                </c:pt>
                <c:pt idx="72">
                  <c:v>3.7407781024464746</c:v>
                </c:pt>
                <c:pt idx="73">
                  <c:v>3.5498425593451244</c:v>
                </c:pt>
                <c:pt idx="74">
                  <c:v>3.5230253071638598</c:v>
                </c:pt>
                <c:pt idx="75">
                  <c:v>3.4047073200128133</c:v>
                </c:pt>
                <c:pt idx="76">
                  <c:v>3.3895785946463195</c:v>
                </c:pt>
                <c:pt idx="77">
                  <c:v>3.4370108702269921</c:v>
                </c:pt>
                <c:pt idx="78">
                  <c:v>3.6031114703918639</c:v>
                </c:pt>
                <c:pt idx="79">
                  <c:v>3.594461027835592</c:v>
                </c:pt>
                <c:pt idx="80">
                  <c:v>4.1713220600171264</c:v>
                </c:pt>
                <c:pt idx="81">
                  <c:v>4.758860025426328</c:v>
                </c:pt>
                <c:pt idx="82">
                  <c:v>5.180971441014468</c:v>
                </c:pt>
                <c:pt idx="83">
                  <c:v>5.8140605712879418</c:v>
                </c:pt>
                <c:pt idx="84">
                  <c:v>5.9260167477475081</c:v>
                </c:pt>
                <c:pt idx="85">
                  <c:v>5.9192682203354359</c:v>
                </c:pt>
                <c:pt idx="86">
                  <c:v>5.9946021230859436</c:v>
                </c:pt>
                <c:pt idx="87">
                  <c:v>5.9651730621898258</c:v>
                </c:pt>
                <c:pt idx="88">
                  <c:v>5.7940626008260834</c:v>
                </c:pt>
                <c:pt idx="89">
                  <c:v>5.6845172814577873</c:v>
                </c:pt>
                <c:pt idx="90">
                  <c:v>5.6099657965265921</c:v>
                </c:pt>
                <c:pt idx="91">
                  <c:v>5.3305840723810762</c:v>
                </c:pt>
                <c:pt idx="92">
                  <c:v>4.9762072623953104</c:v>
                </c:pt>
                <c:pt idx="93">
                  <c:v>4.9155496129294347</c:v>
                </c:pt>
                <c:pt idx="94">
                  <c:v>4.8186980859858259</c:v>
                </c:pt>
                <c:pt idx="95">
                  <c:v>4.7941940045316178</c:v>
                </c:pt>
                <c:pt idx="96">
                  <c:v>5.1101947669036329</c:v>
                </c:pt>
                <c:pt idx="97">
                  <c:v>5.1861958632209246</c:v>
                </c:pt>
                <c:pt idx="98">
                  <c:v>5.6081354250505635</c:v>
                </c:pt>
                <c:pt idx="99">
                  <c:v>6.5802856626333872</c:v>
                </c:pt>
                <c:pt idx="100">
                  <c:v>8.2411172777088222</c:v>
                </c:pt>
                <c:pt idx="101">
                  <c:v>8.8523342535605867</c:v>
                </c:pt>
                <c:pt idx="102">
                  <c:v>8.4913317889794673</c:v>
                </c:pt>
                <c:pt idx="103">
                  <c:v>8.283124214993741</c:v>
                </c:pt>
                <c:pt idx="104">
                  <c:v>7.7470408200347833</c:v>
                </c:pt>
                <c:pt idx="105">
                  <c:v>7.5501686581322369</c:v>
                </c:pt>
                <c:pt idx="106">
                  <c:v>7.7232413024956159</c:v>
                </c:pt>
                <c:pt idx="107">
                  <c:v>7.7563124416127591</c:v>
                </c:pt>
                <c:pt idx="108">
                  <c:v>7.5160251970615519</c:v>
                </c:pt>
                <c:pt idx="109">
                  <c:v>7.1275650869110789</c:v>
                </c:pt>
                <c:pt idx="110">
                  <c:v>6.8871208994462547</c:v>
                </c:pt>
                <c:pt idx="111">
                  <c:v>6.6354343639359348</c:v>
                </c:pt>
                <c:pt idx="112">
                  <c:v>6.3223153475762013</c:v>
                </c:pt>
                <c:pt idx="113">
                  <c:v>5.9952047181341639</c:v>
                </c:pt>
                <c:pt idx="114">
                  <c:v>6.0169082689846185</c:v>
                </c:pt>
                <c:pt idx="115">
                  <c:v>5.8789225574561277</c:v>
                </c:pt>
                <c:pt idx="116">
                  <c:v>5.8729477326548114</c:v>
                </c:pt>
                <c:pt idx="117">
                  <c:v>5.7089934463756578</c:v>
                </c:pt>
                <c:pt idx="118">
                  <c:v>5.8631825215225026</c:v>
                </c:pt>
                <c:pt idx="119">
                  <c:v>5.9347783929826052</c:v>
                </c:pt>
                <c:pt idx="120">
                  <c:v>6.2915192707610368</c:v>
                </c:pt>
                <c:pt idx="121">
                  <c:v>7.31782525520316</c:v>
                </c:pt>
                <c:pt idx="122">
                  <c:v>7.6751194127610534</c:v>
                </c:pt>
                <c:pt idx="123">
                  <c:v>7.392782143205558</c:v>
                </c:pt>
                <c:pt idx="124">
                  <c:v>7.4208009227441094</c:v>
                </c:pt>
                <c:pt idx="125">
                  <c:v>7.3929441635386866</c:v>
                </c:pt>
                <c:pt idx="126">
                  <c:v>7.4113576303220201</c:v>
                </c:pt>
                <c:pt idx="127">
                  <c:v>8.2348861100244548</c:v>
                </c:pt>
                <c:pt idx="128">
                  <c:v>8.8369189408558153</c:v>
                </c:pt>
                <c:pt idx="129">
                  <c:v>9.4193441866833805</c:v>
                </c:pt>
                <c:pt idx="130">
                  <c:v>9.9362796907399584</c:v>
                </c:pt>
                <c:pt idx="131">
                  <c:v>10.669751182909367</c:v>
                </c:pt>
                <c:pt idx="132">
                  <c:v>10.390263537144691</c:v>
                </c:pt>
                <c:pt idx="133">
                  <c:v>10.095395776108282</c:v>
                </c:pt>
                <c:pt idx="134">
                  <c:v>9.3532381056709593</c:v>
                </c:pt>
                <c:pt idx="135">
                  <c:v>8.534843737371375</c:v>
                </c:pt>
                <c:pt idx="136">
                  <c:v>7.8645499677583883</c:v>
                </c:pt>
                <c:pt idx="137">
                  <c:v>7.4717024652157571</c:v>
                </c:pt>
                <c:pt idx="138">
                  <c:v>7.4442795177973595</c:v>
                </c:pt>
                <c:pt idx="139">
                  <c:v>7.2751508868517805</c:v>
                </c:pt>
                <c:pt idx="140">
                  <c:v>7.2720160860142782</c:v>
                </c:pt>
                <c:pt idx="141">
                  <c:v>7.2807604209799299</c:v>
                </c:pt>
                <c:pt idx="142">
                  <c:v>7.2024025870587591</c:v>
                </c:pt>
                <c:pt idx="143">
                  <c:v>7.0458140122747324</c:v>
                </c:pt>
                <c:pt idx="144">
                  <c:v>7.0068356682739461</c:v>
                </c:pt>
                <c:pt idx="145">
                  <c:v>7.1716397893902704</c:v>
                </c:pt>
                <c:pt idx="146">
                  <c:v>6.9821646588836543</c:v>
                </c:pt>
                <c:pt idx="147">
                  <c:v>6.8262430987115676</c:v>
                </c:pt>
                <c:pt idx="148">
                  <c:v>6.6116078749383815</c:v>
                </c:pt>
                <c:pt idx="149">
                  <c:v>6.2715201135627296</c:v>
                </c:pt>
                <c:pt idx="150">
                  <c:v>6.0047496203491662</c:v>
                </c:pt>
                <c:pt idx="151">
                  <c:v>5.8594659734383123</c:v>
                </c:pt>
                <c:pt idx="152">
                  <c:v>5.7178533079670188</c:v>
                </c:pt>
                <c:pt idx="153">
                  <c:v>5.4773748389313033</c:v>
                </c:pt>
                <c:pt idx="154">
                  <c:v>5.4823356505136971</c:v>
                </c:pt>
                <c:pt idx="155">
                  <c:v>5.3401397509897324</c:v>
                </c:pt>
                <c:pt idx="156">
                  <c:v>5.20500758506709</c:v>
                </c:pt>
                <c:pt idx="157">
                  <c:v>5.2339227934424368</c:v>
                </c:pt>
                <c:pt idx="158">
                  <c:v>5.2666671387710222</c:v>
                </c:pt>
                <c:pt idx="159">
                  <c:v>5.3628365505683391</c:v>
                </c:pt>
                <c:pt idx="160">
                  <c:v>5.3004606512745562</c:v>
                </c:pt>
                <c:pt idx="161">
                  <c:v>5.3375995574681179</c:v>
                </c:pt>
                <c:pt idx="162">
                  <c:v>5.6877369667566002</c:v>
                </c:pt>
                <c:pt idx="163">
                  <c:v>6.1140451818954462</c:v>
                </c:pt>
                <c:pt idx="164">
                  <c:v>6.5744350270834495</c:v>
                </c:pt>
                <c:pt idx="165">
                  <c:v>6.8242054022026224</c:v>
                </c:pt>
                <c:pt idx="166">
                  <c:v>6.8540875368525258</c:v>
                </c:pt>
                <c:pt idx="167">
                  <c:v>7.0974988762214082</c:v>
                </c:pt>
                <c:pt idx="168">
                  <c:v>7.3799998314480346</c:v>
                </c:pt>
                <c:pt idx="169">
                  <c:v>7.5952565390984761</c:v>
                </c:pt>
                <c:pt idx="170">
                  <c:v>7.6276259824107226</c:v>
                </c:pt>
                <c:pt idx="171">
                  <c:v>7.4073084685516761</c:v>
                </c:pt>
                <c:pt idx="172">
                  <c:v>7.1510670899310469</c:v>
                </c:pt>
                <c:pt idx="173">
                  <c:v>7.0702377509311134</c:v>
                </c:pt>
                <c:pt idx="174">
                  <c:v>6.8009529947637732</c:v>
                </c:pt>
                <c:pt idx="175">
                  <c:v>6.6206963922621656</c:v>
                </c:pt>
                <c:pt idx="176">
                  <c:v>6.5573565226174608</c:v>
                </c:pt>
                <c:pt idx="177">
                  <c:v>6.1672269203552545</c:v>
                </c:pt>
                <c:pt idx="178">
                  <c:v>6.0032495868945732</c:v>
                </c:pt>
                <c:pt idx="179">
                  <c:v>5.6213661796907752</c:v>
                </c:pt>
                <c:pt idx="180">
                  <c:v>5.4799934049540395</c:v>
                </c:pt>
                <c:pt idx="181">
                  <c:v>5.6765778342929734</c:v>
                </c:pt>
                <c:pt idx="182">
                  <c:v>5.6606150226606671</c:v>
                </c:pt>
                <c:pt idx="183">
                  <c:v>5.5743581263231796</c:v>
                </c:pt>
                <c:pt idx="184">
                  <c:v>5.5479800333740172</c:v>
                </c:pt>
                <c:pt idx="185">
                  <c:v>5.4727414281718341</c:v>
                </c:pt>
                <c:pt idx="186">
                  <c:v>5.2619380637179463</c:v>
                </c:pt>
                <c:pt idx="187">
                  <c:v>5.3130063489889503</c:v>
                </c:pt>
                <c:pt idx="188">
                  <c:v>5.2269198477002012</c:v>
                </c:pt>
                <c:pt idx="189">
                  <c:v>4.9779022951932097</c:v>
                </c:pt>
                <c:pt idx="190">
                  <c:v>4.8610236045905699</c:v>
                </c:pt>
                <c:pt idx="191">
                  <c:v>4.6836528612886514</c:v>
                </c:pt>
                <c:pt idx="192">
                  <c:v>4.6412147307383442</c:v>
                </c:pt>
                <c:pt idx="193">
                  <c:v>4.4176555814854614</c:v>
                </c:pt>
                <c:pt idx="194">
                  <c:v>4.5321319594782681</c:v>
                </c:pt>
                <c:pt idx="195">
                  <c:v>4.4335624785740251</c:v>
                </c:pt>
                <c:pt idx="196">
                  <c:v>4.2883878200448846</c:v>
                </c:pt>
                <c:pt idx="197">
                  <c:v>4.2528203954871024</c:v>
                </c:pt>
                <c:pt idx="198">
                  <c:v>4.248123827626344</c:v>
                </c:pt>
                <c:pt idx="199">
                  <c:v>4.0829305064578651</c:v>
                </c:pt>
                <c:pt idx="200">
                  <c:v>4.0497811053418351</c:v>
                </c:pt>
                <c:pt idx="201">
                  <c:v>3.9488387046744937</c:v>
                </c:pt>
                <c:pt idx="202">
                  <c:v>4.0310366735264758</c:v>
                </c:pt>
                <c:pt idx="203">
                  <c:v>3.9192102663532484</c:v>
                </c:pt>
                <c:pt idx="204">
                  <c:v>4.2308539689381268</c:v>
                </c:pt>
                <c:pt idx="205">
                  <c:v>4.4116981175416301</c:v>
                </c:pt>
                <c:pt idx="206">
                  <c:v>4.8191181835360437</c:v>
                </c:pt>
                <c:pt idx="207">
                  <c:v>5.5369531575682425</c:v>
                </c:pt>
                <c:pt idx="208">
                  <c:v>5.7043804125865778</c:v>
                </c:pt>
                <c:pt idx="209">
                  <c:v>5.8441518378437785</c:v>
                </c:pt>
                <c:pt idx="210">
                  <c:v>5.7297947970107366</c:v>
                </c:pt>
                <c:pt idx="211">
                  <c:v>5.8488989877289406</c:v>
                </c:pt>
                <c:pt idx="212">
                  <c:v>5.8727135704808191</c:v>
                </c:pt>
                <c:pt idx="213">
                  <c:v>6.1505201232700442</c:v>
                </c:pt>
                <c:pt idx="214">
                  <c:v>6.1047638953544308</c:v>
                </c:pt>
                <c:pt idx="215">
                  <c:v>5.8179736193044738</c:v>
                </c:pt>
                <c:pt idx="216">
                  <c:v>5.6817327212168536</c:v>
                </c:pt>
                <c:pt idx="217">
                  <c:v>5.5888588671877661</c:v>
                </c:pt>
                <c:pt idx="218">
                  <c:v>5.4335657784841445</c:v>
                </c:pt>
                <c:pt idx="219">
                  <c:v>5.3888414073925119</c:v>
                </c:pt>
                <c:pt idx="220">
                  <c:v>5.2836734825335832</c:v>
                </c:pt>
                <c:pt idx="221">
                  <c:v>5.1063611769703199</c:v>
                </c:pt>
                <c:pt idx="222">
                  <c:v>4.9656233811252788</c:v>
                </c:pt>
                <c:pt idx="223">
                  <c:v>4.9540483610839203</c:v>
                </c:pt>
                <c:pt idx="224">
                  <c:v>4.7202763953106066</c:v>
                </c:pt>
                <c:pt idx="225">
                  <c:v>4.6549785693897086</c:v>
                </c:pt>
                <c:pt idx="226">
                  <c:v>4.6427768338602293</c:v>
                </c:pt>
                <c:pt idx="227">
                  <c:v>4.4536120826384549</c:v>
                </c:pt>
                <c:pt idx="228">
                  <c:v>4.5241472154514772</c:v>
                </c:pt>
                <c:pt idx="229">
                  <c:v>4.495238496504208</c:v>
                </c:pt>
                <c:pt idx="230">
                  <c:v>4.6570242960462442</c:v>
                </c:pt>
                <c:pt idx="231">
                  <c:v>4.7992287474356186</c:v>
                </c:pt>
                <c:pt idx="232">
                  <c:v>4.9788381806772692</c:v>
                </c:pt>
                <c:pt idx="233">
                  <c:v>5.3204797287117414</c:v>
                </c:pt>
                <c:pt idx="234">
                  <c:v>6.0171758859119358</c:v>
                </c:pt>
                <c:pt idx="235">
                  <c:v>6.878977197342695</c:v>
                </c:pt>
                <c:pt idx="236">
                  <c:v>8.273545942091955</c:v>
                </c:pt>
                <c:pt idx="237">
                  <c:v>9.2734551466102406</c:v>
                </c:pt>
                <c:pt idx="238">
                  <c:v>9.6229831653560698</c:v>
                </c:pt>
                <c:pt idx="239">
                  <c:v>9.9342372645919994</c:v>
                </c:pt>
                <c:pt idx="240">
                  <c:v>9.784784167249585</c:v>
                </c:pt>
                <c:pt idx="241">
                  <c:v>9.648039062070227</c:v>
                </c:pt>
                <c:pt idx="242">
                  <c:v>9.5114129159148195</c:v>
                </c:pt>
                <c:pt idx="243">
                  <c:v>9.5655734017630767</c:v>
                </c:pt>
                <c:pt idx="244">
                  <c:v>8.9789493807827476</c:v>
                </c:pt>
                <c:pt idx="245">
                  <c:v>9.0565545759415631</c:v>
                </c:pt>
                <c:pt idx="246">
                  <c:v>9.0503011681595336</c:v>
                </c:pt>
                <c:pt idx="247">
                  <c:v>8.6989132054662921</c:v>
                </c:pt>
                <c:pt idx="248">
                  <c:v>8.241217352600696</c:v>
                </c:pt>
                <c:pt idx="249">
                  <c:v>8.1734307484995288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1-4E59-9853-46905F12C26B}"/>
            </c:ext>
          </c:extLst>
        </c:ser>
        <c:ser>
          <c:idx val="1"/>
          <c:order val="1"/>
          <c:tx>
            <c:strRef>
              <c:f>'Plumbing - U vs NAIRU'!$C$1</c:f>
              <c:strCache>
                <c:ptCount val="1"/>
                <c:pt idx="0">
                  <c:v>Natural Rate (CBO)</c:v>
                </c:pt>
              </c:strCache>
            </c:strRef>
          </c:tx>
          <c:marker>
            <c:symbol val="none"/>
          </c:marker>
          <c:cat>
            <c:numRef>
              <c:f>'Plumbing - U vs NAIRU'!$A$2:$A$265</c:f>
              <c:numCache>
                <c:formatCode>m/d/yyyy</c:formatCode>
                <c:ptCount val="264"/>
                <c:pt idx="0">
                  <c:v>18323</c:v>
                </c:pt>
                <c:pt idx="1">
                  <c:v>18415</c:v>
                </c:pt>
                <c:pt idx="2">
                  <c:v>18507</c:v>
                </c:pt>
                <c:pt idx="3">
                  <c:v>18598</c:v>
                </c:pt>
                <c:pt idx="4">
                  <c:v>18688</c:v>
                </c:pt>
                <c:pt idx="5">
                  <c:v>18780</c:v>
                </c:pt>
                <c:pt idx="6">
                  <c:v>18872</c:v>
                </c:pt>
                <c:pt idx="7">
                  <c:v>18963</c:v>
                </c:pt>
                <c:pt idx="8">
                  <c:v>19054</c:v>
                </c:pt>
                <c:pt idx="9">
                  <c:v>19146</c:v>
                </c:pt>
                <c:pt idx="10">
                  <c:v>19238</c:v>
                </c:pt>
                <c:pt idx="11">
                  <c:v>19329</c:v>
                </c:pt>
                <c:pt idx="12">
                  <c:v>19419</c:v>
                </c:pt>
                <c:pt idx="13">
                  <c:v>19511</c:v>
                </c:pt>
                <c:pt idx="14">
                  <c:v>19603</c:v>
                </c:pt>
                <c:pt idx="15">
                  <c:v>19694</c:v>
                </c:pt>
                <c:pt idx="16">
                  <c:v>19784</c:v>
                </c:pt>
                <c:pt idx="17">
                  <c:v>19876</c:v>
                </c:pt>
                <c:pt idx="18">
                  <c:v>19968</c:v>
                </c:pt>
                <c:pt idx="19">
                  <c:v>20059</c:v>
                </c:pt>
                <c:pt idx="20">
                  <c:v>20149</c:v>
                </c:pt>
                <c:pt idx="21">
                  <c:v>20241</c:v>
                </c:pt>
                <c:pt idx="22">
                  <c:v>20333</c:v>
                </c:pt>
                <c:pt idx="23">
                  <c:v>20424</c:v>
                </c:pt>
                <c:pt idx="24">
                  <c:v>20515</c:v>
                </c:pt>
                <c:pt idx="25">
                  <c:v>20607</c:v>
                </c:pt>
                <c:pt idx="26">
                  <c:v>20699</c:v>
                </c:pt>
                <c:pt idx="27">
                  <c:v>20790</c:v>
                </c:pt>
                <c:pt idx="28">
                  <c:v>20880</c:v>
                </c:pt>
                <c:pt idx="29">
                  <c:v>20972</c:v>
                </c:pt>
                <c:pt idx="30">
                  <c:v>21064</c:v>
                </c:pt>
                <c:pt idx="31">
                  <c:v>21155</c:v>
                </c:pt>
                <c:pt idx="32">
                  <c:v>21245</c:v>
                </c:pt>
                <c:pt idx="33">
                  <c:v>21337</c:v>
                </c:pt>
                <c:pt idx="34">
                  <c:v>21429</c:v>
                </c:pt>
                <c:pt idx="35">
                  <c:v>21520</c:v>
                </c:pt>
                <c:pt idx="36">
                  <c:v>21610</c:v>
                </c:pt>
                <c:pt idx="37">
                  <c:v>21702</c:v>
                </c:pt>
                <c:pt idx="38">
                  <c:v>21794</c:v>
                </c:pt>
                <c:pt idx="39">
                  <c:v>21885</c:v>
                </c:pt>
                <c:pt idx="40">
                  <c:v>21976</c:v>
                </c:pt>
                <c:pt idx="41">
                  <c:v>22068</c:v>
                </c:pt>
                <c:pt idx="42">
                  <c:v>22160</c:v>
                </c:pt>
                <c:pt idx="43">
                  <c:v>22251</c:v>
                </c:pt>
                <c:pt idx="44">
                  <c:v>22341</c:v>
                </c:pt>
                <c:pt idx="45">
                  <c:v>22433</c:v>
                </c:pt>
                <c:pt idx="46">
                  <c:v>22525</c:v>
                </c:pt>
                <c:pt idx="47">
                  <c:v>22616</c:v>
                </c:pt>
                <c:pt idx="48">
                  <c:v>22706</c:v>
                </c:pt>
                <c:pt idx="49">
                  <c:v>22798</c:v>
                </c:pt>
                <c:pt idx="50">
                  <c:v>22890</c:v>
                </c:pt>
                <c:pt idx="51">
                  <c:v>22981</c:v>
                </c:pt>
                <c:pt idx="52">
                  <c:v>23071</c:v>
                </c:pt>
                <c:pt idx="53">
                  <c:v>23163</c:v>
                </c:pt>
                <c:pt idx="54">
                  <c:v>23255</c:v>
                </c:pt>
                <c:pt idx="55">
                  <c:v>23346</c:v>
                </c:pt>
                <c:pt idx="56">
                  <c:v>23437</c:v>
                </c:pt>
                <c:pt idx="57">
                  <c:v>23529</c:v>
                </c:pt>
                <c:pt idx="58">
                  <c:v>23621</c:v>
                </c:pt>
                <c:pt idx="59">
                  <c:v>23712</c:v>
                </c:pt>
                <c:pt idx="60">
                  <c:v>23802</c:v>
                </c:pt>
                <c:pt idx="61">
                  <c:v>23894</c:v>
                </c:pt>
                <c:pt idx="62">
                  <c:v>23986</c:v>
                </c:pt>
                <c:pt idx="63">
                  <c:v>24077</c:v>
                </c:pt>
                <c:pt idx="64">
                  <c:v>24167</c:v>
                </c:pt>
                <c:pt idx="65">
                  <c:v>24259</c:v>
                </c:pt>
                <c:pt idx="66">
                  <c:v>24351</c:v>
                </c:pt>
                <c:pt idx="67">
                  <c:v>24442</c:v>
                </c:pt>
                <c:pt idx="68">
                  <c:v>24532</c:v>
                </c:pt>
                <c:pt idx="69">
                  <c:v>24624</c:v>
                </c:pt>
                <c:pt idx="70">
                  <c:v>24716</c:v>
                </c:pt>
                <c:pt idx="71">
                  <c:v>24807</c:v>
                </c:pt>
                <c:pt idx="72">
                  <c:v>24898</c:v>
                </c:pt>
                <c:pt idx="73">
                  <c:v>24990</c:v>
                </c:pt>
                <c:pt idx="74">
                  <c:v>25082</c:v>
                </c:pt>
                <c:pt idx="75">
                  <c:v>25173</c:v>
                </c:pt>
                <c:pt idx="76">
                  <c:v>25263</c:v>
                </c:pt>
                <c:pt idx="77">
                  <c:v>25355</c:v>
                </c:pt>
                <c:pt idx="78">
                  <c:v>25447</c:v>
                </c:pt>
                <c:pt idx="79">
                  <c:v>25538</c:v>
                </c:pt>
                <c:pt idx="80">
                  <c:v>25628</c:v>
                </c:pt>
                <c:pt idx="81">
                  <c:v>25720</c:v>
                </c:pt>
                <c:pt idx="82">
                  <c:v>25812</c:v>
                </c:pt>
                <c:pt idx="83">
                  <c:v>25903</c:v>
                </c:pt>
                <c:pt idx="84">
                  <c:v>25993</c:v>
                </c:pt>
                <c:pt idx="85">
                  <c:v>26085</c:v>
                </c:pt>
                <c:pt idx="86">
                  <c:v>26177</c:v>
                </c:pt>
                <c:pt idx="87">
                  <c:v>26268</c:v>
                </c:pt>
                <c:pt idx="88">
                  <c:v>26359</c:v>
                </c:pt>
                <c:pt idx="89">
                  <c:v>26451</c:v>
                </c:pt>
                <c:pt idx="90">
                  <c:v>26543</c:v>
                </c:pt>
                <c:pt idx="91">
                  <c:v>26634</c:v>
                </c:pt>
                <c:pt idx="92">
                  <c:v>26724</c:v>
                </c:pt>
                <c:pt idx="93">
                  <c:v>26816</c:v>
                </c:pt>
                <c:pt idx="94">
                  <c:v>26908</c:v>
                </c:pt>
                <c:pt idx="95">
                  <c:v>26999</c:v>
                </c:pt>
                <c:pt idx="96">
                  <c:v>27089</c:v>
                </c:pt>
                <c:pt idx="97">
                  <c:v>27181</c:v>
                </c:pt>
                <c:pt idx="98">
                  <c:v>27273</c:v>
                </c:pt>
                <c:pt idx="99">
                  <c:v>27364</c:v>
                </c:pt>
                <c:pt idx="100">
                  <c:v>27454</c:v>
                </c:pt>
                <c:pt idx="101">
                  <c:v>27546</c:v>
                </c:pt>
                <c:pt idx="102">
                  <c:v>27638</c:v>
                </c:pt>
                <c:pt idx="103">
                  <c:v>27729</c:v>
                </c:pt>
                <c:pt idx="104">
                  <c:v>27820</c:v>
                </c:pt>
                <c:pt idx="105">
                  <c:v>27912</c:v>
                </c:pt>
                <c:pt idx="106">
                  <c:v>28004</c:v>
                </c:pt>
                <c:pt idx="107">
                  <c:v>28095</c:v>
                </c:pt>
                <c:pt idx="108">
                  <c:v>28185</c:v>
                </c:pt>
                <c:pt idx="109">
                  <c:v>28277</c:v>
                </c:pt>
                <c:pt idx="110">
                  <c:v>28369</c:v>
                </c:pt>
                <c:pt idx="111">
                  <c:v>28460</c:v>
                </c:pt>
                <c:pt idx="112">
                  <c:v>28550</c:v>
                </c:pt>
                <c:pt idx="113">
                  <c:v>28642</c:v>
                </c:pt>
                <c:pt idx="114">
                  <c:v>28734</c:v>
                </c:pt>
                <c:pt idx="115">
                  <c:v>28825</c:v>
                </c:pt>
                <c:pt idx="116">
                  <c:v>28915</c:v>
                </c:pt>
                <c:pt idx="117">
                  <c:v>29007</c:v>
                </c:pt>
                <c:pt idx="118">
                  <c:v>29099</c:v>
                </c:pt>
                <c:pt idx="119">
                  <c:v>29190</c:v>
                </c:pt>
                <c:pt idx="120">
                  <c:v>29281</c:v>
                </c:pt>
                <c:pt idx="121">
                  <c:v>29373</c:v>
                </c:pt>
                <c:pt idx="122">
                  <c:v>29465</c:v>
                </c:pt>
                <c:pt idx="123">
                  <c:v>29556</c:v>
                </c:pt>
                <c:pt idx="124">
                  <c:v>29646</c:v>
                </c:pt>
                <c:pt idx="125">
                  <c:v>29738</c:v>
                </c:pt>
                <c:pt idx="126">
                  <c:v>29830</c:v>
                </c:pt>
                <c:pt idx="127">
                  <c:v>29921</c:v>
                </c:pt>
                <c:pt idx="128">
                  <c:v>30011</c:v>
                </c:pt>
                <c:pt idx="129">
                  <c:v>30103</c:v>
                </c:pt>
                <c:pt idx="130">
                  <c:v>30195</c:v>
                </c:pt>
                <c:pt idx="131">
                  <c:v>30286</c:v>
                </c:pt>
                <c:pt idx="132">
                  <c:v>30376</c:v>
                </c:pt>
                <c:pt idx="133">
                  <c:v>30468</c:v>
                </c:pt>
                <c:pt idx="134">
                  <c:v>30560</c:v>
                </c:pt>
                <c:pt idx="135">
                  <c:v>30651</c:v>
                </c:pt>
                <c:pt idx="136">
                  <c:v>30742</c:v>
                </c:pt>
                <c:pt idx="137">
                  <c:v>30834</c:v>
                </c:pt>
                <c:pt idx="138">
                  <c:v>30926</c:v>
                </c:pt>
                <c:pt idx="139">
                  <c:v>31017</c:v>
                </c:pt>
                <c:pt idx="140">
                  <c:v>31107</c:v>
                </c:pt>
                <c:pt idx="141">
                  <c:v>31199</c:v>
                </c:pt>
                <c:pt idx="142">
                  <c:v>31291</c:v>
                </c:pt>
                <c:pt idx="143">
                  <c:v>31382</c:v>
                </c:pt>
                <c:pt idx="144">
                  <c:v>31472</c:v>
                </c:pt>
                <c:pt idx="145">
                  <c:v>31564</c:v>
                </c:pt>
                <c:pt idx="146">
                  <c:v>31656</c:v>
                </c:pt>
                <c:pt idx="147">
                  <c:v>31747</c:v>
                </c:pt>
                <c:pt idx="148">
                  <c:v>31837</c:v>
                </c:pt>
                <c:pt idx="149">
                  <c:v>31929</c:v>
                </c:pt>
                <c:pt idx="150">
                  <c:v>32021</c:v>
                </c:pt>
                <c:pt idx="151">
                  <c:v>32112</c:v>
                </c:pt>
                <c:pt idx="152">
                  <c:v>32203</c:v>
                </c:pt>
                <c:pt idx="153">
                  <c:v>32295</c:v>
                </c:pt>
                <c:pt idx="154">
                  <c:v>32387</c:v>
                </c:pt>
                <c:pt idx="155">
                  <c:v>32478</c:v>
                </c:pt>
                <c:pt idx="156">
                  <c:v>32568</c:v>
                </c:pt>
                <c:pt idx="157">
                  <c:v>32660</c:v>
                </c:pt>
                <c:pt idx="158">
                  <c:v>32752</c:v>
                </c:pt>
                <c:pt idx="159">
                  <c:v>32843</c:v>
                </c:pt>
                <c:pt idx="160">
                  <c:v>32933</c:v>
                </c:pt>
                <c:pt idx="161">
                  <c:v>33025</c:v>
                </c:pt>
                <c:pt idx="162">
                  <c:v>33117</c:v>
                </c:pt>
                <c:pt idx="163">
                  <c:v>33208</c:v>
                </c:pt>
                <c:pt idx="164">
                  <c:v>33298</c:v>
                </c:pt>
                <c:pt idx="165">
                  <c:v>33390</c:v>
                </c:pt>
                <c:pt idx="166">
                  <c:v>33482</c:v>
                </c:pt>
                <c:pt idx="167">
                  <c:v>33573</c:v>
                </c:pt>
                <c:pt idx="168">
                  <c:v>33664</c:v>
                </c:pt>
                <c:pt idx="169">
                  <c:v>33756</c:v>
                </c:pt>
                <c:pt idx="170">
                  <c:v>33848</c:v>
                </c:pt>
                <c:pt idx="171">
                  <c:v>33939</c:v>
                </c:pt>
                <c:pt idx="172">
                  <c:v>34029</c:v>
                </c:pt>
                <c:pt idx="173">
                  <c:v>34121</c:v>
                </c:pt>
                <c:pt idx="174">
                  <c:v>34213</c:v>
                </c:pt>
                <c:pt idx="175">
                  <c:v>34304</c:v>
                </c:pt>
                <c:pt idx="176">
                  <c:v>34394</c:v>
                </c:pt>
                <c:pt idx="177">
                  <c:v>34486</c:v>
                </c:pt>
                <c:pt idx="178">
                  <c:v>34578</c:v>
                </c:pt>
                <c:pt idx="179">
                  <c:v>34669</c:v>
                </c:pt>
                <c:pt idx="180">
                  <c:v>34759</c:v>
                </c:pt>
                <c:pt idx="181">
                  <c:v>34851</c:v>
                </c:pt>
                <c:pt idx="182">
                  <c:v>34943</c:v>
                </c:pt>
                <c:pt idx="183">
                  <c:v>35034</c:v>
                </c:pt>
                <c:pt idx="184">
                  <c:v>35125</c:v>
                </c:pt>
                <c:pt idx="185">
                  <c:v>35217</c:v>
                </c:pt>
                <c:pt idx="186">
                  <c:v>35309</c:v>
                </c:pt>
                <c:pt idx="187">
                  <c:v>35400</c:v>
                </c:pt>
                <c:pt idx="188">
                  <c:v>35490</c:v>
                </c:pt>
                <c:pt idx="189">
                  <c:v>35582</c:v>
                </c:pt>
                <c:pt idx="190">
                  <c:v>35674</c:v>
                </c:pt>
                <c:pt idx="191">
                  <c:v>35765</c:v>
                </c:pt>
                <c:pt idx="192">
                  <c:v>35855</c:v>
                </c:pt>
                <c:pt idx="193">
                  <c:v>35947</c:v>
                </c:pt>
                <c:pt idx="194">
                  <c:v>36039</c:v>
                </c:pt>
                <c:pt idx="195">
                  <c:v>36130</c:v>
                </c:pt>
                <c:pt idx="196">
                  <c:v>36220</c:v>
                </c:pt>
                <c:pt idx="197">
                  <c:v>36312</c:v>
                </c:pt>
                <c:pt idx="198">
                  <c:v>36404</c:v>
                </c:pt>
                <c:pt idx="199">
                  <c:v>36495</c:v>
                </c:pt>
                <c:pt idx="200">
                  <c:v>36586</c:v>
                </c:pt>
                <c:pt idx="201">
                  <c:v>36678</c:v>
                </c:pt>
                <c:pt idx="202">
                  <c:v>36770</c:v>
                </c:pt>
                <c:pt idx="203">
                  <c:v>36861</c:v>
                </c:pt>
                <c:pt idx="204">
                  <c:v>36951</c:v>
                </c:pt>
                <c:pt idx="205">
                  <c:v>37043</c:v>
                </c:pt>
                <c:pt idx="206">
                  <c:v>37135</c:v>
                </c:pt>
                <c:pt idx="207">
                  <c:v>37226</c:v>
                </c:pt>
                <c:pt idx="208">
                  <c:v>37316</c:v>
                </c:pt>
                <c:pt idx="209">
                  <c:v>37408</c:v>
                </c:pt>
                <c:pt idx="210">
                  <c:v>37500</c:v>
                </c:pt>
                <c:pt idx="211">
                  <c:v>37591</c:v>
                </c:pt>
                <c:pt idx="212">
                  <c:v>37681</c:v>
                </c:pt>
                <c:pt idx="213">
                  <c:v>37773</c:v>
                </c:pt>
                <c:pt idx="214">
                  <c:v>37865</c:v>
                </c:pt>
                <c:pt idx="215">
                  <c:v>37956</c:v>
                </c:pt>
                <c:pt idx="216">
                  <c:v>38047</c:v>
                </c:pt>
                <c:pt idx="217">
                  <c:v>38139</c:v>
                </c:pt>
                <c:pt idx="218">
                  <c:v>38231</c:v>
                </c:pt>
                <c:pt idx="219">
                  <c:v>38322</c:v>
                </c:pt>
                <c:pt idx="220">
                  <c:v>38412</c:v>
                </c:pt>
                <c:pt idx="221">
                  <c:v>38504</c:v>
                </c:pt>
                <c:pt idx="222">
                  <c:v>38596</c:v>
                </c:pt>
                <c:pt idx="223">
                  <c:v>38687</c:v>
                </c:pt>
                <c:pt idx="224">
                  <c:v>38777</c:v>
                </c:pt>
                <c:pt idx="225">
                  <c:v>38869</c:v>
                </c:pt>
                <c:pt idx="226">
                  <c:v>38961</c:v>
                </c:pt>
                <c:pt idx="227">
                  <c:v>39052</c:v>
                </c:pt>
                <c:pt idx="228">
                  <c:v>39142</c:v>
                </c:pt>
                <c:pt idx="229">
                  <c:v>39234</c:v>
                </c:pt>
                <c:pt idx="230">
                  <c:v>39326</c:v>
                </c:pt>
                <c:pt idx="231">
                  <c:v>39417</c:v>
                </c:pt>
                <c:pt idx="232">
                  <c:v>39508</c:v>
                </c:pt>
                <c:pt idx="233">
                  <c:v>39600</c:v>
                </c:pt>
                <c:pt idx="234">
                  <c:v>39692</c:v>
                </c:pt>
                <c:pt idx="235">
                  <c:v>39783</c:v>
                </c:pt>
                <c:pt idx="236">
                  <c:v>39873</c:v>
                </c:pt>
                <c:pt idx="237">
                  <c:v>39965</c:v>
                </c:pt>
                <c:pt idx="238">
                  <c:v>40057</c:v>
                </c:pt>
                <c:pt idx="239">
                  <c:v>40148</c:v>
                </c:pt>
                <c:pt idx="240">
                  <c:v>40238</c:v>
                </c:pt>
                <c:pt idx="241">
                  <c:v>40330</c:v>
                </c:pt>
                <c:pt idx="242">
                  <c:v>40422</c:v>
                </c:pt>
                <c:pt idx="243">
                  <c:v>40513</c:v>
                </c:pt>
                <c:pt idx="244">
                  <c:v>40603</c:v>
                </c:pt>
                <c:pt idx="245">
                  <c:v>40695</c:v>
                </c:pt>
                <c:pt idx="246">
                  <c:v>40787</c:v>
                </c:pt>
                <c:pt idx="247">
                  <c:v>40878</c:v>
                </c:pt>
                <c:pt idx="248">
                  <c:v>40969</c:v>
                </c:pt>
                <c:pt idx="249">
                  <c:v>41061</c:v>
                </c:pt>
                <c:pt idx="250">
                  <c:v>41153</c:v>
                </c:pt>
                <c:pt idx="251">
                  <c:v>41244</c:v>
                </c:pt>
                <c:pt idx="252">
                  <c:v>41334</c:v>
                </c:pt>
                <c:pt idx="253">
                  <c:v>41426</c:v>
                </c:pt>
                <c:pt idx="254">
                  <c:v>41518</c:v>
                </c:pt>
                <c:pt idx="255">
                  <c:v>41609</c:v>
                </c:pt>
                <c:pt idx="256">
                  <c:v>41699</c:v>
                </c:pt>
                <c:pt idx="257">
                  <c:v>41791</c:v>
                </c:pt>
                <c:pt idx="258">
                  <c:v>41883</c:v>
                </c:pt>
                <c:pt idx="259">
                  <c:v>41974</c:v>
                </c:pt>
                <c:pt idx="260">
                  <c:v>42064</c:v>
                </c:pt>
                <c:pt idx="261">
                  <c:v>42156</c:v>
                </c:pt>
                <c:pt idx="262">
                  <c:v>42248</c:v>
                </c:pt>
                <c:pt idx="263">
                  <c:v>42339</c:v>
                </c:pt>
              </c:numCache>
            </c:numRef>
          </c:cat>
          <c:val>
            <c:numRef>
              <c:f>'Plumbing - U vs NAIRU'!$C$2:$C$265</c:f>
              <c:numCache>
                <c:formatCode>0.00</c:formatCode>
                <c:ptCount val="264"/>
                <c:pt idx="0">
                  <c:v>5.26</c:v>
                </c:pt>
                <c:pt idx="1">
                  <c:v>5.26</c:v>
                </c:pt>
                <c:pt idx="2">
                  <c:v>5.27</c:v>
                </c:pt>
                <c:pt idx="3">
                  <c:v>5.28</c:v>
                </c:pt>
                <c:pt idx="4">
                  <c:v>5.29</c:v>
                </c:pt>
                <c:pt idx="5">
                  <c:v>5.31</c:v>
                </c:pt>
                <c:pt idx="6">
                  <c:v>5.32</c:v>
                </c:pt>
                <c:pt idx="7">
                  <c:v>5.34</c:v>
                </c:pt>
                <c:pt idx="8">
                  <c:v>5.36</c:v>
                </c:pt>
                <c:pt idx="9">
                  <c:v>5.37</c:v>
                </c:pt>
                <c:pt idx="10">
                  <c:v>5.38</c:v>
                </c:pt>
                <c:pt idx="11">
                  <c:v>5.38</c:v>
                </c:pt>
                <c:pt idx="12">
                  <c:v>5.37</c:v>
                </c:pt>
                <c:pt idx="13">
                  <c:v>5.37</c:v>
                </c:pt>
                <c:pt idx="14">
                  <c:v>5.37</c:v>
                </c:pt>
                <c:pt idx="15">
                  <c:v>5.37</c:v>
                </c:pt>
                <c:pt idx="16">
                  <c:v>5.37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  <c:pt idx="20">
                  <c:v>5.37</c:v>
                </c:pt>
                <c:pt idx="21">
                  <c:v>5.38</c:v>
                </c:pt>
                <c:pt idx="22">
                  <c:v>5.38</c:v>
                </c:pt>
                <c:pt idx="23">
                  <c:v>5.39</c:v>
                </c:pt>
                <c:pt idx="24">
                  <c:v>5.4</c:v>
                </c:pt>
                <c:pt idx="25">
                  <c:v>5.41</c:v>
                </c:pt>
                <c:pt idx="26">
                  <c:v>5.41</c:v>
                </c:pt>
                <c:pt idx="27">
                  <c:v>5.41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5.41</c:v>
                </c:pt>
                <c:pt idx="37">
                  <c:v>5.42</c:v>
                </c:pt>
                <c:pt idx="38">
                  <c:v>5.43</c:v>
                </c:pt>
                <c:pt idx="39">
                  <c:v>5.45</c:v>
                </c:pt>
                <c:pt idx="40">
                  <c:v>5.48</c:v>
                </c:pt>
                <c:pt idx="41">
                  <c:v>5.49</c:v>
                </c:pt>
                <c:pt idx="42">
                  <c:v>5.5</c:v>
                </c:pt>
                <c:pt idx="43">
                  <c:v>5.51</c:v>
                </c:pt>
                <c:pt idx="44">
                  <c:v>5.51</c:v>
                </c:pt>
                <c:pt idx="45">
                  <c:v>5.51</c:v>
                </c:pt>
                <c:pt idx="46">
                  <c:v>5.51</c:v>
                </c:pt>
                <c:pt idx="47">
                  <c:v>5.51</c:v>
                </c:pt>
                <c:pt idx="48">
                  <c:v>5.5</c:v>
                </c:pt>
                <c:pt idx="49">
                  <c:v>5.5</c:v>
                </c:pt>
                <c:pt idx="50">
                  <c:v>5.51</c:v>
                </c:pt>
                <c:pt idx="51">
                  <c:v>5.51</c:v>
                </c:pt>
                <c:pt idx="52">
                  <c:v>5.53</c:v>
                </c:pt>
                <c:pt idx="53">
                  <c:v>5.54</c:v>
                </c:pt>
                <c:pt idx="54">
                  <c:v>5.55</c:v>
                </c:pt>
                <c:pt idx="55">
                  <c:v>5.56</c:v>
                </c:pt>
                <c:pt idx="56">
                  <c:v>5.57</c:v>
                </c:pt>
                <c:pt idx="57">
                  <c:v>5.59</c:v>
                </c:pt>
                <c:pt idx="58">
                  <c:v>5.6</c:v>
                </c:pt>
                <c:pt idx="59">
                  <c:v>5.62</c:v>
                </c:pt>
                <c:pt idx="60">
                  <c:v>5.64</c:v>
                </c:pt>
                <c:pt idx="61">
                  <c:v>5.66</c:v>
                </c:pt>
                <c:pt idx="62">
                  <c:v>5.69</c:v>
                </c:pt>
                <c:pt idx="63">
                  <c:v>5.71</c:v>
                </c:pt>
                <c:pt idx="64">
                  <c:v>5.74</c:v>
                </c:pt>
                <c:pt idx="65">
                  <c:v>5.76</c:v>
                </c:pt>
                <c:pt idx="66">
                  <c:v>5.77</c:v>
                </c:pt>
                <c:pt idx="67">
                  <c:v>5.78</c:v>
                </c:pt>
                <c:pt idx="68">
                  <c:v>5.78</c:v>
                </c:pt>
                <c:pt idx="69">
                  <c:v>5.78</c:v>
                </c:pt>
                <c:pt idx="70">
                  <c:v>5.78</c:v>
                </c:pt>
                <c:pt idx="71">
                  <c:v>5.78</c:v>
                </c:pt>
                <c:pt idx="72">
                  <c:v>5.78</c:v>
                </c:pt>
                <c:pt idx="73">
                  <c:v>5.79</c:v>
                </c:pt>
                <c:pt idx="74">
                  <c:v>5.79</c:v>
                </c:pt>
                <c:pt idx="75">
                  <c:v>5.81</c:v>
                </c:pt>
                <c:pt idx="76">
                  <c:v>5.82</c:v>
                </c:pt>
                <c:pt idx="77">
                  <c:v>5.84</c:v>
                </c:pt>
                <c:pt idx="78">
                  <c:v>5.85</c:v>
                </c:pt>
                <c:pt idx="79">
                  <c:v>5.86</c:v>
                </c:pt>
                <c:pt idx="80">
                  <c:v>5.88</c:v>
                </c:pt>
                <c:pt idx="81">
                  <c:v>5.89</c:v>
                </c:pt>
                <c:pt idx="82">
                  <c:v>5.9</c:v>
                </c:pt>
                <c:pt idx="83">
                  <c:v>5.91</c:v>
                </c:pt>
                <c:pt idx="84">
                  <c:v>5.92</c:v>
                </c:pt>
                <c:pt idx="85">
                  <c:v>5.93</c:v>
                </c:pt>
                <c:pt idx="86">
                  <c:v>5.95</c:v>
                </c:pt>
                <c:pt idx="87">
                  <c:v>5.97</c:v>
                </c:pt>
                <c:pt idx="88">
                  <c:v>6</c:v>
                </c:pt>
                <c:pt idx="89">
                  <c:v>6.02</c:v>
                </c:pt>
                <c:pt idx="90">
                  <c:v>6.05</c:v>
                </c:pt>
                <c:pt idx="91">
                  <c:v>6.07</c:v>
                </c:pt>
                <c:pt idx="92">
                  <c:v>6.1</c:v>
                </c:pt>
                <c:pt idx="93">
                  <c:v>6.12</c:v>
                </c:pt>
                <c:pt idx="94">
                  <c:v>6.14</c:v>
                </c:pt>
                <c:pt idx="95">
                  <c:v>6.15</c:v>
                </c:pt>
                <c:pt idx="96">
                  <c:v>6.16</c:v>
                </c:pt>
                <c:pt idx="97">
                  <c:v>6.17</c:v>
                </c:pt>
                <c:pt idx="98">
                  <c:v>6.17</c:v>
                </c:pt>
                <c:pt idx="99">
                  <c:v>6.17</c:v>
                </c:pt>
                <c:pt idx="100">
                  <c:v>6.17</c:v>
                </c:pt>
                <c:pt idx="101">
                  <c:v>6.17</c:v>
                </c:pt>
                <c:pt idx="102">
                  <c:v>6.17</c:v>
                </c:pt>
                <c:pt idx="103">
                  <c:v>6.18</c:v>
                </c:pt>
                <c:pt idx="104">
                  <c:v>6.19</c:v>
                </c:pt>
                <c:pt idx="105">
                  <c:v>6.2</c:v>
                </c:pt>
                <c:pt idx="106">
                  <c:v>6.2</c:v>
                </c:pt>
                <c:pt idx="107">
                  <c:v>6.21</c:v>
                </c:pt>
                <c:pt idx="108">
                  <c:v>6.22</c:v>
                </c:pt>
                <c:pt idx="109">
                  <c:v>6.23</c:v>
                </c:pt>
                <c:pt idx="110">
                  <c:v>6.24</c:v>
                </c:pt>
                <c:pt idx="111">
                  <c:v>6.25</c:v>
                </c:pt>
                <c:pt idx="112">
                  <c:v>6.26</c:v>
                </c:pt>
                <c:pt idx="113">
                  <c:v>6.27</c:v>
                </c:pt>
                <c:pt idx="114">
                  <c:v>6.27</c:v>
                </c:pt>
                <c:pt idx="115">
                  <c:v>6.27</c:v>
                </c:pt>
                <c:pt idx="116">
                  <c:v>6.26</c:v>
                </c:pt>
                <c:pt idx="117">
                  <c:v>6.26</c:v>
                </c:pt>
                <c:pt idx="118">
                  <c:v>6.25</c:v>
                </c:pt>
                <c:pt idx="119">
                  <c:v>6.24</c:v>
                </c:pt>
                <c:pt idx="120">
                  <c:v>6.23</c:v>
                </c:pt>
                <c:pt idx="121">
                  <c:v>6.22</c:v>
                </c:pt>
                <c:pt idx="122">
                  <c:v>6.21</c:v>
                </c:pt>
                <c:pt idx="123">
                  <c:v>6.2</c:v>
                </c:pt>
                <c:pt idx="124">
                  <c:v>6.19</c:v>
                </c:pt>
                <c:pt idx="125">
                  <c:v>6.17</c:v>
                </c:pt>
                <c:pt idx="126">
                  <c:v>6.16</c:v>
                </c:pt>
                <c:pt idx="127">
                  <c:v>6.15</c:v>
                </c:pt>
                <c:pt idx="128">
                  <c:v>6.13</c:v>
                </c:pt>
                <c:pt idx="129">
                  <c:v>6.12</c:v>
                </c:pt>
                <c:pt idx="130">
                  <c:v>6.11</c:v>
                </c:pt>
                <c:pt idx="131">
                  <c:v>6.1</c:v>
                </c:pt>
                <c:pt idx="132">
                  <c:v>6.09</c:v>
                </c:pt>
                <c:pt idx="133">
                  <c:v>6.08</c:v>
                </c:pt>
                <c:pt idx="134">
                  <c:v>6.07</c:v>
                </c:pt>
                <c:pt idx="135">
                  <c:v>6.06</c:v>
                </c:pt>
                <c:pt idx="136">
                  <c:v>6.05</c:v>
                </c:pt>
                <c:pt idx="137">
                  <c:v>6.05</c:v>
                </c:pt>
                <c:pt idx="138">
                  <c:v>6.04</c:v>
                </c:pt>
                <c:pt idx="139">
                  <c:v>6.03</c:v>
                </c:pt>
                <c:pt idx="140">
                  <c:v>6.03</c:v>
                </c:pt>
                <c:pt idx="141">
                  <c:v>6.02</c:v>
                </c:pt>
                <c:pt idx="142">
                  <c:v>6.02</c:v>
                </c:pt>
                <c:pt idx="143">
                  <c:v>6.01</c:v>
                </c:pt>
                <c:pt idx="144">
                  <c:v>6</c:v>
                </c:pt>
                <c:pt idx="145">
                  <c:v>6</c:v>
                </c:pt>
                <c:pt idx="146">
                  <c:v>5.99</c:v>
                </c:pt>
                <c:pt idx="147">
                  <c:v>5.98</c:v>
                </c:pt>
                <c:pt idx="148">
                  <c:v>5.98</c:v>
                </c:pt>
                <c:pt idx="149">
                  <c:v>5.97</c:v>
                </c:pt>
                <c:pt idx="150">
                  <c:v>5.97</c:v>
                </c:pt>
                <c:pt idx="151">
                  <c:v>5.96</c:v>
                </c:pt>
                <c:pt idx="152">
                  <c:v>5.94</c:v>
                </c:pt>
                <c:pt idx="153">
                  <c:v>5.94</c:v>
                </c:pt>
                <c:pt idx="154">
                  <c:v>5.93</c:v>
                </c:pt>
                <c:pt idx="155">
                  <c:v>5.92</c:v>
                </c:pt>
                <c:pt idx="156">
                  <c:v>5.91</c:v>
                </c:pt>
                <c:pt idx="157">
                  <c:v>5.91</c:v>
                </c:pt>
                <c:pt idx="158">
                  <c:v>5.9</c:v>
                </c:pt>
                <c:pt idx="159">
                  <c:v>5.89</c:v>
                </c:pt>
                <c:pt idx="160">
                  <c:v>5.88</c:v>
                </c:pt>
                <c:pt idx="161">
                  <c:v>5.87</c:v>
                </c:pt>
                <c:pt idx="162">
                  <c:v>5.86</c:v>
                </c:pt>
                <c:pt idx="163">
                  <c:v>5.84</c:v>
                </c:pt>
                <c:pt idx="164">
                  <c:v>5.82</c:v>
                </c:pt>
                <c:pt idx="165">
                  <c:v>5.79</c:v>
                </c:pt>
                <c:pt idx="166">
                  <c:v>5.77</c:v>
                </c:pt>
                <c:pt idx="167">
                  <c:v>5.74</c:v>
                </c:pt>
                <c:pt idx="168">
                  <c:v>5.71</c:v>
                </c:pt>
                <c:pt idx="169">
                  <c:v>5.68</c:v>
                </c:pt>
                <c:pt idx="170">
                  <c:v>5.64</c:v>
                </c:pt>
                <c:pt idx="171">
                  <c:v>5.61</c:v>
                </c:pt>
                <c:pt idx="172">
                  <c:v>5.58</c:v>
                </c:pt>
                <c:pt idx="173">
                  <c:v>5.54</c:v>
                </c:pt>
                <c:pt idx="174">
                  <c:v>5.51</c:v>
                </c:pt>
                <c:pt idx="175">
                  <c:v>5.48</c:v>
                </c:pt>
                <c:pt idx="176">
                  <c:v>5.44</c:v>
                </c:pt>
                <c:pt idx="177">
                  <c:v>5.41</c:v>
                </c:pt>
                <c:pt idx="178">
                  <c:v>5.38</c:v>
                </c:pt>
                <c:pt idx="179">
                  <c:v>5.35</c:v>
                </c:pt>
                <c:pt idx="180">
                  <c:v>5.33</c:v>
                </c:pt>
                <c:pt idx="181">
                  <c:v>5.3</c:v>
                </c:pt>
                <c:pt idx="182">
                  <c:v>5.27</c:v>
                </c:pt>
                <c:pt idx="183">
                  <c:v>5.25</c:v>
                </c:pt>
                <c:pt idx="184">
                  <c:v>5.23</c:v>
                </c:pt>
                <c:pt idx="185">
                  <c:v>5.21</c:v>
                </c:pt>
                <c:pt idx="186">
                  <c:v>5.19</c:v>
                </c:pt>
                <c:pt idx="187">
                  <c:v>5.17</c:v>
                </c:pt>
                <c:pt idx="188">
                  <c:v>5.15</c:v>
                </c:pt>
                <c:pt idx="189">
                  <c:v>5.13</c:v>
                </c:pt>
                <c:pt idx="190">
                  <c:v>5.1100000000000003</c:v>
                </c:pt>
                <c:pt idx="191">
                  <c:v>5.0999999999999996</c:v>
                </c:pt>
                <c:pt idx="192">
                  <c:v>5.09</c:v>
                </c:pt>
                <c:pt idx="193">
                  <c:v>5.07</c:v>
                </c:pt>
                <c:pt idx="194">
                  <c:v>5.0599999999999996</c:v>
                </c:pt>
                <c:pt idx="195">
                  <c:v>5.05</c:v>
                </c:pt>
                <c:pt idx="196">
                  <c:v>5.04</c:v>
                </c:pt>
                <c:pt idx="197">
                  <c:v>5.03</c:v>
                </c:pt>
                <c:pt idx="198">
                  <c:v>5.03</c:v>
                </c:pt>
                <c:pt idx="199">
                  <c:v>5.0199999999999996</c:v>
                </c:pt>
                <c:pt idx="200">
                  <c:v>5.01</c:v>
                </c:pt>
                <c:pt idx="201">
                  <c:v>5.01</c:v>
                </c:pt>
                <c:pt idx="202">
                  <c:v>5.01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5.01</c:v>
                </c:pt>
                <c:pt idx="232">
                  <c:v>5.03</c:v>
                </c:pt>
                <c:pt idx="233">
                  <c:v>5.05</c:v>
                </c:pt>
                <c:pt idx="234">
                  <c:v>5.08</c:v>
                </c:pt>
                <c:pt idx="235">
                  <c:v>5.12</c:v>
                </c:pt>
                <c:pt idx="236">
                  <c:v>5.15</c:v>
                </c:pt>
                <c:pt idx="237">
                  <c:v>5.2</c:v>
                </c:pt>
                <c:pt idx="238">
                  <c:v>5.25</c:v>
                </c:pt>
                <c:pt idx="239">
                  <c:v>5.3</c:v>
                </c:pt>
                <c:pt idx="240">
                  <c:v>5.35</c:v>
                </c:pt>
                <c:pt idx="241">
                  <c:v>5.4</c:v>
                </c:pt>
                <c:pt idx="242">
                  <c:v>5.45</c:v>
                </c:pt>
                <c:pt idx="243">
                  <c:v>5.5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5.5</c:v>
                </c:pt>
                <c:pt idx="248">
                  <c:v>5.5</c:v>
                </c:pt>
                <c:pt idx="249">
                  <c:v>5.5</c:v>
                </c:pt>
                <c:pt idx="250">
                  <c:v>5.5</c:v>
                </c:pt>
                <c:pt idx="251">
                  <c:v>5.5</c:v>
                </c:pt>
                <c:pt idx="252">
                  <c:v>5.5</c:v>
                </c:pt>
                <c:pt idx="253">
                  <c:v>5.5</c:v>
                </c:pt>
                <c:pt idx="254">
                  <c:v>5.5</c:v>
                </c:pt>
                <c:pt idx="255">
                  <c:v>5.5</c:v>
                </c:pt>
                <c:pt idx="256">
                  <c:v>5.5</c:v>
                </c:pt>
                <c:pt idx="257">
                  <c:v>5.5</c:v>
                </c:pt>
                <c:pt idx="258">
                  <c:v>5.5</c:v>
                </c:pt>
                <c:pt idx="259">
                  <c:v>5.5</c:v>
                </c:pt>
                <c:pt idx="260">
                  <c:v>5.5</c:v>
                </c:pt>
                <c:pt idx="261">
                  <c:v>5.5</c:v>
                </c:pt>
                <c:pt idx="262">
                  <c:v>5.5</c:v>
                </c:pt>
                <c:pt idx="26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1-4E59-9853-46905F12C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89344"/>
        <c:axId val="178095232"/>
      </c:lineChart>
      <c:lineChart>
        <c:grouping val="standard"/>
        <c:varyColors val="0"/>
        <c:ser>
          <c:idx val="2"/>
          <c:order val="2"/>
          <c:tx>
            <c:v>_FRBDummySeriesRight</c:v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71-4E59-9853-46905F12C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98560"/>
        <c:axId val="178096768"/>
      </c:lineChart>
      <c:dateAx>
        <c:axId val="178089344"/>
        <c:scaling>
          <c:orientation val="minMax"/>
          <c:max val="41274"/>
          <c:min val="18264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222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095232"/>
        <c:crosses val="min"/>
        <c:auto val="1"/>
        <c:lblOffset val="100"/>
        <c:baseTimeUnit val="months"/>
        <c:majorUnit val="60"/>
        <c:majorTimeUnit val="months"/>
      </c:dateAx>
      <c:valAx>
        <c:axId val="17809523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one"/>
        <c:spPr>
          <a:noFill/>
          <a:ln w="22225" cap="flat" cmpd="sng" algn="ctr">
            <a:solidFill>
              <a:prstClr val="black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089344"/>
        <c:crosses val="autoZero"/>
        <c:crossBetween val="between"/>
      </c:valAx>
      <c:valAx>
        <c:axId val="178096768"/>
        <c:scaling>
          <c:orientation val="minMax"/>
          <c:max val="12"/>
          <c:min val="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22225" cap="flat" cmpd="sng" algn="ctr">
            <a:solidFill>
              <a:prstClr val="black"/>
            </a:solidFill>
            <a:prstDash val="solid"/>
            <a:round/>
          </a:ln>
          <a:effectLst/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098560"/>
        <c:crosses val="max"/>
        <c:crossBetween val="between"/>
        <c:majorUnit val="2"/>
        <c:minorUnit val="0.4"/>
      </c:valAx>
      <c:catAx>
        <c:axId val="1780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8096768"/>
        <c:crosses val="min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/>
          </a:stretch>
        </a:blipFill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574367742989E-2"/>
          <c:y val="0.10897930139806816"/>
          <c:w val="0.96779085126452613"/>
          <c:h val="0.828468784720288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'Plumbing - Fitted BC'!$E$2</c:f>
              <c:strCache>
                <c:ptCount val="1"/>
                <c:pt idx="0">
                  <c:v>v[t] prerecession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BC'!$E$3:$E$194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3.7705561043639958E-2</c:v>
                </c:pt>
                <c:pt idx="12">
                  <c:v>3.7674715950367595E-2</c:v>
                </c:pt>
                <c:pt idx="13">
                  <c:v>3.4263395296981004E-2</c:v>
                </c:pt>
                <c:pt idx="14">
                  <c:v>3.4776907667091607E-2</c:v>
                </c:pt>
                <c:pt idx="15">
                  <c:v>3.3995265649658074E-2</c:v>
                </c:pt>
                <c:pt idx="16">
                  <c:v>3.2585067373213199E-2</c:v>
                </c:pt>
                <c:pt idx="17">
                  <c:v>3.1799917878930078E-2</c:v>
                </c:pt>
                <c:pt idx="18">
                  <c:v>3.1075334366484762E-2</c:v>
                </c:pt>
                <c:pt idx="19">
                  <c:v>3.0454873221197006E-2</c:v>
                </c:pt>
                <c:pt idx="20">
                  <c:v>2.9558031432155241E-2</c:v>
                </c:pt>
                <c:pt idx="21">
                  <c:v>2.658485190241586E-2</c:v>
                </c:pt>
                <c:pt idx="22">
                  <c:v>2.6317355470260942E-2</c:v>
                </c:pt>
                <c:pt idx="23">
                  <c:v>2.6504516715197463E-2</c:v>
                </c:pt>
                <c:pt idx="24">
                  <c:v>2.6624330105915937E-2</c:v>
                </c:pt>
                <c:pt idx="25">
                  <c:v>2.5184022717931472E-2</c:v>
                </c:pt>
                <c:pt idx="26">
                  <c:v>2.6570931699270793E-2</c:v>
                </c:pt>
                <c:pt idx="27">
                  <c:v>2.522623588362875E-2</c:v>
                </c:pt>
                <c:pt idx="28">
                  <c:v>2.6021971452058888E-2</c:v>
                </c:pt>
                <c:pt idx="29">
                  <c:v>2.4329097630700611E-2</c:v>
                </c:pt>
                <c:pt idx="30">
                  <c:v>2.5456694444860036E-2</c:v>
                </c:pt>
                <c:pt idx="31">
                  <c:v>2.5546271291676328E-2</c:v>
                </c:pt>
                <c:pt idx="32">
                  <c:v>2.4644379358646881E-2</c:v>
                </c:pt>
                <c:pt idx="33">
                  <c:v>2.65889909627306E-2</c:v>
                </c:pt>
                <c:pt idx="34">
                  <c:v>2.6245601452361208E-2</c:v>
                </c:pt>
                <c:pt idx="35">
                  <c:v>2.2937604611539358E-2</c:v>
                </c:pt>
                <c:pt idx="36">
                  <c:v>2.7022586042065009E-2</c:v>
                </c:pt>
                <c:pt idx="37">
                  <c:v>2.5305455880259797E-2</c:v>
                </c:pt>
                <c:pt idx="38">
                  <c:v>2.2985393444349172E-2</c:v>
                </c:pt>
                <c:pt idx="39">
                  <c:v>2.3368633232046691E-2</c:v>
                </c:pt>
                <c:pt idx="40">
                  <c:v>2.3377561151728496E-2</c:v>
                </c:pt>
                <c:pt idx="41">
                  <c:v>2.4023572566824018E-2</c:v>
                </c:pt>
                <c:pt idx="42">
                  <c:v>2.335847666032443E-2</c:v>
                </c:pt>
                <c:pt idx="43">
                  <c:v>2.3924452263875733E-2</c:v>
                </c:pt>
                <c:pt idx="44">
                  <c:v>2.2943299744322455E-2</c:v>
                </c:pt>
                <c:pt idx="45">
                  <c:v>2.3561898758873229E-2</c:v>
                </c:pt>
                <c:pt idx="46">
                  <c:v>2.4627883620883487E-2</c:v>
                </c:pt>
                <c:pt idx="47">
                  <c:v>2.4379465823808739E-2</c:v>
                </c:pt>
                <c:pt idx="48">
                  <c:v>2.483868314603381E-2</c:v>
                </c:pt>
                <c:pt idx="49">
                  <c:v>2.5507917538093814E-2</c:v>
                </c:pt>
                <c:pt idx="50">
                  <c:v>2.5291364869295656E-2</c:v>
                </c:pt>
                <c:pt idx="51">
                  <c:v>2.6186141556752741E-2</c:v>
                </c:pt>
                <c:pt idx="52">
                  <c:v>2.6818589282936116E-2</c:v>
                </c:pt>
                <c:pt idx="53">
                  <c:v>2.5380936492047604E-2</c:v>
                </c:pt>
                <c:pt idx="54">
                  <c:v>2.8138512140138218E-2</c:v>
                </c:pt>
                <c:pt idx="55">
                  <c:v>2.6790798104013074E-2</c:v>
                </c:pt>
                <c:pt idx="56">
                  <c:v>2.7699686404722375E-2</c:v>
                </c:pt>
                <c:pt idx="57">
                  <c:v>2.8215218270751352E-2</c:v>
                </c:pt>
                <c:pt idx="58">
                  <c:v>2.4954818721646444E-2</c:v>
                </c:pt>
                <c:pt idx="59">
                  <c:v>2.7974493843848255E-2</c:v>
                </c:pt>
                <c:pt idx="60">
                  <c:v>2.6732113071400755E-2</c:v>
                </c:pt>
                <c:pt idx="61">
                  <c:v>2.7533895199706851E-2</c:v>
                </c:pt>
                <c:pt idx="62">
                  <c:v>2.8636197440585008E-2</c:v>
                </c:pt>
                <c:pt idx="63">
                  <c:v>2.9558983176807455E-2</c:v>
                </c:pt>
                <c:pt idx="64">
                  <c:v>2.824957556415357E-2</c:v>
                </c:pt>
                <c:pt idx="65">
                  <c:v>2.9519651923789324E-2</c:v>
                </c:pt>
                <c:pt idx="66">
                  <c:v>3.0079052527943476E-2</c:v>
                </c:pt>
                <c:pt idx="67">
                  <c:v>2.966530706702537E-2</c:v>
                </c:pt>
                <c:pt idx="68">
                  <c:v>3.086308342056817E-2</c:v>
                </c:pt>
                <c:pt idx="69">
                  <c:v>3.0467515031651279E-2</c:v>
                </c:pt>
                <c:pt idx="70">
                  <c:v>3.1899979150340423E-2</c:v>
                </c:pt>
                <c:pt idx="71">
                  <c:v>3.0756621516693988E-2</c:v>
                </c:pt>
                <c:pt idx="72">
                  <c:v>3.0819338130322182E-2</c:v>
                </c:pt>
                <c:pt idx="73">
                  <c:v>3.0652492931028313E-2</c:v>
                </c:pt>
                <c:pt idx="74">
                  <c:v>3.1904571656868899E-2</c:v>
                </c:pt>
                <c:pt idx="75">
                  <c:v>3.1628835120977798E-2</c:v>
                </c:pt>
                <c:pt idx="76">
                  <c:v>3.1963698015358533E-2</c:v>
                </c:pt>
                <c:pt idx="77">
                  <c:v>3.0883820384889522E-2</c:v>
                </c:pt>
                <c:pt idx="78">
                  <c:v>2.906197416079628E-2</c:v>
                </c:pt>
                <c:pt idx="79">
                  <c:v>3.1933095266830899E-2</c:v>
                </c:pt>
                <c:pt idx="80">
                  <c:v>3.2343580547069373E-2</c:v>
                </c:pt>
                <c:pt idx="81">
                  <c:v>3.1459972612653521E-2</c:v>
                </c:pt>
                <c:pt idx="82">
                  <c:v>3.3270634157379644E-2</c:v>
                </c:pt>
                <c:pt idx="83">
                  <c:v>3.2396705898985613E-2</c:v>
                </c:pt>
                <c:pt idx="84">
                  <c:v>3.2472480948348856E-2</c:v>
                </c:pt>
                <c:pt idx="85">
                  <c:v>3.1638601493358925E-2</c:v>
                </c:pt>
                <c:pt idx="86">
                  <c:v>3.3122695414754974E-2</c:v>
                </c:pt>
                <c:pt idx="87">
                  <c:v>3.1682526713201993E-2</c:v>
                </c:pt>
                <c:pt idx="88">
                  <c:v>3.152205276900015E-2</c:v>
                </c:pt>
                <c:pt idx="89">
                  <c:v>3.2940713738876366E-2</c:v>
                </c:pt>
                <c:pt idx="90">
                  <c:v>3.1002949644845866E-2</c:v>
                </c:pt>
                <c:pt idx="91">
                  <c:v>3.160005629045877E-2</c:v>
                </c:pt>
                <c:pt idx="92">
                  <c:v>3.1890212179586326E-2</c:v>
                </c:pt>
                <c:pt idx="93">
                  <c:v>3.0093765838824126E-2</c:v>
                </c:pt>
                <c:pt idx="94">
                  <c:v>3.0894868893589805E-2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3C-4A90-8FAB-398FB678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14176"/>
        <c:axId val="172915712"/>
      </c:scatterChart>
      <c:scatterChart>
        <c:scatterStyle val="lineMarker"/>
        <c:varyColors val="0"/>
        <c:ser>
          <c:idx val="1"/>
          <c:order val="1"/>
          <c:tx>
            <c:strRef>
              <c:f>'Plumbing - Fitted BC'!$F$2</c:f>
              <c:strCache>
                <c:ptCount val="1"/>
                <c:pt idx="0">
                  <c:v>v[t] post recession</c:v>
                </c:pt>
              </c:strCache>
            </c:strRef>
          </c:tx>
          <c:spPr>
            <a:ln w="22225">
              <a:solidFill>
                <a:schemeClr val="accent6">
                  <a:lumMod val="60000"/>
                  <a:lumOff val="40000"/>
                </a:schemeClr>
              </a:solidFill>
              <a:tailEnd type="triangle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130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13C-4A90-8FAB-398FB678F426}"/>
                </c:ext>
              </c:extLst>
            </c:dLbl>
            <c:dLbl>
              <c:idx val="134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13C-4A90-8FAB-398FB678F426}"/>
                </c:ext>
              </c:extLst>
            </c:dLbl>
            <c:dLbl>
              <c:idx val="138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13C-4A90-8FAB-398FB678F426}"/>
                </c:ext>
              </c:extLst>
            </c:dLbl>
            <c:dLbl>
              <c:idx val="139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13C-4A90-8FAB-398FB678F426}"/>
                </c:ext>
              </c:extLst>
            </c:dLbl>
            <c:dLbl>
              <c:idx val="142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13C-4A90-8FAB-398FB678F426}"/>
                </c:ext>
              </c:extLst>
            </c:dLbl>
            <c:dLbl>
              <c:idx val="145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13C-4A90-8FAB-398FB678F426}"/>
                </c:ext>
              </c:extLst>
            </c:dLbl>
            <c:dLbl>
              <c:idx val="146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13C-4A90-8FAB-398FB678F42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pPr>
                      <a:defRPr b="1" i="0">
                        <a:solidFill>
                          <a:srgbClr val="FAC090"/>
                        </a:solidFill>
                        <a:latin typeface="Arial"/>
                      </a:defRPr>
                    </a:pPr>
                    <a:r>
                      <a:rPr lang="en-US" b="1" i="0">
                        <a:solidFill>
                          <a:srgbClr val="FAC090"/>
                        </a:solidFill>
                        <a:latin typeface="Arial"/>
                      </a:rPr>
                      <a:t>Jun-12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13C-4A90-8FAB-398FB678F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BC'!$F$3:$F$194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2.9921680563562481E-2</c:v>
                </c:pt>
                <c:pt idx="96">
                  <c:v>2.9728931754913816E-2</c:v>
                </c:pt>
                <c:pt idx="97">
                  <c:v>2.8420696747291758E-2</c:v>
                </c:pt>
                <c:pt idx="98">
                  <c:v>2.8309601015085294E-2</c:v>
                </c:pt>
                <c:pt idx="99">
                  <c:v>2.7843308988684683E-2</c:v>
                </c:pt>
                <c:pt idx="100">
                  <c:v>2.7805088522178289E-2</c:v>
                </c:pt>
                <c:pt idx="101">
                  <c:v>2.6754880478793937E-2</c:v>
                </c:pt>
                <c:pt idx="102">
                  <c:v>2.688462193944214E-2</c:v>
                </c:pt>
                <c:pt idx="103">
                  <c:v>2.5973748495488246E-2</c:v>
                </c:pt>
                <c:pt idx="104">
                  <c:v>2.2996825305824094E-2</c:v>
                </c:pt>
                <c:pt idx="105">
                  <c:v>2.4298622383750162E-2</c:v>
                </c:pt>
                <c:pt idx="106">
                  <c:v>2.2787631432313715E-2</c:v>
                </c:pt>
                <c:pt idx="107">
                  <c:v>2.1751949158094738E-2</c:v>
                </c:pt>
                <c:pt idx="108">
                  <c:v>2.0835318871285823E-2</c:v>
                </c:pt>
                <c:pt idx="109">
                  <c:v>2.0600010322124E-2</c:v>
                </c:pt>
                <c:pt idx="110">
                  <c:v>1.923819710609977E-2</c:v>
                </c:pt>
                <c:pt idx="111">
                  <c:v>1.7319936256649283E-2</c:v>
                </c:pt>
                <c:pt idx="112">
                  <c:v>1.8059283026223068E-2</c:v>
                </c:pt>
                <c:pt idx="113">
                  <c:v>1.7991782924737007E-2</c:v>
                </c:pt>
                <c:pt idx="114">
                  <c:v>1.6516811484699662E-2</c:v>
                </c:pt>
                <c:pt idx="115">
                  <c:v>1.7155694737558718E-2</c:v>
                </c:pt>
                <c:pt idx="116">
                  <c:v>1.8809417566044727E-2</c:v>
                </c:pt>
                <c:pt idx="117">
                  <c:v>1.819118940060031E-2</c:v>
                </c:pt>
                <c:pt idx="118">
                  <c:v>1.8137425880711544E-2</c:v>
                </c:pt>
                <c:pt idx="119">
                  <c:v>1.8459062929313628E-2</c:v>
                </c:pt>
                <c:pt idx="120">
                  <c:v>2.0665570765186693E-2</c:v>
                </c:pt>
                <c:pt idx="121">
                  <c:v>1.9504608731934908E-2</c:v>
                </c:pt>
                <c:pt idx="122">
                  <c:v>2.0204084722411472E-2</c:v>
                </c:pt>
                <c:pt idx="123">
                  <c:v>2.3840890100045919E-2</c:v>
                </c:pt>
                <c:pt idx="124">
                  <c:v>2.1370958648736008E-2</c:v>
                </c:pt>
                <c:pt idx="125">
                  <c:v>2.0092397898814503E-2</c:v>
                </c:pt>
                <c:pt idx="126">
                  <c:v>2.1966857813699371E-2</c:v>
                </c:pt>
                <c:pt idx="127">
                  <c:v>2.2012105152217774E-2</c:v>
                </c:pt>
                <c:pt idx="128">
                  <c:v>2.089599493430426E-2</c:v>
                </c:pt>
                <c:pt idx="129">
                  <c:v>2.2758853795020094E-2</c:v>
                </c:pt>
                <c:pt idx="130">
                  <c:v>2.2936158399795924E-2</c:v>
                </c:pt>
                <c:pt idx="131">
                  <c:v>2.177893852065322E-2</c:v>
                </c:pt>
                <c:pt idx="132">
                  <c:v>2.1452788862552131E-2</c:v>
                </c:pt>
                <c:pt idx="133">
                  <c:v>2.2530070013763389E-2</c:v>
                </c:pt>
                <c:pt idx="134">
                  <c:v>2.3778810090149205E-2</c:v>
                </c:pt>
                <c:pt idx="135">
                  <c:v>2.2461192216831734E-2</c:v>
                </c:pt>
                <c:pt idx="136">
                  <c:v>2.2910710030974505E-2</c:v>
                </c:pt>
                <c:pt idx="137">
                  <c:v>2.4087341696890422E-2</c:v>
                </c:pt>
                <c:pt idx="138">
                  <c:v>2.4975328886349641E-2</c:v>
                </c:pt>
                <c:pt idx="139">
                  <c:v>2.3409880871037698E-2</c:v>
                </c:pt>
                <c:pt idx="140">
                  <c:v>2.5895928103849993E-2</c:v>
                </c:pt>
                <c:pt idx="141">
                  <c:v>2.5204490659251261E-2</c:v>
                </c:pt>
                <c:pt idx="142">
                  <c:v>2.4209350991222817E-2</c:v>
                </c:pt>
                <c:pt idx="143">
                  <c:v>2.6081959241412846E-2</c:v>
                </c:pt>
                <c:pt idx="144">
                  <c:v>2.5577836955082464E-2</c:v>
                </c:pt>
                <c:pt idx="145">
                  <c:v>2.615841802105881E-2</c:v>
                </c:pt>
                <c:pt idx="146">
                  <c:v>2.7385728089953442E-2</c:v>
                </c:pt>
                <c:pt idx="147">
                  <c:v>2.5275337664432681E-2</c:v>
                </c:pt>
                <c:pt idx="148">
                  <c:v>2.675690506676422E-2</c:v>
                </c:pt>
                <c:pt idx="149">
                  <c:v>2.7491157814737949E-2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13C-4A90-8FAB-398FB678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31328"/>
        <c:axId val="172929792"/>
      </c:scatterChart>
      <c:valAx>
        <c:axId val="172914176"/>
        <c:scaling>
          <c:orientation val="minMax"/>
          <c:min val="2.0000000000000011E-2"/>
        </c:scaling>
        <c:delete val="0"/>
        <c:axPos val="b"/>
        <c:numFmt formatCode="0%" sourceLinked="0"/>
        <c:majorTickMark val="in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915712"/>
        <c:crosses val="min"/>
        <c:crossBetween val="midCat"/>
      </c:valAx>
      <c:valAx>
        <c:axId val="172915712"/>
        <c:scaling>
          <c:orientation val="minMax"/>
          <c:max val="0.05"/>
          <c:min val="1.0000000000000005E-2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1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914176"/>
        <c:crosses val="autoZero"/>
        <c:crossBetween val="midCat"/>
        <c:majorUnit val="1.0000000000000005E-2"/>
      </c:valAx>
      <c:valAx>
        <c:axId val="172929792"/>
        <c:scaling>
          <c:orientation val="minMax"/>
          <c:max val="5.0000000000000024E-2"/>
          <c:min val="1.0000000000000005E-2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931328"/>
        <c:crosses val="max"/>
        <c:crossBetween val="between"/>
        <c:majorUnit val="1.0000000000000005E-2"/>
        <c:minorUnit val="2.0000000000000052E-3"/>
      </c:valAx>
      <c:catAx>
        <c:axId val="17293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2929792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574367742982E-2"/>
          <c:y val="0.10897930139806818"/>
          <c:w val="0.96779085126452591"/>
          <c:h val="0.828468784720288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'Plumbing - Fitted BC'!$E$2</c:f>
              <c:strCache>
                <c:ptCount val="1"/>
                <c:pt idx="0">
                  <c:v>v[t] prerecession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BC'!$E$3:$E$194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3.7705561043639958E-2</c:v>
                </c:pt>
                <c:pt idx="12">
                  <c:v>3.7674715950367595E-2</c:v>
                </c:pt>
                <c:pt idx="13">
                  <c:v>3.4263395296981004E-2</c:v>
                </c:pt>
                <c:pt idx="14">
                  <c:v>3.4776907667091607E-2</c:v>
                </c:pt>
                <c:pt idx="15">
                  <c:v>3.3995265649658074E-2</c:v>
                </c:pt>
                <c:pt idx="16">
                  <c:v>3.2585067373213199E-2</c:v>
                </c:pt>
                <c:pt idx="17">
                  <c:v>3.1799917878930078E-2</c:v>
                </c:pt>
                <c:pt idx="18">
                  <c:v>3.1075334366484762E-2</c:v>
                </c:pt>
                <c:pt idx="19">
                  <c:v>3.0454873221197006E-2</c:v>
                </c:pt>
                <c:pt idx="20">
                  <c:v>2.9558031432155241E-2</c:v>
                </c:pt>
                <c:pt idx="21">
                  <c:v>2.658485190241586E-2</c:v>
                </c:pt>
                <c:pt idx="22">
                  <c:v>2.6317355470260942E-2</c:v>
                </c:pt>
                <c:pt idx="23">
                  <c:v>2.6504516715197463E-2</c:v>
                </c:pt>
                <c:pt idx="24">
                  <c:v>2.6624330105915937E-2</c:v>
                </c:pt>
                <c:pt idx="25">
                  <c:v>2.5184022717931472E-2</c:v>
                </c:pt>
                <c:pt idx="26">
                  <c:v>2.6570931699270793E-2</c:v>
                </c:pt>
                <c:pt idx="27">
                  <c:v>2.522623588362875E-2</c:v>
                </c:pt>
                <c:pt idx="28">
                  <c:v>2.6021971452058888E-2</c:v>
                </c:pt>
                <c:pt idx="29">
                  <c:v>2.4329097630700611E-2</c:v>
                </c:pt>
                <c:pt idx="30">
                  <c:v>2.5456694444860036E-2</c:v>
                </c:pt>
                <c:pt idx="31">
                  <c:v>2.5546271291676328E-2</c:v>
                </c:pt>
                <c:pt idx="32">
                  <c:v>2.4644379358646881E-2</c:v>
                </c:pt>
                <c:pt idx="33">
                  <c:v>2.65889909627306E-2</c:v>
                </c:pt>
                <c:pt idx="34">
                  <c:v>2.6245601452361208E-2</c:v>
                </c:pt>
                <c:pt idx="35">
                  <c:v>2.2937604611539358E-2</c:v>
                </c:pt>
                <c:pt idx="36">
                  <c:v>2.7022586042065009E-2</c:v>
                </c:pt>
                <c:pt idx="37">
                  <c:v>2.5305455880259797E-2</c:v>
                </c:pt>
                <c:pt idx="38">
                  <c:v>2.2985393444349172E-2</c:v>
                </c:pt>
                <c:pt idx="39">
                  <c:v>2.3368633232046691E-2</c:v>
                </c:pt>
                <c:pt idx="40">
                  <c:v>2.3377561151728496E-2</c:v>
                </c:pt>
                <c:pt idx="41">
                  <c:v>2.4023572566824018E-2</c:v>
                </c:pt>
                <c:pt idx="42">
                  <c:v>2.335847666032443E-2</c:v>
                </c:pt>
                <c:pt idx="43">
                  <c:v>2.3924452263875733E-2</c:v>
                </c:pt>
                <c:pt idx="44">
                  <c:v>2.2943299744322455E-2</c:v>
                </c:pt>
                <c:pt idx="45">
                  <c:v>2.3561898758873229E-2</c:v>
                </c:pt>
                <c:pt idx="46">
                  <c:v>2.4627883620883487E-2</c:v>
                </c:pt>
                <c:pt idx="47">
                  <c:v>2.4379465823808739E-2</c:v>
                </c:pt>
                <c:pt idx="48">
                  <c:v>2.483868314603381E-2</c:v>
                </c:pt>
                <c:pt idx="49">
                  <c:v>2.5507917538093814E-2</c:v>
                </c:pt>
                <c:pt idx="50">
                  <c:v>2.5291364869295656E-2</c:v>
                </c:pt>
                <c:pt idx="51">
                  <c:v>2.6186141556752741E-2</c:v>
                </c:pt>
                <c:pt idx="52">
                  <c:v>2.6818589282936116E-2</c:v>
                </c:pt>
                <c:pt idx="53">
                  <c:v>2.5380936492047604E-2</c:v>
                </c:pt>
                <c:pt idx="54">
                  <c:v>2.8138512140138218E-2</c:v>
                </c:pt>
                <c:pt idx="55">
                  <c:v>2.6790798104013074E-2</c:v>
                </c:pt>
                <c:pt idx="56">
                  <c:v>2.7699686404722375E-2</c:v>
                </c:pt>
                <c:pt idx="57">
                  <c:v>2.8215218270751352E-2</c:v>
                </c:pt>
                <c:pt idx="58">
                  <c:v>2.4954818721646444E-2</c:v>
                </c:pt>
                <c:pt idx="59">
                  <c:v>2.7974493843848255E-2</c:v>
                </c:pt>
                <c:pt idx="60">
                  <c:v>2.6732113071400755E-2</c:v>
                </c:pt>
                <c:pt idx="61">
                  <c:v>2.7533895199706851E-2</c:v>
                </c:pt>
                <c:pt idx="62">
                  <c:v>2.8636197440585008E-2</c:v>
                </c:pt>
                <c:pt idx="63">
                  <c:v>2.9558983176807455E-2</c:v>
                </c:pt>
                <c:pt idx="64">
                  <c:v>2.824957556415357E-2</c:v>
                </c:pt>
                <c:pt idx="65">
                  <c:v>2.9519651923789324E-2</c:v>
                </c:pt>
                <c:pt idx="66">
                  <c:v>3.0079052527943476E-2</c:v>
                </c:pt>
                <c:pt idx="67">
                  <c:v>2.966530706702537E-2</c:v>
                </c:pt>
                <c:pt idx="68">
                  <c:v>3.086308342056817E-2</c:v>
                </c:pt>
                <c:pt idx="69">
                  <c:v>3.0467515031651279E-2</c:v>
                </c:pt>
                <c:pt idx="70">
                  <c:v>3.1899979150340423E-2</c:v>
                </c:pt>
                <c:pt idx="71">
                  <c:v>3.0756621516693988E-2</c:v>
                </c:pt>
                <c:pt idx="72">
                  <c:v>3.0819338130322182E-2</c:v>
                </c:pt>
                <c:pt idx="73">
                  <c:v>3.0652492931028313E-2</c:v>
                </c:pt>
                <c:pt idx="74">
                  <c:v>3.1904571656868899E-2</c:v>
                </c:pt>
                <c:pt idx="75">
                  <c:v>3.1628835120977798E-2</c:v>
                </c:pt>
                <c:pt idx="76">
                  <c:v>3.1963698015358533E-2</c:v>
                </c:pt>
                <c:pt idx="77">
                  <c:v>3.0883820384889522E-2</c:v>
                </c:pt>
                <c:pt idx="78">
                  <c:v>2.906197416079628E-2</c:v>
                </c:pt>
                <c:pt idx="79">
                  <c:v>3.1933095266830899E-2</c:v>
                </c:pt>
                <c:pt idx="80">
                  <c:v>3.2343580547069373E-2</c:v>
                </c:pt>
                <c:pt idx="81">
                  <c:v>3.1459972612653521E-2</c:v>
                </c:pt>
                <c:pt idx="82">
                  <c:v>3.3270634157379644E-2</c:v>
                </c:pt>
                <c:pt idx="83">
                  <c:v>3.2396705898985613E-2</c:v>
                </c:pt>
                <c:pt idx="84">
                  <c:v>3.2472480948348856E-2</c:v>
                </c:pt>
                <c:pt idx="85">
                  <c:v>3.1638601493358925E-2</c:v>
                </c:pt>
                <c:pt idx="86">
                  <c:v>3.3122695414754974E-2</c:v>
                </c:pt>
                <c:pt idx="87">
                  <c:v>3.1682526713201993E-2</c:v>
                </c:pt>
                <c:pt idx="88">
                  <c:v>3.152205276900015E-2</c:v>
                </c:pt>
                <c:pt idx="89">
                  <c:v>3.2940713738876366E-2</c:v>
                </c:pt>
                <c:pt idx="90">
                  <c:v>3.1002949644845866E-2</c:v>
                </c:pt>
                <c:pt idx="91">
                  <c:v>3.160005629045877E-2</c:v>
                </c:pt>
                <c:pt idx="92">
                  <c:v>3.1890212179586326E-2</c:v>
                </c:pt>
                <c:pt idx="93">
                  <c:v>3.0093765838824126E-2</c:v>
                </c:pt>
                <c:pt idx="94">
                  <c:v>3.0894868893589805E-2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FB-4C4C-9ED8-7CB214C499F7}"/>
            </c:ext>
          </c:extLst>
        </c:ser>
        <c:ser>
          <c:idx val="2"/>
          <c:order val="2"/>
          <c:tx>
            <c:v>Fitted BC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FB-4C4C-9ED8-7CB214C499F7}"/>
            </c:ext>
          </c:extLst>
        </c:ser>
        <c:ser>
          <c:idx val="3"/>
          <c:order val="3"/>
          <c:tx>
            <c:v>Gap</c:v>
          </c:tx>
          <c:spPr>
            <a:ln w="15875">
              <a:solidFill>
                <a:schemeClr val="tx1"/>
              </a:solidFill>
              <a:headEnd type="oval"/>
              <a:tailEnd type="oval"/>
            </a:ln>
          </c:spPr>
          <c:marker>
            <c:symbol val="none"/>
          </c:marker>
          <c:dPt>
            <c:idx val="1"/>
            <c:bubble3D val="0"/>
            <c:spPr>
              <a:ln w="25400">
                <a:solidFill>
                  <a:schemeClr val="tx1"/>
                </a:solidFill>
                <a:headEnd type="oval"/>
                <a:tailEnd type="oval"/>
              </a:ln>
            </c:spPr>
            <c:extLst>
              <c:ext xmlns:c16="http://schemas.microsoft.com/office/drawing/2014/chart" uri="{C3380CC4-5D6E-409C-BE32-E72D297353CC}">
                <c16:uniqueId val="{00000003-69FB-4C4C-9ED8-7CB214C499F7}"/>
              </c:ext>
            </c:extLst>
          </c:dPt>
          <c:xVal>
            <c:numRef>
              <c:f>'Plumbing - Fitted BC'!$R$4:$R$5</c:f>
              <c:numCache>
                <c:formatCode>General</c:formatCode>
                <c:ptCount val="2"/>
                <c:pt idx="0">
                  <c:v>8.2164677373617587E-2</c:v>
                </c:pt>
                <c:pt idx="1">
                  <c:v>5.370436580851673E-2</c:v>
                </c:pt>
              </c:numCache>
            </c:numRef>
          </c:xVal>
          <c:yVal>
            <c:numRef>
              <c:f>'Plumbing - Fitted BC'!$S$4:$S$5</c:f>
              <c:numCache>
                <c:formatCode>General</c:formatCode>
                <c:ptCount val="2"/>
                <c:pt idx="0">
                  <c:v>2.7491157814737949E-2</c:v>
                </c:pt>
                <c:pt idx="1">
                  <c:v>2.7491157814737949E-2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FB-4C4C-9ED8-7CB214C4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32736"/>
        <c:axId val="173084672"/>
      </c:scatterChart>
      <c:scatterChart>
        <c:scatterStyle val="lineMarker"/>
        <c:varyColors val="0"/>
        <c:ser>
          <c:idx val="1"/>
          <c:order val="1"/>
          <c:tx>
            <c:strRef>
              <c:f>'Plumbing - Fitted BC'!$F$2</c:f>
              <c:strCache>
                <c:ptCount val="1"/>
                <c:pt idx="0">
                  <c:v>v[t] post recession</c:v>
                </c:pt>
              </c:strCache>
            </c:strRef>
          </c:tx>
          <c:spPr>
            <a:ln w="22225">
              <a:solidFill>
                <a:schemeClr val="accent6">
                  <a:lumMod val="60000"/>
                  <a:lumOff val="40000"/>
                </a:schemeClr>
              </a:solidFill>
              <a:tailEnd type="triangle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130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9FB-4C4C-9ED8-7CB214C499F7}"/>
                </c:ext>
              </c:extLst>
            </c:dLbl>
            <c:dLbl>
              <c:idx val="134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9FB-4C4C-9ED8-7CB214C499F7}"/>
                </c:ext>
              </c:extLst>
            </c:dLbl>
            <c:dLbl>
              <c:idx val="138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9FB-4C4C-9ED8-7CB214C499F7}"/>
                </c:ext>
              </c:extLst>
            </c:dLbl>
            <c:dLbl>
              <c:idx val="145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9FB-4C4C-9ED8-7CB214C499F7}"/>
                </c:ext>
              </c:extLst>
            </c:dLbl>
            <c:dLbl>
              <c:idx val="146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9FB-4C4C-9ED8-7CB214C499F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pPr>
                      <a:defRPr b="1" i="0">
                        <a:solidFill>
                          <a:srgbClr val="FAC090"/>
                        </a:solidFill>
                        <a:latin typeface="Arial"/>
                      </a:defRPr>
                    </a:pPr>
                    <a:r>
                      <a:rPr lang="en-US" b="1" i="0">
                        <a:solidFill>
                          <a:srgbClr val="FAC090"/>
                        </a:solidFill>
                        <a:latin typeface="Arial"/>
                      </a:rPr>
                      <a:t>Jun-12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9FB-4C4C-9ED8-7CB214C49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BC'!$F$3:$F$194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2.9921680563562481E-2</c:v>
                </c:pt>
                <c:pt idx="96">
                  <c:v>2.9728931754913816E-2</c:v>
                </c:pt>
                <c:pt idx="97">
                  <c:v>2.8420696747291758E-2</c:v>
                </c:pt>
                <c:pt idx="98">
                  <c:v>2.8309601015085294E-2</c:v>
                </c:pt>
                <c:pt idx="99">
                  <c:v>2.7843308988684683E-2</c:v>
                </c:pt>
                <c:pt idx="100">
                  <c:v>2.7805088522178289E-2</c:v>
                </c:pt>
                <c:pt idx="101">
                  <c:v>2.6754880478793937E-2</c:v>
                </c:pt>
                <c:pt idx="102">
                  <c:v>2.688462193944214E-2</c:v>
                </c:pt>
                <c:pt idx="103">
                  <c:v>2.5973748495488246E-2</c:v>
                </c:pt>
                <c:pt idx="104">
                  <c:v>2.2996825305824094E-2</c:v>
                </c:pt>
                <c:pt idx="105">
                  <c:v>2.4298622383750162E-2</c:v>
                </c:pt>
                <c:pt idx="106">
                  <c:v>2.2787631432313715E-2</c:v>
                </c:pt>
                <c:pt idx="107">
                  <c:v>2.1751949158094738E-2</c:v>
                </c:pt>
                <c:pt idx="108">
                  <c:v>2.0835318871285823E-2</c:v>
                </c:pt>
                <c:pt idx="109">
                  <c:v>2.0600010322124E-2</c:v>
                </c:pt>
                <c:pt idx="110">
                  <c:v>1.923819710609977E-2</c:v>
                </c:pt>
                <c:pt idx="111">
                  <c:v>1.7319936256649283E-2</c:v>
                </c:pt>
                <c:pt idx="112">
                  <c:v>1.8059283026223068E-2</c:v>
                </c:pt>
                <c:pt idx="113">
                  <c:v>1.7991782924737007E-2</c:v>
                </c:pt>
                <c:pt idx="114">
                  <c:v>1.6516811484699662E-2</c:v>
                </c:pt>
                <c:pt idx="115">
                  <c:v>1.7155694737558718E-2</c:v>
                </c:pt>
                <c:pt idx="116">
                  <c:v>1.8809417566044727E-2</c:v>
                </c:pt>
                <c:pt idx="117">
                  <c:v>1.819118940060031E-2</c:v>
                </c:pt>
                <c:pt idx="118">
                  <c:v>1.8137425880711544E-2</c:v>
                </c:pt>
                <c:pt idx="119">
                  <c:v>1.8459062929313628E-2</c:v>
                </c:pt>
                <c:pt idx="120">
                  <c:v>2.0665570765186693E-2</c:v>
                </c:pt>
                <c:pt idx="121">
                  <c:v>1.9504608731934908E-2</c:v>
                </c:pt>
                <c:pt idx="122">
                  <c:v>2.0204084722411472E-2</c:v>
                </c:pt>
                <c:pt idx="123">
                  <c:v>2.3840890100045919E-2</c:v>
                </c:pt>
                <c:pt idx="124">
                  <c:v>2.1370958648736008E-2</c:v>
                </c:pt>
                <c:pt idx="125">
                  <c:v>2.0092397898814503E-2</c:v>
                </c:pt>
                <c:pt idx="126">
                  <c:v>2.1966857813699371E-2</c:v>
                </c:pt>
                <c:pt idx="127">
                  <c:v>2.2012105152217774E-2</c:v>
                </c:pt>
                <c:pt idx="128">
                  <c:v>2.089599493430426E-2</c:v>
                </c:pt>
                <c:pt idx="129">
                  <c:v>2.2758853795020094E-2</c:v>
                </c:pt>
                <c:pt idx="130">
                  <c:v>2.2936158399795924E-2</c:v>
                </c:pt>
                <c:pt idx="131">
                  <c:v>2.177893852065322E-2</c:v>
                </c:pt>
                <c:pt idx="132">
                  <c:v>2.1452788862552131E-2</c:v>
                </c:pt>
                <c:pt idx="133">
                  <c:v>2.2530070013763389E-2</c:v>
                </c:pt>
                <c:pt idx="134">
                  <c:v>2.3778810090149205E-2</c:v>
                </c:pt>
                <c:pt idx="135">
                  <c:v>2.2461192216831734E-2</c:v>
                </c:pt>
                <c:pt idx="136">
                  <c:v>2.2910710030974505E-2</c:v>
                </c:pt>
                <c:pt idx="137">
                  <c:v>2.4087341696890422E-2</c:v>
                </c:pt>
                <c:pt idx="138">
                  <c:v>2.4975328886349641E-2</c:v>
                </c:pt>
                <c:pt idx="139">
                  <c:v>2.3409880871037698E-2</c:v>
                </c:pt>
                <c:pt idx="140">
                  <c:v>2.5895928103849993E-2</c:v>
                </c:pt>
                <c:pt idx="141">
                  <c:v>2.5204490659251261E-2</c:v>
                </c:pt>
                <c:pt idx="142">
                  <c:v>2.4209350991222817E-2</c:v>
                </c:pt>
                <c:pt idx="143">
                  <c:v>2.6081959241412846E-2</c:v>
                </c:pt>
                <c:pt idx="144">
                  <c:v>2.5577836955082464E-2</c:v>
                </c:pt>
                <c:pt idx="145">
                  <c:v>2.615841802105881E-2</c:v>
                </c:pt>
                <c:pt idx="146">
                  <c:v>2.7385728089953442E-2</c:v>
                </c:pt>
                <c:pt idx="147">
                  <c:v>2.5275337664432681E-2</c:v>
                </c:pt>
                <c:pt idx="148">
                  <c:v>2.675690506676422E-2</c:v>
                </c:pt>
                <c:pt idx="149">
                  <c:v>2.7491157814737949E-2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9FB-4C4C-9ED8-7CB214C49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87744"/>
        <c:axId val="173086208"/>
      </c:scatterChart>
      <c:valAx>
        <c:axId val="173332736"/>
        <c:scaling>
          <c:orientation val="minMax"/>
          <c:min val="2.0000000000000011E-2"/>
        </c:scaling>
        <c:delete val="0"/>
        <c:axPos val="b"/>
        <c:numFmt formatCode="0%" sourceLinked="0"/>
        <c:majorTickMark val="in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84672"/>
        <c:crosses val="min"/>
        <c:crossBetween val="midCat"/>
      </c:valAx>
      <c:valAx>
        <c:axId val="173084672"/>
        <c:scaling>
          <c:orientation val="minMax"/>
          <c:min val="1.0000000000000005E-2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1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332736"/>
        <c:crosses val="autoZero"/>
        <c:crossBetween val="midCat"/>
        <c:majorUnit val="1.0000000000000005E-2"/>
      </c:valAx>
      <c:valAx>
        <c:axId val="173086208"/>
        <c:scaling>
          <c:orientation val="minMax"/>
          <c:max val="5.0000000000000024E-2"/>
          <c:min val="1.0000000000000005E-2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87744"/>
        <c:crosses val="max"/>
        <c:crossBetween val="between"/>
        <c:majorUnit val="1.0000000000000005E-2"/>
        <c:minorUnit val="2.0000000000000052E-3"/>
      </c:valAx>
      <c:catAx>
        <c:axId val="17308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086208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574367742989E-2"/>
          <c:y val="0.10897930139806816"/>
          <c:w val="0.96779085126452613"/>
          <c:h val="0.828468784720288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'Plumbing - Fitted BC'!$E$2</c:f>
              <c:strCache>
                <c:ptCount val="1"/>
                <c:pt idx="0">
                  <c:v>v[t] prerecession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BC'!$E$3:$E$194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3.7705561043639958E-2</c:v>
                </c:pt>
                <c:pt idx="12">
                  <c:v>3.7674715950367595E-2</c:v>
                </c:pt>
                <c:pt idx="13">
                  <c:v>3.4263395296981004E-2</c:v>
                </c:pt>
                <c:pt idx="14">
                  <c:v>3.4776907667091607E-2</c:v>
                </c:pt>
                <c:pt idx="15">
                  <c:v>3.3995265649658074E-2</c:v>
                </c:pt>
                <c:pt idx="16">
                  <c:v>3.2585067373213199E-2</c:v>
                </c:pt>
                <c:pt idx="17">
                  <c:v>3.1799917878930078E-2</c:v>
                </c:pt>
                <c:pt idx="18">
                  <c:v>3.1075334366484762E-2</c:v>
                </c:pt>
                <c:pt idx="19">
                  <c:v>3.0454873221197006E-2</c:v>
                </c:pt>
                <c:pt idx="20">
                  <c:v>2.9558031432155241E-2</c:v>
                </c:pt>
                <c:pt idx="21">
                  <c:v>2.658485190241586E-2</c:v>
                </c:pt>
                <c:pt idx="22">
                  <c:v>2.6317355470260942E-2</c:v>
                </c:pt>
                <c:pt idx="23">
                  <c:v>2.6504516715197463E-2</c:v>
                </c:pt>
                <c:pt idx="24">
                  <c:v>2.6624330105915937E-2</c:v>
                </c:pt>
                <c:pt idx="25">
                  <c:v>2.5184022717931472E-2</c:v>
                </c:pt>
                <c:pt idx="26">
                  <c:v>2.6570931699270793E-2</c:v>
                </c:pt>
                <c:pt idx="27">
                  <c:v>2.522623588362875E-2</c:v>
                </c:pt>
                <c:pt idx="28">
                  <c:v>2.6021971452058888E-2</c:v>
                </c:pt>
                <c:pt idx="29">
                  <c:v>2.4329097630700611E-2</c:v>
                </c:pt>
                <c:pt idx="30">
                  <c:v>2.5456694444860036E-2</c:v>
                </c:pt>
                <c:pt idx="31">
                  <c:v>2.5546271291676328E-2</c:v>
                </c:pt>
                <c:pt idx="32">
                  <c:v>2.4644379358646881E-2</c:v>
                </c:pt>
                <c:pt idx="33">
                  <c:v>2.65889909627306E-2</c:v>
                </c:pt>
                <c:pt idx="34">
                  <c:v>2.6245601452361208E-2</c:v>
                </c:pt>
                <c:pt idx="35">
                  <c:v>2.2937604611539358E-2</c:v>
                </c:pt>
                <c:pt idx="36">
                  <c:v>2.7022586042065009E-2</c:v>
                </c:pt>
                <c:pt idx="37">
                  <c:v>2.5305455880259797E-2</c:v>
                </c:pt>
                <c:pt idx="38">
                  <c:v>2.2985393444349172E-2</c:v>
                </c:pt>
                <c:pt idx="39">
                  <c:v>2.3368633232046691E-2</c:v>
                </c:pt>
                <c:pt idx="40">
                  <c:v>2.3377561151728496E-2</c:v>
                </c:pt>
                <c:pt idx="41">
                  <c:v>2.4023572566824018E-2</c:v>
                </c:pt>
                <c:pt idx="42">
                  <c:v>2.335847666032443E-2</c:v>
                </c:pt>
                <c:pt idx="43">
                  <c:v>2.3924452263875733E-2</c:v>
                </c:pt>
                <c:pt idx="44">
                  <c:v>2.2943299744322455E-2</c:v>
                </c:pt>
                <c:pt idx="45">
                  <c:v>2.3561898758873229E-2</c:v>
                </c:pt>
                <c:pt idx="46">
                  <c:v>2.4627883620883487E-2</c:v>
                </c:pt>
                <c:pt idx="47">
                  <c:v>2.4379465823808739E-2</c:v>
                </c:pt>
                <c:pt idx="48">
                  <c:v>2.483868314603381E-2</c:v>
                </c:pt>
                <c:pt idx="49">
                  <c:v>2.5507917538093814E-2</c:v>
                </c:pt>
                <c:pt idx="50">
                  <c:v>2.5291364869295656E-2</c:v>
                </c:pt>
                <c:pt idx="51">
                  <c:v>2.6186141556752741E-2</c:v>
                </c:pt>
                <c:pt idx="52">
                  <c:v>2.6818589282936116E-2</c:v>
                </c:pt>
                <c:pt idx="53">
                  <c:v>2.5380936492047604E-2</c:v>
                </c:pt>
                <c:pt idx="54">
                  <c:v>2.8138512140138218E-2</c:v>
                </c:pt>
                <c:pt idx="55">
                  <c:v>2.6790798104013074E-2</c:v>
                </c:pt>
                <c:pt idx="56">
                  <c:v>2.7699686404722375E-2</c:v>
                </c:pt>
                <c:pt idx="57">
                  <c:v>2.8215218270751352E-2</c:v>
                </c:pt>
                <c:pt idx="58">
                  <c:v>2.4954818721646444E-2</c:v>
                </c:pt>
                <c:pt idx="59">
                  <c:v>2.7974493843848255E-2</c:v>
                </c:pt>
                <c:pt idx="60">
                  <c:v>2.6732113071400755E-2</c:v>
                </c:pt>
                <c:pt idx="61">
                  <c:v>2.7533895199706851E-2</c:v>
                </c:pt>
                <c:pt idx="62">
                  <c:v>2.8636197440585008E-2</c:v>
                </c:pt>
                <c:pt idx="63">
                  <c:v>2.9558983176807455E-2</c:v>
                </c:pt>
                <c:pt idx="64">
                  <c:v>2.824957556415357E-2</c:v>
                </c:pt>
                <c:pt idx="65">
                  <c:v>2.9519651923789324E-2</c:v>
                </c:pt>
                <c:pt idx="66">
                  <c:v>3.0079052527943476E-2</c:v>
                </c:pt>
                <c:pt idx="67">
                  <c:v>2.966530706702537E-2</c:v>
                </c:pt>
                <c:pt idx="68">
                  <c:v>3.086308342056817E-2</c:v>
                </c:pt>
                <c:pt idx="69">
                  <c:v>3.0467515031651279E-2</c:v>
                </c:pt>
                <c:pt idx="70">
                  <c:v>3.1899979150340423E-2</c:v>
                </c:pt>
                <c:pt idx="71">
                  <c:v>3.0756621516693988E-2</c:v>
                </c:pt>
                <c:pt idx="72">
                  <c:v>3.0819338130322182E-2</c:v>
                </c:pt>
                <c:pt idx="73">
                  <c:v>3.0652492931028313E-2</c:v>
                </c:pt>
                <c:pt idx="74">
                  <c:v>3.1904571656868899E-2</c:v>
                </c:pt>
                <c:pt idx="75">
                  <c:v>3.1628835120977798E-2</c:v>
                </c:pt>
                <c:pt idx="76">
                  <c:v>3.1963698015358533E-2</c:v>
                </c:pt>
                <c:pt idx="77">
                  <c:v>3.0883820384889522E-2</c:v>
                </c:pt>
                <c:pt idx="78">
                  <c:v>2.906197416079628E-2</c:v>
                </c:pt>
                <c:pt idx="79">
                  <c:v>3.1933095266830899E-2</c:v>
                </c:pt>
                <c:pt idx="80">
                  <c:v>3.2343580547069373E-2</c:v>
                </c:pt>
                <c:pt idx="81">
                  <c:v>3.1459972612653521E-2</c:v>
                </c:pt>
                <c:pt idx="82">
                  <c:v>3.3270634157379644E-2</c:v>
                </c:pt>
                <c:pt idx="83">
                  <c:v>3.2396705898985613E-2</c:v>
                </c:pt>
                <c:pt idx="84">
                  <c:v>3.2472480948348856E-2</c:v>
                </c:pt>
                <c:pt idx="85">
                  <c:v>3.1638601493358925E-2</c:v>
                </c:pt>
                <c:pt idx="86">
                  <c:v>3.3122695414754974E-2</c:v>
                </c:pt>
                <c:pt idx="87">
                  <c:v>3.1682526713201993E-2</c:v>
                </c:pt>
                <c:pt idx="88">
                  <c:v>3.152205276900015E-2</c:v>
                </c:pt>
                <c:pt idx="89">
                  <c:v>3.2940713738876366E-2</c:v>
                </c:pt>
                <c:pt idx="90">
                  <c:v>3.1002949644845866E-2</c:v>
                </c:pt>
                <c:pt idx="91">
                  <c:v>3.160005629045877E-2</c:v>
                </c:pt>
                <c:pt idx="92">
                  <c:v>3.1890212179586326E-2</c:v>
                </c:pt>
                <c:pt idx="93">
                  <c:v>3.0093765838824126E-2</c:v>
                </c:pt>
                <c:pt idx="94">
                  <c:v>3.0894868893589805E-2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42-4C11-BF9A-1F32C4B3D06D}"/>
            </c:ext>
          </c:extLst>
        </c:ser>
        <c:ser>
          <c:idx val="2"/>
          <c:order val="2"/>
          <c:tx>
            <c:v>Fitted BC</c:v>
          </c:tx>
          <c:spPr>
            <a:ln w="2857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42-4C11-BF9A-1F32C4B3D06D}"/>
            </c:ext>
          </c:extLst>
        </c:ser>
        <c:ser>
          <c:idx val="4"/>
          <c:order val="3"/>
          <c:tx>
            <c:v>New BC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42-4C11-BF9A-1F32C4B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64832"/>
        <c:axId val="173866368"/>
      </c:scatterChart>
      <c:scatterChart>
        <c:scatterStyle val="lineMarker"/>
        <c:varyColors val="0"/>
        <c:ser>
          <c:idx val="1"/>
          <c:order val="1"/>
          <c:tx>
            <c:strRef>
              <c:f>'Plumbing - Fitted BC'!$F$2</c:f>
              <c:strCache>
                <c:ptCount val="1"/>
                <c:pt idx="0">
                  <c:v>v[t] post recession</c:v>
                </c:pt>
              </c:strCache>
            </c:strRef>
          </c:tx>
          <c:spPr>
            <a:ln w="22225">
              <a:solidFill>
                <a:schemeClr val="accent6">
                  <a:lumMod val="60000"/>
                  <a:lumOff val="40000"/>
                </a:schemeClr>
              </a:solidFill>
              <a:tailEnd type="triangle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130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42-4C11-BF9A-1F32C4B3D06D}"/>
                </c:ext>
              </c:extLst>
            </c:dLbl>
            <c:dLbl>
              <c:idx val="138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B42-4C11-BF9A-1F32C4B3D06D}"/>
                </c:ext>
              </c:extLst>
            </c:dLbl>
            <c:dLbl>
              <c:idx val="139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B42-4C11-BF9A-1F32C4B3D06D}"/>
                </c:ext>
              </c:extLst>
            </c:dLbl>
            <c:dLbl>
              <c:idx val="145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B42-4C11-BF9A-1F32C4B3D06D}"/>
                </c:ext>
              </c:extLst>
            </c:dLbl>
            <c:dLbl>
              <c:idx val="146"/>
              <c:spPr/>
              <c:txPr>
                <a:bodyPr/>
                <a:lstStyle/>
                <a:p>
                  <a:pPr>
                    <a:defRPr b="1" i="0">
                      <a:solidFill>
                        <a:schemeClr val="accent6"/>
                      </a:solidFill>
                      <a:latin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B42-4C11-BF9A-1F32C4B3D06D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pPr>
                      <a:defRPr b="1" i="0">
                        <a:solidFill>
                          <a:srgbClr val="FAC090"/>
                        </a:solidFill>
                        <a:latin typeface="Arial"/>
                      </a:defRPr>
                    </a:pPr>
                    <a:r>
                      <a:rPr lang="en-US" b="1" i="0">
                        <a:solidFill>
                          <a:srgbClr val="FAC090"/>
                        </a:solidFill>
                        <a:latin typeface="Arial"/>
                      </a:rPr>
                      <a:t>Jun-12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B42-4C11-BF9A-1F32C4B3D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BC'!$F$3:$F$194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2.9921680563562481E-2</c:v>
                </c:pt>
                <c:pt idx="96">
                  <c:v>2.9728931754913816E-2</c:v>
                </c:pt>
                <c:pt idx="97">
                  <c:v>2.8420696747291758E-2</c:v>
                </c:pt>
                <c:pt idx="98">
                  <c:v>2.8309601015085294E-2</c:v>
                </c:pt>
                <c:pt idx="99">
                  <c:v>2.7843308988684683E-2</c:v>
                </c:pt>
                <c:pt idx="100">
                  <c:v>2.7805088522178289E-2</c:v>
                </c:pt>
                <c:pt idx="101">
                  <c:v>2.6754880478793937E-2</c:v>
                </c:pt>
                <c:pt idx="102">
                  <c:v>2.688462193944214E-2</c:v>
                </c:pt>
                <c:pt idx="103">
                  <c:v>2.5973748495488246E-2</c:v>
                </c:pt>
                <c:pt idx="104">
                  <c:v>2.2996825305824094E-2</c:v>
                </c:pt>
                <c:pt idx="105">
                  <c:v>2.4298622383750162E-2</c:v>
                </c:pt>
                <c:pt idx="106">
                  <c:v>2.2787631432313715E-2</c:v>
                </c:pt>
                <c:pt idx="107">
                  <c:v>2.1751949158094738E-2</c:v>
                </c:pt>
                <c:pt idx="108">
                  <c:v>2.0835318871285823E-2</c:v>
                </c:pt>
                <c:pt idx="109">
                  <c:v>2.0600010322124E-2</c:v>
                </c:pt>
                <c:pt idx="110">
                  <c:v>1.923819710609977E-2</c:v>
                </c:pt>
                <c:pt idx="111">
                  <c:v>1.7319936256649283E-2</c:v>
                </c:pt>
                <c:pt idx="112">
                  <c:v>1.8059283026223068E-2</c:v>
                </c:pt>
                <c:pt idx="113">
                  <c:v>1.7991782924737007E-2</c:v>
                </c:pt>
                <c:pt idx="114">
                  <c:v>1.6516811484699662E-2</c:v>
                </c:pt>
                <c:pt idx="115">
                  <c:v>1.7155694737558718E-2</c:v>
                </c:pt>
                <c:pt idx="116">
                  <c:v>1.8809417566044727E-2</c:v>
                </c:pt>
                <c:pt idx="117">
                  <c:v>1.819118940060031E-2</c:v>
                </c:pt>
                <c:pt idx="118">
                  <c:v>1.8137425880711544E-2</c:v>
                </c:pt>
                <c:pt idx="119">
                  <c:v>1.8459062929313628E-2</c:v>
                </c:pt>
                <c:pt idx="120">
                  <c:v>2.0665570765186693E-2</c:v>
                </c:pt>
                <c:pt idx="121">
                  <c:v>1.9504608731934908E-2</c:v>
                </c:pt>
                <c:pt idx="122">
                  <c:v>2.0204084722411472E-2</c:v>
                </c:pt>
                <c:pt idx="123">
                  <c:v>2.3840890100045919E-2</c:v>
                </c:pt>
                <c:pt idx="124">
                  <c:v>2.1370958648736008E-2</c:v>
                </c:pt>
                <c:pt idx="125">
                  <c:v>2.0092397898814503E-2</c:v>
                </c:pt>
                <c:pt idx="126">
                  <c:v>2.1966857813699371E-2</c:v>
                </c:pt>
                <c:pt idx="127">
                  <c:v>2.2012105152217774E-2</c:v>
                </c:pt>
                <c:pt idx="128">
                  <c:v>2.089599493430426E-2</c:v>
                </c:pt>
                <c:pt idx="129">
                  <c:v>2.2758853795020094E-2</c:v>
                </c:pt>
                <c:pt idx="130">
                  <c:v>2.2936158399795924E-2</c:v>
                </c:pt>
                <c:pt idx="131">
                  <c:v>2.177893852065322E-2</c:v>
                </c:pt>
                <c:pt idx="132">
                  <c:v>2.1452788862552131E-2</c:v>
                </c:pt>
                <c:pt idx="133">
                  <c:v>2.2530070013763389E-2</c:v>
                </c:pt>
                <c:pt idx="134">
                  <c:v>2.3778810090149205E-2</c:v>
                </c:pt>
                <c:pt idx="135">
                  <c:v>2.2461192216831734E-2</c:v>
                </c:pt>
                <c:pt idx="136">
                  <c:v>2.2910710030974505E-2</c:v>
                </c:pt>
                <c:pt idx="137">
                  <c:v>2.4087341696890422E-2</c:v>
                </c:pt>
                <c:pt idx="138">
                  <c:v>2.4975328886349641E-2</c:v>
                </c:pt>
                <c:pt idx="139">
                  <c:v>2.3409880871037698E-2</c:v>
                </c:pt>
                <c:pt idx="140">
                  <c:v>2.5895928103849993E-2</c:v>
                </c:pt>
                <c:pt idx="141">
                  <c:v>2.5204490659251261E-2</c:v>
                </c:pt>
                <c:pt idx="142">
                  <c:v>2.4209350991222817E-2</c:v>
                </c:pt>
                <c:pt idx="143">
                  <c:v>2.6081959241412846E-2</c:v>
                </c:pt>
                <c:pt idx="144">
                  <c:v>2.5577836955082464E-2</c:v>
                </c:pt>
                <c:pt idx="145">
                  <c:v>2.615841802105881E-2</c:v>
                </c:pt>
                <c:pt idx="146">
                  <c:v>2.7385728089953442E-2</c:v>
                </c:pt>
                <c:pt idx="147">
                  <c:v>2.5275337664432681E-2</c:v>
                </c:pt>
                <c:pt idx="148">
                  <c:v>2.675690506676422E-2</c:v>
                </c:pt>
                <c:pt idx="149">
                  <c:v>2.7491157814737949E-2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B42-4C11-BF9A-1F32C4B3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80576"/>
        <c:axId val="173479040"/>
      </c:scatterChart>
      <c:valAx>
        <c:axId val="173864832"/>
        <c:scaling>
          <c:orientation val="minMax"/>
          <c:max val="0.11000000000000001"/>
          <c:min val="2.0000000000000011E-2"/>
        </c:scaling>
        <c:delete val="0"/>
        <c:axPos val="b"/>
        <c:numFmt formatCode="0%" sourceLinked="0"/>
        <c:majorTickMark val="in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866368"/>
        <c:crosses val="min"/>
        <c:crossBetween val="midCat"/>
      </c:valAx>
      <c:valAx>
        <c:axId val="173866368"/>
        <c:scaling>
          <c:orientation val="minMax"/>
          <c:min val="1.0000000000000005E-2"/>
        </c:scaling>
        <c:delete val="0"/>
        <c:axPos val="l"/>
        <c:numFmt formatCode="General" sourceLinked="1"/>
        <c:majorTickMark val="in"/>
        <c:minorTickMark val="none"/>
        <c:tickLblPos val="none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1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864832"/>
        <c:crosses val="autoZero"/>
        <c:crossBetween val="midCat"/>
        <c:majorUnit val="1.0000000000000005E-2"/>
      </c:valAx>
      <c:valAx>
        <c:axId val="173479040"/>
        <c:scaling>
          <c:orientation val="minMax"/>
          <c:max val="5.0000000000000024E-2"/>
          <c:min val="1.0000000000000005E-2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480576"/>
        <c:crosses val="max"/>
        <c:crossBetween val="between"/>
        <c:majorUnit val="1.0000000000000005E-2"/>
        <c:minorUnit val="2.0000000000000052E-3"/>
      </c:valAx>
      <c:catAx>
        <c:axId val="173480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479040"/>
        <c:crosses val="min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574367742992E-2"/>
          <c:y val="0.10897850014108502"/>
          <c:w val="0.96779085126452635"/>
          <c:h val="0.82847021966369383"/>
        </c:manualLayout>
      </c:layout>
      <c:lineChart>
        <c:grouping val="standard"/>
        <c:varyColors val="0"/>
        <c:ser>
          <c:idx val="1"/>
          <c:order val="2"/>
          <c:tx>
            <c:v>_FRBDummySeriesRight</c:v>
          </c:tx>
          <c:spPr>
            <a:ln>
              <a:noFill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16-470D-9535-DFCFA057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16544"/>
        <c:axId val="173906560"/>
      </c:lineChart>
      <c:scatterChart>
        <c:scatterStyle val="lineMarker"/>
        <c:varyColors val="0"/>
        <c:ser>
          <c:idx val="2"/>
          <c:order val="0"/>
          <c:tx>
            <c:v>Fitted BC</c:v>
          </c:tx>
          <c:spPr>
            <a:ln w="2857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16-470D-9535-DFCFA0570AF6}"/>
            </c:ext>
          </c:extLst>
        </c:ser>
        <c:ser>
          <c:idx val="4"/>
          <c:order val="1"/>
          <c:tx>
            <c:v>New BC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16-470D-9535-DFCFA057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99136"/>
        <c:axId val="173905024"/>
      </c:scatterChart>
      <c:valAx>
        <c:axId val="173899136"/>
        <c:scaling>
          <c:orientation val="minMax"/>
          <c:max val="0.11000000000000001"/>
          <c:min val="2.0000000000000011E-2"/>
        </c:scaling>
        <c:delete val="0"/>
        <c:axPos val="b"/>
        <c:numFmt formatCode="0%" sourceLinked="0"/>
        <c:majorTickMark val="in"/>
        <c:minorTickMark val="none"/>
        <c:tickLblPos val="low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5024"/>
        <c:crosses val="min"/>
        <c:crossBetween val="midCat"/>
      </c:valAx>
      <c:valAx>
        <c:axId val="173905024"/>
        <c:scaling>
          <c:orientation val="minMax"/>
          <c:min val="1.0000000000000005E-2"/>
        </c:scaling>
        <c:delete val="0"/>
        <c:axPos val="l"/>
        <c:numFmt formatCode="0.00000" sourceLinked="1"/>
        <c:majorTickMark val="in"/>
        <c:minorTickMark val="none"/>
        <c:tickLblPos val="none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1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899136"/>
        <c:crosses val="autoZero"/>
        <c:crossBetween val="midCat"/>
        <c:majorUnit val="1.0000000000000005E-2"/>
      </c:valAx>
      <c:valAx>
        <c:axId val="173906560"/>
        <c:scaling>
          <c:orientation val="minMax"/>
          <c:max val="5.0000000000000031E-2"/>
          <c:min val="1.0000000000000005E-2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22225">
            <a:solidFill>
              <a:schemeClr val="tx1"/>
            </a:solidFill>
          </a:ln>
        </c:spPr>
        <c:txPr>
          <a:bodyPr/>
          <a:lstStyle/>
          <a:p>
            <a:pPr>
              <a:defRPr sz="1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16544"/>
        <c:crosses val="max"/>
        <c:crossBetween val="between"/>
        <c:majorUnit val="1.0000000000000005E-2"/>
        <c:minorUnit val="2.0000000000000009E-3"/>
      </c:valAx>
      <c:catAx>
        <c:axId val="17391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906560"/>
        <c:crosses val="autoZero"/>
        <c:auto val="1"/>
        <c:lblAlgn val="ctr"/>
        <c:lblOffset val="100"/>
        <c:noMultiLvlLbl val="0"/>
      </c:catAx>
      <c:spPr>
        <a:noFill/>
        <a:ln w="22225"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2.6372118072450851E-2"/>
          <c:y val="4.8447380274411922E-2"/>
          <c:w val="0.95752323980970422"/>
          <c:h val="0.919280103743905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'Plumbing - Fitted BC'!$E$2</c:f>
              <c:strCache>
                <c:ptCount val="1"/>
                <c:pt idx="0">
                  <c:v>v[t] prerecession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BC'!$E$3:$E$194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3.7705561043639958E-2</c:v>
                </c:pt>
                <c:pt idx="12">
                  <c:v>3.7674715950367595E-2</c:v>
                </c:pt>
                <c:pt idx="13">
                  <c:v>3.4263395296981004E-2</c:v>
                </c:pt>
                <c:pt idx="14">
                  <c:v>3.4776907667091607E-2</c:v>
                </c:pt>
                <c:pt idx="15">
                  <c:v>3.3995265649658074E-2</c:v>
                </c:pt>
                <c:pt idx="16">
                  <c:v>3.2585067373213199E-2</c:v>
                </c:pt>
                <c:pt idx="17">
                  <c:v>3.1799917878930078E-2</c:v>
                </c:pt>
                <c:pt idx="18">
                  <c:v>3.1075334366484762E-2</c:v>
                </c:pt>
                <c:pt idx="19">
                  <c:v>3.0454873221197006E-2</c:v>
                </c:pt>
                <c:pt idx="20">
                  <c:v>2.9558031432155241E-2</c:v>
                </c:pt>
                <c:pt idx="21">
                  <c:v>2.658485190241586E-2</c:v>
                </c:pt>
                <c:pt idx="22">
                  <c:v>2.6317355470260942E-2</c:v>
                </c:pt>
                <c:pt idx="23">
                  <c:v>2.6504516715197463E-2</c:v>
                </c:pt>
                <c:pt idx="24">
                  <c:v>2.6624330105915937E-2</c:v>
                </c:pt>
                <c:pt idx="25">
                  <c:v>2.5184022717931472E-2</c:v>
                </c:pt>
                <c:pt idx="26">
                  <c:v>2.6570931699270793E-2</c:v>
                </c:pt>
                <c:pt idx="27">
                  <c:v>2.522623588362875E-2</c:v>
                </c:pt>
                <c:pt idx="28">
                  <c:v>2.6021971452058888E-2</c:v>
                </c:pt>
                <c:pt idx="29">
                  <c:v>2.4329097630700611E-2</c:v>
                </c:pt>
                <c:pt idx="30">
                  <c:v>2.5456694444860036E-2</c:v>
                </c:pt>
                <c:pt idx="31">
                  <c:v>2.5546271291676328E-2</c:v>
                </c:pt>
                <c:pt idx="32">
                  <c:v>2.4644379358646881E-2</c:v>
                </c:pt>
                <c:pt idx="33">
                  <c:v>2.65889909627306E-2</c:v>
                </c:pt>
                <c:pt idx="34">
                  <c:v>2.6245601452361208E-2</c:v>
                </c:pt>
                <c:pt idx="35">
                  <c:v>2.2937604611539358E-2</c:v>
                </c:pt>
                <c:pt idx="36">
                  <c:v>2.7022586042065009E-2</c:v>
                </c:pt>
                <c:pt idx="37">
                  <c:v>2.5305455880259797E-2</c:v>
                </c:pt>
                <c:pt idx="38">
                  <c:v>2.2985393444349172E-2</c:v>
                </c:pt>
                <c:pt idx="39">
                  <c:v>2.3368633232046691E-2</c:v>
                </c:pt>
                <c:pt idx="40">
                  <c:v>2.3377561151728496E-2</c:v>
                </c:pt>
                <c:pt idx="41">
                  <c:v>2.4023572566824018E-2</c:v>
                </c:pt>
                <c:pt idx="42">
                  <c:v>2.335847666032443E-2</c:v>
                </c:pt>
                <c:pt idx="43">
                  <c:v>2.3924452263875733E-2</c:v>
                </c:pt>
                <c:pt idx="44">
                  <c:v>2.2943299744322455E-2</c:v>
                </c:pt>
                <c:pt idx="45">
                  <c:v>2.3561898758873229E-2</c:v>
                </c:pt>
                <c:pt idx="46">
                  <c:v>2.4627883620883487E-2</c:v>
                </c:pt>
                <c:pt idx="47">
                  <c:v>2.4379465823808739E-2</c:v>
                </c:pt>
                <c:pt idx="48">
                  <c:v>2.483868314603381E-2</c:v>
                </c:pt>
                <c:pt idx="49">
                  <c:v>2.5507917538093814E-2</c:v>
                </c:pt>
                <c:pt idx="50">
                  <c:v>2.5291364869295656E-2</c:v>
                </c:pt>
                <c:pt idx="51">
                  <c:v>2.6186141556752741E-2</c:v>
                </c:pt>
                <c:pt idx="52">
                  <c:v>2.6818589282936116E-2</c:v>
                </c:pt>
                <c:pt idx="53">
                  <c:v>2.5380936492047604E-2</c:v>
                </c:pt>
                <c:pt idx="54">
                  <c:v>2.8138512140138218E-2</c:v>
                </c:pt>
                <c:pt idx="55">
                  <c:v>2.6790798104013074E-2</c:v>
                </c:pt>
                <c:pt idx="56">
                  <c:v>2.7699686404722375E-2</c:v>
                </c:pt>
                <c:pt idx="57">
                  <c:v>2.8215218270751352E-2</c:v>
                </c:pt>
                <c:pt idx="58">
                  <c:v>2.4954818721646444E-2</c:v>
                </c:pt>
                <c:pt idx="59">
                  <c:v>2.7974493843848255E-2</c:v>
                </c:pt>
                <c:pt idx="60">
                  <c:v>2.6732113071400755E-2</c:v>
                </c:pt>
                <c:pt idx="61">
                  <c:v>2.7533895199706851E-2</c:v>
                </c:pt>
                <c:pt idx="62">
                  <c:v>2.8636197440585008E-2</c:v>
                </c:pt>
                <c:pt idx="63">
                  <c:v>2.9558983176807455E-2</c:v>
                </c:pt>
                <c:pt idx="64">
                  <c:v>2.824957556415357E-2</c:v>
                </c:pt>
                <c:pt idx="65">
                  <c:v>2.9519651923789324E-2</c:v>
                </c:pt>
                <c:pt idx="66">
                  <c:v>3.0079052527943476E-2</c:v>
                </c:pt>
                <c:pt idx="67">
                  <c:v>2.966530706702537E-2</c:v>
                </c:pt>
                <c:pt idx="68">
                  <c:v>3.086308342056817E-2</c:v>
                </c:pt>
                <c:pt idx="69">
                  <c:v>3.0467515031651279E-2</c:v>
                </c:pt>
                <c:pt idx="70">
                  <c:v>3.1899979150340423E-2</c:v>
                </c:pt>
                <c:pt idx="71">
                  <c:v>3.0756621516693988E-2</c:v>
                </c:pt>
                <c:pt idx="72">
                  <c:v>3.0819338130322182E-2</c:v>
                </c:pt>
                <c:pt idx="73">
                  <c:v>3.0652492931028313E-2</c:v>
                </c:pt>
                <c:pt idx="74">
                  <c:v>3.1904571656868899E-2</c:v>
                </c:pt>
                <c:pt idx="75">
                  <c:v>3.1628835120977798E-2</c:v>
                </c:pt>
                <c:pt idx="76">
                  <c:v>3.1963698015358533E-2</c:v>
                </c:pt>
                <c:pt idx="77">
                  <c:v>3.0883820384889522E-2</c:v>
                </c:pt>
                <c:pt idx="78">
                  <c:v>2.906197416079628E-2</c:v>
                </c:pt>
                <c:pt idx="79">
                  <c:v>3.1933095266830899E-2</c:v>
                </c:pt>
                <c:pt idx="80">
                  <c:v>3.2343580547069373E-2</c:v>
                </c:pt>
                <c:pt idx="81">
                  <c:v>3.1459972612653521E-2</c:v>
                </c:pt>
                <c:pt idx="82">
                  <c:v>3.3270634157379644E-2</c:v>
                </c:pt>
                <c:pt idx="83">
                  <c:v>3.2396705898985613E-2</c:v>
                </c:pt>
                <c:pt idx="84">
                  <c:v>3.2472480948348856E-2</c:v>
                </c:pt>
                <c:pt idx="85">
                  <c:v>3.1638601493358925E-2</c:v>
                </c:pt>
                <c:pt idx="86">
                  <c:v>3.3122695414754974E-2</c:v>
                </c:pt>
                <c:pt idx="87">
                  <c:v>3.1682526713201993E-2</c:v>
                </c:pt>
                <c:pt idx="88">
                  <c:v>3.152205276900015E-2</c:v>
                </c:pt>
                <c:pt idx="89">
                  <c:v>3.2940713738876366E-2</c:v>
                </c:pt>
                <c:pt idx="90">
                  <c:v>3.1002949644845866E-2</c:v>
                </c:pt>
                <c:pt idx="91">
                  <c:v>3.160005629045877E-2</c:v>
                </c:pt>
                <c:pt idx="92">
                  <c:v>3.1890212179586326E-2</c:v>
                </c:pt>
                <c:pt idx="93">
                  <c:v>3.0093765838824126E-2</c:v>
                </c:pt>
                <c:pt idx="94">
                  <c:v>3.0894868893589805E-2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6A-4CA6-ABE5-84EA1DB11BA1}"/>
            </c:ext>
          </c:extLst>
        </c:ser>
        <c:ser>
          <c:idx val="2"/>
          <c:order val="2"/>
          <c:tx>
            <c:v>Fitted BC</c:v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6A-4CA6-ABE5-84EA1DB11BA1}"/>
            </c:ext>
          </c:extLst>
        </c:ser>
        <c:ser>
          <c:idx val="4"/>
          <c:order val="3"/>
          <c:tx>
            <c:v>New BC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6A-4CA6-ABE5-84EA1DB1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70784"/>
        <c:axId val="173672320"/>
      </c:scatterChart>
      <c:scatterChart>
        <c:scatterStyle val="lineMarker"/>
        <c:varyColors val="0"/>
        <c:ser>
          <c:idx val="1"/>
          <c:order val="1"/>
          <c:tx>
            <c:strRef>
              <c:f>'Plumbing - Fitted BC'!$F$2</c:f>
              <c:strCache>
                <c:ptCount val="1"/>
                <c:pt idx="0">
                  <c:v>v[t] post recession</c:v>
                </c:pt>
              </c:strCache>
            </c:strRef>
          </c:tx>
          <c:spPr>
            <a:ln w="22225">
              <a:solidFill>
                <a:schemeClr val="tx1">
                  <a:lumMod val="50000"/>
                  <a:lumOff val="50000"/>
                </a:schemeClr>
              </a:solidFill>
              <a:tailEnd type="triangle"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134"/>
              <c:spPr/>
              <c:txPr>
                <a:bodyPr/>
                <a:lstStyle/>
                <a:p>
                  <a:pPr>
                    <a:defRPr b="0" i="0">
                      <a:solidFill>
                        <a:srgbClr val="FAC090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06A-4CA6-ABE5-84EA1DB11BA1}"/>
                </c:ext>
              </c:extLst>
            </c:dLbl>
            <c:dLbl>
              <c:idx val="137"/>
              <c:spPr/>
              <c:txPr>
                <a:bodyPr/>
                <a:lstStyle/>
                <a:p>
                  <a:pPr>
                    <a:defRPr b="0" i="0">
                      <a:solidFill>
                        <a:srgbClr val="FAC090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06A-4CA6-ABE5-84EA1DB11BA1}"/>
                </c:ext>
              </c:extLst>
            </c:dLbl>
            <c:dLbl>
              <c:idx val="138"/>
              <c:spPr/>
              <c:txPr>
                <a:bodyPr/>
                <a:lstStyle/>
                <a:p>
                  <a:pPr>
                    <a:defRPr b="0" i="0">
                      <a:solidFill>
                        <a:srgbClr val="FAC090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06A-4CA6-ABE5-84EA1DB11BA1}"/>
                </c:ext>
              </c:extLst>
            </c:dLbl>
            <c:dLbl>
              <c:idx val="139"/>
              <c:spPr/>
              <c:txPr>
                <a:bodyPr/>
                <a:lstStyle/>
                <a:p>
                  <a:pPr>
                    <a:defRPr b="0" i="0">
                      <a:solidFill>
                        <a:srgbClr val="FAC090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06A-4CA6-ABE5-84EA1DB11BA1}"/>
                </c:ext>
              </c:extLst>
            </c:dLbl>
            <c:dLbl>
              <c:idx val="145"/>
              <c:spPr/>
              <c:txPr>
                <a:bodyPr/>
                <a:lstStyle/>
                <a:p>
                  <a:pPr>
                    <a:defRPr b="0" i="0">
                      <a:solidFill>
                        <a:srgbClr val="7F7F7F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06A-4CA6-ABE5-84EA1DB11BA1}"/>
                </c:ext>
              </c:extLst>
            </c:dLbl>
            <c:dLbl>
              <c:idx val="146"/>
              <c:spPr/>
              <c:txPr>
                <a:bodyPr/>
                <a:lstStyle/>
                <a:p>
                  <a:pPr>
                    <a:defRPr b="0" i="0">
                      <a:solidFill>
                        <a:srgbClr val="7F7F7F"/>
                      </a:solidFill>
                      <a:latin typeface="Times New Rom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06A-4CA6-ABE5-84EA1DB11BA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pPr>
                      <a:defRPr b="0" i="0">
                        <a:solidFill>
                          <a:srgbClr val="7F7F7F"/>
                        </a:solidFill>
                        <a:latin typeface="Times New Roman"/>
                      </a:defRPr>
                    </a:pPr>
                    <a:r>
                      <a:rPr lang="en-US" b="0" i="0">
                        <a:solidFill>
                          <a:srgbClr val="7F7F7F"/>
                        </a:solidFill>
                        <a:latin typeface="Times New Roman"/>
                      </a:rPr>
                      <a:t>Jun-12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306A-4CA6-ABE5-84EA1DB11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BC'!$B$3:$B$194</c:f>
              <c:numCache>
                <c:formatCode>General</c:formatCode>
                <c:ptCount val="192"/>
                <c:pt idx="0">
                  <c:v>4.0121742920002527E-2</c:v>
                </c:pt>
                <c:pt idx="1">
                  <c:v>4.1121469085191216E-2</c:v>
                </c:pt>
                <c:pt idx="2">
                  <c:v>4.0250221155061293E-2</c:v>
                </c:pt>
                <c:pt idx="3">
                  <c:v>3.8395527877212766E-2</c:v>
                </c:pt>
                <c:pt idx="4">
                  <c:v>4.0438801022558084E-2</c:v>
                </c:pt>
                <c:pt idx="5">
                  <c:v>3.9630832240463987E-2</c:v>
                </c:pt>
                <c:pt idx="6">
                  <c:v>4.0392752217489704E-2</c:v>
                </c:pt>
                <c:pt idx="7">
                  <c:v>4.1069361119882117E-2</c:v>
                </c:pt>
                <c:pt idx="8">
                  <c:v>3.9468698690691702E-2</c:v>
                </c:pt>
                <c:pt idx="9">
                  <c:v>3.8801867874521459E-2</c:v>
                </c:pt>
                <c:pt idx="10">
                  <c:v>3.944432397646911E-2</c:v>
                </c:pt>
                <c:pt idx="11">
                  <c:v>3.9330392047358428E-2</c:v>
                </c:pt>
                <c:pt idx="12">
                  <c:v>4.1884270623987314E-2</c:v>
                </c:pt>
                <c:pt idx="13">
                  <c:v>4.2372704434903027E-2</c:v>
                </c:pt>
                <c:pt idx="14">
                  <c:v>4.2668352741724799E-2</c:v>
                </c:pt>
                <c:pt idx="15">
                  <c:v>4.3679041582503311E-2</c:v>
                </c:pt>
                <c:pt idx="16">
                  <c:v>4.3441856570702909E-2</c:v>
                </c:pt>
                <c:pt idx="17">
                  <c:v>4.5229741135765958E-2</c:v>
                </c:pt>
                <c:pt idx="18">
                  <c:v>4.5825385996909239E-2</c:v>
                </c:pt>
                <c:pt idx="19">
                  <c:v>4.9147491328350189E-2</c:v>
                </c:pt>
                <c:pt idx="20">
                  <c:v>4.9601355668527934E-2</c:v>
                </c:pt>
                <c:pt idx="21">
                  <c:v>5.3398664686367864E-2</c:v>
                </c:pt>
                <c:pt idx="22">
                  <c:v>5.5483531034865259E-2</c:v>
                </c:pt>
                <c:pt idx="23">
                  <c:v>5.7226014344617306E-2</c:v>
                </c:pt>
                <c:pt idx="24">
                  <c:v>5.6865647783268351E-2</c:v>
                </c:pt>
                <c:pt idx="25">
                  <c:v>5.6791079341596787E-2</c:v>
                </c:pt>
                <c:pt idx="26">
                  <c:v>5.7474685252732194E-2</c:v>
                </c:pt>
                <c:pt idx="27">
                  <c:v>5.9416134047331148E-2</c:v>
                </c:pt>
                <c:pt idx="28">
                  <c:v>5.7948916088258424E-2</c:v>
                </c:pt>
                <c:pt idx="29">
                  <c:v>5.7959504999723771E-2</c:v>
                </c:pt>
                <c:pt idx="30">
                  <c:v>5.7940788519574869E-2</c:v>
                </c:pt>
                <c:pt idx="31">
                  <c:v>5.7265411112413712E-2</c:v>
                </c:pt>
                <c:pt idx="32">
                  <c:v>5.6687254814397507E-2</c:v>
                </c:pt>
                <c:pt idx="33">
                  <c:v>5.7165468120978565E-2</c:v>
                </c:pt>
                <c:pt idx="34">
                  <c:v>5.8742010879682297E-2</c:v>
                </c:pt>
                <c:pt idx="35">
                  <c:v>5.9559097238498337E-2</c:v>
                </c:pt>
                <c:pt idx="36">
                  <c:v>5.8381356338694096E-2</c:v>
                </c:pt>
                <c:pt idx="37">
                  <c:v>5.898699520876112E-2</c:v>
                </c:pt>
                <c:pt idx="38">
                  <c:v>5.8813055566969363E-2</c:v>
                </c:pt>
                <c:pt idx="39">
                  <c:v>6.0365250042669398E-2</c:v>
                </c:pt>
                <c:pt idx="40">
                  <c:v>6.1139514406045009E-2</c:v>
                </c:pt>
                <c:pt idx="41">
                  <c:v>6.3010009792188015E-2</c:v>
                </c:pt>
                <c:pt idx="42">
                  <c:v>6.1514830870054951E-2</c:v>
                </c:pt>
                <c:pt idx="43">
                  <c:v>6.0746355286967806E-2</c:v>
                </c:pt>
                <c:pt idx="44">
                  <c:v>6.0881730703610179E-2</c:v>
                </c:pt>
                <c:pt idx="45">
                  <c:v>5.9516344502303774E-2</c:v>
                </c:pt>
                <c:pt idx="46">
                  <c:v>5.8340136054421766E-2</c:v>
                </c:pt>
                <c:pt idx="47">
                  <c:v>5.6683114334005781E-2</c:v>
                </c:pt>
                <c:pt idx="48">
                  <c:v>5.7000040860244343E-2</c:v>
                </c:pt>
                <c:pt idx="49">
                  <c:v>5.5668023093334421E-2</c:v>
                </c:pt>
                <c:pt idx="50">
                  <c:v>5.778391768292683E-2</c:v>
                </c:pt>
                <c:pt idx="51">
                  <c:v>5.5635001702417433E-2</c:v>
                </c:pt>
                <c:pt idx="52">
                  <c:v>5.5839634444867538E-2</c:v>
                </c:pt>
                <c:pt idx="53">
                  <c:v>5.6191509561915098E-2</c:v>
                </c:pt>
                <c:pt idx="54">
                  <c:v>5.5087614765864094E-2</c:v>
                </c:pt>
                <c:pt idx="55">
                  <c:v>5.4146364603593039E-2</c:v>
                </c:pt>
                <c:pt idx="56">
                  <c:v>5.3773725697694924E-2</c:v>
                </c:pt>
                <c:pt idx="57">
                  <c:v>5.4542502012950543E-2</c:v>
                </c:pt>
                <c:pt idx="58">
                  <c:v>5.3535633052786455E-2</c:v>
                </c:pt>
                <c:pt idx="59">
                  <c:v>5.3586745824299772E-2</c:v>
                </c:pt>
                <c:pt idx="60">
                  <c:v>5.2584290915969167E-2</c:v>
                </c:pt>
                <c:pt idx="61">
                  <c:v>5.3786270346779901E-2</c:v>
                </c:pt>
                <c:pt idx="62">
                  <c:v>5.2139280684138527E-2</c:v>
                </c:pt>
                <c:pt idx="63">
                  <c:v>5.1515517773927988E-2</c:v>
                </c:pt>
                <c:pt idx="64">
                  <c:v>5.1259547099021842E-2</c:v>
                </c:pt>
                <c:pt idx="65">
                  <c:v>5.0416113858400675E-2</c:v>
                </c:pt>
                <c:pt idx="66">
                  <c:v>4.9561004336420578E-2</c:v>
                </c:pt>
                <c:pt idx="67">
                  <c:v>4.9038917338211634E-2</c:v>
                </c:pt>
                <c:pt idx="68">
                  <c:v>5.0368779759126132E-2</c:v>
                </c:pt>
                <c:pt idx="69">
                  <c:v>4.9686335424430503E-2</c:v>
                </c:pt>
                <c:pt idx="70">
                  <c:v>5.0418152134075231E-2</c:v>
                </c:pt>
                <c:pt idx="71">
                  <c:v>4.8516639894421822E-2</c:v>
                </c:pt>
                <c:pt idx="72">
                  <c:v>4.7026242560613524E-2</c:v>
                </c:pt>
                <c:pt idx="73">
                  <c:v>4.7689540032262133E-2</c:v>
                </c:pt>
                <c:pt idx="74">
                  <c:v>4.6892509266442547E-2</c:v>
                </c:pt>
                <c:pt idx="75">
                  <c:v>4.7189506962440599E-2</c:v>
                </c:pt>
                <c:pt idx="76">
                  <c:v>4.6204052452852667E-2</c:v>
                </c:pt>
                <c:pt idx="77">
                  <c:v>4.625579766639798E-2</c:v>
                </c:pt>
                <c:pt idx="78">
                  <c:v>4.7398217694894204E-2</c:v>
                </c:pt>
                <c:pt idx="79">
                  <c:v>4.6738643254501833E-2</c:v>
                </c:pt>
                <c:pt idx="80">
                  <c:v>4.5146444066410836E-2</c:v>
                </c:pt>
                <c:pt idx="81">
                  <c:v>4.4244644536671027E-2</c:v>
                </c:pt>
                <c:pt idx="82">
                  <c:v>4.5090088316732939E-2</c:v>
                </c:pt>
                <c:pt idx="83">
                  <c:v>4.4273629625749676E-2</c:v>
                </c:pt>
                <c:pt idx="84">
                  <c:v>4.6466071148722768E-2</c:v>
                </c:pt>
                <c:pt idx="85">
                  <c:v>4.5279244888354338E-2</c:v>
                </c:pt>
                <c:pt idx="86">
                  <c:v>4.3978804450803981E-2</c:v>
                </c:pt>
                <c:pt idx="87">
                  <c:v>4.4936891547928313E-2</c:v>
                </c:pt>
                <c:pt idx="88">
                  <c:v>4.4318099941703951E-2</c:v>
                </c:pt>
                <c:pt idx="89">
                  <c:v>4.5601860927065772E-2</c:v>
                </c:pt>
                <c:pt idx="90">
                  <c:v>4.670900466502019E-2</c:v>
                </c:pt>
                <c:pt idx="91">
                  <c:v>4.6265441999620294E-2</c:v>
                </c:pt>
                <c:pt idx="92">
                  <c:v>4.673628221674684E-2</c:v>
                </c:pt>
                <c:pt idx="93">
                  <c:v>4.7244145890862566E-2</c:v>
                </c:pt>
                <c:pt idx="94">
                  <c:v>4.7063412097377057E-2</c:v>
                </c:pt>
                <c:pt idx="95">
                  <c:v>4.9669304434828934E-2</c:v>
                </c:pt>
                <c:pt idx="96">
                  <c:v>4.9832873600519224E-2</c:v>
                </c:pt>
                <c:pt idx="97">
                  <c:v>4.8754295532646048E-2</c:v>
                </c:pt>
                <c:pt idx="98">
                  <c:v>5.0778306177074399E-2</c:v>
                </c:pt>
                <c:pt idx="99">
                  <c:v>4.96289696346928E-2</c:v>
                </c:pt>
                <c:pt idx="100">
                  <c:v>5.4398538140535496E-2</c:v>
                </c:pt>
                <c:pt idx="101">
                  <c:v>5.5587236579486249E-2</c:v>
                </c:pt>
                <c:pt idx="102">
                  <c:v>5.7936302433972034E-2</c:v>
                </c:pt>
                <c:pt idx="103">
                  <c:v>6.110730313102182E-2</c:v>
                </c:pt>
                <c:pt idx="104">
                  <c:v>6.1471273291925463E-2</c:v>
                </c:pt>
                <c:pt idx="105">
                  <c:v>6.5104116222760286E-2</c:v>
                </c:pt>
                <c:pt idx="106">
                  <c:v>6.8192107203373389E-2</c:v>
                </c:pt>
                <c:pt idx="107">
                  <c:v>7.3072619917608175E-2</c:v>
                </c:pt>
                <c:pt idx="108">
                  <c:v>7.8120542545190491E-2</c:v>
                </c:pt>
                <c:pt idx="109">
                  <c:v>8.3225472430753303E-2</c:v>
                </c:pt>
                <c:pt idx="110">
                  <c:v>8.6860901889803624E-2</c:v>
                </c:pt>
                <c:pt idx="111">
                  <c:v>8.9323405632890901E-2</c:v>
                </c:pt>
                <c:pt idx="112">
                  <c:v>9.370215569868022E-2</c:v>
                </c:pt>
                <c:pt idx="113">
                  <c:v>9.5178698377819421E-2</c:v>
                </c:pt>
                <c:pt idx="114">
                  <c:v>9.4773419957680044E-2</c:v>
                </c:pt>
                <c:pt idx="115">
                  <c:v>9.6300520350702121E-2</c:v>
                </c:pt>
                <c:pt idx="116">
                  <c:v>9.7615533172504834E-2</c:v>
                </c:pt>
                <c:pt idx="117">
                  <c:v>0.10025223960161746</c:v>
                </c:pt>
                <c:pt idx="118">
                  <c:v>9.8983319682254892E-2</c:v>
                </c:pt>
                <c:pt idx="119">
                  <c:v>9.8790269903064817E-2</c:v>
                </c:pt>
                <c:pt idx="120">
                  <c:v>9.7443516907457006E-2</c:v>
                </c:pt>
                <c:pt idx="121">
                  <c:v>9.7843907770780197E-2</c:v>
                </c:pt>
                <c:pt idx="122">
                  <c:v>9.8256735340728998E-2</c:v>
                </c:pt>
                <c:pt idx="123">
                  <c:v>9.850058565816977E-2</c:v>
                </c:pt>
                <c:pt idx="124">
                  <c:v>9.646210509934118E-2</c:v>
                </c:pt>
                <c:pt idx="125">
                  <c:v>9.4478503651060169E-2</c:v>
                </c:pt>
                <c:pt idx="126">
                  <c:v>9.5019122199963571E-2</c:v>
                </c:pt>
                <c:pt idx="127">
                  <c:v>9.5636484004335609E-2</c:v>
                </c:pt>
                <c:pt idx="128">
                  <c:v>9.4686781273145434E-2</c:v>
                </c:pt>
                <c:pt idx="129">
                  <c:v>9.5219507117391411E-2</c:v>
                </c:pt>
                <c:pt idx="130">
                  <c:v>9.8051817373296726E-2</c:v>
                </c:pt>
                <c:pt idx="131">
                  <c:v>9.3696497041266036E-2</c:v>
                </c:pt>
                <c:pt idx="132">
                  <c:v>9.082604127922532E-2</c:v>
                </c:pt>
                <c:pt idx="133">
                  <c:v>8.969876453014311E-2</c:v>
                </c:pt>
                <c:pt idx="134">
                  <c:v>8.8844268279962446E-2</c:v>
                </c:pt>
                <c:pt idx="135">
                  <c:v>8.9897014730804331E-2</c:v>
                </c:pt>
                <c:pt idx="136">
                  <c:v>9.0383864671437872E-2</c:v>
                </c:pt>
                <c:pt idx="137">
                  <c:v>9.1415757876004672E-2</c:v>
                </c:pt>
                <c:pt idx="138">
                  <c:v>9.0689758604050652E-2</c:v>
                </c:pt>
                <c:pt idx="139">
                  <c:v>9.0581360542447004E-2</c:v>
                </c:pt>
                <c:pt idx="140">
                  <c:v>9.0237915898288362E-2</c:v>
                </c:pt>
                <c:pt idx="141">
                  <c:v>8.9311678870021297E-2</c:v>
                </c:pt>
                <c:pt idx="142">
                  <c:v>8.6548393173830854E-2</c:v>
                </c:pt>
                <c:pt idx="143">
                  <c:v>8.5107903851527417E-2</c:v>
                </c:pt>
                <c:pt idx="144">
                  <c:v>8.2632209592279543E-2</c:v>
                </c:pt>
                <c:pt idx="145">
                  <c:v>8.2688172737310411E-2</c:v>
                </c:pt>
                <c:pt idx="146">
                  <c:v>8.19161382484309E-2</c:v>
                </c:pt>
                <c:pt idx="147">
                  <c:v>8.0976905386583753E-2</c:v>
                </c:pt>
                <c:pt idx="148">
                  <c:v>8.2060810156960651E-2</c:v>
                </c:pt>
                <c:pt idx="149">
                  <c:v>8.2164677373617587E-2</c:v>
                </c:pt>
                <c:pt idx="150">
                  <c:v>8.2534480756576822E-2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xVal>
          <c:yVal>
            <c:numRef>
              <c:f>'Plumbing - Fitted BC'!$F$3:$F$194</c:f>
              <c:numCache>
                <c:formatCode>General</c:formatCode>
                <c:ptCount val="19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2.9921680563562481E-2</c:v>
                </c:pt>
                <c:pt idx="96">
                  <c:v>2.9728931754913816E-2</c:v>
                </c:pt>
                <c:pt idx="97">
                  <c:v>2.8420696747291758E-2</c:v>
                </c:pt>
                <c:pt idx="98">
                  <c:v>2.8309601015085294E-2</c:v>
                </c:pt>
                <c:pt idx="99">
                  <c:v>2.7843308988684683E-2</c:v>
                </c:pt>
                <c:pt idx="100">
                  <c:v>2.7805088522178289E-2</c:v>
                </c:pt>
                <c:pt idx="101">
                  <c:v>2.6754880478793937E-2</c:v>
                </c:pt>
                <c:pt idx="102">
                  <c:v>2.688462193944214E-2</c:v>
                </c:pt>
                <c:pt idx="103">
                  <c:v>2.5973748495488246E-2</c:v>
                </c:pt>
                <c:pt idx="104">
                  <c:v>2.2996825305824094E-2</c:v>
                </c:pt>
                <c:pt idx="105">
                  <c:v>2.4298622383750162E-2</c:v>
                </c:pt>
                <c:pt idx="106">
                  <c:v>2.2787631432313715E-2</c:v>
                </c:pt>
                <c:pt idx="107">
                  <c:v>2.1751949158094738E-2</c:v>
                </c:pt>
                <c:pt idx="108">
                  <c:v>2.0835318871285823E-2</c:v>
                </c:pt>
                <c:pt idx="109">
                  <c:v>2.0600010322124E-2</c:v>
                </c:pt>
                <c:pt idx="110">
                  <c:v>1.923819710609977E-2</c:v>
                </c:pt>
                <c:pt idx="111">
                  <c:v>1.7319936256649283E-2</c:v>
                </c:pt>
                <c:pt idx="112">
                  <c:v>1.8059283026223068E-2</c:v>
                </c:pt>
                <c:pt idx="113">
                  <c:v>1.7991782924737007E-2</c:v>
                </c:pt>
                <c:pt idx="114">
                  <c:v>1.6516811484699662E-2</c:v>
                </c:pt>
                <c:pt idx="115">
                  <c:v>1.7155694737558718E-2</c:v>
                </c:pt>
                <c:pt idx="116">
                  <c:v>1.8809417566044727E-2</c:v>
                </c:pt>
                <c:pt idx="117">
                  <c:v>1.819118940060031E-2</c:v>
                </c:pt>
                <c:pt idx="118">
                  <c:v>1.8137425880711544E-2</c:v>
                </c:pt>
                <c:pt idx="119">
                  <c:v>1.8459062929313628E-2</c:v>
                </c:pt>
                <c:pt idx="120">
                  <c:v>2.0665570765186693E-2</c:v>
                </c:pt>
                <c:pt idx="121">
                  <c:v>1.9504608731934908E-2</c:v>
                </c:pt>
                <c:pt idx="122">
                  <c:v>2.0204084722411472E-2</c:v>
                </c:pt>
                <c:pt idx="123">
                  <c:v>2.3840890100045919E-2</c:v>
                </c:pt>
                <c:pt idx="124">
                  <c:v>2.1370958648736008E-2</c:v>
                </c:pt>
                <c:pt idx="125">
                  <c:v>2.0092397898814503E-2</c:v>
                </c:pt>
                <c:pt idx="126">
                  <c:v>2.1966857813699371E-2</c:v>
                </c:pt>
                <c:pt idx="127">
                  <c:v>2.2012105152217774E-2</c:v>
                </c:pt>
                <c:pt idx="128">
                  <c:v>2.089599493430426E-2</c:v>
                </c:pt>
                <c:pt idx="129">
                  <c:v>2.2758853795020094E-2</c:v>
                </c:pt>
                <c:pt idx="130">
                  <c:v>2.2936158399795924E-2</c:v>
                </c:pt>
                <c:pt idx="131">
                  <c:v>2.177893852065322E-2</c:v>
                </c:pt>
                <c:pt idx="132">
                  <c:v>2.1452788862552131E-2</c:v>
                </c:pt>
                <c:pt idx="133">
                  <c:v>2.2530070013763389E-2</c:v>
                </c:pt>
                <c:pt idx="134">
                  <c:v>2.3778810090149205E-2</c:v>
                </c:pt>
                <c:pt idx="135">
                  <c:v>2.2461192216831734E-2</c:v>
                </c:pt>
                <c:pt idx="136">
                  <c:v>2.2910710030974505E-2</c:v>
                </c:pt>
                <c:pt idx="137">
                  <c:v>2.4087341696890422E-2</c:v>
                </c:pt>
                <c:pt idx="138">
                  <c:v>2.4975328886349641E-2</c:v>
                </c:pt>
                <c:pt idx="139">
                  <c:v>2.3409880871037698E-2</c:v>
                </c:pt>
                <c:pt idx="140">
                  <c:v>2.5895928103849993E-2</c:v>
                </c:pt>
                <c:pt idx="141">
                  <c:v>2.5204490659251261E-2</c:v>
                </c:pt>
                <c:pt idx="142">
                  <c:v>2.4209350991222817E-2</c:v>
                </c:pt>
                <c:pt idx="143">
                  <c:v>2.6081959241412846E-2</c:v>
                </c:pt>
                <c:pt idx="144">
                  <c:v>2.5577836955082464E-2</c:v>
                </c:pt>
                <c:pt idx="145">
                  <c:v>2.615841802105881E-2</c:v>
                </c:pt>
                <c:pt idx="146">
                  <c:v>2.7385728089953442E-2</c:v>
                </c:pt>
                <c:pt idx="147">
                  <c:v>2.5275337664432681E-2</c:v>
                </c:pt>
                <c:pt idx="148">
                  <c:v>2.675690506676422E-2</c:v>
                </c:pt>
                <c:pt idx="149">
                  <c:v>2.7491157814737949E-2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06A-4CA6-ABE5-84EA1DB11BA1}"/>
            </c:ext>
          </c:extLst>
        </c:ser>
        <c:ser>
          <c:idx val="3"/>
          <c:order val="4"/>
          <c:tx>
            <c:v>GAP</c:v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sysDash"/>
              <a:headEnd type="triangle"/>
              <a:tailEnd type="triangle"/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tx1"/>
                </a:solidFill>
                <a:prstDash val="sysDash"/>
                <a:headEnd type="triangle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C-306A-4CA6-ABE5-84EA1DB11BA1}"/>
              </c:ext>
            </c:extLst>
          </c:dPt>
          <c:xVal>
            <c:numRef>
              <c:f>'Plumbing - Fitted BC'!$R$4:$R$5</c:f>
              <c:numCache>
                <c:formatCode>General</c:formatCode>
                <c:ptCount val="2"/>
                <c:pt idx="0">
                  <c:v>8.2164677373617587E-2</c:v>
                </c:pt>
                <c:pt idx="1">
                  <c:v>5.370436580851673E-2</c:v>
                </c:pt>
              </c:numCache>
            </c:numRef>
          </c:xVal>
          <c:yVal>
            <c:numRef>
              <c:f>'Plumbing - Fitted BC'!$S$4:$S$5</c:f>
              <c:numCache>
                <c:formatCode>General</c:formatCode>
                <c:ptCount val="2"/>
                <c:pt idx="0">
                  <c:v>2.7491157814737949E-2</c:v>
                </c:pt>
                <c:pt idx="1">
                  <c:v>2.7491157814737949E-2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06A-4CA6-ABE5-84EA1DB1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80128"/>
        <c:axId val="173678592"/>
      </c:scatterChart>
      <c:valAx>
        <c:axId val="173670784"/>
        <c:scaling>
          <c:orientation val="minMax"/>
          <c:max val="0.11000000000000001"/>
          <c:min val="2.0000000000000011E-2"/>
        </c:scaling>
        <c:delete val="0"/>
        <c:axPos val="b"/>
        <c:numFmt formatCode="0%" sourceLinked="0"/>
        <c:majorTickMark val="out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672320"/>
        <c:crosses val="min"/>
        <c:crossBetween val="midCat"/>
      </c:valAx>
      <c:valAx>
        <c:axId val="173672320"/>
        <c:scaling>
          <c:orientation val="minMax"/>
          <c:min val="1.0000000000000005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</a:t>
                </a:r>
                <a:r>
                  <a:rPr lang="en-US" sz="1400" b="0" baseline="0">
                    <a:latin typeface="Times New Roman" pitchFamily="18" charset="0"/>
                    <a:cs typeface="Times New Roman" pitchFamily="18" charset="0"/>
                  </a:rPr>
                  <a:t> rate</a:t>
                </a:r>
                <a:endParaRPr lang="en-US" sz="1400" b="0">
                  <a:latin typeface="Times New Roman" pitchFamily="18" charset="0"/>
                  <a:cs typeface="Times New Roman" pitchFamily="18" charset="0"/>
                </a:endParaRP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670784"/>
        <c:crosses val="autoZero"/>
        <c:crossBetween val="midCat"/>
        <c:majorUnit val="1.0000000000000005E-2"/>
      </c:valAx>
      <c:valAx>
        <c:axId val="173678592"/>
        <c:scaling>
          <c:orientation val="minMax"/>
          <c:max val="5.0000000000000024E-2"/>
          <c:min val="1.0000000000000005E-2"/>
        </c:scaling>
        <c:delete val="0"/>
        <c:axPos val="r"/>
        <c:numFmt formatCode="0%" sourceLinked="0"/>
        <c:majorTickMark val="out"/>
        <c:minorTickMark val="none"/>
        <c:tickLblPos val="none"/>
        <c:spPr>
          <a:ln w="19050">
            <a:noFill/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680128"/>
        <c:crosses val="max"/>
        <c:crossBetween val="between"/>
        <c:majorUnit val="1.0000000000000005E-2"/>
        <c:minorUnit val="2.0000000000000052E-3"/>
      </c:valAx>
      <c:catAx>
        <c:axId val="17368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678592"/>
        <c:crosses val="min"/>
        <c:auto val="1"/>
        <c:lblAlgn val="ctr"/>
        <c:lblOffset val="100"/>
        <c:noMultiLvlLbl val="0"/>
      </c:catAx>
      <c:spPr>
        <a:noFill/>
        <a:ln w="22225">
          <a:noFill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61046113081953E-2"/>
          <c:y val="8.0786427244109397E-3"/>
          <c:w val="0.96779089278749109"/>
          <c:h val="0.95964002313399943"/>
        </c:manualLayout>
      </c:layout>
      <c:lineChart>
        <c:grouping val="standard"/>
        <c:varyColors val="0"/>
        <c:ser>
          <c:idx val="1"/>
          <c:order val="2"/>
          <c:tx>
            <c:v>_FRBDummySeriesRight</c:v>
          </c:tx>
          <c:spPr>
            <a:ln>
              <a:noFill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BF-408D-9D75-72E5C50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90272"/>
        <c:axId val="173984384"/>
      </c:lineChart>
      <c:scatterChart>
        <c:scatterStyle val="lineMarker"/>
        <c:varyColors val="0"/>
        <c:ser>
          <c:idx val="2"/>
          <c:order val="0"/>
          <c:tx>
            <c:v>Fitted BC</c:v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F-408D-9D75-72E5C508773C}"/>
            </c:ext>
          </c:extLst>
        </c:ser>
        <c:ser>
          <c:idx val="4"/>
          <c:order val="1"/>
          <c:tx>
            <c:v>New BC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BF-408D-9D75-72E5C50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81056"/>
        <c:axId val="173982848"/>
      </c:scatterChart>
      <c:valAx>
        <c:axId val="173981056"/>
        <c:scaling>
          <c:orientation val="minMax"/>
          <c:max val="0.11000000000000001"/>
          <c:min val="2.0000000000000011E-2"/>
        </c:scaling>
        <c:delete val="0"/>
        <c:axPos val="b"/>
        <c:numFmt formatCode="0%" sourceLinked="0"/>
        <c:majorTickMark val="none"/>
        <c:minorTickMark val="none"/>
        <c:tickLblPos val="none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982848"/>
        <c:crosses val="min"/>
        <c:crossBetween val="midCat"/>
      </c:valAx>
      <c:valAx>
        <c:axId val="173982848"/>
        <c:scaling>
          <c:orientation val="minMax"/>
          <c:min val="1.0000000000000005E-2"/>
        </c:scaling>
        <c:delete val="0"/>
        <c:axPos val="l"/>
        <c:numFmt formatCode="0.00000" sourceLinked="1"/>
        <c:majorTickMark val="none"/>
        <c:minorTickMark val="none"/>
        <c:tickLblPos val="none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981056"/>
        <c:crosses val="autoZero"/>
        <c:crossBetween val="midCat"/>
        <c:majorUnit val="1.0000000000000005E-2"/>
      </c:valAx>
      <c:valAx>
        <c:axId val="173984384"/>
        <c:scaling>
          <c:orientation val="minMax"/>
          <c:max val="5.0000000000000031E-2"/>
          <c:min val="1.0000000000000005E-2"/>
        </c:scaling>
        <c:delete val="0"/>
        <c:axPos val="r"/>
        <c:numFmt formatCode="0%" sourceLinked="0"/>
        <c:majorTickMark val="out"/>
        <c:minorTickMark val="none"/>
        <c:tickLblPos val="none"/>
        <c:spPr>
          <a:ln w="19050">
            <a:noFill/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3990272"/>
        <c:crosses val="max"/>
        <c:crossBetween val="between"/>
        <c:majorUnit val="1.0000000000000005E-2"/>
        <c:minorUnit val="2.0000000000000009E-3"/>
      </c:valAx>
      <c:catAx>
        <c:axId val="17399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3984384"/>
        <c:crosses val="autoZero"/>
        <c:auto val="1"/>
        <c:lblAlgn val="ctr"/>
        <c:lblOffset val="100"/>
        <c:noMultiLvlLbl val="0"/>
      </c:catAx>
      <c:spPr>
        <a:noFill/>
        <a:ln w="22225">
          <a:noFill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3.3744290635233633E-2"/>
          <c:y val="4.8437376695661491E-2"/>
          <c:w val="0.95013005786351445"/>
          <c:h val="0.88901021305565109"/>
        </c:manualLayout>
      </c:layout>
      <c:lineChart>
        <c:grouping val="standard"/>
        <c:varyColors val="0"/>
        <c:ser>
          <c:idx val="0"/>
          <c:order val="3"/>
          <c:tx>
            <c:v>_FRBDummySeriesRight</c:v>
          </c:tx>
          <c:spPr>
            <a:ln>
              <a:noFill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6F-490D-85A5-DC541634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16864"/>
        <c:axId val="174110976"/>
      </c:lineChart>
      <c:scatterChart>
        <c:scatterStyle val="lineMarker"/>
        <c:varyColors val="0"/>
        <c:ser>
          <c:idx val="2"/>
          <c:order val="0"/>
          <c:tx>
            <c:v>Fitted BC</c:v>
          </c:tx>
          <c:spPr>
            <a:ln w="285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6F-490D-85A5-DC5416347858}"/>
            </c:ext>
          </c:extLst>
        </c:ser>
        <c:ser>
          <c:idx val="4"/>
          <c:order val="1"/>
          <c:tx>
            <c:v>New BC</c:v>
          </c:tx>
          <c:spPr>
            <a:ln w="317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6F-490D-85A5-DC5416347858}"/>
            </c:ext>
          </c:extLst>
        </c:ser>
        <c:ser>
          <c:idx val="3"/>
          <c:order val="2"/>
          <c:tx>
            <c:v>JCCurve</c:v>
          </c:tx>
          <c:spPr>
            <a:ln>
              <a:solidFill>
                <a:schemeClr val="tx1"/>
              </a:solidFill>
            </a:ln>
          </c:spPr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66F-490D-85A5-DC5416347858}"/>
              </c:ext>
            </c:extLst>
          </c:dPt>
          <c:xVal>
            <c:numRef>
              <c:f>'Plumbing - Fitted BC'!$P$14:$P$15</c:f>
              <c:numCache>
                <c:formatCode>General</c:formatCode>
                <c:ptCount val="2"/>
                <c:pt idx="0">
                  <c:v>0.02</c:v>
                </c:pt>
                <c:pt idx="1">
                  <c:v>0.14000000000000001</c:v>
                </c:pt>
              </c:numCache>
            </c:numRef>
          </c:xVal>
          <c:yVal>
            <c:numRef>
              <c:f>'Plumbing - Fitted BC'!$Q$14:$Q$15</c:f>
              <c:numCache>
                <c:formatCode>General</c:formatCode>
                <c:ptCount val="2"/>
                <c:pt idx="0">
                  <c:v>-3.864472064607809E-3</c:v>
                </c:pt>
                <c:pt idx="1">
                  <c:v>0.13606877841102094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6F-490D-85A5-DC5416347858}"/>
            </c:ext>
          </c:extLst>
        </c:ser>
        <c:ser>
          <c:idx val="1"/>
          <c:order val="4"/>
          <c:tx>
            <c:v>Last month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8.7966808235982307E-3"/>
                  <c:y val="-2.423013749163236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/>
                      </a:defRPr>
                    </a:pPr>
                    <a:r>
                      <a:rPr lang="en-US" sz="14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/>
                      </a:rPr>
                      <a:t>Jun 12</a:t>
                    </a:r>
                    <a:endParaRPr lang="en-US" b="0" i="0">
                      <a:solidFill>
                        <a:srgbClr val="E46C0A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66F-490D-85A5-DC5416347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BC'!$R$4</c:f>
              <c:numCache>
                <c:formatCode>General</c:formatCode>
                <c:ptCount val="1"/>
                <c:pt idx="0">
                  <c:v>8.2164677373617587E-2</c:v>
                </c:pt>
              </c:numCache>
            </c:numRef>
          </c:xVal>
          <c:yVal>
            <c:numRef>
              <c:f>'Plumbing - Fitted BC'!$S$4</c:f>
              <c:numCache>
                <c:formatCode>General</c:formatCode>
                <c:ptCount val="1"/>
                <c:pt idx="0">
                  <c:v>2.7491157814737949E-2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6F-490D-85A5-DC5416347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107264"/>
        <c:axId val="174109056"/>
      </c:scatterChart>
      <c:valAx>
        <c:axId val="174107264"/>
        <c:scaling>
          <c:orientation val="minMax"/>
          <c:max val="0.1"/>
          <c:min val="2.0000000000000011E-2"/>
        </c:scaling>
        <c:delete val="0"/>
        <c:axPos val="b"/>
        <c:numFmt formatCode="0%" sourceLinked="0"/>
        <c:majorTickMark val="out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109056"/>
        <c:crosses val="min"/>
        <c:crossBetween val="midCat"/>
      </c:valAx>
      <c:valAx>
        <c:axId val="174109056"/>
        <c:scaling>
          <c:orientation val="minMax"/>
          <c:max val="0.05"/>
          <c:min val="1.0000000000000005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 rate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107264"/>
        <c:crosses val="autoZero"/>
        <c:crossBetween val="midCat"/>
        <c:majorUnit val="1.0000000000000005E-2"/>
      </c:valAx>
      <c:valAx>
        <c:axId val="174110976"/>
        <c:scaling>
          <c:orientation val="minMax"/>
          <c:max val="0.05"/>
          <c:min val="1.0000000000000005E-2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 w="19050">
            <a:noFill/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116864"/>
        <c:crosses val="max"/>
        <c:crossBetween val="between"/>
        <c:majorUnit val="1.0000000000000005E-2"/>
        <c:minorUnit val="2.0000000000000009E-3"/>
      </c:valAx>
      <c:catAx>
        <c:axId val="17411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110976"/>
        <c:crosses val="autoZero"/>
        <c:auto val="1"/>
        <c:lblAlgn val="ctr"/>
        <c:lblOffset val="100"/>
        <c:noMultiLvlLbl val="0"/>
      </c:catAx>
      <c:spPr>
        <a:noFill/>
        <a:ln w="22225">
          <a:noFill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3.3744290635233633E-2"/>
          <c:y val="4.8437376695661491E-2"/>
          <c:w val="0.95013005786351445"/>
          <c:h val="0.88901021305565109"/>
        </c:manualLayout>
      </c:layout>
      <c:lineChart>
        <c:grouping val="standard"/>
        <c:varyColors val="0"/>
        <c:ser>
          <c:idx val="0"/>
          <c:order val="3"/>
          <c:tx>
            <c:v>_FRBDummySeriesRight</c:v>
          </c:tx>
          <c:spPr>
            <a:ln>
              <a:noFill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BC-45EA-B215-EB95ED1A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63680"/>
        <c:axId val="174262144"/>
      </c:lineChart>
      <c:scatterChart>
        <c:scatterStyle val="lineMarker"/>
        <c:varyColors val="0"/>
        <c:ser>
          <c:idx val="2"/>
          <c:order val="0"/>
          <c:tx>
            <c:v>Fitted BC</c:v>
          </c:tx>
          <c:spPr>
            <a:ln w="285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'Plumbing - Fitted BC'!$I$3:$I$33</c:f>
              <c:numCache>
                <c:formatCode>General</c:formatCode>
                <c:ptCount val="31"/>
                <c:pt idx="0">
                  <c:v>#N/A</c:v>
                </c:pt>
                <c:pt idx="1">
                  <c:v>0.10193704865872859</c:v>
                </c:pt>
                <c:pt idx="2">
                  <c:v>9.4834551438689255E-2</c:v>
                </c:pt>
                <c:pt idx="3">
                  <c:v>8.8697322979569407E-2</c:v>
                </c:pt>
                <c:pt idx="4">
                  <c:v>8.3342330530285849E-2</c:v>
                </c:pt>
                <c:pt idx="5">
                  <c:v>7.86296311765909E-2</c:v>
                </c:pt>
                <c:pt idx="6">
                  <c:v>7.4450495615601506E-2</c:v>
                </c:pt>
                <c:pt idx="7">
                  <c:v>7.0719229802489278E-2</c:v>
                </c:pt>
                <c:pt idx="8">
                  <c:v>6.7367424871772524E-2</c:v>
                </c:pt>
                <c:pt idx="9">
                  <c:v>6.4339837301522484E-2</c:v>
                </c:pt>
                <c:pt idx="10">
                  <c:v>6.159138744696975E-2</c:v>
                </c:pt>
                <c:pt idx="11">
                  <c:v>5.9084939341992146E-2</c:v>
                </c:pt>
                <c:pt idx="12">
                  <c:v>5.67896339483559E-2</c:v>
                </c:pt>
                <c:pt idx="13">
                  <c:v>5.4679624605923891E-2</c:v>
                </c:pt>
                <c:pt idx="14">
                  <c:v>5.2733103614300475E-2</c:v>
                </c:pt>
                <c:pt idx="15">
                  <c:v>5.093154685571788E-2</c:v>
                </c:pt>
                <c:pt idx="16">
                  <c:v>4.9259120803326353E-2</c:v>
                </c:pt>
                <c:pt idx="17">
                  <c:v>4.7702213469892729E-2</c:v>
                </c:pt>
                <c:pt idx="18">
                  <c:v>4.6249058675020924E-2</c:v>
                </c:pt>
                <c:pt idx="19">
                  <c:v>4.4889435414224868E-2</c:v>
                </c:pt>
                <c:pt idx="20">
                  <c:v>4.3614422436803579E-2</c:v>
                </c:pt>
                <c:pt idx="21">
                  <c:v>4.2416198644787073E-2</c:v>
                </c:pt>
                <c:pt idx="22">
                  <c:v>4.1287879478186365E-2</c:v>
                </c:pt>
                <c:pt idx="23">
                  <c:v>4.0223380569368597E-2</c:v>
                </c:pt>
                <c:pt idx="24">
                  <c:v>3.9217305425554502E-2</c:v>
                </c:pt>
                <c:pt idx="25">
                  <c:v>3.8264850545674564E-2</c:v>
                </c:pt>
                <c:pt idx="26">
                  <c:v>3.7361726965755224E-2</c:v>
                </c:pt>
                <c:pt idx="27">
                  <c:v>3.6504092644900066E-2</c:v>
                </c:pt>
                <c:pt idx="28">
                  <c:v>3.5688496027141803E-2</c:v>
                </c:pt>
                <c:pt idx="29">
                  <c:v>3.4911827761679892E-2</c:v>
                </c:pt>
                <c:pt idx="30">
                  <c:v>3.4171279240399602E-2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BC-45EA-B215-EB95ED1A8161}"/>
            </c:ext>
          </c:extLst>
        </c:ser>
        <c:ser>
          <c:idx val="4"/>
          <c:order val="1"/>
          <c:tx>
            <c:v>New BC</c:v>
          </c:tx>
          <c:spPr>
            <a:ln w="3175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'Plumbing - Fitted BC'!$J$3:$J$33</c:f>
              <c:numCache>
                <c:formatCode>General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'Plumbing - Fitted BC'!$K$3:$K$33</c:f>
              <c:numCache>
                <c:formatCode>0.00000</c:formatCode>
                <c:ptCount val="31"/>
                <c:pt idx="0">
                  <c:v>1.4999999999999999E-2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1.7000000000000001E-2</c:v>
                </c:pt>
                <c:pt idx="4">
                  <c:v>1.8000000000000002E-2</c:v>
                </c:pt>
                <c:pt idx="5">
                  <c:v>1.9000000000000003E-2</c:v>
                </c:pt>
                <c:pt idx="6">
                  <c:v>2.0000000000000004E-2</c:v>
                </c:pt>
                <c:pt idx="7">
                  <c:v>2.1000000000000005E-2</c:v>
                </c:pt>
                <c:pt idx="8">
                  <c:v>2.2000000000000006E-2</c:v>
                </c:pt>
                <c:pt idx="9">
                  <c:v>2.3000000000000007E-2</c:v>
                </c:pt>
                <c:pt idx="10">
                  <c:v>2.4000000000000007E-2</c:v>
                </c:pt>
                <c:pt idx="11">
                  <c:v>2.5000000000000008E-2</c:v>
                </c:pt>
                <c:pt idx="12">
                  <c:v>2.6000000000000009E-2</c:v>
                </c:pt>
                <c:pt idx="13">
                  <c:v>2.700000000000001E-2</c:v>
                </c:pt>
                <c:pt idx="14">
                  <c:v>2.8000000000000011E-2</c:v>
                </c:pt>
                <c:pt idx="15">
                  <c:v>2.9000000000000012E-2</c:v>
                </c:pt>
                <c:pt idx="16">
                  <c:v>3.0000000000000013E-2</c:v>
                </c:pt>
                <c:pt idx="17">
                  <c:v>3.1000000000000014E-2</c:v>
                </c:pt>
                <c:pt idx="18">
                  <c:v>3.2000000000000015E-2</c:v>
                </c:pt>
                <c:pt idx="19">
                  <c:v>3.3000000000000015E-2</c:v>
                </c:pt>
                <c:pt idx="20">
                  <c:v>3.4000000000000016E-2</c:v>
                </c:pt>
                <c:pt idx="21">
                  <c:v>3.5000000000000017E-2</c:v>
                </c:pt>
                <c:pt idx="22">
                  <c:v>3.6000000000000018E-2</c:v>
                </c:pt>
                <c:pt idx="23">
                  <c:v>3.7000000000000019E-2</c:v>
                </c:pt>
                <c:pt idx="24">
                  <c:v>3.800000000000002E-2</c:v>
                </c:pt>
                <c:pt idx="25">
                  <c:v>3.9000000000000021E-2</c:v>
                </c:pt>
                <c:pt idx="26">
                  <c:v>4.0000000000000022E-2</c:v>
                </c:pt>
                <c:pt idx="27">
                  <c:v>4.1000000000000023E-2</c:v>
                </c:pt>
                <c:pt idx="28">
                  <c:v>4.2000000000000023E-2</c:v>
                </c:pt>
                <c:pt idx="29">
                  <c:v>4.3000000000000024E-2</c:v>
                </c:pt>
                <c:pt idx="30">
                  <c:v>4.4000000000000025E-2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BC-45EA-B215-EB95ED1A8161}"/>
            </c:ext>
          </c:extLst>
        </c:ser>
        <c:ser>
          <c:idx val="3"/>
          <c:order val="2"/>
          <c:tx>
            <c:v>JCCurve</c:v>
          </c:tx>
          <c:spPr>
            <a:ln>
              <a:solidFill>
                <a:schemeClr val="tx1"/>
              </a:solidFill>
            </a:ln>
          </c:spPr>
          <c:dPt>
            <c:idx val="1"/>
            <c:bubble3D val="0"/>
            <c:spPr>
              <a:ln>
                <a:solidFill>
                  <a:srgbClr val="C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8DBC-45EA-B215-EB95ED1A8161}"/>
              </c:ext>
            </c:extLst>
          </c:dPt>
          <c:xVal>
            <c:numRef>
              <c:f>'Plumbing - Fitted BC'!$P$14:$P$15</c:f>
              <c:numCache>
                <c:formatCode>General</c:formatCode>
                <c:ptCount val="2"/>
                <c:pt idx="0">
                  <c:v>0.02</c:v>
                </c:pt>
                <c:pt idx="1">
                  <c:v>0.14000000000000001</c:v>
                </c:pt>
              </c:numCache>
            </c:numRef>
          </c:xVal>
          <c:yVal>
            <c:numRef>
              <c:f>'Plumbing - Fitted BC'!$Q$14:$Q$15</c:f>
              <c:numCache>
                <c:formatCode>General</c:formatCode>
                <c:ptCount val="2"/>
                <c:pt idx="0">
                  <c:v>-3.864472064607809E-3</c:v>
                </c:pt>
                <c:pt idx="1">
                  <c:v>0.13606877841102094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BC-45EA-B215-EB95ED1A8161}"/>
            </c:ext>
          </c:extLst>
        </c:ser>
        <c:ser>
          <c:idx val="1"/>
          <c:order val="4"/>
          <c:tx>
            <c:v>Last month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8.7966808235982307E-3"/>
                  <c:y val="-2.4230137491632362E-2"/>
                </c:manualLayout>
              </c:layout>
              <c:tx>
                <c:rich>
                  <a:bodyPr/>
                  <a:lstStyle/>
                  <a:p>
                    <a:pPr>
                      <a:defRPr sz="14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/>
                      </a:defRPr>
                    </a:pPr>
                    <a:r>
                      <a:rPr lang="en-US" sz="1400" b="0" i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/>
                      </a:rPr>
                      <a:t>Jun 12</a:t>
                    </a:r>
                    <a:endParaRPr lang="en-US" b="0" i="0">
                      <a:solidFill>
                        <a:srgbClr val="E46C0A"/>
                      </a:solidFill>
                      <a:latin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DBC-45EA-B215-EB95ED1A8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'Plumbing - Fitted BC'!$R$4</c:f>
              <c:numCache>
                <c:formatCode>General</c:formatCode>
                <c:ptCount val="1"/>
                <c:pt idx="0">
                  <c:v>8.2164677373617587E-2</c:v>
                </c:pt>
              </c:numCache>
            </c:numRef>
          </c:xVal>
          <c:yVal>
            <c:numRef>
              <c:f>'Plumbing - Fitted BC'!$S$4</c:f>
              <c:numCache>
                <c:formatCode>General</c:formatCode>
                <c:ptCount val="1"/>
                <c:pt idx="0">
                  <c:v>2.7491157814737949E-2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BC-45EA-B215-EB95ED1A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242048"/>
        <c:axId val="174260224"/>
      </c:scatterChart>
      <c:valAx>
        <c:axId val="174242048"/>
        <c:scaling>
          <c:orientation val="minMax"/>
          <c:max val="0.1"/>
          <c:min val="2.0000000000000011E-2"/>
        </c:scaling>
        <c:delete val="0"/>
        <c:axPos val="b"/>
        <c:numFmt formatCode="0%" sourceLinked="0"/>
        <c:majorTickMark val="out"/>
        <c:minorTickMark val="none"/>
        <c:tickLblPos val="low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260224"/>
        <c:crosses val="min"/>
        <c:crossBetween val="midCat"/>
      </c:valAx>
      <c:valAx>
        <c:axId val="174260224"/>
        <c:scaling>
          <c:orientation val="minMax"/>
          <c:max val="0.05"/>
          <c:min val="1.0000000000000005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400" b="0">
                    <a:latin typeface="Times New Roman" pitchFamily="18" charset="0"/>
                    <a:cs typeface="Times New Roman" pitchFamily="18" charset="0"/>
                  </a:rPr>
                  <a:t>Vacancy rate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242048"/>
        <c:crosses val="autoZero"/>
        <c:crossBetween val="midCat"/>
        <c:majorUnit val="1.0000000000000005E-2"/>
      </c:valAx>
      <c:valAx>
        <c:axId val="174262144"/>
        <c:scaling>
          <c:orientation val="minMax"/>
          <c:max val="0.05"/>
          <c:min val="1.0000000000000005E-2"/>
        </c:scaling>
        <c:delete val="0"/>
        <c:axPos val="r"/>
        <c:numFmt formatCode="General" sourceLinked="1"/>
        <c:majorTickMark val="out"/>
        <c:minorTickMark val="none"/>
        <c:tickLblPos val="none"/>
        <c:spPr>
          <a:ln w="19050">
            <a:noFill/>
          </a:ln>
        </c:spPr>
        <c:txPr>
          <a:bodyPr/>
          <a:lstStyle/>
          <a:p>
            <a:pPr>
              <a:defRPr sz="1800" b="0" i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74263680"/>
        <c:crosses val="max"/>
        <c:crossBetween val="between"/>
        <c:majorUnit val="1.0000000000000005E-2"/>
        <c:minorUnit val="2.0000000000000009E-3"/>
      </c:valAx>
      <c:catAx>
        <c:axId val="17426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262144"/>
        <c:crosses val="autoZero"/>
        <c:auto val="1"/>
        <c:lblAlgn val="ctr"/>
        <c:lblOffset val="100"/>
        <c:noMultiLvlLbl val="0"/>
      </c:catAx>
      <c:spPr>
        <a:noFill/>
        <a:ln w="22225">
          <a:noFill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5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9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1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20">
    <tabColor theme="9" tint="0.39994506668294322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000-000000000000}">
  <sheetPr codeName="Chart24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100-000000000000}">
  <sheetPr codeName="Chart25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200-000000000000}">
  <sheetPr codeName="Chart26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300-000000000000}">
  <sheetPr codeName="Chart28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400-000000000000}">
  <sheetPr codeName="Chart32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6">
    <tabColor theme="9" tint="0.39994506668294322"/>
  </sheetPr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600-000000000000}">
  <sheetPr codeName="Chart37">
    <tabColor theme="9" tint="0.39994506668294322"/>
  </sheetPr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700-000000000000}">
  <sheetPr codeName="Chart33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800-000000000000}">
  <sheetPr codeName="Chart35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900-000000000000}">
  <sheetPr codeName="Chart34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 codeName="Chart23">
    <tabColor theme="9" tint="0.39994506668294322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 codeName="Chart19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A00-000000000000}">
  <sheetPr codeName="Chart27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 codeName="Chart29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 codeName="Chart31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D00-000000000000}">
  <sheetPr codeName="Chart30">
    <tabColor theme="9" tint="0.39994506668294322"/>
  </sheetPr>
  <sheetViews>
    <sheetView zoomScale="115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41">
    <tabColor theme="9" tint="0.39994506668294322"/>
  </sheetPr>
  <sheetViews>
    <sheetView zoomScale="75" workbookViewId="0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F00-000000000000}">
  <sheetPr codeName="Chart43">
    <tabColor theme="9" tint="0.39994506668294322"/>
  </sheetPr>
  <sheetViews>
    <sheetView zoomScale="7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0.00292</cdr:x>
      <cdr:y>0.09832</cdr:y>
    </cdr:from>
    <cdr:to>
      <cdr:x>0.05541</cdr:x>
      <cdr:y>0.12412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276" y="61825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0.04184</cdr:x>
      <cdr:y>0.96973</cdr:y>
    </cdr:from>
    <cdr:to>
      <cdr:x>0.90928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362594" y="6097842"/>
          <a:ext cx="7516510" cy="190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JOLTS, CPS, 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0.04184</cdr:x>
      <cdr:y>0.06458</cdr:y>
    </cdr:from>
    <cdr:to>
      <cdr:x>0.90928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362594" y="406081"/>
          <a:ext cx="7516510" cy="27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Monthly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observations; pre-2007-recession fit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0.00808</cdr:y>
    </cdr:from>
    <cdr:to>
      <cdr:x>0.90928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362594" y="50800"/>
          <a:ext cx="7516510" cy="355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Fitted and "New"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</a:t>
          </a:r>
          <a:r>
            <a:rPr lang="en-US" sz="2400" b="1" i="0" u="none">
              <a:solidFill>
                <a:srgbClr val="000000"/>
              </a:solidFill>
              <a:latin typeface="Arial"/>
            </a:rPr>
            <a:t>Beveridge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0.93745</cdr:y>
    </cdr:from>
    <cdr:to>
      <cdr:x>0.90928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362594" y="5894851"/>
          <a:ext cx="7516510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49716" y="431485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0.13011</cdr:x>
      <cdr:y>0.18097</cdr:y>
    </cdr:from>
    <cdr:to>
      <cdr:x>0.19456</cdr:x>
      <cdr:y>0.21849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127241" y="1138166"/>
          <a:ext cx="558384" cy="235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tx1">
                  <a:lumMod val="50000"/>
                  <a:lumOff val="50000"/>
                </a:schemeClr>
              </a:solidFill>
              <a:latin typeface="Arial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0.92758</cdr:x>
      <cdr:y>0.1273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362481" y="798038"/>
          <a:ext cx="7668826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0.04205</cdr:x>
      <cdr:y>0.87875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362481" y="798038"/>
          <a:ext cx="1588" cy="4721703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0.26756</cdr:x>
      <cdr:y>0.18035</cdr:y>
    </cdr:from>
    <cdr:to>
      <cdr:x>0.37948</cdr:x>
      <cdr:y>0.21788</cdr:y>
    </cdr:to>
    <cdr:sp macro="" textlink="">
      <cdr:nvSpPr>
        <cdr:cNvPr id="27" name="SeriesLabel: New BC"/>
        <cdr:cNvSpPr txBox="1"/>
      </cdr:nvSpPr>
      <cdr:spPr>
        <a:xfrm xmlns:a="http://schemas.openxmlformats.org/drawingml/2006/main">
          <a:off x="2318061" y="1134212"/>
          <a:ext cx="969657" cy="236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000000"/>
              </a:solidFill>
              <a:latin typeface="Arial"/>
            </a:rPr>
            <a:t>"New" BC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1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12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0.00414</cdr:x>
      <cdr:y>0.09715</cdr:y>
    </cdr:from>
    <cdr:to>
      <cdr:x>0.05541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851" y="610886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0.06724</cdr:x>
      <cdr:y>0.96973</cdr:y>
    </cdr:from>
    <cdr:to>
      <cdr:x>0.9557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681489" y="7139952"/>
          <a:ext cx="9004179" cy="222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JOLTS, CPS, and Authors' calculations</a:t>
          </a:r>
          <a:endParaRPr lang="en-US" sz="12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0.05249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0" y="50800"/>
          <a:ext cx="8658311" cy="278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Monthly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observations; pre-2007-recession fit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0.06459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58311" cy="35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Fitted and "New"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</a:t>
          </a:r>
          <a:r>
            <a:rPr lang="en-US" sz="2800" b="1" i="0" u="none">
              <a:solidFill>
                <a:srgbClr val="000000"/>
              </a:solidFill>
              <a:latin typeface="Times New Roman"/>
            </a:rPr>
            <a:t>Beveridge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0.08623</cdr:x>
      <cdr:y>0.95964</cdr:y>
    </cdr:from>
    <cdr:to>
      <cdr:x>0.9509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746614" y="6078636"/>
          <a:ext cx="7486540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0.25587</cdr:x>
      <cdr:y>0.04845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4578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  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49716" y="431488"/>
          <a:ext cx="2166304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1" name="FRBMDSeriesMarkers: v[t] pre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0.18137</cdr:x>
      <cdr:y>0.46911</cdr:y>
    </cdr:from>
    <cdr:to>
      <cdr:x>0.32367</cdr:x>
      <cdr:y>0.54424</cdr:y>
    </cdr:to>
    <cdr:sp macro="" textlink="">
      <cdr:nvSpPr>
        <cdr:cNvPr id="12" name="SeriesLabel: v[t] prerecession"/>
        <cdr:cNvSpPr txBox="1"/>
      </cdr:nvSpPr>
      <cdr:spPr>
        <a:xfrm xmlns:a="http://schemas.openxmlformats.org/drawingml/2006/main">
          <a:off x="1570339" y="2946662"/>
          <a:ext cx="1232098" cy="471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>
                  <a:lumMod val="65000"/>
                  <a:lumOff val="35000"/>
                </a:schemeClr>
              </a:solidFill>
              <a:latin typeface="Times New Roman"/>
            </a:rPr>
            <a:t>Before </a:t>
          </a:r>
        </a:p>
        <a:p xmlns:a="http://schemas.openxmlformats.org/drawingml/2006/main">
          <a:pPr algn="ctr"/>
          <a:r>
            <a:rPr lang="en-US" sz="1600" b="0" i="0" u="none">
              <a:solidFill>
                <a:schemeClr val="tx1">
                  <a:lumMod val="65000"/>
                  <a:lumOff val="35000"/>
                </a:schemeClr>
              </a:solidFill>
              <a:latin typeface="Times New Roman"/>
            </a:rPr>
            <a:t>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3" name="FRBMDSeriesMarkers: v[t] post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BC'!$G$3:$G$194!*FRB*!</a:t>
          </a:r>
        </a:p>
      </cdr:txBody>
    </cdr:sp>
  </cdr:relSizeAnchor>
  <cdr:relSizeAnchor xmlns:cdr="http://schemas.openxmlformats.org/drawingml/2006/chartDrawing">
    <cdr:from>
      <cdr:x>0.7143</cdr:x>
      <cdr:y>0.45808</cdr:y>
    </cdr:from>
    <cdr:to>
      <cdr:x>0.88522</cdr:x>
      <cdr:y>0.49013</cdr:y>
    </cdr:to>
    <cdr:sp macro="" textlink="">
      <cdr:nvSpPr>
        <cdr:cNvPr id="14" name="SeriesLabel: v[t] post recession"/>
        <cdr:cNvSpPr txBox="1"/>
      </cdr:nvSpPr>
      <cdr:spPr>
        <a:xfrm xmlns:a="http://schemas.openxmlformats.org/drawingml/2006/main">
          <a:off x="6864951" y="3193872"/>
          <a:ext cx="1642665" cy="223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0.17967</cdr:x>
      <cdr:y>0.12273</cdr:y>
    </cdr:from>
    <cdr:to>
      <cdr:x>0.23492</cdr:x>
      <cdr:y>0.16025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556421" y="771974"/>
          <a:ext cx="478621" cy="23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0.08623</cdr:x>
      <cdr:y>0.0686</cdr:y>
    </cdr:from>
    <cdr:to>
      <cdr:x>0.9509</cdr:x>
      <cdr:y>0.06885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746614" y="430902"/>
          <a:ext cx="7486540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0.08623</cdr:x>
      <cdr:y>0.0686</cdr:y>
    </cdr:from>
    <cdr:to>
      <cdr:x>0.08641</cdr:x>
      <cdr:y>0.90277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746613" y="430903"/>
          <a:ext cx="1588" cy="523970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0.31988</cdr:x>
      <cdr:y>0.12589</cdr:y>
    </cdr:from>
    <cdr:to>
      <cdr:x>0.38828</cdr:x>
      <cdr:y>0.16341</cdr:y>
    </cdr:to>
    <cdr:sp macro="" textlink="">
      <cdr:nvSpPr>
        <cdr:cNvPr id="27" name="SeriesLabel: New BC"/>
        <cdr:cNvSpPr txBox="1"/>
      </cdr:nvSpPr>
      <cdr:spPr>
        <a:xfrm xmlns:a="http://schemas.openxmlformats.org/drawingml/2006/main">
          <a:off x="2769615" y="790749"/>
          <a:ext cx="592228" cy="235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Shifted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25" name="FRBMDSeriesMarkers: GAP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0.56073</cdr:x>
      <cdr:y>0.57458</cdr:y>
    </cdr:from>
    <cdr:to>
      <cdr:x>0.63669</cdr:x>
      <cdr:y>0.60271</cdr:y>
    </cdr:to>
    <cdr:sp macro="" textlink="'Plumbing - Fitted BC'!$Q$7">
      <cdr:nvSpPr>
        <cdr:cNvPr id="28" name="SeriesLabel: GAP"/>
        <cdr:cNvSpPr txBox="1"/>
      </cdr:nvSpPr>
      <cdr:spPr>
        <a:xfrm xmlns:a="http://schemas.openxmlformats.org/drawingml/2006/main">
          <a:off x="4858061" y="3613567"/>
          <a:ext cx="65812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F76AB78B-F56E-4F63-AEC1-C98D9DDF34B7}" type="TxLink">
            <a:rPr lang="en-US" sz="1200" b="0" i="0" u="none">
              <a:solidFill>
                <a:schemeClr val="tx1"/>
              </a:solidFill>
              <a:latin typeface="Times New Roman"/>
            </a:rPr>
            <a:pPr algn="ctr"/>
            <a:t>Gap: 2.8%</a:t>
          </a:fld>
          <a:endParaRPr lang="en-US" sz="1200" b="0" i="0" u="none">
            <a:solidFill>
              <a:schemeClr val="tx1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29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0.00414</cdr:x>
      <cdr:y>0.09715</cdr:y>
    </cdr:from>
    <cdr:to>
      <cdr:x>0.05541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851" y="610886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0.0161</cdr:x>
      <cdr:y>0.96973</cdr:y>
    </cdr:from>
    <cdr:to>
      <cdr:x>0.9839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139549" y="6097842"/>
          <a:ext cx="8386120" cy="190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JOLTS, CPS, and authors'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1.15404E-7</cdr:x>
      <cdr:y>0.00808</cdr:y>
    </cdr:from>
    <cdr:to>
      <cdr:x>1</cdr:x>
      <cdr:y>0.05248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1" y="50800"/>
          <a:ext cx="8665219" cy="27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Monthly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observations; pre-2007-recession fit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1.15404E-7</cdr:x>
      <cdr:y>0.00808</cdr:y>
    </cdr:from>
    <cdr:to>
      <cdr:x>1</cdr:x>
      <cdr:y>0.06458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1" y="50800"/>
          <a:ext cx="8665219" cy="355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Fitted and "New"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</a:t>
          </a:r>
          <a:r>
            <a:rPr lang="en-US" sz="2800" b="1" i="0" u="none">
              <a:solidFill>
                <a:srgbClr val="000000"/>
              </a:solidFill>
              <a:latin typeface="Times New Roman"/>
            </a:rPr>
            <a:t>Beveridge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0.0161</cdr:x>
      <cdr:y>0.95964</cdr:y>
    </cdr:from>
    <cdr:to>
      <cdr:x>0.9839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139549" y="6085194"/>
          <a:ext cx="8386120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endParaRPr lang="en-US" sz="14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0.00586</cdr:x>
      <cdr:y>0.10898</cdr:y>
    </cdr:from>
    <cdr:to>
      <cdr:x>0.25586</cdr:x>
      <cdr:y>0.14934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685276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49716" y="431485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0.0161</cdr:x>
      <cdr:y>0.00809</cdr:y>
    </cdr:from>
    <cdr:to>
      <cdr:x>0.9839</cdr:x>
      <cdr:y>0.00834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139439" y="50800"/>
          <a:ext cx="8379435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0.0161</cdr:x>
      <cdr:y>0.00809</cdr:y>
    </cdr:from>
    <cdr:to>
      <cdr:x>0.01629</cdr:x>
      <cdr:y>0.96773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139439" y="50800"/>
          <a:ext cx="1588" cy="602783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0.45362</cdr:x>
      <cdr:y>0.48528</cdr:y>
    </cdr:from>
    <cdr:to>
      <cdr:x>0.54638</cdr:x>
      <cdr:y>0.5228</cdr:y>
    </cdr:to>
    <cdr:sp macro="" textlink="">
      <cdr:nvSpPr>
        <cdr:cNvPr id="24" name="SeriesLabel: Fitted BC" hidden="1"/>
        <cdr:cNvSpPr txBox="1"/>
      </cdr:nvSpPr>
      <cdr:spPr>
        <a:xfrm xmlns:a="http://schemas.openxmlformats.org/drawingml/2006/main">
          <a:off x="3930737" y="3051511"/>
          <a:ext cx="803746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latin typeface="Times New Roman"/>
            </a:rPr>
            <a:t>Fitted BC</a:t>
          </a:r>
        </a:p>
      </cdr:txBody>
    </cdr:sp>
  </cdr:relSizeAnchor>
  <cdr:relSizeAnchor xmlns:cdr="http://schemas.openxmlformats.org/drawingml/2006/chartDrawing">
    <cdr:from>
      <cdr:x>0.45889</cdr:x>
      <cdr:y>0.48528</cdr:y>
    </cdr:from>
    <cdr:to>
      <cdr:x>0.54111</cdr:x>
      <cdr:y>0.5228</cdr:y>
    </cdr:to>
    <cdr:sp macro="" textlink="">
      <cdr:nvSpPr>
        <cdr:cNvPr id="25" name="SeriesLabel: New BC" hidden="1"/>
        <cdr:cNvSpPr txBox="1"/>
      </cdr:nvSpPr>
      <cdr:spPr>
        <a:xfrm xmlns:a="http://schemas.openxmlformats.org/drawingml/2006/main">
          <a:off x="3976423" y="3051511"/>
          <a:ext cx="712375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latin typeface="Times New Roman"/>
            </a:rPr>
            <a:t>New BC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1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12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Fals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0.00414</cdr:x>
      <cdr:y>0.09715</cdr:y>
    </cdr:from>
    <cdr:to>
      <cdr:x>0.05541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851" y="610886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0.09356</cdr:x>
      <cdr:y>0.96973</cdr:y>
    </cdr:from>
    <cdr:to>
      <cdr:x>0.9509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810631" y="6098739"/>
          <a:ext cx="7427777" cy="190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JOLTS, CPS, CBO, and authors'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0.08891</cdr:x>
      <cdr:y>0.00808</cdr:y>
    </cdr:from>
    <cdr:to>
      <cdr:x>0.91109</cdr:x>
      <cdr:y>0.05248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770391" y="50800"/>
          <a:ext cx="7124438" cy="27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Monthly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observations; pre-2007-recession fit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0.00808</cdr:y>
    </cdr:from>
    <cdr:to>
      <cdr:x>1</cdr:x>
      <cdr:y>0.06458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63836" cy="3553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Actual and fitted Beveridge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0.09356</cdr:x>
      <cdr:y>0.93745</cdr:y>
    </cdr:from>
    <cdr:to>
      <cdr:x>0.9509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810631" y="5895711"/>
          <a:ext cx="7427777" cy="2538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0.25586</cdr:x>
      <cdr:y>0.04844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5959" cy="2538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   </a:t>
          </a:r>
        </a:p>
      </cdr:txBody>
    </cdr:sp>
  </cdr:relSizeAnchor>
  <cdr:relSizeAnchor xmlns:cdr="http://schemas.openxmlformats.org/drawingml/2006/chartDrawing">
    <cdr:from>
      <cdr:x>0.75</cdr:x>
      <cdr:y>0.00808</cdr:y>
    </cdr:from>
    <cdr:to>
      <cdr:x>1</cdr:x>
      <cdr:y>0.04844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49716" y="50800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0.19998</cdr:x>
      <cdr:y>0.12498</cdr:y>
    </cdr:from>
    <cdr:to>
      <cdr:x>0.25523</cdr:x>
      <cdr:y>0.16251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731485" y="785071"/>
          <a:ext cx="478371" cy="23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True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0.09358</cdr:x>
      <cdr:y>0.06857</cdr:y>
    </cdr:from>
    <cdr:to>
      <cdr:x>0.95089</cdr:x>
      <cdr:y>0.06883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810549" y="431089"/>
          <a:ext cx="7425462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0.09358</cdr:x>
      <cdr:y>0.06857</cdr:y>
    </cdr:from>
    <cdr:to>
      <cdr:x>0.09377</cdr:x>
      <cdr:y>0.87254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810549" y="431089"/>
          <a:ext cx="1588" cy="505414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0.32937</cdr:x>
      <cdr:y>0.1251</cdr:y>
    </cdr:from>
    <cdr:to>
      <cdr:x>0.43528</cdr:x>
      <cdr:y>0.16263</cdr:y>
    </cdr:to>
    <cdr:sp macro="" textlink="">
      <cdr:nvSpPr>
        <cdr:cNvPr id="27" name="SeriesLabel: New BC"/>
        <cdr:cNvSpPr txBox="1"/>
      </cdr:nvSpPr>
      <cdr:spPr>
        <a:xfrm xmlns:a="http://schemas.openxmlformats.org/drawingml/2006/main">
          <a:off x="2853587" y="786744"/>
          <a:ext cx="917587" cy="236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Shifted BC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8" name="FRBMDSeriesMarkers: JCCurv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0.57902</cdr:x>
      <cdr:y>0.01837</cdr:y>
    </cdr:from>
    <cdr:to>
      <cdr:x>0.76184</cdr:x>
      <cdr:y>0.05589</cdr:y>
    </cdr:to>
    <cdr:sp macro="" textlink="">
      <cdr:nvSpPr>
        <cdr:cNvPr id="29" name="SeriesLabel: JCCurve"/>
        <cdr:cNvSpPr txBox="1"/>
      </cdr:nvSpPr>
      <cdr:spPr>
        <a:xfrm xmlns:a="http://schemas.openxmlformats.org/drawingml/2006/main">
          <a:off x="5016571" y="115536"/>
          <a:ext cx="1583896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C00000"/>
              </a:solidFill>
              <a:latin typeface="Times New Roman"/>
            </a:rPr>
            <a:t>Empirical JC curve</a:t>
          </a:r>
        </a:p>
      </cdr:txBody>
    </cdr:sp>
  </cdr:relSizeAnchor>
  <cdr:relSizeAnchor xmlns:cdr="http://schemas.openxmlformats.org/drawingml/2006/chartDrawing">
    <cdr:from>
      <cdr:x>0.63743</cdr:x>
      <cdr:y>0.07218</cdr:y>
    </cdr:from>
    <cdr:to>
      <cdr:x>0.64058</cdr:x>
      <cdr:y>0.83804</cdr:y>
    </cdr:to>
    <cdr:sp macro="" textlink="">
      <cdr:nvSpPr>
        <cdr:cNvPr id="33" name="Straight Connector 32"/>
        <cdr:cNvSpPr/>
      </cdr:nvSpPr>
      <cdr:spPr>
        <a:xfrm xmlns:a="http://schemas.openxmlformats.org/drawingml/2006/main" rot="5400000" flipV="1">
          <a:off x="3127413" y="2847418"/>
          <a:ext cx="4814579" cy="27284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0.47589</cdr:x>
      <cdr:y>0.06676</cdr:y>
    </cdr:from>
    <cdr:to>
      <cdr:x>0.47787</cdr:x>
      <cdr:y>0.82996</cdr:y>
    </cdr:to>
    <cdr:sp macro="" textlink="">
      <cdr:nvSpPr>
        <cdr:cNvPr id="37" name="Straight Connector 36"/>
        <cdr:cNvSpPr/>
      </cdr:nvSpPr>
      <cdr:spPr>
        <a:xfrm xmlns:a="http://schemas.openxmlformats.org/drawingml/2006/main" rot="5400000" flipV="1">
          <a:off x="1731498" y="2810048"/>
          <a:ext cx="4797857" cy="17149"/>
        </a:xfrm>
        <a:prstGeom xmlns:a="http://schemas.openxmlformats.org/drawingml/2006/main" prst="line">
          <a:avLst/>
        </a:prstGeom>
        <a:ln xmlns:a="http://schemas.openxmlformats.org/drawingml/2006/main" w="12700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0.09148</cdr:x>
      <cdr:y>0.47007</cdr:y>
    </cdr:from>
    <cdr:to>
      <cdr:x>0.96635</cdr:x>
      <cdr:y>0.47007</cdr:y>
    </cdr:to>
    <cdr:sp macro="" textlink="">
      <cdr:nvSpPr>
        <cdr:cNvPr id="34" name="Straight Connector 33"/>
        <cdr:cNvSpPr/>
      </cdr:nvSpPr>
      <cdr:spPr>
        <a:xfrm xmlns:a="http://schemas.openxmlformats.org/drawingml/2006/main">
          <a:off x="792604" y="2956308"/>
          <a:ext cx="7579730" cy="0"/>
        </a:xfrm>
        <a:prstGeom xmlns:a="http://schemas.openxmlformats.org/drawingml/2006/main" prst="line">
          <a:avLst/>
        </a:prstGeom>
        <a:ln xmlns:a="http://schemas.openxmlformats.org/drawingml/2006/main" w="12700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0.44364</cdr:x>
      <cdr:y>0.83301</cdr:y>
    </cdr:from>
    <cdr:to>
      <cdr:x>0.50619</cdr:x>
      <cdr:y>0.87646</cdr:y>
    </cdr:to>
    <cdr:sp macro="" textlink="">
      <cdr:nvSpPr>
        <cdr:cNvPr id="30" name="TextBox 29"/>
        <cdr:cNvSpPr txBox="1"/>
      </cdr:nvSpPr>
      <cdr:spPr>
        <a:xfrm xmlns:a="http://schemas.openxmlformats.org/drawingml/2006/main">
          <a:off x="3842564" y="5236720"/>
          <a:ext cx="541770" cy="273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i="1">
              <a:latin typeface="Times New Roman" pitchFamily="18" charset="0"/>
              <a:cs typeface="Times New Roman" pitchFamily="18" charset="0"/>
            </a:rPr>
            <a:t>5.6%</a:t>
          </a:r>
        </a:p>
      </cdr:txBody>
    </cdr:sp>
  </cdr:relSizeAnchor>
  <cdr:relSizeAnchor xmlns:cdr="http://schemas.openxmlformats.org/drawingml/2006/chartDrawing">
    <cdr:from>
      <cdr:x>0.61218</cdr:x>
      <cdr:y>0.83273</cdr:y>
    </cdr:from>
    <cdr:to>
      <cdr:x>0.67525</cdr:x>
      <cdr:y>0.87618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5302348" y="5234958"/>
          <a:ext cx="546274" cy="273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200" i="1">
              <a:latin typeface="Times New Roman" pitchFamily="18" charset="0"/>
              <a:cs typeface="Times New Roman" pitchFamily="18" charset="0"/>
            </a:rPr>
            <a:t>7.1%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1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2" name="FRBMDSeriesMarkers: Last month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BC'!$T$4!*FRB*!</a:t>
          </a:r>
        </a:p>
      </cdr:txBody>
    </cdr:sp>
  </cdr:relSizeAnchor>
  <cdr:relSizeAnchor xmlns:cdr="http://schemas.openxmlformats.org/drawingml/2006/chartDrawing">
    <cdr:from>
      <cdr:x>0.45981</cdr:x>
      <cdr:y>0.45181</cdr:y>
    </cdr:from>
    <cdr:to>
      <cdr:x>0.56704</cdr:x>
      <cdr:y>0.48933</cdr:y>
    </cdr:to>
    <cdr:sp macro="" textlink="">
      <cdr:nvSpPr>
        <cdr:cNvPr id="13" name="SeriesLabel: Last month" hidden="1"/>
        <cdr:cNvSpPr txBox="1"/>
      </cdr:nvSpPr>
      <cdr:spPr>
        <a:xfrm xmlns:a="http://schemas.openxmlformats.org/drawingml/2006/main">
          <a:off x="3983236" y="2841807"/>
          <a:ext cx="92890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latin typeface="Times New Roman"/>
            </a:rPr>
            <a:t>Last month</a:t>
          </a:r>
        </a:p>
      </cdr:txBody>
    </cdr:sp>
  </cdr:relSizeAnchor>
  <cdr:relSizeAnchor xmlns:cdr="http://schemas.openxmlformats.org/drawingml/2006/chartDrawing">
    <cdr:from>
      <cdr:x>0.00587</cdr:x>
      <cdr:y>0.00808</cdr:y>
    </cdr:from>
    <cdr:to>
      <cdr:x>0.15249</cdr:x>
      <cdr:y>0.2101</cdr:y>
    </cdr:to>
    <cdr:sp macro="" textlink="">
      <cdr:nvSpPr>
        <cdr:cNvPr id="14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Fals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0.00414</cdr:x>
      <cdr:y>0.09715</cdr:y>
    </cdr:from>
    <cdr:to>
      <cdr:x>0.05541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851" y="610886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0.09356</cdr:x>
      <cdr:y>0.96973</cdr:y>
    </cdr:from>
    <cdr:to>
      <cdr:x>0.9509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810631" y="6098739"/>
          <a:ext cx="7427777" cy="190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JOLTS, CPS, CBO, and authors'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0.08891</cdr:x>
      <cdr:y>0.00808</cdr:y>
    </cdr:from>
    <cdr:to>
      <cdr:x>0.91109</cdr:x>
      <cdr:y>0.05248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770391" y="50800"/>
          <a:ext cx="7124438" cy="27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Monthly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observations; pre-2007-recession fit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0.00808</cdr:y>
    </cdr:from>
    <cdr:to>
      <cdr:x>1</cdr:x>
      <cdr:y>0.06458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63836" cy="3553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Actual and fitted Beveridge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0.09356</cdr:x>
      <cdr:y>0.93745</cdr:y>
    </cdr:from>
    <cdr:to>
      <cdr:x>0.9509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810631" y="5895711"/>
          <a:ext cx="7427777" cy="2538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0.25586</cdr:x>
      <cdr:y>0.04844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5959" cy="2538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   </a:t>
          </a:r>
        </a:p>
      </cdr:txBody>
    </cdr:sp>
  </cdr:relSizeAnchor>
  <cdr:relSizeAnchor xmlns:cdr="http://schemas.openxmlformats.org/drawingml/2006/chartDrawing">
    <cdr:from>
      <cdr:x>0.75</cdr:x>
      <cdr:y>0.00808</cdr:y>
    </cdr:from>
    <cdr:to>
      <cdr:x>1</cdr:x>
      <cdr:y>0.04844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49716" y="50800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0.19998</cdr:x>
      <cdr:y>0.12498</cdr:y>
    </cdr:from>
    <cdr:to>
      <cdr:x>0.25523</cdr:x>
      <cdr:y>0.16251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731485" y="785071"/>
          <a:ext cx="478371" cy="23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True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0.09358</cdr:x>
      <cdr:y>0.06857</cdr:y>
    </cdr:from>
    <cdr:to>
      <cdr:x>0.95089</cdr:x>
      <cdr:y>0.06883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810549" y="431089"/>
          <a:ext cx="7425462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0.09358</cdr:x>
      <cdr:y>0.06857</cdr:y>
    </cdr:from>
    <cdr:to>
      <cdr:x>0.09377</cdr:x>
      <cdr:y>0.87254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810549" y="431090"/>
          <a:ext cx="1588" cy="505414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0.32937</cdr:x>
      <cdr:y>0.1251</cdr:y>
    </cdr:from>
    <cdr:to>
      <cdr:x>0.43528</cdr:x>
      <cdr:y>0.16263</cdr:y>
    </cdr:to>
    <cdr:sp macro="" textlink="">
      <cdr:nvSpPr>
        <cdr:cNvPr id="27" name="SeriesLabel: New BC"/>
        <cdr:cNvSpPr txBox="1"/>
      </cdr:nvSpPr>
      <cdr:spPr>
        <a:xfrm xmlns:a="http://schemas.openxmlformats.org/drawingml/2006/main">
          <a:off x="2853587" y="786744"/>
          <a:ext cx="917587" cy="236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Shifted BC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8" name="FRBMDSeriesMarkers: JCCurv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0.57902</cdr:x>
      <cdr:y>0.01837</cdr:y>
    </cdr:from>
    <cdr:to>
      <cdr:x>0.76184</cdr:x>
      <cdr:y>0.05589</cdr:y>
    </cdr:to>
    <cdr:sp macro="" textlink="">
      <cdr:nvSpPr>
        <cdr:cNvPr id="29" name="SeriesLabel: JCCurve"/>
        <cdr:cNvSpPr txBox="1"/>
      </cdr:nvSpPr>
      <cdr:spPr>
        <a:xfrm xmlns:a="http://schemas.openxmlformats.org/drawingml/2006/main">
          <a:off x="5016571" y="115536"/>
          <a:ext cx="1583896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C00000"/>
              </a:solidFill>
              <a:latin typeface="Times New Roman"/>
            </a:rPr>
            <a:t>Empirical JC curve</a:t>
          </a:r>
        </a:p>
      </cdr:txBody>
    </cdr:sp>
  </cdr:relSizeAnchor>
  <cdr:relSizeAnchor xmlns:cdr="http://schemas.openxmlformats.org/drawingml/2006/chartDrawing">
    <cdr:from>
      <cdr:x>0.4026</cdr:x>
      <cdr:y>0.05666</cdr:y>
    </cdr:from>
    <cdr:to>
      <cdr:x>0.40477</cdr:x>
      <cdr:y>0.86681</cdr:y>
    </cdr:to>
    <cdr:sp macro="" textlink="">
      <cdr:nvSpPr>
        <cdr:cNvPr id="37" name="Straight Connector 36"/>
        <cdr:cNvSpPr/>
      </cdr:nvSpPr>
      <cdr:spPr>
        <a:xfrm xmlns:a="http://schemas.openxmlformats.org/drawingml/2006/main" rot="5400000" flipV="1">
          <a:off x="949857" y="2894498"/>
          <a:ext cx="5095122" cy="18800"/>
        </a:xfrm>
        <a:prstGeom xmlns:a="http://schemas.openxmlformats.org/drawingml/2006/main" prst="line">
          <a:avLst/>
        </a:prstGeom>
        <a:ln xmlns:a="http://schemas.openxmlformats.org/drawingml/2006/main" w="12700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0.45097</cdr:x>
      <cdr:y>0.85926</cdr:y>
    </cdr:from>
    <cdr:to>
      <cdr:x>0.51352</cdr:x>
      <cdr:y>0.90271</cdr:y>
    </cdr:to>
    <cdr:sp macro="" textlink="">
      <cdr:nvSpPr>
        <cdr:cNvPr id="30" name="TextBox 29"/>
        <cdr:cNvSpPr txBox="1"/>
      </cdr:nvSpPr>
      <cdr:spPr>
        <a:xfrm xmlns:a="http://schemas.openxmlformats.org/drawingml/2006/main">
          <a:off x="3907136" y="5404001"/>
          <a:ext cx="541923" cy="273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i="1">
              <a:latin typeface="Times New Roman" pitchFamily="18" charset="0"/>
              <a:cs typeface="Times New Roman" pitchFamily="18" charset="0"/>
            </a:rPr>
            <a:t>5.6%</a:t>
          </a:r>
        </a:p>
      </cdr:txBody>
    </cdr:sp>
  </cdr:relSizeAnchor>
  <cdr:relSizeAnchor xmlns:cdr="http://schemas.openxmlformats.org/drawingml/2006/chartDrawing">
    <cdr:from>
      <cdr:x>0.60924</cdr:x>
      <cdr:y>0.85898</cdr:y>
    </cdr:from>
    <cdr:to>
      <cdr:x>0.67231</cdr:x>
      <cdr:y>0.90243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5278397" y="5402228"/>
          <a:ext cx="546428" cy="273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200" i="1">
              <a:latin typeface="Times New Roman" pitchFamily="18" charset="0"/>
              <a:cs typeface="Times New Roman" pitchFamily="18" charset="0"/>
            </a:rPr>
            <a:t>7.1%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1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2" name="FRBMDSeriesMarkers: Last month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BC'!$T$4!*FRB*!</a:t>
          </a:r>
        </a:p>
      </cdr:txBody>
    </cdr:sp>
  </cdr:relSizeAnchor>
  <cdr:relSizeAnchor xmlns:cdr="http://schemas.openxmlformats.org/drawingml/2006/chartDrawing">
    <cdr:from>
      <cdr:x>0.45981</cdr:x>
      <cdr:y>0.45181</cdr:y>
    </cdr:from>
    <cdr:to>
      <cdr:x>0.56704</cdr:x>
      <cdr:y>0.48933</cdr:y>
    </cdr:to>
    <cdr:sp macro="" textlink="">
      <cdr:nvSpPr>
        <cdr:cNvPr id="13" name="SeriesLabel: Last month" hidden="1"/>
        <cdr:cNvSpPr txBox="1"/>
      </cdr:nvSpPr>
      <cdr:spPr>
        <a:xfrm xmlns:a="http://schemas.openxmlformats.org/drawingml/2006/main">
          <a:off x="3983236" y="2841807"/>
          <a:ext cx="92890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latin typeface="Times New Roman"/>
            </a:rPr>
            <a:t>Last month</a:t>
          </a:r>
        </a:p>
      </cdr:txBody>
    </cdr:sp>
  </cdr:relSizeAnchor>
  <cdr:relSizeAnchor xmlns:cdr="http://schemas.openxmlformats.org/drawingml/2006/chartDrawing">
    <cdr:from>
      <cdr:x>0.48179</cdr:x>
      <cdr:y>0.30877</cdr:y>
    </cdr:from>
    <cdr:to>
      <cdr:x>0.7344</cdr:x>
      <cdr:y>0.52705</cdr:y>
    </cdr:to>
    <cdr:cxnSp macro="">
      <cdr:nvCxnSpPr>
        <cdr:cNvPr id="32" name="Straight Arrow Connector 31">
          <a:extLst xmlns:a="http://schemas.openxmlformats.org/drawingml/2006/main">
            <a:ext uri="{FF2B5EF4-FFF2-40B4-BE49-F238E27FC236}">
              <a16:creationId xmlns:a16="http://schemas.microsoft.com/office/drawing/2014/main" id="{EDFF0329-C307-77C1-7B6C-9493D5357A2D}"/>
            </a:ext>
          </a:extLst>
        </cdr:cNvPr>
        <cdr:cNvCxnSpPr/>
      </cdr:nvCxnSpPr>
      <cdr:spPr>
        <a:xfrm xmlns:a="http://schemas.openxmlformats.org/drawingml/2006/main">
          <a:off x="4174112" y="1941868"/>
          <a:ext cx="2188588" cy="1372832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arrow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0.64143</cdr:x>
      <cdr:y>0.31499</cdr:y>
    </cdr:from>
    <cdr:to>
      <cdr:x>0.86432</cdr:x>
      <cdr:y>0.45607</cdr:y>
    </cdr:to>
    <cdr:sp macro="" textlink="">
      <cdr:nvSpPr>
        <cdr:cNvPr id="35" name="TextBox 2"/>
        <cdr:cNvSpPr txBox="1"/>
      </cdr:nvSpPr>
      <cdr:spPr>
        <a:xfrm xmlns:a="http://schemas.openxmlformats.org/drawingml/2006/main">
          <a:off x="5557230" y="1980982"/>
          <a:ext cx="1931083" cy="887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>
              <a:solidFill>
                <a:schemeClr val="accent3"/>
              </a:solidFill>
            </a:rPr>
            <a:t>Shortfall in labor demand</a:t>
          </a:r>
        </a:p>
      </cdr:txBody>
    </cdr:sp>
  </cdr:relSizeAnchor>
  <cdr:relSizeAnchor xmlns:cdr="http://schemas.openxmlformats.org/drawingml/2006/chartDrawing">
    <cdr:from>
      <cdr:x>0.40498</cdr:x>
      <cdr:y>0.30669</cdr:y>
    </cdr:from>
    <cdr:to>
      <cdr:x>0.47426</cdr:x>
      <cdr:y>0.30877</cdr:y>
    </cdr:to>
    <cdr:cxnSp macro="">
      <cdr:nvCxnSpPr>
        <cdr:cNvPr id="36" name="Straight Arrow Connector 35">
          <a:extLst xmlns:a="http://schemas.openxmlformats.org/drawingml/2006/main">
            <a:ext uri="{FF2B5EF4-FFF2-40B4-BE49-F238E27FC236}">
              <a16:creationId xmlns:a16="http://schemas.microsoft.com/office/drawing/2014/main" id="{B86EC186-8C22-1482-6C9A-243D241F555D}"/>
            </a:ext>
          </a:extLst>
        </cdr:cNvPr>
        <cdr:cNvCxnSpPr/>
      </cdr:nvCxnSpPr>
      <cdr:spPr>
        <a:xfrm xmlns:a="http://schemas.openxmlformats.org/drawingml/2006/main">
          <a:off x="3508667" y="1928820"/>
          <a:ext cx="600205" cy="13048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0.17004</cdr:x>
      <cdr:y>0.24838</cdr:y>
    </cdr:from>
    <cdr:to>
      <cdr:x>0.40331</cdr:x>
      <cdr:y>0.38946</cdr:y>
    </cdr:to>
    <cdr:sp macro="" textlink="">
      <cdr:nvSpPr>
        <cdr:cNvPr id="38" name="TextBox 1"/>
        <cdr:cNvSpPr txBox="1"/>
      </cdr:nvSpPr>
      <cdr:spPr>
        <a:xfrm xmlns:a="http://schemas.openxmlformats.org/drawingml/2006/main">
          <a:off x="1473200" y="1562100"/>
          <a:ext cx="2021013" cy="8872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>
              <a:solidFill>
                <a:srgbClr val="FF0000"/>
              </a:solidFill>
            </a:rPr>
            <a:t>Increase</a:t>
          </a:r>
        </a:p>
        <a:p xmlns:a="http://schemas.openxmlformats.org/drawingml/2006/main">
          <a:pPr algn="ctr"/>
          <a:r>
            <a:rPr lang="en-US" sz="2400">
              <a:solidFill>
                <a:srgbClr val="FF0000"/>
              </a:solidFill>
            </a:rPr>
            <a:t>In</a:t>
          </a:r>
          <a:r>
            <a:rPr lang="en-US" sz="2400" baseline="0">
              <a:solidFill>
                <a:srgbClr val="FF0000"/>
              </a:solidFill>
            </a:rPr>
            <a:t> natural rate</a:t>
          </a:r>
          <a:endParaRPr lang="en-US" sz="24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0.00587</cdr:x>
      <cdr:y>0.00808</cdr:y>
    </cdr:from>
    <cdr:to>
      <cdr:x>0.15249</cdr:x>
      <cdr:y>0.2101</cdr:y>
    </cdr:to>
    <cdr:sp macro="" textlink="">
      <cdr:nvSpPr>
        <cdr:cNvPr id="14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0.00292</cdr:x>
      <cdr:y>0.09832</cdr:y>
    </cdr:from>
    <cdr:to>
      <cdr:x>0.05541</cdr:x>
      <cdr:y>0.12412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276" y="61825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0.04184</cdr:x>
      <cdr:y>0.96973</cdr:y>
    </cdr:from>
    <cdr:to>
      <cdr:x>0.90928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362594" y="6097842"/>
          <a:ext cx="7516510" cy="190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JOLTS, CPS, 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0.04184</cdr:x>
      <cdr:y>0.06458</cdr:y>
    </cdr:from>
    <cdr:to>
      <cdr:x>0.90928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362594" y="406081"/>
          <a:ext cx="7516510" cy="279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Monthly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observations; seasonally adjusted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0.00808</cdr:y>
    </cdr:from>
    <cdr:to>
      <cdr:x>0.90928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362594" y="50800"/>
          <a:ext cx="7516510" cy="355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Actual Beveridge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0.93745</cdr:y>
    </cdr:from>
    <cdr:to>
      <cdr:x>0.90928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362594" y="5894851"/>
          <a:ext cx="7516510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49716" y="431485"/>
          <a:ext cx="2166304" cy="25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1" name="FRBMDSeriesMarkers: v[t] pre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0.29837</cdr:x>
      <cdr:y>0.32983</cdr:y>
    </cdr:from>
    <cdr:to>
      <cdr:x>0.54717</cdr:x>
      <cdr:y>0.36735</cdr:y>
    </cdr:to>
    <cdr:sp macro="" textlink="">
      <cdr:nvSpPr>
        <cdr:cNvPr id="12" name="SeriesLabel: v[t] prerecession"/>
        <cdr:cNvSpPr txBox="1"/>
      </cdr:nvSpPr>
      <cdr:spPr>
        <a:xfrm xmlns:a="http://schemas.openxmlformats.org/drawingml/2006/main">
          <a:off x="2585442" y="2074061"/>
          <a:ext cx="2155907" cy="235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1F497D"/>
              </a:solidFill>
              <a:latin typeface="Arial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0.92758</cdr:x>
      <cdr:y>0.1273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362482" y="798037"/>
          <a:ext cx="7668826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0.04205</cdr:x>
      <cdr:y>0.87875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362482" y="798038"/>
          <a:ext cx="1588" cy="4721703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3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14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0.00297</cdr:x>
      <cdr:y>0.09834</cdr:y>
    </cdr:from>
    <cdr:to>
      <cdr:x>0.05544</cdr:x>
      <cdr:y>0.12411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793" y="61882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0.04771</cdr:x>
      <cdr:y>0.96973</cdr:y>
    </cdr:from>
    <cdr:to>
      <cdr:x>0.92894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413671" y="6102513"/>
          <a:ext cx="764043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 JOLTS, BLS, CBO, 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0.04771</cdr:x>
      <cdr:y>0.06458</cdr:y>
    </cdr:from>
    <cdr:to>
      <cdr:x>0.92894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413671" y="406400"/>
          <a:ext cx="7640433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Seasonally adjusted;</a:t>
          </a:r>
          <a:r>
            <a:rPr lang="en-US" sz="1600" b="0" i="0" u="none" baseline="0">
              <a:solidFill>
                <a:srgbClr val="000000"/>
              </a:solidFill>
              <a:latin typeface="Arial"/>
            </a:rPr>
            <a:t> quarterly data</a:t>
          </a:r>
          <a:endParaRPr lang="en-US" sz="16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0.04771</cdr:x>
      <cdr:y>0.00807</cdr:y>
    </cdr:from>
    <cdr:to>
      <cdr:x>0.92894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413671" y="50800"/>
          <a:ext cx="7640433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Natural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rate versus vacancy rate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0.04771</cdr:x>
      <cdr:y>0.93744</cdr:y>
    </cdr:from>
    <cdr:to>
      <cdr:x>0.92894</cdr:x>
      <cdr:y>0.9778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413671" y="5899313"/>
          <a:ext cx="7640433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Natural</a:t>
          </a:r>
          <a:r>
            <a:rPr lang="en-US" sz="1600" b="0" i="0" u="none" baseline="0">
              <a:solidFill>
                <a:srgbClr val="000000"/>
              </a:solidFill>
              <a:latin typeface="Arial"/>
            </a:rPr>
            <a:t> rate of unemployment</a:t>
          </a:r>
          <a:endParaRPr lang="en-US" sz="16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Befor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0.23227</cdr:x>
      <cdr:y>0.28865</cdr:y>
    </cdr:from>
    <cdr:to>
      <cdr:x>0.48356</cdr:x>
      <cdr:y>0.32614</cdr:y>
    </cdr:to>
    <cdr:sp macro="" textlink="">
      <cdr:nvSpPr>
        <cdr:cNvPr id="12" name="SeriesLabel: Before 2007 recession"/>
        <cdr:cNvSpPr txBox="1"/>
      </cdr:nvSpPr>
      <cdr:spPr>
        <a:xfrm xmlns:a="http://schemas.openxmlformats.org/drawingml/2006/main">
          <a:off x="2011956" y="1816504"/>
          <a:ext cx="2176687" cy="235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1"/>
              </a:solidFill>
              <a:latin typeface="Arial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Sinc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0.4281</cdr:x>
      <cdr:y>0.75566</cdr:y>
    </cdr:from>
    <cdr:to>
      <cdr:x>0.66756</cdr:x>
      <cdr:y>0.79316</cdr:y>
    </cdr:to>
    <cdr:sp macro="" textlink="">
      <cdr:nvSpPr>
        <cdr:cNvPr id="14" name="SeriesLabel: Since 2007 recession"/>
        <cdr:cNvSpPr txBox="1"/>
      </cdr:nvSpPr>
      <cdr:spPr>
        <a:xfrm xmlns:a="http://schemas.openxmlformats.org/drawingml/2006/main">
          <a:off x="3708997" y="4752429"/>
          <a:ext cx="2074642" cy="2358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6">
                  <a:lumMod val="75000"/>
                </a:schemeClr>
              </a:solidFill>
              <a:latin typeface="Arial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0.04121</cdr:x>
      <cdr:y>0.12703</cdr:y>
    </cdr:from>
    <cdr:to>
      <cdr:x>0.9289</cdr:x>
      <cdr:y>0.12728</cdr:y>
    </cdr:to>
    <cdr:cxnSp macro="">
      <cdr:nvCxnSpPr>
        <cdr:cNvPr id="19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9835328B-4F5D-E2ED-1622-D37BDFA4F753}"/>
            </a:ext>
          </a:extLst>
        </cdr:cNvPr>
        <cdr:cNvCxnSpPr/>
      </cdr:nvCxnSpPr>
      <cdr:spPr>
        <a:xfrm xmlns:a="http://schemas.openxmlformats.org/drawingml/2006/main">
          <a:off x="357055" y="798881"/>
          <a:ext cx="7690797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0.04121</cdr:x>
      <cdr:y>0.12703</cdr:y>
    </cdr:from>
    <cdr:to>
      <cdr:x>0.0414</cdr:x>
      <cdr:y>0.87881</cdr:y>
    </cdr:to>
    <cdr:cxnSp macro="">
      <cdr:nvCxnSpPr>
        <cdr:cNvPr id="21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B82DEA5E-4B60-1282-8E11-7ACF39C6C660}"/>
            </a:ext>
          </a:extLst>
        </cdr:cNvPr>
        <cdr:cNvCxnSpPr/>
      </cdr:nvCxnSpPr>
      <cdr:spPr>
        <a:xfrm xmlns:a="http://schemas.openxmlformats.org/drawingml/2006/main">
          <a:off x="357054" y="798881"/>
          <a:ext cx="1588" cy="4728071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2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23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0.00297</cdr:x>
      <cdr:y>0.09834</cdr:y>
    </cdr:from>
    <cdr:to>
      <cdr:x>0.05544</cdr:x>
      <cdr:y>0.12411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793" y="61882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0.04771</cdr:x>
      <cdr:y>0.96973</cdr:y>
    </cdr:from>
    <cdr:to>
      <cdr:x>0.92894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413671" y="6102513"/>
          <a:ext cx="764043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 JOLTS, BLS, CBO, 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0.04771</cdr:x>
      <cdr:y>0.06458</cdr:y>
    </cdr:from>
    <cdr:to>
      <cdr:x>0.92894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413671" y="406400"/>
          <a:ext cx="7640433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Seasonally adjusted;</a:t>
          </a:r>
          <a:r>
            <a:rPr lang="en-US" sz="1600" b="0" i="0" u="none" baseline="0">
              <a:solidFill>
                <a:srgbClr val="000000"/>
              </a:solidFill>
              <a:latin typeface="Arial"/>
            </a:rPr>
            <a:t> quarterly data; regression based on pre-2008 data</a:t>
          </a:r>
          <a:endParaRPr lang="en-US" sz="16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0.04771</cdr:x>
      <cdr:y>0.00807</cdr:y>
    </cdr:from>
    <cdr:to>
      <cdr:x>0.92894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413671" y="50800"/>
          <a:ext cx="7640433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Historical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Job Creation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0.04771</cdr:x>
      <cdr:y>0.93744</cdr:y>
    </cdr:from>
    <cdr:to>
      <cdr:x>0.92894</cdr:x>
      <cdr:y>0.9778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413671" y="5899313"/>
          <a:ext cx="7640433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Natural</a:t>
          </a:r>
          <a:r>
            <a:rPr lang="en-US" sz="1600" b="0" i="0" u="none" baseline="0">
              <a:solidFill>
                <a:srgbClr val="000000"/>
              </a:solidFill>
              <a:latin typeface="Arial"/>
            </a:rPr>
            <a:t> rate of unemployment</a:t>
          </a:r>
          <a:endParaRPr lang="en-US" sz="16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Befor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0.23227</cdr:x>
      <cdr:y>0.28865</cdr:y>
    </cdr:from>
    <cdr:to>
      <cdr:x>0.48356</cdr:x>
      <cdr:y>0.32614</cdr:y>
    </cdr:to>
    <cdr:sp macro="" textlink="">
      <cdr:nvSpPr>
        <cdr:cNvPr id="12" name="SeriesLabel: Before 2007 recession"/>
        <cdr:cNvSpPr txBox="1"/>
      </cdr:nvSpPr>
      <cdr:spPr>
        <a:xfrm xmlns:a="http://schemas.openxmlformats.org/drawingml/2006/main">
          <a:off x="2011956" y="1816504"/>
          <a:ext cx="2176687" cy="235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1"/>
              </a:solidFill>
              <a:latin typeface="Arial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Sinc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0.4266</cdr:x>
      <cdr:y>0.75359</cdr:y>
    </cdr:from>
    <cdr:to>
      <cdr:x>0.66606</cdr:x>
      <cdr:y>0.79109</cdr:y>
    </cdr:to>
    <cdr:sp macro="" textlink="">
      <cdr:nvSpPr>
        <cdr:cNvPr id="14" name="SeriesLabel: Since 2007 recession"/>
        <cdr:cNvSpPr txBox="1"/>
      </cdr:nvSpPr>
      <cdr:spPr>
        <a:xfrm xmlns:a="http://schemas.openxmlformats.org/drawingml/2006/main">
          <a:off x="3695950" y="4739381"/>
          <a:ext cx="2074642" cy="2358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6">
                  <a:lumMod val="75000"/>
                </a:schemeClr>
              </a:solidFill>
              <a:latin typeface="Arial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0.04123</cdr:x>
      <cdr:y>0.12705</cdr:y>
    </cdr:from>
    <cdr:to>
      <cdr:x>0.92887</cdr:x>
      <cdr:y>0.1273</cdr:y>
    </cdr:to>
    <cdr:cxnSp macro="">
      <cdr:nvCxnSpPr>
        <cdr:cNvPr id="19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468177D3-003C-E918-8493-45D1A16CF9FC}"/>
            </a:ext>
          </a:extLst>
        </cdr:cNvPr>
        <cdr:cNvCxnSpPr/>
      </cdr:nvCxnSpPr>
      <cdr:spPr>
        <a:xfrm xmlns:a="http://schemas.openxmlformats.org/drawingml/2006/main">
          <a:off x="356965" y="798035"/>
          <a:ext cx="7685450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0.04123</cdr:x>
      <cdr:y>0.12705</cdr:y>
    </cdr:from>
    <cdr:to>
      <cdr:x>0.04141</cdr:x>
      <cdr:y>0.87874</cdr:y>
    </cdr:to>
    <cdr:cxnSp macro="">
      <cdr:nvCxnSpPr>
        <cdr:cNvPr id="21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23DB87D1-66D6-E74C-8ECC-08EE8B895C3D}"/>
            </a:ext>
          </a:extLst>
        </cdr:cNvPr>
        <cdr:cNvCxnSpPr/>
      </cdr:nvCxnSpPr>
      <cdr:spPr>
        <a:xfrm xmlns:a="http://schemas.openxmlformats.org/drawingml/2006/main">
          <a:off x="356965" y="798035"/>
          <a:ext cx="1588" cy="4721642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2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SeriesMarkers: Fitted JC curv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0.41261</cdr:x>
      <cdr:y>0.48418</cdr:y>
    </cdr:from>
    <cdr:to>
      <cdr:x>0.58359</cdr:x>
      <cdr:y>0.52168</cdr:y>
    </cdr:to>
    <cdr:sp macro="" textlink="">
      <cdr:nvSpPr>
        <cdr:cNvPr id="24" name="SeriesLabel: Fitted JC curve" hidden="1"/>
        <cdr:cNvSpPr txBox="1"/>
      </cdr:nvSpPr>
      <cdr:spPr>
        <a:xfrm xmlns:a="http://schemas.openxmlformats.org/drawingml/2006/main">
          <a:off x="3577401" y="3046976"/>
          <a:ext cx="148245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latin typeface="Arial"/>
            </a:rPr>
            <a:t>Fitted JC curve</a:t>
          </a:r>
        </a:p>
      </cdr:txBody>
    </cdr:sp>
  </cdr:relSizeAnchor>
  <cdr:relSizeAnchor xmlns:cdr="http://schemas.openxmlformats.org/drawingml/2006/chartDrawing">
    <cdr:from>
      <cdr:x>0.04695</cdr:x>
      <cdr:y>0.81759</cdr:y>
    </cdr:from>
    <cdr:to>
      <cdr:x>0.82254</cdr:x>
      <cdr:y>0.86158</cdr:y>
    </cdr:to>
    <cdr:sp macro="" textlink="'Plumbing - JC estimate'!$G$12">
      <cdr:nvSpPr>
        <cdr:cNvPr id="25" name="TextBox 24"/>
        <cdr:cNvSpPr txBox="1"/>
      </cdr:nvSpPr>
      <cdr:spPr>
        <a:xfrm xmlns:a="http://schemas.openxmlformats.org/drawingml/2006/main">
          <a:off x="407051" y="5145128"/>
          <a:ext cx="6724488" cy="276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64FFC84-A0E0-4EA0-B097-513E2BC98572}" type="TxLink">
            <a:rPr lang="en-US" sz="1400"/>
            <a:pPr/>
            <a:t>Regression: Vacancy rate = -2.7 + 1.2 * Natural rate of unemployment, R-squared = 0.34</a:t>
          </a:fld>
          <a:endParaRPr lang="en-US" sz="14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26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0.0042</cdr:x>
      <cdr:y>0.09716</cdr:y>
    </cdr:from>
    <cdr:to>
      <cdr:x>0.05544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6386" y="611454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0.05398</cdr:x>
      <cdr:y>0.96973</cdr:y>
    </cdr:from>
    <cdr:to>
      <cdr:x>0.95859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467348" y="6091215"/>
          <a:ext cx="7832380" cy="190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 BLS, CBO, 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and authors'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0.05249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0" y="50800"/>
          <a:ext cx="8658311" cy="2788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Seasonally adjusted;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quarterly data; regression based on pre-2008 data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0.0646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58311" cy="354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Historical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Job Creation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0.05398</cdr:x>
      <cdr:y>0.95964</cdr:y>
    </cdr:from>
    <cdr:to>
      <cdr:x>0.95859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467348" y="6078636"/>
          <a:ext cx="7832380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Natural</a:t>
          </a:r>
          <a:r>
            <a:rPr lang="en-US" sz="1400" b="0" i="0" u="none" baseline="0">
              <a:solidFill>
                <a:srgbClr val="000000"/>
              </a:solidFill>
              <a:latin typeface="Times New Roman"/>
            </a:rPr>
            <a:t> rate of unemployment</a:t>
          </a:r>
          <a:endParaRPr lang="en-US" sz="14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0.25587</cdr:x>
      <cdr:y>0.04845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4578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  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Befor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0.23515</cdr:x>
      <cdr:y>0.23946</cdr:y>
    </cdr:from>
    <cdr:to>
      <cdr:x>0.44703</cdr:x>
      <cdr:y>0.27702</cdr:y>
    </cdr:to>
    <cdr:sp macro="" textlink="">
      <cdr:nvSpPr>
        <cdr:cNvPr id="12" name="SeriesLabel: Before 2007 recession"/>
        <cdr:cNvSpPr txBox="1"/>
      </cdr:nvSpPr>
      <cdr:spPr>
        <a:xfrm xmlns:a="http://schemas.openxmlformats.org/drawingml/2006/main">
          <a:off x="2035993" y="1504115"/>
          <a:ext cx="1834541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>
                  <a:lumMod val="65000"/>
                  <a:lumOff val="35000"/>
                </a:schemeClr>
              </a:solidFill>
              <a:latin typeface="Times New Roman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Since 2007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0.39814</cdr:x>
      <cdr:y>0.75731</cdr:y>
    </cdr:from>
    <cdr:to>
      <cdr:x>0.60159</cdr:x>
      <cdr:y>0.79487</cdr:y>
    </cdr:to>
    <cdr:sp macro="" textlink="">
      <cdr:nvSpPr>
        <cdr:cNvPr id="14" name="SeriesLabel: Since 2007 recession"/>
        <cdr:cNvSpPr txBox="1"/>
      </cdr:nvSpPr>
      <cdr:spPr>
        <a:xfrm xmlns:a="http://schemas.openxmlformats.org/drawingml/2006/main">
          <a:off x="3447178" y="4756919"/>
          <a:ext cx="1761538" cy="2359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horz" wrap="squar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ysClr val="windowText" lastClr="000000"/>
              </a:solidFill>
              <a:latin typeface="Times New Roman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0.07011</cdr:x>
      <cdr:y>0.0686</cdr:y>
    </cdr:from>
    <cdr:to>
      <cdr:x>0.95859</cdr:x>
      <cdr:y>0.06885</cdr:y>
    </cdr:to>
    <cdr:cxnSp macro="">
      <cdr:nvCxnSpPr>
        <cdr:cNvPr id="19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0E389DC0-8178-6CBB-CE31-F577333F8EBB}"/>
            </a:ext>
          </a:extLst>
        </cdr:cNvPr>
        <cdr:cNvCxnSpPr/>
      </cdr:nvCxnSpPr>
      <cdr:spPr>
        <a:xfrm xmlns:a="http://schemas.openxmlformats.org/drawingml/2006/main">
          <a:off x="607435" y="431434"/>
          <a:ext cx="7697589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0.07011</cdr:x>
      <cdr:y>0.0686</cdr:y>
    </cdr:from>
    <cdr:to>
      <cdr:x>0.07029</cdr:x>
      <cdr:y>0.90277</cdr:y>
    </cdr:to>
    <cdr:cxnSp macro="">
      <cdr:nvCxnSpPr>
        <cdr:cNvPr id="21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D83FC706-A9D1-9CA3-BB34-6BA4FA38D888}"/>
            </a:ext>
          </a:extLst>
        </cdr:cNvPr>
        <cdr:cNvCxnSpPr/>
      </cdr:nvCxnSpPr>
      <cdr:spPr>
        <a:xfrm xmlns:a="http://schemas.openxmlformats.org/drawingml/2006/main">
          <a:off x="607435" y="431434"/>
          <a:ext cx="1588" cy="524617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2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SeriesMarkers: Fitted JC curv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0.4258</cdr:x>
      <cdr:y>0.48418</cdr:y>
    </cdr:from>
    <cdr:to>
      <cdr:x>0.5704</cdr:x>
      <cdr:y>0.52168</cdr:y>
    </cdr:to>
    <cdr:sp macro="" textlink="">
      <cdr:nvSpPr>
        <cdr:cNvPr id="24" name="SeriesLabel: Fitted JC curve" hidden="1"/>
        <cdr:cNvSpPr txBox="1"/>
      </cdr:nvSpPr>
      <cdr:spPr>
        <a:xfrm xmlns:a="http://schemas.openxmlformats.org/drawingml/2006/main">
          <a:off x="3691784" y="3046964"/>
          <a:ext cx="1253677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Fitted JC curve</a:t>
          </a:r>
        </a:p>
      </cdr:txBody>
    </cdr:sp>
  </cdr:relSizeAnchor>
  <cdr:relSizeAnchor xmlns:cdr="http://schemas.openxmlformats.org/drawingml/2006/chartDrawing">
    <cdr:from>
      <cdr:x>0.07527</cdr:x>
      <cdr:y>0.85138</cdr:y>
    </cdr:from>
    <cdr:to>
      <cdr:x>0.85086</cdr:x>
      <cdr:y>0.89537</cdr:y>
    </cdr:to>
    <cdr:sp macro="" textlink="'Plumbing - JC estimate'!$G$12">
      <cdr:nvSpPr>
        <cdr:cNvPr id="25" name="TextBox 24"/>
        <cdr:cNvSpPr txBox="1"/>
      </cdr:nvSpPr>
      <cdr:spPr>
        <a:xfrm xmlns:a="http://schemas.openxmlformats.org/drawingml/2006/main">
          <a:off x="651735" y="5347831"/>
          <a:ext cx="6715299" cy="276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64FFC84-A0E0-4EA0-B097-513E2BC98572}" type="TxLink">
            <a:rPr lang="en-US" sz="1400">
              <a:latin typeface="Times New Roman" pitchFamily="18" charset="0"/>
              <a:cs typeface="Times New Roman" pitchFamily="18" charset="0"/>
            </a:rPr>
            <a:pPr/>
            <a:t>Regression: Vacancy rate = -2.7 + 1.2 * Natural rate of unemployment, R-squared = 0.34</a:t>
          </a:fld>
          <a:endParaRPr lang="en-US" sz="14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26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0.00297</cdr:x>
      <cdr:y>0.09834</cdr:y>
    </cdr:from>
    <cdr:to>
      <cdr:x>0.05544</cdr:x>
      <cdr:y>0.12411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793" y="61882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0.03142</cdr:x>
      <cdr:y>0.96973</cdr:y>
    </cdr:from>
    <cdr:to>
      <cdr:x>0.94849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272415" y="6102513"/>
          <a:ext cx="7951171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 BLS, Conference Board, Barnichon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(2010)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and authors'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0.03142</cdr:x>
      <cdr:y>0.06458</cdr:y>
    </cdr:from>
    <cdr:to>
      <cdr:x>0.94849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272415" y="406400"/>
          <a:ext cx="7951171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Seasonally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adjusted; quarterly observations; merged HWI and JOLTS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0.03142</cdr:x>
      <cdr:y>0.00807</cdr:y>
    </cdr:from>
    <cdr:to>
      <cdr:x>0.94849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272415" y="50800"/>
          <a:ext cx="7951171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Historical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Beveridge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0.03142</cdr:x>
      <cdr:y>0.93744</cdr:y>
    </cdr:from>
    <cdr:to>
      <cdr:x>0.94849</cdr:x>
      <cdr:y>0.9778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272415" y="5899313"/>
          <a:ext cx="7951171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195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0.15972</cdr:x>
      <cdr:y>0.41284</cdr:y>
    </cdr:from>
    <cdr:to>
      <cdr:x>0.22554</cdr:x>
      <cdr:y>0.45034</cdr:y>
    </cdr:to>
    <cdr:sp macro="" textlink="">
      <cdr:nvSpPr>
        <cdr:cNvPr id="12" name="SeriesLabel: 1950s"/>
        <cdr:cNvSpPr txBox="1"/>
      </cdr:nvSpPr>
      <cdr:spPr>
        <a:xfrm xmlns:a="http://schemas.openxmlformats.org/drawingml/2006/main">
          <a:off x="1384791" y="2598025"/>
          <a:ext cx="570670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B3A2C7"/>
              </a:solidFill>
              <a:latin typeface="Arial"/>
            </a:rPr>
            <a:t>1950s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196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0.20475</cdr:x>
      <cdr:y>0.19033</cdr:y>
    </cdr:from>
    <cdr:to>
      <cdr:x>0.27057</cdr:x>
      <cdr:y>0.22782</cdr:y>
    </cdr:to>
    <cdr:sp macro="" textlink="">
      <cdr:nvSpPr>
        <cdr:cNvPr id="14" name="SeriesLabel: 1960s"/>
        <cdr:cNvSpPr txBox="1"/>
      </cdr:nvSpPr>
      <cdr:spPr>
        <a:xfrm xmlns:a="http://schemas.openxmlformats.org/drawingml/2006/main">
          <a:off x="1772816" y="1195503"/>
          <a:ext cx="569890" cy="235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C00000"/>
              </a:solidFill>
              <a:latin typeface="Arial"/>
            </a:rPr>
            <a:t>1960s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SeriesMarkers: 197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0.52501</cdr:x>
      <cdr:y>0.20454</cdr:y>
    </cdr:from>
    <cdr:to>
      <cdr:x>0.59083</cdr:x>
      <cdr:y>0.24204</cdr:y>
    </cdr:to>
    <cdr:sp macro="" textlink="">
      <cdr:nvSpPr>
        <cdr:cNvPr id="16" name="SeriesLabel: 1970s"/>
        <cdr:cNvSpPr txBox="1"/>
      </cdr:nvSpPr>
      <cdr:spPr>
        <a:xfrm xmlns:a="http://schemas.openxmlformats.org/drawingml/2006/main">
          <a:off x="4545657" y="1284784"/>
          <a:ext cx="569890" cy="235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00B050"/>
              </a:solidFill>
              <a:latin typeface="Arial"/>
            </a:rPr>
            <a:t>1970s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SeriesMarkers: 198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0.73626</cdr:x>
      <cdr:y>0.40887</cdr:y>
    </cdr:from>
    <cdr:to>
      <cdr:x>0.80208</cdr:x>
      <cdr:y>0.44636</cdr:y>
    </cdr:to>
    <cdr:sp macro="" textlink="">
      <cdr:nvSpPr>
        <cdr:cNvPr id="18" name="SeriesLabel: 1980s"/>
        <cdr:cNvSpPr txBox="1"/>
      </cdr:nvSpPr>
      <cdr:spPr>
        <a:xfrm xmlns:a="http://schemas.openxmlformats.org/drawingml/2006/main">
          <a:off x="6374796" y="2568227"/>
          <a:ext cx="569891" cy="235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FFCC00"/>
              </a:solidFill>
              <a:latin typeface="Arial"/>
            </a:rPr>
            <a:t>1980s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9" name="FRBMDSeriesMarkers: 199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0.56237</cdr:x>
      <cdr:y>0.53115</cdr:y>
    </cdr:from>
    <cdr:to>
      <cdr:x>0.62819</cdr:x>
      <cdr:y>0.56864</cdr:y>
    </cdr:to>
    <cdr:sp macro="" textlink="">
      <cdr:nvSpPr>
        <cdr:cNvPr id="20" name="SeriesLabel: 1990s"/>
        <cdr:cNvSpPr txBox="1"/>
      </cdr:nvSpPr>
      <cdr:spPr>
        <a:xfrm xmlns:a="http://schemas.openxmlformats.org/drawingml/2006/main">
          <a:off x="4872273" y="3340487"/>
          <a:ext cx="570253" cy="235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0070C0"/>
              </a:solidFill>
              <a:latin typeface="Arial"/>
            </a:rPr>
            <a:t>1990s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1" name="FRBMDSeriesMarkers: 200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0.80775</cdr:x>
      <cdr:y>0.73615</cdr:y>
    </cdr:from>
    <cdr:to>
      <cdr:x>0.87357</cdr:x>
      <cdr:y>0.77365</cdr:y>
    </cdr:to>
    <cdr:sp macro="" textlink="">
      <cdr:nvSpPr>
        <cdr:cNvPr id="22" name="SeriesLabel: 2000s"/>
        <cdr:cNvSpPr txBox="1"/>
      </cdr:nvSpPr>
      <cdr:spPr>
        <a:xfrm xmlns:a="http://schemas.openxmlformats.org/drawingml/2006/main">
          <a:off x="6993728" y="4623999"/>
          <a:ext cx="569890" cy="235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E46C0A"/>
              </a:solidFill>
              <a:latin typeface="Arial"/>
            </a:rPr>
            <a:t>2000s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0.03143</cdr:x>
      <cdr:y>0.12703</cdr:y>
    </cdr:from>
    <cdr:to>
      <cdr:x>0.94846</cdr:x>
      <cdr:y>0.12728</cdr:y>
    </cdr:to>
    <cdr:cxnSp macro="">
      <cdr:nvCxnSpPr>
        <cdr:cNvPr id="2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4E32F745-0EA0-1F68-0D24-93C7280486AE}"/>
            </a:ext>
          </a:extLst>
        </cdr:cNvPr>
        <cdr:cNvCxnSpPr/>
      </cdr:nvCxnSpPr>
      <cdr:spPr>
        <a:xfrm xmlns:a="http://schemas.openxmlformats.org/drawingml/2006/main">
          <a:off x="272313" y="798881"/>
          <a:ext cx="7945020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0.03143</cdr:x>
      <cdr:y>0.12703</cdr:y>
    </cdr:from>
    <cdr:to>
      <cdr:x>0.03161</cdr:x>
      <cdr:y>0.87881</cdr:y>
    </cdr:to>
    <cdr:cxnSp macro="">
      <cdr:nvCxnSpPr>
        <cdr:cNvPr id="2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0B879F0C-F35F-C7B4-FB0E-96A7D022153A}"/>
            </a:ext>
          </a:extLst>
        </cdr:cNvPr>
        <cdr:cNvCxnSpPr/>
      </cdr:nvCxnSpPr>
      <cdr:spPr>
        <a:xfrm xmlns:a="http://schemas.openxmlformats.org/drawingml/2006/main">
          <a:off x="272312" y="798882"/>
          <a:ext cx="1588" cy="4728071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31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0.00413</cdr:x>
      <cdr:y>0.09714</cdr:y>
    </cdr:from>
    <cdr:to>
      <cdr:x>0.05544</cdr:x>
      <cdr:y>0.12531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728" y="610157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0.05398</cdr:x>
      <cdr:y>0.96973</cdr:y>
    </cdr:from>
    <cdr:to>
      <cdr:x>0.96189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467348" y="6091215"/>
          <a:ext cx="7860955" cy="190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 BLS, Conference Board, Barnichon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(2010)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and authors'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0.05249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0" y="50800"/>
          <a:ext cx="8658311" cy="278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Seasonally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adjusted; quarterly observations; merged HWI and JOLTS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0.0646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58311" cy="354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Historical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Beveridge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0.05398</cdr:x>
      <cdr:y>0.93746</cdr:y>
    </cdr:from>
    <cdr:to>
      <cdr:x>0.96189</cdr:x>
      <cdr:y>0.97782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467348" y="5888500"/>
          <a:ext cx="7860955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0.00587</cdr:x>
      <cdr:y>0.01213</cdr:y>
    </cdr:from>
    <cdr:to>
      <cdr:x>0.25587</cdr:x>
      <cdr:y>0.05249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76177"/>
          <a:ext cx="2164578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195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0.21886</cdr:x>
      <cdr:y>0.45687</cdr:y>
    </cdr:from>
    <cdr:to>
      <cdr:x>0.27547</cdr:x>
      <cdr:y>0.49444</cdr:y>
    </cdr:to>
    <cdr:sp macro="" textlink="">
      <cdr:nvSpPr>
        <cdr:cNvPr id="12" name="SeriesLabel: 1950s"/>
        <cdr:cNvSpPr txBox="1"/>
      </cdr:nvSpPr>
      <cdr:spPr>
        <a:xfrm xmlns:a="http://schemas.openxmlformats.org/drawingml/2006/main">
          <a:off x="1894930" y="2869783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B3A2C7"/>
              </a:solidFill>
              <a:latin typeface="Times New Roman"/>
            </a:rPr>
            <a:t>1950s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196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0.24978</cdr:x>
      <cdr:y>0.17604</cdr:y>
    </cdr:from>
    <cdr:to>
      <cdr:x>0.3064</cdr:x>
      <cdr:y>0.2136</cdr:y>
    </cdr:to>
    <cdr:sp macro="" textlink="">
      <cdr:nvSpPr>
        <cdr:cNvPr id="14" name="SeriesLabel: 1960s"/>
        <cdr:cNvSpPr txBox="1"/>
      </cdr:nvSpPr>
      <cdr:spPr>
        <a:xfrm xmlns:a="http://schemas.openxmlformats.org/drawingml/2006/main">
          <a:off x="2162699" y="1105742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C00000"/>
              </a:solidFill>
              <a:latin typeface="Times New Roman"/>
            </a:rPr>
            <a:t>1960s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SeriesMarkers: 197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0.54372</cdr:x>
      <cdr:y>0.14878</cdr:y>
    </cdr:from>
    <cdr:to>
      <cdr:x>0.60033</cdr:x>
      <cdr:y>0.18634</cdr:y>
    </cdr:to>
    <cdr:sp macro="" textlink="">
      <cdr:nvSpPr>
        <cdr:cNvPr id="16" name="SeriesLabel: 1970s"/>
        <cdr:cNvSpPr txBox="1"/>
      </cdr:nvSpPr>
      <cdr:spPr>
        <a:xfrm xmlns:a="http://schemas.openxmlformats.org/drawingml/2006/main">
          <a:off x="4707661" y="934518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B050"/>
              </a:solidFill>
              <a:latin typeface="Times New Roman"/>
            </a:rPr>
            <a:t>1970s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SeriesMarkers: 198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0.74086</cdr:x>
      <cdr:y>0.40883</cdr:y>
    </cdr:from>
    <cdr:to>
      <cdr:x>0.79748</cdr:x>
      <cdr:y>0.4464</cdr:y>
    </cdr:to>
    <cdr:sp macro="" textlink="">
      <cdr:nvSpPr>
        <cdr:cNvPr id="18" name="SeriesLabel: 1980s"/>
        <cdr:cNvSpPr txBox="1"/>
      </cdr:nvSpPr>
      <cdr:spPr>
        <a:xfrm xmlns:a="http://schemas.openxmlformats.org/drawingml/2006/main">
          <a:off x="6414614" y="2568019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FFCC00"/>
              </a:solidFill>
              <a:latin typeface="Times New Roman"/>
            </a:rPr>
            <a:t>1980s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9" name="FRBMDSeriesMarkers: 199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0.63474</cdr:x>
      <cdr:y>0.59128</cdr:y>
    </cdr:from>
    <cdr:to>
      <cdr:x>0.69136</cdr:x>
      <cdr:y>0.62885</cdr:y>
    </cdr:to>
    <cdr:sp macro="" textlink="">
      <cdr:nvSpPr>
        <cdr:cNvPr id="20" name="SeriesLabel: 1990s"/>
        <cdr:cNvSpPr txBox="1"/>
      </cdr:nvSpPr>
      <cdr:spPr>
        <a:xfrm xmlns:a="http://schemas.openxmlformats.org/drawingml/2006/main">
          <a:off x="5495794" y="3714051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70C0"/>
              </a:solidFill>
              <a:latin typeface="Times New Roman"/>
            </a:rPr>
            <a:t>1990s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1" name="FRBMDSeriesMarkers: 200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0.82364</cdr:x>
      <cdr:y>0.72186</cdr:y>
    </cdr:from>
    <cdr:to>
      <cdr:x>0.88025</cdr:x>
      <cdr:y>0.75943</cdr:y>
    </cdr:to>
    <cdr:sp macro="" textlink="">
      <cdr:nvSpPr>
        <cdr:cNvPr id="22" name="SeriesLabel: 2000s"/>
        <cdr:cNvSpPr txBox="1"/>
      </cdr:nvSpPr>
      <cdr:spPr>
        <a:xfrm xmlns:a="http://schemas.openxmlformats.org/drawingml/2006/main">
          <a:off x="7131290" y="4534259"/>
          <a:ext cx="49019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E46C0A"/>
              </a:solidFill>
              <a:latin typeface="Times New Roman"/>
            </a:rPr>
            <a:t>2000s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0.05395</cdr:x>
      <cdr:y>0.07262</cdr:y>
    </cdr:from>
    <cdr:to>
      <cdr:x>0.9619</cdr:x>
      <cdr:y>0.07287</cdr:y>
    </cdr:to>
    <cdr:cxnSp macro="">
      <cdr:nvCxnSpPr>
        <cdr:cNvPr id="2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5067726B-68C6-5B87-DEA5-566ADC12EE1C}"/>
            </a:ext>
          </a:extLst>
        </cdr:cNvPr>
        <cdr:cNvCxnSpPr/>
      </cdr:nvCxnSpPr>
      <cdr:spPr>
        <a:xfrm xmlns:a="http://schemas.openxmlformats.org/drawingml/2006/main">
          <a:off x="467436" y="456686"/>
          <a:ext cx="7866302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0.05395</cdr:x>
      <cdr:y>0.07262</cdr:y>
    </cdr:from>
    <cdr:to>
      <cdr:x>0.05414</cdr:x>
      <cdr:y>0.87258</cdr:y>
    </cdr:to>
    <cdr:cxnSp macro="">
      <cdr:nvCxnSpPr>
        <cdr:cNvPr id="2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B07CC82C-7ECF-2E2C-5D9D-A4E4E3D55D5C}"/>
            </a:ext>
          </a:extLst>
        </cdr:cNvPr>
        <cdr:cNvCxnSpPr/>
      </cdr:nvCxnSpPr>
      <cdr:spPr>
        <a:xfrm xmlns:a="http://schemas.openxmlformats.org/drawingml/2006/main">
          <a:off x="467436" y="456685"/>
          <a:ext cx="1588" cy="503105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31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0.00413</cdr:x>
      <cdr:y>0.09714</cdr:y>
    </cdr:from>
    <cdr:to>
      <cdr:x>0.05544</cdr:x>
      <cdr:y>0.12531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728" y="610157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0.05396</cdr:x>
      <cdr:y>0.96973</cdr:y>
    </cdr:from>
    <cdr:to>
      <cdr:x>0.96189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467408" y="6102523"/>
          <a:ext cx="7864574" cy="190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 BLS, Conference Board, Barnichon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(2010)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and authors'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0.05249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0" y="50800"/>
          <a:ext cx="8658311" cy="278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Seasonally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adjusted; quarterly observations; merged HWI and JOLTS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0.00807</cdr:y>
    </cdr:from>
    <cdr:to>
      <cdr:x>1</cdr:x>
      <cdr:y>0.06458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62051" cy="355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Historical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Beveridge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0.05836</cdr:x>
      <cdr:y>0.95964</cdr:y>
    </cdr:from>
    <cdr:to>
      <cdr:x>0.96189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505508" y="6089827"/>
          <a:ext cx="7826474" cy="253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0.25586</cdr:x>
      <cdr:y>0.02311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5513" cy="94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195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0.07694</cdr:x>
      <cdr:y>0.43617</cdr:y>
    </cdr:from>
    <cdr:to>
      <cdr:x>0.13355</cdr:x>
      <cdr:y>0.47374</cdr:y>
    </cdr:to>
    <cdr:sp macro="" textlink="">
      <cdr:nvSpPr>
        <cdr:cNvPr id="12" name="SeriesLabel: 1950s"/>
        <cdr:cNvSpPr txBox="1"/>
      </cdr:nvSpPr>
      <cdr:spPr>
        <a:xfrm xmlns:a="http://schemas.openxmlformats.org/drawingml/2006/main">
          <a:off x="666481" y="2744833"/>
          <a:ext cx="490359" cy="236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1950s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196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SeriesMarkers: 197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SeriesMarkers: 198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9" name="FRBMDSeriesMarkers: 199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1" name="FRBMDSeriesMarkers: 200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0.77913</cdr:x>
      <cdr:y>0.70613</cdr:y>
    </cdr:from>
    <cdr:to>
      <cdr:x>0.83574</cdr:x>
      <cdr:y>0.7437</cdr:y>
    </cdr:to>
    <cdr:sp macro="" textlink="">
      <cdr:nvSpPr>
        <cdr:cNvPr id="22" name="SeriesLabel: 2000s"/>
        <cdr:cNvSpPr txBox="1"/>
      </cdr:nvSpPr>
      <cdr:spPr>
        <a:xfrm xmlns:a="http://schemas.openxmlformats.org/drawingml/2006/main">
          <a:off x="6748890" y="4443673"/>
          <a:ext cx="490359" cy="236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2000s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0.05833</cdr:x>
      <cdr:y>0.04322</cdr:y>
    </cdr:from>
    <cdr:to>
      <cdr:x>0.96191</cdr:x>
      <cdr:y>0.04347</cdr:y>
    </cdr:to>
    <cdr:cxnSp macro="">
      <cdr:nvCxnSpPr>
        <cdr:cNvPr id="2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D2FAA98B-FACD-2E1C-DA3E-B9A9ECBAD411}"/>
            </a:ext>
          </a:extLst>
        </cdr:cNvPr>
        <cdr:cNvCxnSpPr/>
      </cdr:nvCxnSpPr>
      <cdr:spPr>
        <a:xfrm xmlns:a="http://schemas.openxmlformats.org/drawingml/2006/main">
          <a:off x="505625" y="272104"/>
          <a:ext cx="7831964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0.05833</cdr:x>
      <cdr:y>0.04322</cdr:y>
    </cdr:from>
    <cdr:to>
      <cdr:x>0.05852</cdr:x>
      <cdr:y>0.90291</cdr:y>
    </cdr:to>
    <cdr:cxnSp macro="">
      <cdr:nvCxnSpPr>
        <cdr:cNvPr id="2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03283895-4060-E042-01E2-602E55F7ABC8}"/>
            </a:ext>
          </a:extLst>
        </cdr:cNvPr>
        <cdr:cNvCxnSpPr/>
      </cdr:nvCxnSpPr>
      <cdr:spPr>
        <a:xfrm xmlns:a="http://schemas.openxmlformats.org/drawingml/2006/main">
          <a:off x="505625" y="272104"/>
          <a:ext cx="1588" cy="541260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0.11566</cdr:x>
      <cdr:y>0.11375</cdr:y>
    </cdr:from>
    <cdr:to>
      <cdr:x>0.17225</cdr:x>
      <cdr:y>0.15124</cdr:y>
    </cdr:to>
    <cdr:sp macro="" textlink="">
      <cdr:nvSpPr>
        <cdr:cNvPr id="14" name="SeriesLabel: 1960s"/>
        <cdr:cNvSpPr txBox="1"/>
      </cdr:nvSpPr>
      <cdr:spPr>
        <a:xfrm xmlns:a="http://schemas.openxmlformats.org/drawingml/2006/main">
          <a:off x="1001821" y="71580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1960s</a:t>
          </a:r>
        </a:p>
      </cdr:txBody>
    </cdr:sp>
  </cdr:relSizeAnchor>
  <cdr:relSizeAnchor xmlns:cdr="http://schemas.openxmlformats.org/drawingml/2006/chartDrawing">
    <cdr:from>
      <cdr:x>0.32019</cdr:x>
      <cdr:y>0.10164</cdr:y>
    </cdr:from>
    <cdr:to>
      <cdr:x>0.37678</cdr:x>
      <cdr:y>0.13913</cdr:y>
    </cdr:to>
    <cdr:sp macro="" textlink="">
      <cdr:nvSpPr>
        <cdr:cNvPr id="16" name="SeriesLabel: 1970s"/>
        <cdr:cNvSpPr txBox="1"/>
      </cdr:nvSpPr>
      <cdr:spPr>
        <a:xfrm xmlns:a="http://schemas.openxmlformats.org/drawingml/2006/main">
          <a:off x="2773471" y="63960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1970s</a:t>
          </a:r>
        </a:p>
      </cdr:txBody>
    </cdr:sp>
  </cdr:relSizeAnchor>
  <cdr:relSizeAnchor xmlns:cdr="http://schemas.openxmlformats.org/drawingml/2006/chartDrawing">
    <cdr:from>
      <cdr:x>0.83041</cdr:x>
      <cdr:y>0.53452</cdr:y>
    </cdr:from>
    <cdr:to>
      <cdr:x>0.887</cdr:x>
      <cdr:y>0.57202</cdr:y>
    </cdr:to>
    <cdr:sp macro="" textlink="">
      <cdr:nvSpPr>
        <cdr:cNvPr id="18" name="SeriesLabel: 1980s"/>
        <cdr:cNvSpPr txBox="1"/>
      </cdr:nvSpPr>
      <cdr:spPr>
        <a:xfrm xmlns:a="http://schemas.openxmlformats.org/drawingml/2006/main">
          <a:off x="7193071" y="336375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1980s</a:t>
          </a:r>
        </a:p>
      </cdr:txBody>
    </cdr:sp>
  </cdr:relSizeAnchor>
  <cdr:relSizeAnchor xmlns:cdr="http://schemas.openxmlformats.org/drawingml/2006/chartDrawing">
    <cdr:from>
      <cdr:x>0.57414</cdr:x>
      <cdr:y>0.5723</cdr:y>
    </cdr:from>
    <cdr:to>
      <cdr:x>0.63073</cdr:x>
      <cdr:y>0.6098</cdr:y>
    </cdr:to>
    <cdr:sp macro="" textlink="">
      <cdr:nvSpPr>
        <cdr:cNvPr id="20" name="SeriesLabel: 1990s"/>
        <cdr:cNvSpPr txBox="1"/>
      </cdr:nvSpPr>
      <cdr:spPr>
        <a:xfrm xmlns:a="http://schemas.openxmlformats.org/drawingml/2006/main">
          <a:off x="4976482" y="3603234"/>
          <a:ext cx="490508" cy="236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ysClr val="windowText" lastClr="000000"/>
              </a:solidFill>
              <a:latin typeface="Times New Roman"/>
            </a:rPr>
            <a:t>1990s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0.15238</cdr:x>
      <cdr:y>0.20978</cdr:y>
    </cdr:to>
    <cdr:sp macro="" textlink="">
      <cdr:nvSpPr>
        <cdr:cNvPr id="31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0.00413</cdr:x>
      <cdr:y>0.09714</cdr:y>
    </cdr:from>
    <cdr:to>
      <cdr:x>0.05544</cdr:x>
      <cdr:y>0.12531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5728" y="610157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0.05396</cdr:x>
      <cdr:y>0.96973</cdr:y>
    </cdr:from>
    <cdr:to>
      <cdr:x>0.96189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467408" y="6102523"/>
          <a:ext cx="7864574" cy="190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 BLS, Conference Board, Barnichon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(2010)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and authors'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0.05249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0" y="50800"/>
          <a:ext cx="8658311" cy="278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Seasonally</a:t>
          </a:r>
          <a:r>
            <a:rPr lang="en-US" sz="1600" b="0" i="0" u="none" baseline="0">
              <a:solidFill>
                <a:srgbClr val="000000"/>
              </a:solidFill>
              <a:latin typeface="Times New Roman"/>
            </a:rPr>
            <a:t> adjusted; quarterly observations; merged HWI and JOLTS</a:t>
          </a:r>
          <a:endParaRPr lang="en-US" sz="16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</cdr:x>
      <cdr:y>0.00807</cdr:y>
    </cdr:from>
    <cdr:to>
      <cdr:x>1</cdr:x>
      <cdr:y>0.06458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62051" cy="355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Historical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 Beveridge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0.05836</cdr:x>
      <cdr:y>0.95964</cdr:y>
    </cdr:from>
    <cdr:to>
      <cdr:x>0.96189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505508" y="6089827"/>
          <a:ext cx="7826474" cy="253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0.25586</cdr:x>
      <cdr:y>0.02311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5513" cy="94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Vacancy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195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0.07694</cdr:x>
      <cdr:y>0.43617</cdr:y>
    </cdr:from>
    <cdr:to>
      <cdr:x>0.13355</cdr:x>
      <cdr:y>0.47374</cdr:y>
    </cdr:to>
    <cdr:sp macro="" textlink="">
      <cdr:nvSpPr>
        <cdr:cNvPr id="12" name="SeriesLabel: 1950s"/>
        <cdr:cNvSpPr txBox="1"/>
      </cdr:nvSpPr>
      <cdr:spPr>
        <a:xfrm xmlns:a="http://schemas.openxmlformats.org/drawingml/2006/main">
          <a:off x="666481" y="2744833"/>
          <a:ext cx="490359" cy="236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1950s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196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SeriesMarkers: 197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SeriesMarkers: 198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9" name="FRBMDSeriesMarkers: 199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1" name="FRBMDSeriesMarkers: 2000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u="words"/>
            <a:t>!*FRB*!!*FRB*!'Plumbing - Historical BC'!$L$4:$L$267</a:t>
          </a:r>
        </a:p>
      </cdr:txBody>
    </cdr:sp>
  </cdr:relSizeAnchor>
  <cdr:relSizeAnchor xmlns:cdr="http://schemas.openxmlformats.org/drawingml/2006/chartDrawing">
    <cdr:from>
      <cdr:x>0.77913</cdr:x>
      <cdr:y>0.70613</cdr:y>
    </cdr:from>
    <cdr:to>
      <cdr:x>0.83574</cdr:x>
      <cdr:y>0.7437</cdr:y>
    </cdr:to>
    <cdr:sp macro="" textlink="">
      <cdr:nvSpPr>
        <cdr:cNvPr id="22" name="SeriesLabel: 2000s"/>
        <cdr:cNvSpPr txBox="1"/>
      </cdr:nvSpPr>
      <cdr:spPr>
        <a:xfrm xmlns:a="http://schemas.openxmlformats.org/drawingml/2006/main">
          <a:off x="6748890" y="4443673"/>
          <a:ext cx="490359" cy="236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2000s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0.05833</cdr:x>
      <cdr:y>0.04322</cdr:y>
    </cdr:from>
    <cdr:to>
      <cdr:x>0.96191</cdr:x>
      <cdr:y>0.04347</cdr:y>
    </cdr:to>
    <cdr:cxnSp macro="">
      <cdr:nvCxnSpPr>
        <cdr:cNvPr id="2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24EADE9F-F1D2-1B3D-A98B-A0128E332FC2}"/>
            </a:ext>
          </a:extLst>
        </cdr:cNvPr>
        <cdr:cNvCxnSpPr/>
      </cdr:nvCxnSpPr>
      <cdr:spPr>
        <a:xfrm xmlns:a="http://schemas.openxmlformats.org/drawingml/2006/main">
          <a:off x="505625" y="272104"/>
          <a:ext cx="7831964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0.05833</cdr:x>
      <cdr:y>0.04322</cdr:y>
    </cdr:from>
    <cdr:to>
      <cdr:x>0.05852</cdr:x>
      <cdr:y>0.90291</cdr:y>
    </cdr:to>
    <cdr:cxnSp macro="">
      <cdr:nvCxnSpPr>
        <cdr:cNvPr id="2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661AE12A-2F76-FC4F-4146-C760C9BC101B}"/>
            </a:ext>
          </a:extLst>
        </cdr:cNvPr>
        <cdr:cNvCxnSpPr/>
      </cdr:nvCxnSpPr>
      <cdr:spPr>
        <a:xfrm xmlns:a="http://schemas.openxmlformats.org/drawingml/2006/main">
          <a:off x="505625" y="272104"/>
          <a:ext cx="1588" cy="5412609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0.11566</cdr:x>
      <cdr:y>0.11375</cdr:y>
    </cdr:from>
    <cdr:to>
      <cdr:x>0.17225</cdr:x>
      <cdr:y>0.15124</cdr:y>
    </cdr:to>
    <cdr:sp macro="" textlink="">
      <cdr:nvSpPr>
        <cdr:cNvPr id="14" name="SeriesLabel: 1960s"/>
        <cdr:cNvSpPr txBox="1"/>
      </cdr:nvSpPr>
      <cdr:spPr>
        <a:xfrm xmlns:a="http://schemas.openxmlformats.org/drawingml/2006/main">
          <a:off x="1001821" y="71580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1960s</a:t>
          </a:r>
        </a:p>
      </cdr:txBody>
    </cdr:sp>
  </cdr:relSizeAnchor>
  <cdr:relSizeAnchor xmlns:cdr="http://schemas.openxmlformats.org/drawingml/2006/chartDrawing">
    <cdr:from>
      <cdr:x>0.32019</cdr:x>
      <cdr:y>0.10164</cdr:y>
    </cdr:from>
    <cdr:to>
      <cdr:x>0.37678</cdr:x>
      <cdr:y>0.13913</cdr:y>
    </cdr:to>
    <cdr:sp macro="" textlink="">
      <cdr:nvSpPr>
        <cdr:cNvPr id="16" name="SeriesLabel: 1970s"/>
        <cdr:cNvSpPr txBox="1"/>
      </cdr:nvSpPr>
      <cdr:spPr>
        <a:xfrm xmlns:a="http://schemas.openxmlformats.org/drawingml/2006/main">
          <a:off x="2773471" y="63960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1970s</a:t>
          </a:r>
        </a:p>
      </cdr:txBody>
    </cdr:sp>
  </cdr:relSizeAnchor>
  <cdr:relSizeAnchor xmlns:cdr="http://schemas.openxmlformats.org/drawingml/2006/chartDrawing">
    <cdr:from>
      <cdr:x>0.83041</cdr:x>
      <cdr:y>0.53452</cdr:y>
    </cdr:from>
    <cdr:to>
      <cdr:x>0.887</cdr:x>
      <cdr:y>0.57202</cdr:y>
    </cdr:to>
    <cdr:sp macro="" textlink="">
      <cdr:nvSpPr>
        <cdr:cNvPr id="18" name="SeriesLabel: 1980s"/>
        <cdr:cNvSpPr txBox="1"/>
      </cdr:nvSpPr>
      <cdr:spPr>
        <a:xfrm xmlns:a="http://schemas.openxmlformats.org/drawingml/2006/main">
          <a:off x="7193071" y="3363750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chemeClr val="tx1"/>
              </a:solidFill>
              <a:latin typeface="Times New Roman"/>
            </a:rPr>
            <a:t>1980s</a:t>
          </a:r>
        </a:p>
      </cdr:txBody>
    </cdr:sp>
  </cdr:relSizeAnchor>
  <cdr:relSizeAnchor xmlns:cdr="http://schemas.openxmlformats.org/drawingml/2006/chartDrawing">
    <cdr:from>
      <cdr:x>0.48183</cdr:x>
      <cdr:y>0.4543</cdr:y>
    </cdr:from>
    <cdr:to>
      <cdr:x>0.53842</cdr:x>
      <cdr:y>0.4918</cdr:y>
    </cdr:to>
    <cdr:sp macro="" textlink="">
      <cdr:nvSpPr>
        <cdr:cNvPr id="20" name="SeriesLabel: 1990s" hidden="1"/>
        <cdr:cNvSpPr txBox="1"/>
      </cdr:nvSpPr>
      <cdr:spPr>
        <a:xfrm xmlns:a="http://schemas.openxmlformats.org/drawingml/2006/main">
          <a:off x="4173646" y="2858925"/>
          <a:ext cx="490199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latin typeface="Times New Roman"/>
            </a:rPr>
            <a:t>1990s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0.15238</cdr:x>
      <cdr:y>0.20978</cdr:y>
    </cdr:to>
    <cdr:sp macro="" textlink="">
      <cdr:nvSpPr>
        <cdr:cNvPr id="31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0.00297</cdr:x>
      <cdr:y>0.09834</cdr:y>
    </cdr:from>
    <cdr:to>
      <cdr:x>0.05544</cdr:x>
      <cdr:y>0.12411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793" y="61882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0.03435</cdr:x>
      <cdr:y>0.96973</cdr:y>
    </cdr:from>
    <cdr:to>
      <cdr:x>0.95142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297815" y="6102513"/>
          <a:ext cx="7951171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 BLS,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Conference Board, Barnichon (2010), 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0.03435</cdr:x>
      <cdr:y>0.06458</cdr:y>
    </cdr:from>
    <cdr:to>
      <cdr:x>0.95142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297815" y="406400"/>
          <a:ext cx="7951171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Annual data</a:t>
          </a:r>
        </a:p>
      </cdr:txBody>
    </cdr:sp>
  </cdr:relSizeAnchor>
  <cdr:relSizeAnchor xmlns:cdr="http://schemas.openxmlformats.org/drawingml/2006/chartDrawing">
    <cdr:from>
      <cdr:x>0.03435</cdr:x>
      <cdr:y>0.00807</cdr:y>
    </cdr:from>
    <cdr:to>
      <cdr:x>0.95142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297815" y="50800"/>
          <a:ext cx="7951171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Historica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l Beveridge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0.03435</cdr:x>
      <cdr:y>0.93744</cdr:y>
    </cdr:from>
    <cdr:to>
      <cdr:x>0.95142</cdr:x>
      <cdr:y>0.9778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297815" y="5899313"/>
          <a:ext cx="7951171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Vacany</a:t>
          </a:r>
          <a:r>
            <a:rPr lang="en-US" sz="1600" b="0" i="0" u="none" baseline="0">
              <a:solidFill>
                <a:srgbClr val="000000"/>
              </a:solidFill>
              <a:latin typeface="Arial"/>
            </a:rPr>
            <a:t> rate</a:t>
          </a:r>
          <a:endParaRPr lang="en-US" sz="16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V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 i="1"/>
            <a:t>'Plumbing - Historical BC'!$R$4:$R$65!*FRB*!'Plumbing - Historical BC'!$P$4:$P$65!*FRB*!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0.03436</cdr:x>
      <cdr:y>0.12703</cdr:y>
    </cdr:from>
    <cdr:to>
      <cdr:x>0.95139</cdr:x>
      <cdr:y>0.12728</cdr:y>
    </cdr:to>
    <cdr:cxnSp macro="">
      <cdr:nvCxnSpPr>
        <cdr:cNvPr id="1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696F9F81-49E1-A530-390C-E5C0345E7A16}"/>
            </a:ext>
          </a:extLst>
        </cdr:cNvPr>
        <cdr:cNvCxnSpPr/>
      </cdr:nvCxnSpPr>
      <cdr:spPr>
        <a:xfrm xmlns:a="http://schemas.openxmlformats.org/drawingml/2006/main">
          <a:off x="297694" y="798881"/>
          <a:ext cx="7945020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0.03436</cdr:x>
      <cdr:y>0.12703</cdr:y>
    </cdr:from>
    <cdr:to>
      <cdr:x>0.03454</cdr:x>
      <cdr:y>0.87881</cdr:y>
    </cdr:to>
    <cdr:cxnSp macro="">
      <cdr:nvCxnSpPr>
        <cdr:cNvPr id="1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B5F35413-3088-D719-23D7-5AC3BA6872B5}"/>
            </a:ext>
          </a:extLst>
        </cdr:cNvPr>
        <cdr:cNvCxnSpPr/>
      </cdr:nvCxnSpPr>
      <cdr:spPr>
        <a:xfrm xmlns:a="http://schemas.openxmlformats.org/drawingml/2006/main">
          <a:off x="297693" y="798882"/>
          <a:ext cx="1588" cy="4728071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0.48206</cdr:x>
      <cdr:y>0.50437</cdr:y>
    </cdr:from>
    <cdr:to>
      <cdr:x>0.49785</cdr:x>
      <cdr:y>0.54186</cdr:y>
    </cdr:to>
    <cdr:sp macro="" textlink="">
      <cdr:nvSpPr>
        <cdr:cNvPr id="21" name="SeriesLabel: V" hidden="1"/>
        <cdr:cNvSpPr txBox="1"/>
      </cdr:nvSpPr>
      <cdr:spPr>
        <a:xfrm xmlns:a="http://schemas.openxmlformats.org/drawingml/2006/main">
          <a:off x="4179585" y="3173976"/>
          <a:ext cx="136833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latin typeface="Arial"/>
            </a:rPr>
            <a:t>V</a:t>
          </a:r>
        </a:p>
      </cdr:txBody>
    </cdr:sp>
  </cdr:relSizeAnchor>
  <cdr:relSizeAnchor xmlns:cdr="http://schemas.openxmlformats.org/drawingml/2006/chartDrawing">
    <cdr:from>
      <cdr:x>0.04225</cdr:x>
      <cdr:y>0.84347</cdr:y>
    </cdr:from>
    <cdr:to>
      <cdr:x>0.38873</cdr:x>
      <cdr:y>0.86546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366345" y="5307949"/>
          <a:ext cx="3004039" cy="138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0.04225</cdr:x>
      <cdr:y>0.82536</cdr:y>
    </cdr:from>
    <cdr:to>
      <cdr:x>0.70892</cdr:x>
      <cdr:y>0.86675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66344" y="5193974"/>
          <a:ext cx="5780129" cy="26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Decades</a:t>
          </a:r>
          <a:r>
            <a:rPr lang="en-US" sz="1200" baseline="0">
              <a:latin typeface="Arial" pitchFamily="34" charset="0"/>
              <a:cs typeface="Arial" pitchFamily="34" charset="0"/>
            </a:rPr>
            <a:t> denoted by different colors, squares and year-labels are recession years</a:t>
          </a:r>
          <a:endParaRPr lang="en-US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12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Fals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Macro - Series A</a:t>
          </a:r>
        </a:p>
      </cdr:txBody>
    </cdr:sp>
  </cdr:relSizeAnchor>
  <cdr:relSizeAnchor xmlns:cdr="http://schemas.openxmlformats.org/drawingml/2006/chartDrawing">
    <cdr:from>
      <cdr:x>0.0042</cdr:x>
      <cdr:y>0.09716</cdr:y>
    </cdr:from>
    <cdr:to>
      <cdr:x>0.05544</cdr:x>
      <cdr:y>0.12529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36386" y="611454"/>
          <a:ext cx="444289" cy="17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contact</a:t>
          </a:r>
        </a:p>
      </cdr:txBody>
    </cdr:sp>
  </cdr:relSizeAnchor>
  <cdr:relSizeAnchor xmlns:cdr="http://schemas.openxmlformats.org/drawingml/2006/chartDrawing">
    <cdr:from>
      <cdr:x>0.05685</cdr:x>
      <cdr:y>0.96973</cdr:y>
    </cdr:from>
    <cdr:to>
      <cdr:x>0.96485</cdr:x>
      <cdr:y>1</cdr:y>
    </cdr:to>
    <cdr:sp macro="" textlink="">
      <cdr:nvSpPr>
        <cdr:cNvPr id="5" name="source" hidden="1"/>
        <cdr:cNvSpPr txBox="1"/>
      </cdr:nvSpPr>
      <cdr:spPr>
        <a:xfrm xmlns:a="http://schemas.openxmlformats.org/drawingml/2006/main">
          <a:off x="492939" y="6102523"/>
          <a:ext cx="7872453" cy="190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Source: BLS,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Conference Board, Barnichon (2010), and authors' calculations</a:t>
          </a:r>
          <a:r>
            <a:rPr lang="en-US" sz="1200" b="0" i="0" u="none">
              <a:solidFill>
                <a:srgbClr val="000000"/>
              </a:solidFill>
              <a:latin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</cdr:x>
      <cdr:y>0.00807</cdr:y>
    </cdr:from>
    <cdr:to>
      <cdr:x>1</cdr:x>
      <cdr:y>0.05247</cdr:y>
    </cdr:to>
    <cdr:sp macro="" textlink="">
      <cdr:nvSpPr>
        <cdr:cNvPr id="6" name="subtitle" hidden="1"/>
        <cdr:cNvSpPr txBox="1"/>
      </cdr:nvSpPr>
      <cdr:spPr>
        <a:xfrm xmlns:a="http://schemas.openxmlformats.org/drawingml/2006/main">
          <a:off x="0" y="50800"/>
          <a:ext cx="8670192" cy="279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Annual data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0.0646</cdr:y>
    </cdr:to>
    <cdr:sp macro="" textlink="">
      <cdr:nvSpPr>
        <cdr:cNvPr id="7" name="title" hidden="1"/>
        <cdr:cNvSpPr txBox="1"/>
      </cdr:nvSpPr>
      <cdr:spPr>
        <a:xfrm xmlns:a="http://schemas.openxmlformats.org/drawingml/2006/main">
          <a:off x="0" y="50800"/>
          <a:ext cx="8658311" cy="354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2800" b="1" i="0" u="none">
              <a:solidFill>
                <a:srgbClr val="000000"/>
              </a:solidFill>
              <a:latin typeface="Times New Roman"/>
            </a:rPr>
            <a:t>Historica</a:t>
          </a:r>
          <a:r>
            <a:rPr lang="en-US" sz="2800" b="1" i="0" u="none" baseline="0">
              <a:solidFill>
                <a:srgbClr val="000000"/>
              </a:solidFill>
              <a:latin typeface="Times New Roman"/>
            </a:rPr>
            <a:t>l Beveridge curve</a:t>
          </a:r>
          <a:endParaRPr lang="en-US" sz="2800" b="1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0.06571</cdr:x>
      <cdr:y>0.95964</cdr:y>
    </cdr:from>
    <cdr:to>
      <cdr:x>0.96481</cdr:x>
      <cdr:y>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568913" y="6078636"/>
          <a:ext cx="7784755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0" i="0" u="none">
              <a:solidFill>
                <a:srgbClr val="000000"/>
              </a:solidFill>
              <a:latin typeface="Times New Roman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0.25587</cdr:x>
      <cdr:y>0.04845</cdr:y>
    </cdr:to>
    <cdr:sp macro="" textlink="">
      <cdr:nvSpPr>
        <cdr:cNvPr id="9" name="ylabelleft"/>
        <cdr:cNvSpPr txBox="1"/>
      </cdr:nvSpPr>
      <cdr:spPr>
        <a:xfrm xmlns:a="http://schemas.openxmlformats.org/drawingml/2006/main">
          <a:off x="50800" y="50800"/>
          <a:ext cx="2164578" cy="253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200" b="0" i="0" u="none">
              <a:solidFill>
                <a:srgbClr val="000000"/>
              </a:solidFill>
              <a:latin typeface="Times New Roman"/>
            </a:rPr>
            <a:t>   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 hidden="1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200" b="0" i="0" u="none">
              <a:solidFill>
                <a:srgbClr val="000000"/>
              </a:solidFill>
              <a:latin typeface="Times New Roman"/>
            </a:rPr>
            <a:t>Vacany</a:t>
          </a:r>
          <a:r>
            <a:rPr lang="en-US" sz="1200" b="0" i="0" u="none" baseline="0">
              <a:solidFill>
                <a:srgbClr val="000000"/>
              </a:solidFill>
              <a:latin typeface="Times New Roman"/>
            </a:rPr>
            <a:t> rate</a:t>
          </a:r>
          <a:endParaRPr lang="en-US" sz="1200" b="0" i="0" u="none">
            <a:solidFill>
              <a:srgbClr val="000000"/>
            </a:solidFill>
            <a:latin typeface="Times New Roman"/>
          </a:endParaRP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V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 i="1"/>
            <a:t>'Plumbing - Historical BC'!$R$4:$R$65!*FRB*!'Plumbing - Historical BC'!$P$4:$P$65!*FRB*!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0.06568</cdr:x>
      <cdr:y>0.06858</cdr:y>
    </cdr:from>
    <cdr:to>
      <cdr:x>0.96483</cdr:x>
      <cdr:y>0.06883</cdr:y>
    </cdr:to>
    <cdr:cxnSp macro="">
      <cdr:nvCxnSpPr>
        <cdr:cNvPr id="17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B7D84034-9E4E-6B40-B6EA-572DCF702C98}"/>
            </a:ext>
          </a:extLst>
        </cdr:cNvPr>
        <cdr:cNvCxnSpPr/>
      </cdr:nvCxnSpPr>
      <cdr:spPr>
        <a:xfrm xmlns:a="http://schemas.openxmlformats.org/drawingml/2006/main">
          <a:off x="569067" y="431278"/>
          <a:ext cx="7790053" cy="15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0.06568</cdr:x>
      <cdr:y>0.06858</cdr:y>
    </cdr:from>
    <cdr:to>
      <cdr:x>0.06587</cdr:x>
      <cdr:y>0.90285</cdr:y>
    </cdr:to>
    <cdr:cxnSp macro="">
      <cdr:nvCxnSpPr>
        <cdr:cNvPr id="19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375E9A86-84E0-3CFB-DCD1-082BB925489F}"/>
            </a:ext>
          </a:extLst>
        </cdr:cNvPr>
        <cdr:cNvCxnSpPr/>
      </cdr:nvCxnSpPr>
      <cdr:spPr>
        <a:xfrm xmlns:a="http://schemas.openxmlformats.org/drawingml/2006/main">
          <a:off x="569066" y="431277"/>
          <a:ext cx="1588" cy="524683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0.48141</cdr:x>
      <cdr:y>0.50437</cdr:y>
    </cdr:from>
    <cdr:to>
      <cdr:x>0.4985</cdr:x>
      <cdr:y>0.54186</cdr:y>
    </cdr:to>
    <cdr:sp macro="" textlink="">
      <cdr:nvSpPr>
        <cdr:cNvPr id="21" name="SeriesLabel: V" hidden="1"/>
        <cdr:cNvSpPr txBox="1"/>
      </cdr:nvSpPr>
      <cdr:spPr>
        <a:xfrm xmlns:a="http://schemas.openxmlformats.org/drawingml/2006/main">
          <a:off x="4173913" y="3173989"/>
          <a:ext cx="148182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Times New Roman"/>
            </a:rPr>
            <a:t>V</a:t>
          </a:r>
        </a:p>
      </cdr:txBody>
    </cdr:sp>
  </cdr:relSizeAnchor>
  <cdr:relSizeAnchor xmlns:cdr="http://schemas.openxmlformats.org/drawingml/2006/chartDrawing">
    <cdr:from>
      <cdr:x>0.04225</cdr:x>
      <cdr:y>0.84347</cdr:y>
    </cdr:from>
    <cdr:to>
      <cdr:x>0.38873</cdr:x>
      <cdr:y>0.86546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366345" y="5307949"/>
          <a:ext cx="3004039" cy="138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12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0.00297</cdr:x>
      <cdr:y>0.09834</cdr:y>
    </cdr:from>
    <cdr:to>
      <cdr:x>0.05544</cdr:x>
      <cdr:y>0.12411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793" y="61882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0.03069</cdr:x>
      <cdr:y>0.96973</cdr:y>
    </cdr:from>
    <cdr:to>
      <cdr:x>0.93545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266126" y="6102513"/>
          <a:ext cx="784443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 Bureau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of Labor Statistics and Congressional Budget Office</a:t>
          </a:r>
          <a:endParaRPr lang="en-US" sz="11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0.03069</cdr:x>
      <cdr:y>0.06458</cdr:y>
    </cdr:from>
    <cdr:to>
      <cdr:x>0.93545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266126" y="406400"/>
          <a:ext cx="7844430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Quarterly observations; seasonally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adjusted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0.03069</cdr:x>
      <cdr:y>0.00807</cdr:y>
    </cdr:from>
    <cdr:to>
      <cdr:x>0.93545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266126" y="50800"/>
          <a:ext cx="7844430" cy="355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Unemployment Rate and Its Natural Rate 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0.91062</cdr:x>
      <cdr:y>0.04843</cdr:y>
    </cdr:to>
    <cdr:sp macro="" textlink="">
      <cdr:nvSpPr>
        <cdr:cNvPr id="8" name="xlabel" hidden="1"/>
        <cdr:cNvSpPr txBox="1"/>
      </cdr:nvSpPr>
      <cdr:spPr>
        <a:xfrm xmlns:a="http://schemas.openxmlformats.org/drawingml/2006/main">
          <a:off x="50800" y="50800"/>
          <a:ext cx="784443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Xlabel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53444" y="431800"/>
          <a:ext cx="2167548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Percent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1" name="FRBMDSeriesMarkers: unemployment rat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0.28214</cdr:x>
      <cdr:y>0.18357</cdr:y>
    </cdr:from>
    <cdr:to>
      <cdr:x>0.50309</cdr:x>
      <cdr:y>0.22106</cdr:y>
    </cdr:to>
    <cdr:sp macro="" textlink="">
      <cdr:nvSpPr>
        <cdr:cNvPr id="12" name="SeriesLabel: unemployment rate"/>
        <cdr:cNvSpPr txBox="1"/>
      </cdr:nvSpPr>
      <cdr:spPr>
        <a:xfrm xmlns:a="http://schemas.openxmlformats.org/drawingml/2006/main">
          <a:off x="2446215" y="1155197"/>
          <a:ext cx="1915654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4A7EBB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3" name="FRBMDSeriesMarkers: Natural Rate (CBO)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0.48262</cdr:x>
      <cdr:y>0.58978</cdr:y>
    </cdr:from>
    <cdr:to>
      <cdr:x>0.69697</cdr:x>
      <cdr:y>0.62727</cdr:y>
    </cdr:to>
    <cdr:sp macro="" textlink="">
      <cdr:nvSpPr>
        <cdr:cNvPr id="14" name="SeriesLabel: Natural Rate (CBO)"/>
        <cdr:cNvSpPr txBox="1"/>
      </cdr:nvSpPr>
      <cdr:spPr>
        <a:xfrm xmlns:a="http://schemas.openxmlformats.org/drawingml/2006/main">
          <a:off x="4184429" y="3711479"/>
          <a:ext cx="1858458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BE4B48"/>
              </a:solidFill>
              <a:latin typeface="Arial"/>
            </a:rPr>
            <a:t>Natural Rate (CBO)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5" name="FRBMDAxes" descr="!*FRB*!!*FRB*!!*FRB*!!*FRB*!!*FRB*!!*FRB*!!*FRB*!!*FRB*!!*FRB*!True!*FRB*!!*FRB*!!*FRB*!!*FRB*!!*FRB*!!*FRB*!!*FRB*!!*FRB*!!*FRB*!!*FRB*!!*FRB*!!*FRB*!'Charts - Settings'!$B$2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i="0"/>
            <a:t>True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6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 i="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7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/>
            <a:t>1/1/1950!*FRB*!12/31/2012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18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0.03069</cdr:x>
      <cdr:y>0.12703</cdr:y>
    </cdr:from>
    <cdr:to>
      <cdr:x>0.93542</cdr:x>
      <cdr:y>0.12728</cdr:y>
    </cdr:to>
    <cdr:cxnSp macro="">
      <cdr:nvCxnSpPr>
        <cdr:cNvPr id="19" name="FRBMDHlineConnector" hidden="1">
          <a:extLst xmlns:a="http://schemas.openxmlformats.org/drawingml/2006/main">
            <a:ext uri="{FF2B5EF4-FFF2-40B4-BE49-F238E27FC236}">
              <a16:creationId xmlns:a16="http://schemas.microsoft.com/office/drawing/2014/main" id="{A277D44F-0012-2196-4440-656D0A9FED2C}"/>
            </a:ext>
          </a:extLst>
        </cdr:cNvPr>
        <cdr:cNvCxnSpPr/>
      </cdr:nvCxnSpPr>
      <cdr:spPr>
        <a:xfrm xmlns:a="http://schemas.openxmlformats.org/drawingml/2006/main">
          <a:off x="265931" y="798881"/>
          <a:ext cx="7838372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0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0.03069</cdr:x>
      <cdr:y>0.12703</cdr:y>
    </cdr:from>
    <cdr:to>
      <cdr:x>0.03088</cdr:x>
      <cdr:y>0.91918</cdr:y>
    </cdr:to>
    <cdr:cxnSp macro="">
      <cdr:nvCxnSpPr>
        <cdr:cNvPr id="21" name="FRBMDVlineConnector" hidden="1">
          <a:extLst xmlns:a="http://schemas.openxmlformats.org/drawingml/2006/main">
            <a:ext uri="{FF2B5EF4-FFF2-40B4-BE49-F238E27FC236}">
              <a16:creationId xmlns:a16="http://schemas.microsoft.com/office/drawing/2014/main" id="{EBDA924F-6D83-D768-F768-E98A9E707956}"/>
            </a:ext>
          </a:extLst>
        </cdr:cNvPr>
        <cdr:cNvCxnSpPr/>
      </cdr:nvCxnSpPr>
      <cdr:spPr>
        <a:xfrm xmlns:a="http://schemas.openxmlformats.org/drawingml/2006/main">
          <a:off x="265931" y="798881"/>
          <a:ext cx="1588" cy="4981913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0.00807</cdr:y>
    </cdr:from>
    <cdr:to>
      <cdr:x>0.15234</cdr:x>
      <cdr:y>0.20988</cdr:y>
    </cdr:to>
    <cdr:sp macro="" textlink="">
      <cdr:nvSpPr>
        <cdr:cNvPr id="22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0.15245</cdr:x>
      <cdr:y>0.21001</cdr:y>
    </cdr:to>
    <cdr:sp macro="" textlink="">
      <cdr:nvSpPr>
        <cdr:cNvPr id="23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0.00292</cdr:x>
      <cdr:y>0.09832</cdr:y>
    </cdr:from>
    <cdr:to>
      <cdr:x>0.05541</cdr:x>
      <cdr:y>0.12412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276" y="61825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0.04184</cdr:x>
      <cdr:y>0.96973</cdr:y>
    </cdr:from>
    <cdr:to>
      <cdr:x>0.92103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362594" y="6097840"/>
          <a:ext cx="7618363" cy="190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JOLTS, CPS, 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0.04184</cdr:x>
      <cdr:y>0.06458</cdr:y>
    </cdr:from>
    <cdr:to>
      <cdr:x>0.92103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362594" y="406109"/>
          <a:ext cx="7618363" cy="27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Monthly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observations; seasonally adjusted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0.00808</cdr:y>
    </cdr:from>
    <cdr:to>
      <cdr:x>0.92103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362594" y="50800"/>
          <a:ext cx="7618363" cy="355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Actual Beveridge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0.93745</cdr:y>
    </cdr:from>
    <cdr:to>
      <cdr:x>0.92103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362594" y="5894847"/>
          <a:ext cx="7618363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49716" y="431488"/>
          <a:ext cx="2166304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1" name="FRBMDSeriesMarkers: v[t] pre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0.29837</cdr:x>
      <cdr:y>0.32983</cdr:y>
    </cdr:from>
    <cdr:to>
      <cdr:x>0.54717</cdr:x>
      <cdr:y>0.36735</cdr:y>
    </cdr:to>
    <cdr:sp macro="" textlink="">
      <cdr:nvSpPr>
        <cdr:cNvPr id="12" name="SeriesLabel: v[t] prerecession"/>
        <cdr:cNvSpPr txBox="1"/>
      </cdr:nvSpPr>
      <cdr:spPr>
        <a:xfrm xmlns:a="http://schemas.openxmlformats.org/drawingml/2006/main">
          <a:off x="2585442" y="2074061"/>
          <a:ext cx="2155907" cy="235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1F497D"/>
              </a:solidFill>
              <a:latin typeface="Arial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3" name="FRBMDSeriesMarkers: v[t] post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BC'!$G$3:$G$194!*FRB*!</a:t>
          </a:r>
        </a:p>
      </cdr:txBody>
    </cdr:sp>
  </cdr:relSizeAnchor>
  <cdr:relSizeAnchor xmlns:cdr="http://schemas.openxmlformats.org/drawingml/2006/chartDrawing">
    <cdr:from>
      <cdr:x>0.344</cdr:x>
      <cdr:y>0.70052</cdr:y>
    </cdr:from>
    <cdr:to>
      <cdr:x>0.58098</cdr:x>
      <cdr:y>0.73804</cdr:y>
    </cdr:to>
    <cdr:sp macro="" textlink="">
      <cdr:nvSpPr>
        <cdr:cNvPr id="14" name="SeriesLabel: v[t] post recession"/>
        <cdr:cNvSpPr txBox="1"/>
      </cdr:nvSpPr>
      <cdr:spPr>
        <a:xfrm xmlns:a="http://schemas.openxmlformats.org/drawingml/2006/main">
          <a:off x="2980380" y="4405630"/>
          <a:ext cx="2053156" cy="235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6"/>
              </a:solidFill>
              <a:latin typeface="Arial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0.92758</cdr:x>
      <cdr:y>0.1273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362481" y="798043"/>
          <a:ext cx="7668826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0.04205</cdr:x>
      <cdr:y>0.87875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362481" y="798042"/>
          <a:ext cx="1588" cy="4721694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15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16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703879" cy="630620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0.00292</cdr:x>
      <cdr:y>0.09832</cdr:y>
    </cdr:from>
    <cdr:to>
      <cdr:x>0.05541</cdr:x>
      <cdr:y>0.12412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276" y="61825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0.04184</cdr:x>
      <cdr:y>0.96973</cdr:y>
    </cdr:from>
    <cdr:to>
      <cdr:x>0.92103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362594" y="6097840"/>
          <a:ext cx="7618363" cy="190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100" b="0" i="0" u="none">
              <a:solidFill>
                <a:srgbClr val="000000"/>
              </a:solidFill>
              <a:latin typeface="Arial"/>
            </a:rPr>
            <a:t>Source:</a:t>
          </a:r>
          <a:r>
            <a:rPr lang="en-US" sz="1100" b="0" i="0" u="none" baseline="0">
              <a:solidFill>
                <a:srgbClr val="000000"/>
              </a:solidFill>
              <a:latin typeface="Arial"/>
            </a:rPr>
            <a:t> JOLTS, CPS, and authors' calculations</a:t>
          </a:r>
          <a:r>
            <a:rPr lang="en-US" sz="1100" b="0" i="0" u="none">
              <a:solidFill>
                <a:srgbClr val="000000"/>
              </a:solidFill>
              <a:latin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0.04184</cdr:x>
      <cdr:y>0.06458</cdr:y>
    </cdr:from>
    <cdr:to>
      <cdr:x>0.92103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362594" y="406109"/>
          <a:ext cx="7618363" cy="27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Monthly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 observations; pre-2007-recession fit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0.00808</cdr:y>
    </cdr:from>
    <cdr:to>
      <cdr:x>0.92103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362594" y="50800"/>
          <a:ext cx="7618363" cy="355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Actual and fitted Beveridge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0.93745</cdr:y>
    </cdr:from>
    <cdr:to>
      <cdr:x>0.92103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362594" y="5894847"/>
          <a:ext cx="7618363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49716" y="431488"/>
          <a:ext cx="2166304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1" name="FRBMDSeriesMarkers: v[t] pre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0.29837</cdr:x>
      <cdr:y>0.32983</cdr:y>
    </cdr:from>
    <cdr:to>
      <cdr:x>0.54717</cdr:x>
      <cdr:y>0.36735</cdr:y>
    </cdr:to>
    <cdr:sp macro="" textlink="">
      <cdr:nvSpPr>
        <cdr:cNvPr id="12" name="SeriesLabel: v[t] prerecession"/>
        <cdr:cNvSpPr txBox="1"/>
      </cdr:nvSpPr>
      <cdr:spPr>
        <a:xfrm xmlns:a="http://schemas.openxmlformats.org/drawingml/2006/main">
          <a:off x="2585442" y="2074061"/>
          <a:ext cx="2155907" cy="235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1F497D"/>
              </a:solidFill>
              <a:latin typeface="Arial"/>
            </a:rPr>
            <a:t>before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3" name="FRBMDSeriesMarkers: v[t] post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BC'!$G$3:$G$194!*FRB*!</a:t>
          </a:r>
        </a:p>
      </cdr:txBody>
    </cdr:sp>
  </cdr:relSizeAnchor>
  <cdr:relSizeAnchor xmlns:cdr="http://schemas.openxmlformats.org/drawingml/2006/chartDrawing">
    <cdr:from>
      <cdr:x>0.34532</cdr:x>
      <cdr:y>0.70395</cdr:y>
    </cdr:from>
    <cdr:to>
      <cdr:x>0.5823</cdr:x>
      <cdr:y>0.74147</cdr:y>
    </cdr:to>
    <cdr:sp macro="" textlink="">
      <cdr:nvSpPr>
        <cdr:cNvPr id="14" name="SeriesLabel: v[t] post recession"/>
        <cdr:cNvSpPr txBox="1"/>
      </cdr:nvSpPr>
      <cdr:spPr>
        <a:xfrm xmlns:a="http://schemas.openxmlformats.org/drawingml/2006/main">
          <a:off x="2989654" y="4424190"/>
          <a:ext cx="2051665" cy="2358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6"/>
              </a:solidFill>
              <a:latin typeface="Arial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0.19557</cdr:x>
      <cdr:y>0.2</cdr:y>
    </cdr:from>
    <cdr:to>
      <cdr:x>0.26002</cdr:x>
      <cdr:y>0.23752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694614" y="1257612"/>
          <a:ext cx="558550" cy="2359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000000"/>
              </a:solidFill>
              <a:latin typeface="Arial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0.92758</cdr:x>
      <cdr:y>0.1273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362481" y="798043"/>
          <a:ext cx="7668826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0.04205</cdr:x>
      <cdr:y>0.87875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362481" y="798042"/>
          <a:ext cx="1588" cy="4721694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4" name="FRBMDSeriesMarkers: Gap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0.46926</cdr:x>
      <cdr:y>0.51691</cdr:y>
    </cdr:from>
    <cdr:to>
      <cdr:x>0.55517</cdr:x>
      <cdr:y>0.54504</cdr:y>
    </cdr:to>
    <cdr:sp macro="" textlink="'Plumbing - Fitted BC'!$Q$7">
      <cdr:nvSpPr>
        <cdr:cNvPr id="25" name="SeriesLabel: Gap"/>
        <cdr:cNvSpPr txBox="1"/>
      </cdr:nvSpPr>
      <cdr:spPr>
        <a:xfrm xmlns:a="http://schemas.openxmlformats.org/drawingml/2006/main">
          <a:off x="4065577" y="3250903"/>
          <a:ext cx="744310" cy="176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7CCF6662-DA2D-4EDF-A925-FF59C0F19174}" type="TxLink">
            <a:rPr lang="en-US" sz="1200" b="1" i="0" u="none" strike="noStrike">
              <a:solidFill>
                <a:srgbClr val="000000"/>
              </a:solidFill>
              <a:latin typeface="Arial"/>
              <a:cs typeface="Calibri"/>
            </a:rPr>
            <a:pPr algn="ctr"/>
            <a:t>Gap: 2.8%</a:t>
          </a:fld>
          <a:endParaRPr lang="en-US" sz="12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26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27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" name="FRBMDKey" descr="FRBChart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3" name="FRBMDTemplate" descr="Tru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0.00292</cdr:x>
      <cdr:y>0.09832</cdr:y>
    </cdr:from>
    <cdr:to>
      <cdr:x>0.05541</cdr:x>
      <cdr:y>0.12412</cdr:y>
    </cdr:to>
    <cdr:sp macro="" textlink="">
      <cdr:nvSpPr>
        <cdr:cNvPr id="4" name="contact" hidden="1"/>
        <cdr:cNvSpPr txBox="1"/>
      </cdr:nvSpPr>
      <cdr:spPr>
        <a:xfrm xmlns:a="http://schemas.openxmlformats.org/drawingml/2006/main">
          <a:off x="25276" y="618255"/>
          <a:ext cx="454868" cy="162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100" b="0" i="0" u="none">
              <a:solidFill>
                <a:srgbClr val="000000"/>
              </a:solidFill>
              <a:latin typeface="Arial"/>
            </a:rPr>
            <a:t>contact</a:t>
          </a:r>
        </a:p>
      </cdr:txBody>
    </cdr:sp>
  </cdr:relSizeAnchor>
  <cdr:relSizeAnchor xmlns:cdr="http://schemas.openxmlformats.org/drawingml/2006/chartDrawing">
    <cdr:from>
      <cdr:x>0.04184</cdr:x>
      <cdr:y>0.96973</cdr:y>
    </cdr:from>
    <cdr:to>
      <cdr:x>0.92103</cdr:x>
      <cdr:y>1</cdr:y>
    </cdr:to>
    <cdr:sp macro="" textlink="">
      <cdr:nvSpPr>
        <cdr:cNvPr id="5" name="source"/>
        <cdr:cNvSpPr txBox="1"/>
      </cdr:nvSpPr>
      <cdr:spPr>
        <a:xfrm xmlns:a="http://schemas.openxmlformats.org/drawingml/2006/main">
          <a:off x="362594" y="6097840"/>
          <a:ext cx="7618363" cy="190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000" b="0" i="0" u="none">
              <a:solidFill>
                <a:srgbClr val="000000"/>
              </a:solidFill>
              <a:latin typeface="Arial"/>
            </a:rPr>
            <a:t>Source:</a:t>
          </a:r>
          <a:r>
            <a:rPr lang="en-US" sz="1000" b="0" i="0" u="none" baseline="0">
              <a:solidFill>
                <a:srgbClr val="000000"/>
              </a:solidFill>
              <a:latin typeface="Arial"/>
            </a:rPr>
            <a:t> JOLTS, CPS, and authors' calculations. New Beveridge curve estimate based on shift in match efficiency  over last 12 months.</a:t>
          </a:r>
          <a:endParaRPr lang="en-US" sz="10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0.06458</cdr:y>
    </cdr:from>
    <cdr:to>
      <cdr:x>0.92103</cdr:x>
      <cdr:y>0.10898</cdr:y>
    </cdr:to>
    <cdr:sp macro="" textlink="">
      <cdr:nvSpPr>
        <cdr:cNvPr id="6" name="subtitle"/>
        <cdr:cNvSpPr txBox="1"/>
      </cdr:nvSpPr>
      <cdr:spPr>
        <a:xfrm xmlns:a="http://schemas.openxmlformats.org/drawingml/2006/main">
          <a:off x="362594" y="406109"/>
          <a:ext cx="7618363" cy="279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800" b="0" i="0" u="none">
              <a:solidFill>
                <a:srgbClr val="000000"/>
              </a:solidFill>
              <a:latin typeface="Arial"/>
            </a:rPr>
            <a:t>P</a:t>
          </a:r>
          <a:r>
            <a:rPr lang="en-US" sz="1800" b="0" i="0" u="none" baseline="0">
              <a:solidFill>
                <a:srgbClr val="000000"/>
              </a:solidFill>
              <a:latin typeface="Arial"/>
            </a:rPr>
            <a:t>re-2007-recession fit; Shift based on last 12-months</a:t>
          </a:r>
          <a:endParaRPr lang="en-US" sz="1800" b="0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0.00808</cdr:y>
    </cdr:from>
    <cdr:to>
      <cdr:x>0.92103</cdr:x>
      <cdr:y>0.06458</cdr:y>
    </cdr:to>
    <cdr:sp macro="" textlink="">
      <cdr:nvSpPr>
        <cdr:cNvPr id="7" name="title"/>
        <cdr:cNvSpPr txBox="1"/>
      </cdr:nvSpPr>
      <cdr:spPr>
        <a:xfrm xmlns:a="http://schemas.openxmlformats.org/drawingml/2006/main">
          <a:off x="362594" y="50800"/>
          <a:ext cx="7618363" cy="355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400" b="1" i="0" u="none">
              <a:solidFill>
                <a:srgbClr val="000000"/>
              </a:solidFill>
              <a:latin typeface="Arial"/>
            </a:rPr>
            <a:t>Fitted and "New"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</a:t>
          </a:r>
          <a:r>
            <a:rPr lang="en-US" sz="2400" b="1" i="0" u="none">
              <a:solidFill>
                <a:srgbClr val="000000"/>
              </a:solidFill>
              <a:latin typeface="Arial"/>
            </a:rPr>
            <a:t>Beveridge</a:t>
          </a:r>
          <a:r>
            <a:rPr lang="en-US" sz="2400" b="1" i="0" u="none" baseline="0">
              <a:solidFill>
                <a:srgbClr val="000000"/>
              </a:solidFill>
              <a:latin typeface="Arial"/>
            </a:rPr>
            <a:t> Curve</a:t>
          </a:r>
          <a:endParaRPr lang="en-US" sz="2400" b="1" i="0" u="none">
            <a:solidFill>
              <a:srgbClr val="000000"/>
            </a:solidFill>
            <a:latin typeface="Arial"/>
          </a:endParaRPr>
        </a:p>
      </cdr:txBody>
    </cdr:sp>
  </cdr:relSizeAnchor>
  <cdr:relSizeAnchor xmlns:cdr="http://schemas.openxmlformats.org/drawingml/2006/chartDrawing">
    <cdr:from>
      <cdr:x>0.04184</cdr:x>
      <cdr:y>0.93745</cdr:y>
    </cdr:from>
    <cdr:to>
      <cdr:x>0.92103</cdr:x>
      <cdr:y>0.97781</cdr:y>
    </cdr:to>
    <cdr:sp macro="" textlink="">
      <cdr:nvSpPr>
        <cdr:cNvPr id="8" name="xlabel"/>
        <cdr:cNvSpPr txBox="1"/>
      </cdr:nvSpPr>
      <cdr:spPr>
        <a:xfrm xmlns:a="http://schemas.openxmlformats.org/drawingml/2006/main">
          <a:off x="362594" y="5894847"/>
          <a:ext cx="7618363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0" i="0" u="none">
              <a:solidFill>
                <a:srgbClr val="000000"/>
              </a:solidFill>
              <a:latin typeface="Arial"/>
            </a:rPr>
            <a:t>Unemployment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0.04843</cdr:y>
    </cdr:to>
    <cdr:sp macro="" textlink="">
      <cdr:nvSpPr>
        <cdr:cNvPr id="9" name="ylabelleft" hidden="1"/>
        <cdr:cNvSpPr txBox="1"/>
      </cdr:nvSpPr>
      <cdr:spPr>
        <a:xfrm xmlns:a="http://schemas.openxmlformats.org/drawingml/2006/main">
          <a:off x="50800" y="50800"/>
          <a:ext cx="1270000" cy="254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1600" b="0" i="0" u="none">
              <a:solidFill>
                <a:srgbClr val="000000"/>
              </a:solidFill>
              <a:latin typeface="Arial"/>
            </a:rPr>
            <a:t>YlabelLeft</a:t>
          </a:r>
        </a:p>
      </cdr:txBody>
    </cdr:sp>
  </cdr:relSizeAnchor>
  <cdr:relSizeAnchor xmlns:cdr="http://schemas.openxmlformats.org/drawingml/2006/chartDrawing">
    <cdr:from>
      <cdr:x>0.75</cdr:x>
      <cdr:y>0.06862</cdr:y>
    </cdr:from>
    <cdr:to>
      <cdr:x>1</cdr:x>
      <cdr:y>0.10898</cdr:y>
    </cdr:to>
    <cdr:sp macro="" textlink="">
      <cdr:nvSpPr>
        <cdr:cNvPr id="10" name="ylabelright"/>
        <cdr:cNvSpPr txBox="1"/>
      </cdr:nvSpPr>
      <cdr:spPr>
        <a:xfrm xmlns:a="http://schemas.openxmlformats.org/drawingml/2006/main">
          <a:off x="6549716" y="431488"/>
          <a:ext cx="2166304" cy="253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1600" b="0" i="0" u="none">
              <a:solidFill>
                <a:srgbClr val="000000"/>
              </a:solidFill>
              <a:latin typeface="Arial"/>
            </a:rPr>
            <a:t>Job openings rate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1" name="FRBMDSeriesMarkers: v[t] pre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0.12171</cdr:x>
      <cdr:y>0.47037</cdr:y>
    </cdr:from>
    <cdr:to>
      <cdr:x>0.29155</cdr:x>
      <cdr:y>0.54542</cdr:y>
    </cdr:to>
    <cdr:sp macro="" textlink="">
      <cdr:nvSpPr>
        <cdr:cNvPr id="12" name="SeriesLabel: v[t] prerecession"/>
        <cdr:cNvSpPr txBox="1"/>
      </cdr:nvSpPr>
      <cdr:spPr>
        <a:xfrm xmlns:a="http://schemas.openxmlformats.org/drawingml/2006/main">
          <a:off x="1054634" y="2957804"/>
          <a:ext cx="1471701" cy="471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1F497D"/>
              </a:solidFill>
              <a:latin typeface="Arial"/>
            </a:rPr>
            <a:t>before </a:t>
          </a:r>
        </a:p>
        <a:p xmlns:a="http://schemas.openxmlformats.org/drawingml/2006/main">
          <a:pPr algn="ctr"/>
          <a:r>
            <a:rPr lang="en-US" sz="1600" b="1" i="0" u="none">
              <a:solidFill>
                <a:srgbClr val="1F497D"/>
              </a:solidFill>
              <a:latin typeface="Arial"/>
            </a:rPr>
            <a:t>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3" name="FRBMDSeriesMarkers: v[t] post 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r>
            <a:rPr lang="en-US" sz="1100" b="1"/>
            <a:t>!*FRB*!'Plumbing - Fitted BC'!$G$3:$G$194!*FRB*!</a:t>
          </a:r>
        </a:p>
      </cdr:txBody>
    </cdr:sp>
  </cdr:relSizeAnchor>
  <cdr:relSizeAnchor xmlns:cdr="http://schemas.openxmlformats.org/drawingml/2006/chartDrawing">
    <cdr:from>
      <cdr:x>0.32383</cdr:x>
      <cdr:y>0.67836</cdr:y>
    </cdr:from>
    <cdr:to>
      <cdr:x>0.56081</cdr:x>
      <cdr:y>0.71588</cdr:y>
    </cdr:to>
    <cdr:sp macro="" textlink="">
      <cdr:nvSpPr>
        <cdr:cNvPr id="14" name="SeriesLabel: v[t] post recession"/>
        <cdr:cNvSpPr txBox="1"/>
      </cdr:nvSpPr>
      <cdr:spPr>
        <a:xfrm xmlns:a="http://schemas.openxmlformats.org/drawingml/2006/main">
          <a:off x="2806059" y="4265680"/>
          <a:ext cx="2053484" cy="2359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accent6"/>
              </a:solidFill>
              <a:latin typeface="Arial"/>
            </a:rPr>
            <a:t>since 2007 recession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5" name="FRBMDSeriesMarkers: Fitted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0.14171</cdr:x>
      <cdr:y>0.19685</cdr:y>
    </cdr:from>
    <cdr:to>
      <cdr:x>0.20616</cdr:x>
      <cdr:y>0.23437</cdr:y>
    </cdr:to>
    <cdr:sp macro="" textlink="">
      <cdr:nvSpPr>
        <cdr:cNvPr id="16" name="SeriesLabel: Fitted BC"/>
        <cdr:cNvSpPr txBox="1"/>
      </cdr:nvSpPr>
      <cdr:spPr>
        <a:xfrm xmlns:a="http://schemas.openxmlformats.org/drawingml/2006/main">
          <a:off x="1226936" y="1236498"/>
          <a:ext cx="558028" cy="23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chemeClr val="tx1">
                  <a:lumMod val="50000"/>
                  <a:lumOff val="50000"/>
                </a:schemeClr>
              </a:solidFill>
              <a:latin typeface="Arial"/>
            </a:rPr>
            <a:t>Fitted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7" name="FRBMDAxes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8" name="FRBMDRecess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19" name="FRBMDH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0.92758</cdr:x>
      <cdr:y>0.1273</cdr:y>
    </cdr:to>
    <cdr:sp macro="" textlink="">
      <cdr:nvSpPr>
        <cdr:cNvPr id="20" name="FRBMDHlineConnector" hidden="1"/>
        <cdr:cNvSpPr/>
      </cdr:nvSpPr>
      <cdr:spPr>
        <a:xfrm xmlns:a="http://schemas.openxmlformats.org/drawingml/2006/main">
          <a:off x="362481" y="798043"/>
          <a:ext cx="7668826" cy="158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1" name="FRBMDVlin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0.04187</cdr:x>
      <cdr:y>0.12705</cdr:y>
    </cdr:from>
    <cdr:to>
      <cdr:x>0.04205</cdr:x>
      <cdr:y>0.87875</cdr:y>
    </cdr:to>
    <cdr:sp macro="" textlink="">
      <cdr:nvSpPr>
        <cdr:cNvPr id="22" name="FRBMDVlineConnector" hidden="1"/>
        <cdr:cNvSpPr/>
      </cdr:nvSpPr>
      <cdr:spPr>
        <a:xfrm xmlns:a="http://schemas.openxmlformats.org/drawingml/2006/main">
          <a:off x="362481" y="798042"/>
          <a:ext cx="1588" cy="4721694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0.15226</cdr:x>
      <cdr:y>0.20987</cdr:y>
    </cdr:to>
    <cdr:sp macro="" textlink="">
      <cdr:nvSpPr>
        <cdr:cNvPr id="23" name="FRBEvents" descr="!*FRB*!!*FRB*!!*FRB*!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0.15243</cdr:x>
      <cdr:y>0.21004</cdr:y>
    </cdr:to>
    <cdr:sp macro="" textlink="">
      <cdr:nvSpPr>
        <cdr:cNvPr id="26" name="FRBMDSeriesMarkers: New BC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0.24748</cdr:x>
      <cdr:y>0.1746</cdr:y>
    </cdr:from>
    <cdr:to>
      <cdr:x>0.3594</cdr:x>
      <cdr:y>0.21213</cdr:y>
    </cdr:to>
    <cdr:sp macro="" textlink="">
      <cdr:nvSpPr>
        <cdr:cNvPr id="27" name="SeriesLabel: New BC"/>
        <cdr:cNvSpPr txBox="1"/>
      </cdr:nvSpPr>
      <cdr:spPr>
        <a:xfrm xmlns:a="http://schemas.openxmlformats.org/drawingml/2006/main">
          <a:off x="2142737" y="1096752"/>
          <a:ext cx="969038" cy="23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 i="0" u="none">
              <a:solidFill>
                <a:srgbClr val="000000"/>
              </a:solidFill>
              <a:latin typeface="Arial"/>
            </a:rPr>
            <a:t>"New" BC</a:t>
          </a:r>
        </a:p>
      </cdr:txBody>
    </cdr:sp>
  </cdr:relSizeAnchor>
  <cdr:relSizeAnchor xmlns:cdr="http://schemas.openxmlformats.org/drawingml/2006/chartDrawing">
    <cdr:from>
      <cdr:x>0.00586</cdr:x>
      <cdr:y>0.00808</cdr:y>
    </cdr:from>
    <cdr:to>
      <cdr:x>0.15247</cdr:x>
      <cdr:y>0.20999</cdr:y>
    </cdr:to>
    <cdr:sp macro="" textlink="">
      <cdr:nvSpPr>
        <cdr:cNvPr id="24" name="FRBPixelSize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0.00587</cdr:x>
      <cdr:y>0.00809</cdr:y>
    </cdr:from>
    <cdr:to>
      <cdr:x>0.15255</cdr:x>
      <cdr:y>0.21027</cdr:y>
    </cdr:to>
    <cdr:sp macro="" textlink="">
      <cdr:nvSpPr>
        <cdr:cNvPr id="25" name="FRBClassification" hidden="1"/>
        <cdr:cNvSpPr txBox="1"/>
      </cdr:nvSpPr>
      <cdr:spPr>
        <a:xfrm xmlns:a="http://schemas.openxmlformats.org/drawingml/2006/main">
          <a:off x="50800" y="50800"/>
          <a:ext cx="1270000" cy="127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 anchor="ctr">
          <a:noAutofit/>
        </a:bodyPr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lhro@usecon" TargetMode="External"/><Relationship Id="rId2" Type="http://schemas.openxmlformats.org/officeDocument/2006/relationships/hyperlink" Target="mailto:lturo@usecon" TargetMode="External"/><Relationship Id="rId1" Type="http://schemas.openxmlformats.org/officeDocument/2006/relationships/hyperlink" Target="mailto:LERO@usecon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/>
  <dimension ref="A2:B2"/>
  <sheetViews>
    <sheetView workbookViewId="0">
      <selection activeCell="B3" sqref="B3"/>
    </sheetView>
  </sheetViews>
  <sheetFormatPr defaultRowHeight="15" x14ac:dyDescent="0.25"/>
  <cols>
    <col min="1" max="1" width="25.140625" customWidth="1"/>
  </cols>
  <sheetData>
    <row r="2" spans="1:2" x14ac:dyDescent="0.25">
      <c r="A2" t="s">
        <v>1466</v>
      </c>
      <c r="B2" t="b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tabColor theme="6" tint="-0.249977111117893"/>
  </sheetPr>
  <dimension ref="A1:B840"/>
  <sheetViews>
    <sheetView workbookViewId="0">
      <selection activeCell="B1" sqref="B1"/>
    </sheetView>
  </sheetViews>
  <sheetFormatPr defaultRowHeight="15" x14ac:dyDescent="0.25"/>
  <cols>
    <col min="1" max="1" width="11.28515625" customWidth="1"/>
  </cols>
  <sheetData>
    <row r="1" spans="1:2" x14ac:dyDescent="0.25">
      <c r="A1" t="s">
        <v>392</v>
      </c>
      <c r="B1" t="s">
        <v>824</v>
      </c>
    </row>
    <row r="2" spans="1:2" x14ac:dyDescent="0.25">
      <c r="A2" s="7">
        <v>18264</v>
      </c>
      <c r="B2" t="e">
        <f>NA()</f>
        <v>#N/A</v>
      </c>
    </row>
    <row r="3" spans="1:2" x14ac:dyDescent="0.25">
      <c r="A3" s="7">
        <f>DATE(YEAR(A2),MONTH(A2)+1,1)</f>
        <v>18295</v>
      </c>
      <c r="B3" t="e">
        <f>NA()</f>
        <v>#N/A</v>
      </c>
    </row>
    <row r="4" spans="1:2" x14ac:dyDescent="0.25">
      <c r="A4" s="7">
        <f t="shared" ref="A4:A67" si="0">DATE(YEAR(A3),MONTH(A3)+1,1)</f>
        <v>18323</v>
      </c>
      <c r="B4" t="e">
        <f>NA()</f>
        <v>#N/A</v>
      </c>
    </row>
    <row r="5" spans="1:2" x14ac:dyDescent="0.25">
      <c r="A5" s="7">
        <f t="shared" si="0"/>
        <v>18354</v>
      </c>
      <c r="B5" t="e">
        <f>NA()</f>
        <v>#N/A</v>
      </c>
    </row>
    <row r="6" spans="1:2" x14ac:dyDescent="0.25">
      <c r="A6" s="7">
        <f t="shared" si="0"/>
        <v>18384</v>
      </c>
      <c r="B6" t="e">
        <f>NA()</f>
        <v>#N/A</v>
      </c>
    </row>
    <row r="7" spans="1:2" x14ac:dyDescent="0.25">
      <c r="A7" s="7">
        <f t="shared" si="0"/>
        <v>18415</v>
      </c>
      <c r="B7" t="e">
        <f>NA()</f>
        <v>#N/A</v>
      </c>
    </row>
    <row r="8" spans="1:2" x14ac:dyDescent="0.25">
      <c r="A8" s="7">
        <f t="shared" si="0"/>
        <v>18445</v>
      </c>
      <c r="B8" t="e">
        <f>NA()</f>
        <v>#N/A</v>
      </c>
    </row>
    <row r="9" spans="1:2" x14ac:dyDescent="0.25">
      <c r="A9" s="7">
        <f t="shared" si="0"/>
        <v>18476</v>
      </c>
      <c r="B9" t="e">
        <f>NA()</f>
        <v>#N/A</v>
      </c>
    </row>
    <row r="10" spans="1:2" x14ac:dyDescent="0.25">
      <c r="A10" s="7">
        <f t="shared" si="0"/>
        <v>18507</v>
      </c>
      <c r="B10" t="e">
        <f>NA()</f>
        <v>#N/A</v>
      </c>
    </row>
    <row r="11" spans="1:2" x14ac:dyDescent="0.25">
      <c r="A11" s="7">
        <f t="shared" si="0"/>
        <v>18537</v>
      </c>
      <c r="B11" t="e">
        <f>NA()</f>
        <v>#N/A</v>
      </c>
    </row>
    <row r="12" spans="1:2" x14ac:dyDescent="0.25">
      <c r="A12" s="7">
        <f t="shared" si="0"/>
        <v>18568</v>
      </c>
      <c r="B12" t="e">
        <f>NA()</f>
        <v>#N/A</v>
      </c>
    </row>
    <row r="13" spans="1:2" x14ac:dyDescent="0.25">
      <c r="A13" s="7">
        <f t="shared" si="0"/>
        <v>18598</v>
      </c>
      <c r="B13" t="e">
        <f>NA()</f>
        <v>#N/A</v>
      </c>
    </row>
    <row r="14" spans="1:2" x14ac:dyDescent="0.25">
      <c r="A14" s="7">
        <f t="shared" si="0"/>
        <v>18629</v>
      </c>
      <c r="B14">
        <v>3.9468385618213015</v>
      </c>
    </row>
    <row r="15" spans="1:2" x14ac:dyDescent="0.25">
      <c r="A15" s="7">
        <f t="shared" si="0"/>
        <v>18660</v>
      </c>
      <c r="B15">
        <v>4.0201729205100278</v>
      </c>
    </row>
    <row r="16" spans="1:2" x14ac:dyDescent="0.25">
      <c r="A16" s="7">
        <f t="shared" si="0"/>
        <v>18688</v>
      </c>
      <c r="B16">
        <v>4.1892286720212857</v>
      </c>
    </row>
    <row r="17" spans="1:2" x14ac:dyDescent="0.25">
      <c r="A17" s="7">
        <f t="shared" si="0"/>
        <v>18719</v>
      </c>
      <c r="B17">
        <v>4.0973388893984426</v>
      </c>
    </row>
    <row r="18" spans="1:2" x14ac:dyDescent="0.25">
      <c r="A18" s="7">
        <f t="shared" si="0"/>
        <v>18749</v>
      </c>
      <c r="B18">
        <v>4.1817650167491145</v>
      </c>
    </row>
    <row r="19" spans="1:2" x14ac:dyDescent="0.25">
      <c r="A19" s="7">
        <f t="shared" si="0"/>
        <v>18780</v>
      </c>
      <c r="B19">
        <v>3.9840989092669981</v>
      </c>
    </row>
    <row r="20" spans="1:2" x14ac:dyDescent="0.25">
      <c r="A20" s="7">
        <f t="shared" si="0"/>
        <v>18810</v>
      </c>
      <c r="B20">
        <v>4.0856950778012795</v>
      </c>
    </row>
    <row r="21" spans="1:2" x14ac:dyDescent="0.25">
      <c r="A21" s="7">
        <f t="shared" si="0"/>
        <v>18841</v>
      </c>
      <c r="B21">
        <v>4.089043281726302</v>
      </c>
    </row>
    <row r="22" spans="1:2" x14ac:dyDescent="0.25">
      <c r="A22" s="7">
        <f t="shared" si="0"/>
        <v>18872</v>
      </c>
      <c r="B22">
        <v>3.9999764137963574</v>
      </c>
    </row>
    <row r="23" spans="1:2" x14ac:dyDescent="0.25">
      <c r="A23" s="7">
        <f t="shared" si="0"/>
        <v>18902</v>
      </c>
      <c r="B23">
        <v>4.0946687757178637</v>
      </c>
    </row>
    <row r="24" spans="1:2" x14ac:dyDescent="0.25">
      <c r="A24" s="7">
        <f t="shared" si="0"/>
        <v>18933</v>
      </c>
      <c r="B24">
        <v>4.0856950778012795</v>
      </c>
    </row>
    <row r="25" spans="1:2" x14ac:dyDescent="0.25">
      <c r="A25" s="7">
        <f t="shared" si="0"/>
        <v>18963</v>
      </c>
      <c r="B25">
        <v>4.0761729148376391</v>
      </c>
    </row>
    <row r="26" spans="1:2" x14ac:dyDescent="0.25">
      <c r="A26" s="7">
        <f t="shared" si="0"/>
        <v>18994</v>
      </c>
      <c r="B26">
        <v>4.2610621727596847</v>
      </c>
    </row>
    <row r="27" spans="1:2" x14ac:dyDescent="0.25">
      <c r="A27" s="7">
        <f t="shared" si="0"/>
        <v>19025</v>
      </c>
      <c r="B27">
        <v>4.1481087593302082</v>
      </c>
    </row>
    <row r="28" spans="1:2" x14ac:dyDescent="0.25">
      <c r="A28" s="7">
        <f t="shared" si="0"/>
        <v>19054</v>
      </c>
      <c r="B28">
        <v>4.0545460713049692</v>
      </c>
    </row>
    <row r="29" spans="1:2" x14ac:dyDescent="0.25">
      <c r="A29" s="7">
        <f t="shared" si="0"/>
        <v>19085</v>
      </c>
      <c r="B29">
        <v>4.140001191082483</v>
      </c>
    </row>
    <row r="30" spans="1:2" x14ac:dyDescent="0.25">
      <c r="A30" s="7">
        <f t="shared" si="0"/>
        <v>19115</v>
      </c>
      <c r="B30">
        <v>4.0440112682782896</v>
      </c>
    </row>
    <row r="31" spans="1:2" x14ac:dyDescent="0.25">
      <c r="A31" s="7">
        <f t="shared" si="0"/>
        <v>19146</v>
      </c>
      <c r="B31">
        <v>4.0806830402545469</v>
      </c>
    </row>
    <row r="32" spans="1:2" x14ac:dyDescent="0.25">
      <c r="A32" s="7">
        <f t="shared" si="0"/>
        <v>19176</v>
      </c>
      <c r="B32">
        <v>4.1946919595883427</v>
      </c>
    </row>
    <row r="33" spans="1:2" x14ac:dyDescent="0.25">
      <c r="A33" s="7">
        <f t="shared" si="0"/>
        <v>19207</v>
      </c>
      <c r="B33">
        <v>4.1154774422015565</v>
      </c>
    </row>
    <row r="34" spans="1:2" x14ac:dyDescent="0.25">
      <c r="A34" s="7">
        <f t="shared" si="0"/>
        <v>19238</v>
      </c>
      <c r="B34">
        <v>4.3632145059544536</v>
      </c>
    </row>
    <row r="35" spans="1:2" x14ac:dyDescent="0.25">
      <c r="A35" s="7">
        <f t="shared" si="0"/>
        <v>19268</v>
      </c>
      <c r="B35">
        <v>4.5319544725897414</v>
      </c>
    </row>
    <row r="36" spans="1:2" x14ac:dyDescent="0.25">
      <c r="A36" s="7">
        <f t="shared" si="0"/>
        <v>19299</v>
      </c>
      <c r="B36">
        <v>4.5074061663683445</v>
      </c>
    </row>
    <row r="37" spans="1:2" x14ac:dyDescent="0.25">
      <c r="A37" s="7">
        <f t="shared" si="0"/>
        <v>19329</v>
      </c>
      <c r="B37">
        <v>4.485092790634396</v>
      </c>
    </row>
    <row r="38" spans="1:2" x14ac:dyDescent="0.25">
      <c r="A38" s="7">
        <f t="shared" si="0"/>
        <v>19360</v>
      </c>
      <c r="B38">
        <v>4.3792942029296293</v>
      </c>
    </row>
    <row r="39" spans="1:2" x14ac:dyDescent="0.25">
      <c r="A39" s="7">
        <f t="shared" si="0"/>
        <v>19391</v>
      </c>
      <c r="B39">
        <v>4.3600841254697151</v>
      </c>
    </row>
    <row r="40" spans="1:2" x14ac:dyDescent="0.25">
      <c r="A40" s="7">
        <f t="shared" si="0"/>
        <v>19419</v>
      </c>
      <c r="B40">
        <v>4.6226748170427623</v>
      </c>
    </row>
    <row r="41" spans="1:2" x14ac:dyDescent="0.25">
      <c r="A41" s="7">
        <f t="shared" si="0"/>
        <v>19450</v>
      </c>
      <c r="B41">
        <v>4.5331265059197072</v>
      </c>
    </row>
    <row r="42" spans="1:2" x14ac:dyDescent="0.25">
      <c r="A42" s="7">
        <f t="shared" si="0"/>
        <v>19480</v>
      </c>
      <c r="B42">
        <v>4.3369758987344627</v>
      </c>
    </row>
    <row r="43" spans="1:2" x14ac:dyDescent="0.25">
      <c r="A43" s="7">
        <f t="shared" si="0"/>
        <v>19511</v>
      </c>
      <c r="B43">
        <v>4.1510961103712987</v>
      </c>
    </row>
    <row r="44" spans="1:2" x14ac:dyDescent="0.25">
      <c r="A44" s="7">
        <f t="shared" si="0"/>
        <v>19541</v>
      </c>
      <c r="B44">
        <v>3.9643395789075044</v>
      </c>
    </row>
    <row r="45" spans="1:2" x14ac:dyDescent="0.25">
      <c r="A45" s="7">
        <f t="shared" si="0"/>
        <v>19572</v>
      </c>
      <c r="B45">
        <v>3.7868662899963543</v>
      </c>
    </row>
    <row r="46" spans="1:2" x14ac:dyDescent="0.25">
      <c r="A46" s="7">
        <f t="shared" si="0"/>
        <v>19603</v>
      </c>
      <c r="B46">
        <v>3.7044142105025357</v>
      </c>
    </row>
    <row r="47" spans="1:2" x14ac:dyDescent="0.25">
      <c r="A47" s="7">
        <f t="shared" si="0"/>
        <v>19633</v>
      </c>
      <c r="B47">
        <v>3.3445548825785623</v>
      </c>
    </row>
    <row r="48" spans="1:2" x14ac:dyDescent="0.25">
      <c r="A48" s="7">
        <f t="shared" si="0"/>
        <v>19664</v>
      </c>
      <c r="B48">
        <v>3.0886455828568913</v>
      </c>
    </row>
    <row r="49" spans="1:2" x14ac:dyDescent="0.25">
      <c r="A49" s="7">
        <f t="shared" si="0"/>
        <v>19694</v>
      </c>
      <c r="B49">
        <v>2.8208011744677237</v>
      </c>
    </row>
    <row r="50" spans="1:2" x14ac:dyDescent="0.25">
      <c r="A50" s="7">
        <f t="shared" si="0"/>
        <v>19725</v>
      </c>
      <c r="B50">
        <v>2.742864270466832</v>
      </c>
    </row>
    <row r="51" spans="1:2" x14ac:dyDescent="0.25">
      <c r="A51" s="7">
        <f t="shared" si="0"/>
        <v>19756</v>
      </c>
      <c r="B51">
        <v>2.6550591845554963</v>
      </c>
    </row>
    <row r="52" spans="1:2" x14ac:dyDescent="0.25">
      <c r="A52" s="7">
        <f t="shared" si="0"/>
        <v>19784</v>
      </c>
      <c r="B52">
        <v>2.5744987934602488</v>
      </c>
    </row>
    <row r="53" spans="1:2" x14ac:dyDescent="0.25">
      <c r="A53" s="7">
        <f t="shared" si="0"/>
        <v>19815</v>
      </c>
      <c r="B53">
        <v>2.5739519456364741</v>
      </c>
    </row>
    <row r="54" spans="1:2" x14ac:dyDescent="0.25">
      <c r="A54" s="7">
        <f t="shared" si="0"/>
        <v>19845</v>
      </c>
      <c r="B54">
        <v>2.4924441008503675</v>
      </c>
    </row>
    <row r="55" spans="1:2" x14ac:dyDescent="0.25">
      <c r="A55" s="7">
        <f t="shared" si="0"/>
        <v>19876</v>
      </c>
      <c r="B55">
        <v>2.5936009010359822</v>
      </c>
    </row>
    <row r="56" spans="1:2" x14ac:dyDescent="0.25">
      <c r="A56" s="7">
        <f t="shared" si="0"/>
        <v>19906</v>
      </c>
      <c r="B56">
        <v>2.5025407385366982</v>
      </c>
    </row>
    <row r="57" spans="1:2" x14ac:dyDescent="0.25">
      <c r="A57" s="7">
        <f t="shared" si="0"/>
        <v>19937</v>
      </c>
      <c r="B57">
        <v>2.5045101622452739</v>
      </c>
    </row>
    <row r="58" spans="1:2" x14ac:dyDescent="0.25">
      <c r="A58" s="7">
        <f t="shared" si="0"/>
        <v>19968</v>
      </c>
      <c r="B58">
        <v>2.5012890807495434</v>
      </c>
    </row>
    <row r="59" spans="1:2" x14ac:dyDescent="0.25">
      <c r="A59" s="7">
        <f t="shared" si="0"/>
        <v>19998</v>
      </c>
      <c r="B59">
        <v>2.497898026672797</v>
      </c>
    </row>
    <row r="60" spans="1:2" x14ac:dyDescent="0.25">
      <c r="A60" s="7">
        <f t="shared" si="0"/>
        <v>20029</v>
      </c>
      <c r="B60">
        <v>2.6791474865259981</v>
      </c>
    </row>
    <row r="61" spans="1:2" x14ac:dyDescent="0.25">
      <c r="A61" s="7">
        <f t="shared" si="0"/>
        <v>20059</v>
      </c>
      <c r="B61">
        <v>2.7644193231421856</v>
      </c>
    </row>
    <row r="62" spans="1:2" x14ac:dyDescent="0.25">
      <c r="A62" s="7">
        <f t="shared" si="0"/>
        <v>20090</v>
      </c>
      <c r="B62">
        <v>2.8483169813360041</v>
      </c>
    </row>
    <row r="63" spans="1:2" x14ac:dyDescent="0.25">
      <c r="A63" s="7">
        <f t="shared" si="0"/>
        <v>20121</v>
      </c>
      <c r="B63">
        <v>3.0256170071913786</v>
      </c>
    </row>
    <row r="64" spans="1:2" x14ac:dyDescent="0.25">
      <c r="A64" s="7">
        <f t="shared" si="0"/>
        <v>20149</v>
      </c>
      <c r="B64">
        <v>3.1920039668677935</v>
      </c>
    </row>
    <row r="65" spans="1:2" x14ac:dyDescent="0.25">
      <c r="A65" s="7">
        <f t="shared" si="0"/>
        <v>20180</v>
      </c>
      <c r="B65">
        <v>3.1726839622631924</v>
      </c>
    </row>
    <row r="66" spans="1:2" x14ac:dyDescent="0.25">
      <c r="A66" s="7">
        <f t="shared" si="0"/>
        <v>20210</v>
      </c>
      <c r="B66">
        <v>3.3412503661393522</v>
      </c>
    </row>
    <row r="67" spans="1:2" x14ac:dyDescent="0.25">
      <c r="A67" s="7">
        <f t="shared" si="0"/>
        <v>20241</v>
      </c>
      <c r="B67">
        <v>3.5068115991550073</v>
      </c>
    </row>
    <row r="68" spans="1:2" x14ac:dyDescent="0.25">
      <c r="A68" s="7">
        <f t="shared" ref="A68:A131" si="1">DATE(YEAR(A67),MONTH(A67)+1,1)</f>
        <v>20271</v>
      </c>
      <c r="B68">
        <v>3.5854979276708536</v>
      </c>
    </row>
    <row r="69" spans="1:2" x14ac:dyDescent="0.25">
      <c r="A69" s="7">
        <f t="shared" si="1"/>
        <v>20302</v>
      </c>
      <c r="B69">
        <v>3.7562889487266791</v>
      </c>
    </row>
    <row r="70" spans="1:2" x14ac:dyDescent="0.25">
      <c r="A70" s="7">
        <f t="shared" si="1"/>
        <v>20333</v>
      </c>
      <c r="B70">
        <v>3.9300737633369045</v>
      </c>
    </row>
    <row r="71" spans="1:2" x14ac:dyDescent="0.25">
      <c r="A71" s="7">
        <f t="shared" si="1"/>
        <v>20363</v>
      </c>
      <c r="B71">
        <v>3.8284547811148544</v>
      </c>
    </row>
    <row r="72" spans="1:2" x14ac:dyDescent="0.25">
      <c r="A72" s="7">
        <f t="shared" si="1"/>
        <v>20394</v>
      </c>
      <c r="B72">
        <v>3.993100344330506</v>
      </c>
    </row>
    <row r="73" spans="1:2" x14ac:dyDescent="0.25">
      <c r="A73" s="7">
        <f t="shared" si="1"/>
        <v>20424</v>
      </c>
      <c r="B73">
        <v>4.1592794246204727</v>
      </c>
    </row>
    <row r="74" spans="1:2" x14ac:dyDescent="0.25">
      <c r="A74" s="7">
        <f t="shared" si="1"/>
        <v>20455</v>
      </c>
      <c r="B74">
        <v>3.9664547229469393</v>
      </c>
    </row>
    <row r="75" spans="1:2" x14ac:dyDescent="0.25">
      <c r="A75" s="7">
        <f t="shared" si="1"/>
        <v>20486</v>
      </c>
      <c r="B75">
        <v>4.0433365917236888</v>
      </c>
    </row>
    <row r="76" spans="1:2" x14ac:dyDescent="0.25">
      <c r="A76" s="7">
        <f t="shared" si="1"/>
        <v>20515</v>
      </c>
      <c r="B76">
        <v>4.035437170724383</v>
      </c>
    </row>
    <row r="77" spans="1:2" x14ac:dyDescent="0.25">
      <c r="A77" s="7">
        <f t="shared" si="1"/>
        <v>20546</v>
      </c>
      <c r="B77">
        <v>4.03042631723405</v>
      </c>
    </row>
    <row r="78" spans="1:2" x14ac:dyDescent="0.25">
      <c r="A78" s="7">
        <f t="shared" si="1"/>
        <v>20576</v>
      </c>
      <c r="B78">
        <v>4.0268547482429478</v>
      </c>
    </row>
    <row r="79" spans="1:2" x14ac:dyDescent="0.25">
      <c r="A79" s="7">
        <f t="shared" si="1"/>
        <v>20607</v>
      </c>
      <c r="B79">
        <v>3.9306639956167384</v>
      </c>
    </row>
    <row r="80" spans="1:2" x14ac:dyDescent="0.25">
      <c r="A80" s="7">
        <f t="shared" si="1"/>
        <v>20637</v>
      </c>
      <c r="B80">
        <v>3.8081733981804873</v>
      </c>
    </row>
    <row r="81" spans="1:2" x14ac:dyDescent="0.25">
      <c r="A81" s="7">
        <f t="shared" si="1"/>
        <v>20668</v>
      </c>
      <c r="B81">
        <v>3.8443064556046678</v>
      </c>
    </row>
    <row r="82" spans="1:2" x14ac:dyDescent="0.25">
      <c r="A82" s="7">
        <f t="shared" si="1"/>
        <v>20699</v>
      </c>
      <c r="B82">
        <v>3.8495890859875992</v>
      </c>
    </row>
    <row r="83" spans="1:2" x14ac:dyDescent="0.25">
      <c r="A83" s="7">
        <f t="shared" si="1"/>
        <v>20729</v>
      </c>
      <c r="B83">
        <v>4.015911724646247</v>
      </c>
    </row>
    <row r="84" spans="1:2" x14ac:dyDescent="0.25">
      <c r="A84" s="7">
        <f t="shared" si="1"/>
        <v>20760</v>
      </c>
      <c r="B84">
        <v>4.0152907393787896</v>
      </c>
    </row>
    <row r="85" spans="1:2" x14ac:dyDescent="0.25">
      <c r="A85" s="7">
        <f t="shared" si="1"/>
        <v>20790</v>
      </c>
      <c r="B85">
        <v>3.8303182192624377</v>
      </c>
    </row>
    <row r="86" spans="1:2" x14ac:dyDescent="0.25">
      <c r="A86" s="7">
        <f t="shared" si="1"/>
        <v>20821</v>
      </c>
      <c r="B86">
        <v>4.015379439801591</v>
      </c>
    </row>
    <row r="87" spans="1:2" x14ac:dyDescent="0.25">
      <c r="A87" s="7">
        <f t="shared" si="1"/>
        <v>20852</v>
      </c>
      <c r="B87">
        <v>3.8213854169381873</v>
      </c>
    </row>
    <row r="88" spans="1:2" x14ac:dyDescent="0.25">
      <c r="A88" s="7">
        <f t="shared" si="1"/>
        <v>20880</v>
      </c>
      <c r="B88">
        <v>3.7298899990225696</v>
      </c>
    </row>
    <row r="89" spans="1:2" x14ac:dyDescent="0.25">
      <c r="A89" s="7">
        <f t="shared" si="1"/>
        <v>20911</v>
      </c>
      <c r="B89">
        <v>3.5481417354080991</v>
      </c>
    </row>
    <row r="90" spans="1:2" x14ac:dyDescent="0.25">
      <c r="A90" s="7">
        <f t="shared" si="1"/>
        <v>20941</v>
      </c>
      <c r="B90">
        <v>3.5560289243172507</v>
      </c>
    </row>
    <row r="91" spans="1:2" x14ac:dyDescent="0.25">
      <c r="A91" s="7">
        <f t="shared" si="1"/>
        <v>20972</v>
      </c>
      <c r="B91">
        <v>3.3835892711183906</v>
      </c>
    </row>
    <row r="92" spans="1:2" x14ac:dyDescent="0.25">
      <c r="A92" s="7">
        <f t="shared" si="1"/>
        <v>21002</v>
      </c>
      <c r="B92">
        <v>3.4723249195500494</v>
      </c>
    </row>
    <row r="93" spans="1:2" x14ac:dyDescent="0.25">
      <c r="A93" s="7">
        <f t="shared" si="1"/>
        <v>21033</v>
      </c>
      <c r="B93">
        <v>3.2940391536418132</v>
      </c>
    </row>
    <row r="94" spans="1:2" x14ac:dyDescent="0.25">
      <c r="A94" s="7">
        <f t="shared" si="1"/>
        <v>21064</v>
      </c>
      <c r="B94">
        <v>3.2183466610174345</v>
      </c>
    </row>
    <row r="95" spans="1:2" x14ac:dyDescent="0.25">
      <c r="A95" s="7">
        <f t="shared" si="1"/>
        <v>21094</v>
      </c>
      <c r="B95">
        <v>3.0521139336952863</v>
      </c>
    </row>
    <row r="96" spans="1:2" x14ac:dyDescent="0.25">
      <c r="A96" s="7">
        <f t="shared" si="1"/>
        <v>21125</v>
      </c>
      <c r="B96">
        <v>2.7056085927917959</v>
      </c>
    </row>
    <row r="97" spans="1:2" x14ac:dyDescent="0.25">
      <c r="A97" s="7">
        <f t="shared" si="1"/>
        <v>21155</v>
      </c>
      <c r="B97">
        <v>2.6300434315729357</v>
      </c>
    </row>
    <row r="98" spans="1:2" x14ac:dyDescent="0.25">
      <c r="A98" s="7">
        <f t="shared" si="1"/>
        <v>21186</v>
      </c>
      <c r="B98">
        <v>2.555590454259197</v>
      </c>
    </row>
    <row r="99" spans="1:2" x14ac:dyDescent="0.25">
      <c r="A99" s="7">
        <f t="shared" si="1"/>
        <v>21217</v>
      </c>
      <c r="B99">
        <v>2.4008235331343979</v>
      </c>
    </row>
    <row r="100" spans="1:2" x14ac:dyDescent="0.25">
      <c r="A100" s="7">
        <f t="shared" si="1"/>
        <v>21245</v>
      </c>
      <c r="B100">
        <v>2.323997316079792</v>
      </c>
    </row>
    <row r="101" spans="1:2" x14ac:dyDescent="0.25">
      <c r="A101" s="7">
        <f t="shared" si="1"/>
        <v>21276</v>
      </c>
      <c r="B101">
        <v>2.2462356486205839</v>
      </c>
    </row>
    <row r="102" spans="1:2" x14ac:dyDescent="0.25">
      <c r="A102" s="7">
        <f t="shared" si="1"/>
        <v>21306</v>
      </c>
      <c r="B102">
        <v>2.2534935289794547</v>
      </c>
    </row>
    <row r="103" spans="1:2" x14ac:dyDescent="0.25">
      <c r="A103" s="7">
        <f t="shared" si="1"/>
        <v>21337</v>
      </c>
      <c r="B103">
        <v>2.3491911640603713</v>
      </c>
    </row>
    <row r="104" spans="1:2" x14ac:dyDescent="0.25">
      <c r="A104" s="7">
        <f t="shared" si="1"/>
        <v>21367</v>
      </c>
      <c r="B104">
        <v>2.4386769913719051</v>
      </c>
    </row>
    <row r="105" spans="1:2" x14ac:dyDescent="0.25">
      <c r="A105" s="7">
        <f t="shared" si="1"/>
        <v>21398</v>
      </c>
      <c r="B105">
        <v>2.5233316648981527</v>
      </c>
    </row>
    <row r="106" spans="1:2" x14ac:dyDescent="0.25">
      <c r="A106" s="7">
        <f t="shared" si="1"/>
        <v>21429</v>
      </c>
      <c r="B106">
        <v>2.6934813612054951</v>
      </c>
    </row>
    <row r="107" spans="1:2" x14ac:dyDescent="0.25">
      <c r="A107" s="7">
        <f t="shared" si="1"/>
        <v>21459</v>
      </c>
      <c r="B107">
        <v>2.6957128089203986</v>
      </c>
    </row>
    <row r="108" spans="1:2" x14ac:dyDescent="0.25">
      <c r="A108" s="7">
        <f t="shared" si="1"/>
        <v>21490</v>
      </c>
      <c r="B108">
        <v>2.759394230990754</v>
      </c>
    </row>
    <row r="109" spans="1:2" x14ac:dyDescent="0.25">
      <c r="A109" s="7">
        <f t="shared" si="1"/>
        <v>21520</v>
      </c>
      <c r="B109">
        <v>2.9384692226112321</v>
      </c>
    </row>
    <row r="110" spans="1:2" x14ac:dyDescent="0.25">
      <c r="A110" s="7">
        <f t="shared" si="1"/>
        <v>21551</v>
      </c>
      <c r="B110">
        <v>2.9127768199978115</v>
      </c>
    </row>
    <row r="111" spans="1:2" x14ac:dyDescent="0.25">
      <c r="A111" s="7">
        <f t="shared" si="1"/>
        <v>21582</v>
      </c>
      <c r="B111">
        <v>3.0812853800562428</v>
      </c>
    </row>
    <row r="112" spans="1:2" x14ac:dyDescent="0.25">
      <c r="A112" s="7">
        <f t="shared" si="1"/>
        <v>21610</v>
      </c>
      <c r="B112">
        <v>3.2397860525967102</v>
      </c>
    </row>
    <row r="113" spans="1:2" x14ac:dyDescent="0.25">
      <c r="A113" s="7">
        <f t="shared" si="1"/>
        <v>21641</v>
      </c>
      <c r="B113">
        <v>3.3975196709684954</v>
      </c>
    </row>
    <row r="114" spans="1:2" x14ac:dyDescent="0.25">
      <c r="A114" s="7">
        <f t="shared" si="1"/>
        <v>21671</v>
      </c>
      <c r="B114">
        <v>3.3812041522384053</v>
      </c>
    </row>
    <row r="115" spans="1:2" x14ac:dyDescent="0.25">
      <c r="A115" s="7">
        <f t="shared" si="1"/>
        <v>21702</v>
      </c>
      <c r="B115">
        <v>3.5482975778034174</v>
      </c>
    </row>
    <row r="116" spans="1:2" x14ac:dyDescent="0.25">
      <c r="A116" s="7">
        <f t="shared" si="1"/>
        <v>21732</v>
      </c>
      <c r="B116">
        <v>3.7179556588985871</v>
      </c>
    </row>
    <row r="117" spans="1:2" x14ac:dyDescent="0.25">
      <c r="A117" s="7">
        <f t="shared" si="1"/>
        <v>21763</v>
      </c>
      <c r="B117">
        <v>3.578078886643604</v>
      </c>
    </row>
    <row r="118" spans="1:2" x14ac:dyDescent="0.25">
      <c r="A118" s="7">
        <f t="shared" si="1"/>
        <v>21794</v>
      </c>
      <c r="B118">
        <v>3.6648525849301947</v>
      </c>
    </row>
    <row r="119" spans="1:2" x14ac:dyDescent="0.25">
      <c r="A119" s="7">
        <f t="shared" si="1"/>
        <v>21824</v>
      </c>
      <c r="B119">
        <v>3.582998407887493</v>
      </c>
    </row>
    <row r="120" spans="1:2" x14ac:dyDescent="0.25">
      <c r="A120" s="7">
        <f t="shared" si="1"/>
        <v>21855</v>
      </c>
      <c r="B120">
        <v>3.5626938811774513</v>
      </c>
    </row>
    <row r="121" spans="1:2" x14ac:dyDescent="0.25">
      <c r="A121" s="7">
        <f t="shared" si="1"/>
        <v>21885</v>
      </c>
      <c r="B121">
        <v>3.5272279390765298</v>
      </c>
    </row>
    <row r="122" spans="1:2" x14ac:dyDescent="0.25">
      <c r="A122" s="7">
        <f t="shared" si="1"/>
        <v>21916</v>
      </c>
      <c r="B122">
        <v>3.6028242752498651</v>
      </c>
    </row>
    <row r="123" spans="1:2" x14ac:dyDescent="0.25">
      <c r="A123" s="7">
        <f t="shared" si="1"/>
        <v>21947</v>
      </c>
      <c r="B123">
        <v>3.5856631402864565</v>
      </c>
    </row>
    <row r="124" spans="1:2" x14ac:dyDescent="0.25">
      <c r="A124" s="7">
        <f t="shared" si="1"/>
        <v>21976</v>
      </c>
      <c r="B124">
        <v>3.4296135011897033</v>
      </c>
    </row>
    <row r="125" spans="1:2" x14ac:dyDescent="0.25">
      <c r="A125" s="7">
        <f t="shared" si="1"/>
        <v>22007</v>
      </c>
      <c r="B125">
        <v>3.3167626884267833</v>
      </c>
    </row>
    <row r="126" spans="1:2" x14ac:dyDescent="0.25">
      <c r="A126" s="7">
        <f t="shared" si="1"/>
        <v>22037</v>
      </c>
      <c r="B126">
        <v>3.3339084208300322</v>
      </c>
    </row>
    <row r="127" spans="1:2" x14ac:dyDescent="0.25">
      <c r="A127" s="7">
        <f t="shared" si="1"/>
        <v>22068</v>
      </c>
      <c r="B127">
        <v>3.2550114437522097</v>
      </c>
    </row>
    <row r="128" spans="1:2" x14ac:dyDescent="0.25">
      <c r="A128" s="7">
        <f t="shared" si="1"/>
        <v>22098</v>
      </c>
      <c r="B128">
        <v>3.1707672572501848</v>
      </c>
    </row>
    <row r="129" spans="1:2" x14ac:dyDescent="0.25">
      <c r="A129" s="7">
        <f t="shared" si="1"/>
        <v>22129</v>
      </c>
      <c r="B129">
        <v>3.0867961556685324</v>
      </c>
    </row>
    <row r="130" spans="1:2" x14ac:dyDescent="0.25">
      <c r="A130" s="7">
        <f t="shared" si="1"/>
        <v>22160</v>
      </c>
      <c r="B130">
        <v>3.0029293452242709</v>
      </c>
    </row>
    <row r="131" spans="1:2" x14ac:dyDescent="0.25">
      <c r="A131" s="7">
        <f t="shared" si="1"/>
        <v>22190</v>
      </c>
      <c r="B131">
        <v>2.8319833522681495</v>
      </c>
    </row>
    <row r="132" spans="1:2" x14ac:dyDescent="0.25">
      <c r="A132" s="7">
        <f t="shared" ref="A132:A195" si="2">DATE(YEAR(A131),MONTH(A131)+1,1)</f>
        <v>22221</v>
      </c>
      <c r="B132">
        <v>2.8441971606791108</v>
      </c>
    </row>
    <row r="133" spans="1:2" x14ac:dyDescent="0.25">
      <c r="A133" s="7">
        <f t="shared" si="2"/>
        <v>22251</v>
      </c>
      <c r="B133">
        <v>2.6841535829078755</v>
      </c>
    </row>
    <row r="134" spans="1:2" x14ac:dyDescent="0.25">
      <c r="A134" s="7">
        <f t="shared" si="2"/>
        <v>22282</v>
      </c>
      <c r="B134">
        <v>2.6857598274332091</v>
      </c>
    </row>
    <row r="135" spans="1:2" x14ac:dyDescent="0.25">
      <c r="A135" s="7">
        <f t="shared" si="2"/>
        <v>22313</v>
      </c>
      <c r="B135">
        <v>2.6947185317431779</v>
      </c>
    </row>
    <row r="136" spans="1:2" x14ac:dyDescent="0.25">
      <c r="A136" s="7">
        <f t="shared" si="2"/>
        <v>22341</v>
      </c>
      <c r="B136">
        <v>2.6898137145448255</v>
      </c>
    </row>
    <row r="137" spans="1:2" x14ac:dyDescent="0.25">
      <c r="A137" s="7">
        <f t="shared" si="2"/>
        <v>22372</v>
      </c>
      <c r="B137">
        <v>2.6930417062017229</v>
      </c>
    </row>
    <row r="138" spans="1:2" x14ac:dyDescent="0.25">
      <c r="A138" s="7">
        <f t="shared" si="2"/>
        <v>22402</v>
      </c>
      <c r="B138">
        <v>2.864810482595423</v>
      </c>
    </row>
    <row r="139" spans="1:2" x14ac:dyDescent="0.25">
      <c r="A139" s="7">
        <f t="shared" si="2"/>
        <v>22433</v>
      </c>
      <c r="B139">
        <v>2.8540569269408218</v>
      </c>
    </row>
    <row r="140" spans="1:2" x14ac:dyDescent="0.25">
      <c r="A140" s="7">
        <f t="shared" si="2"/>
        <v>22463</v>
      </c>
      <c r="B140">
        <v>2.9360501634219132</v>
      </c>
    </row>
    <row r="141" spans="1:2" x14ac:dyDescent="0.25">
      <c r="A141" s="7">
        <f t="shared" si="2"/>
        <v>22494</v>
      </c>
      <c r="B141">
        <v>3.0160529411329047</v>
      </c>
    </row>
    <row r="142" spans="1:2" x14ac:dyDescent="0.25">
      <c r="A142" s="7">
        <f t="shared" si="2"/>
        <v>22525</v>
      </c>
      <c r="B142">
        <v>3.1009467642652888</v>
      </c>
    </row>
    <row r="143" spans="1:2" x14ac:dyDescent="0.25">
      <c r="A143" s="7">
        <f t="shared" si="2"/>
        <v>22555</v>
      </c>
      <c r="B143">
        <v>3.2691803841080302</v>
      </c>
    </row>
    <row r="144" spans="1:2" x14ac:dyDescent="0.25">
      <c r="A144" s="7">
        <f t="shared" si="2"/>
        <v>22586</v>
      </c>
      <c r="B144">
        <v>3.3418202019336545</v>
      </c>
    </row>
    <row r="145" spans="1:2" x14ac:dyDescent="0.25">
      <c r="A145" s="7">
        <f t="shared" si="2"/>
        <v>22616</v>
      </c>
      <c r="B145">
        <v>3.3342705266648127</v>
      </c>
    </row>
    <row r="146" spans="1:2" x14ac:dyDescent="0.25">
      <c r="A146" s="7">
        <f t="shared" si="2"/>
        <v>22647</v>
      </c>
      <c r="B146">
        <v>3.509377285084244</v>
      </c>
    </row>
    <row r="147" spans="1:2" x14ac:dyDescent="0.25">
      <c r="A147" s="7">
        <f t="shared" si="2"/>
        <v>22678</v>
      </c>
      <c r="B147">
        <v>3.4017671932053517</v>
      </c>
    </row>
    <row r="148" spans="1:2" x14ac:dyDescent="0.25">
      <c r="A148" s="7">
        <f t="shared" si="2"/>
        <v>22706</v>
      </c>
      <c r="B148">
        <v>3.3969258641541056</v>
      </c>
    </row>
    <row r="149" spans="1:2" x14ac:dyDescent="0.25">
      <c r="A149" s="7">
        <f t="shared" si="2"/>
        <v>22737</v>
      </c>
      <c r="B149">
        <v>3.3748031652380432</v>
      </c>
    </row>
    <row r="150" spans="1:2" x14ac:dyDescent="0.25">
      <c r="A150" s="7">
        <f t="shared" si="2"/>
        <v>22767</v>
      </c>
      <c r="B150">
        <v>3.4621524429004591</v>
      </c>
    </row>
    <row r="151" spans="1:2" x14ac:dyDescent="0.25">
      <c r="A151" s="7">
        <f t="shared" si="2"/>
        <v>22798</v>
      </c>
      <c r="B151">
        <v>3.3773354976019774</v>
      </c>
    </row>
    <row r="152" spans="1:2" x14ac:dyDescent="0.25">
      <c r="A152" s="7">
        <f t="shared" si="2"/>
        <v>22828</v>
      </c>
      <c r="B152">
        <v>3.3718415443096457</v>
      </c>
    </row>
    <row r="153" spans="1:2" x14ac:dyDescent="0.25">
      <c r="A153" s="7">
        <f t="shared" si="2"/>
        <v>22859</v>
      </c>
      <c r="B153">
        <v>3.2815209769110565</v>
      </c>
    </row>
    <row r="154" spans="1:2" x14ac:dyDescent="0.25">
      <c r="A154" s="7">
        <f t="shared" si="2"/>
        <v>22890</v>
      </c>
      <c r="B154">
        <v>3.2736125169556107</v>
      </c>
    </row>
    <row r="155" spans="1:2" x14ac:dyDescent="0.25">
      <c r="A155" s="7">
        <f t="shared" si="2"/>
        <v>22920</v>
      </c>
      <c r="B155">
        <v>3.1848157870710403</v>
      </c>
    </row>
    <row r="156" spans="1:2" x14ac:dyDescent="0.25">
      <c r="A156" s="7">
        <f t="shared" si="2"/>
        <v>22951</v>
      </c>
      <c r="B156">
        <v>3.1859699518201388</v>
      </c>
    </row>
    <row r="157" spans="1:2" x14ac:dyDescent="0.25">
      <c r="A157" s="7">
        <f t="shared" si="2"/>
        <v>22981</v>
      </c>
      <c r="B157">
        <v>3.1865813189459224</v>
      </c>
    </row>
    <row r="158" spans="1:2" x14ac:dyDescent="0.25">
      <c r="A158" s="7">
        <f t="shared" si="2"/>
        <v>23012</v>
      </c>
      <c r="B158">
        <v>3.271937749296868</v>
      </c>
    </row>
    <row r="159" spans="1:2" x14ac:dyDescent="0.25">
      <c r="A159" s="7">
        <f t="shared" si="2"/>
        <v>23043</v>
      </c>
      <c r="B159">
        <v>3.2658115679790356</v>
      </c>
    </row>
    <row r="160" spans="1:2" x14ac:dyDescent="0.25">
      <c r="A160" s="7">
        <f t="shared" si="2"/>
        <v>23071</v>
      </c>
      <c r="B160">
        <v>3.2604699470020324</v>
      </c>
    </row>
    <row r="161" spans="1:2" x14ac:dyDescent="0.25">
      <c r="A161" s="7">
        <f t="shared" si="2"/>
        <v>23102</v>
      </c>
      <c r="B161">
        <v>3.2440008389342858</v>
      </c>
    </row>
    <row r="162" spans="1:2" x14ac:dyDescent="0.25">
      <c r="A162" s="7">
        <f t="shared" si="2"/>
        <v>23132</v>
      </c>
      <c r="B162">
        <v>3.1578315255215244</v>
      </c>
    </row>
    <row r="163" spans="1:2" x14ac:dyDescent="0.25">
      <c r="A163" s="7">
        <f t="shared" si="2"/>
        <v>23163</v>
      </c>
      <c r="B163">
        <v>3.1559644066197041</v>
      </c>
    </row>
    <row r="164" spans="1:2" x14ac:dyDescent="0.25">
      <c r="A164" s="7">
        <f t="shared" si="2"/>
        <v>23193</v>
      </c>
      <c r="B164">
        <v>3.2340899621797825</v>
      </c>
    </row>
    <row r="165" spans="1:2" x14ac:dyDescent="0.25">
      <c r="A165" s="7">
        <f t="shared" si="2"/>
        <v>23224</v>
      </c>
      <c r="B165">
        <v>3.2285798598084781</v>
      </c>
    </row>
    <row r="166" spans="1:2" x14ac:dyDescent="0.25">
      <c r="A166" s="7">
        <f t="shared" si="2"/>
        <v>23255</v>
      </c>
      <c r="B166">
        <v>3.2205187405848532</v>
      </c>
    </row>
    <row r="167" spans="1:2" x14ac:dyDescent="0.25">
      <c r="A167" s="7">
        <f t="shared" si="2"/>
        <v>23285</v>
      </c>
      <c r="B167">
        <v>3.2953129787709785</v>
      </c>
    </row>
    <row r="168" spans="1:2" x14ac:dyDescent="0.25">
      <c r="A168" s="7">
        <f t="shared" si="2"/>
        <v>23316</v>
      </c>
      <c r="B168">
        <v>3.21310300590347</v>
      </c>
    </row>
    <row r="169" spans="1:2" x14ac:dyDescent="0.25">
      <c r="A169" s="7">
        <f t="shared" si="2"/>
        <v>23346</v>
      </c>
      <c r="B169">
        <v>3.3757125588717507</v>
      </c>
    </row>
    <row r="170" spans="1:2" x14ac:dyDescent="0.25">
      <c r="A170" s="7">
        <f t="shared" si="2"/>
        <v>23377</v>
      </c>
      <c r="B170">
        <v>3.371345439859752</v>
      </c>
    </row>
    <row r="171" spans="1:2" x14ac:dyDescent="0.25">
      <c r="A171" s="7">
        <f t="shared" si="2"/>
        <v>23408</v>
      </c>
      <c r="B171">
        <v>3.3541286293678478</v>
      </c>
    </row>
    <row r="172" spans="1:2" x14ac:dyDescent="0.25">
      <c r="A172" s="7">
        <f t="shared" si="2"/>
        <v>23437</v>
      </c>
      <c r="B172">
        <v>3.3460709964437347</v>
      </c>
    </row>
    <row r="173" spans="1:2" x14ac:dyDescent="0.25">
      <c r="A173" s="7">
        <f t="shared" si="2"/>
        <v>23468</v>
      </c>
      <c r="B173">
        <v>3.513956724777699</v>
      </c>
    </row>
    <row r="174" spans="1:2" x14ac:dyDescent="0.25">
      <c r="A174" s="7">
        <f t="shared" si="2"/>
        <v>23498</v>
      </c>
      <c r="B174">
        <v>3.5037963757108272</v>
      </c>
    </row>
    <row r="175" spans="1:2" x14ac:dyDescent="0.25">
      <c r="A175" s="7">
        <f t="shared" si="2"/>
        <v>23529</v>
      </c>
      <c r="B175">
        <v>3.5773935156260195</v>
      </c>
    </row>
    <row r="176" spans="1:2" x14ac:dyDescent="0.25">
      <c r="A176" s="7">
        <f t="shared" si="2"/>
        <v>23559</v>
      </c>
      <c r="B176">
        <v>3.7297259973517685</v>
      </c>
    </row>
    <row r="177" spans="1:2" x14ac:dyDescent="0.25">
      <c r="A177" s="7">
        <f t="shared" si="2"/>
        <v>23590</v>
      </c>
      <c r="B177">
        <v>3.6354300283465562</v>
      </c>
    </row>
    <row r="178" spans="1:2" x14ac:dyDescent="0.25">
      <c r="A178" s="7">
        <f t="shared" si="2"/>
        <v>23621</v>
      </c>
      <c r="B178">
        <v>3.7007186204560223</v>
      </c>
    </row>
    <row r="179" spans="1:2" x14ac:dyDescent="0.25">
      <c r="A179" s="7">
        <f t="shared" si="2"/>
        <v>23651</v>
      </c>
      <c r="B179">
        <v>3.7134200184056554</v>
      </c>
    </row>
    <row r="180" spans="1:2" x14ac:dyDescent="0.25">
      <c r="A180" s="7">
        <f t="shared" si="2"/>
        <v>23682</v>
      </c>
      <c r="B180">
        <v>3.8478816123718507</v>
      </c>
    </row>
    <row r="181" spans="1:2" x14ac:dyDescent="0.25">
      <c r="A181" s="7">
        <f t="shared" si="2"/>
        <v>23712</v>
      </c>
      <c r="B181">
        <v>3.8335073196535423</v>
      </c>
    </row>
    <row r="182" spans="1:2" x14ac:dyDescent="0.25">
      <c r="A182" s="7">
        <f t="shared" si="2"/>
        <v>23743</v>
      </c>
      <c r="B182">
        <v>3.8240096481328281</v>
      </c>
    </row>
    <row r="183" spans="1:2" x14ac:dyDescent="0.25">
      <c r="A183" s="7">
        <f t="shared" si="2"/>
        <v>23774</v>
      </c>
      <c r="B183">
        <v>3.9723311022652084</v>
      </c>
    </row>
    <row r="184" spans="1:2" x14ac:dyDescent="0.25">
      <c r="A184" s="7">
        <f t="shared" si="2"/>
        <v>23802</v>
      </c>
      <c r="B184">
        <v>4.0398588353689169</v>
      </c>
    </row>
    <row r="185" spans="1:2" x14ac:dyDescent="0.25">
      <c r="A185" s="7">
        <f t="shared" si="2"/>
        <v>23833</v>
      </c>
      <c r="B185">
        <v>4.1030923180379268</v>
      </c>
    </row>
    <row r="186" spans="1:2" x14ac:dyDescent="0.25">
      <c r="A186" s="7">
        <f t="shared" si="2"/>
        <v>23863</v>
      </c>
      <c r="B186">
        <v>4.2478380594863721</v>
      </c>
    </row>
    <row r="187" spans="1:2" x14ac:dyDescent="0.25">
      <c r="A187" s="7">
        <f t="shared" si="2"/>
        <v>23894</v>
      </c>
      <c r="B187">
        <v>4.2340600158615986</v>
      </c>
    </row>
    <row r="188" spans="1:2" x14ac:dyDescent="0.25">
      <c r="A188" s="7">
        <f t="shared" si="2"/>
        <v>23924</v>
      </c>
      <c r="B188">
        <v>4.2173780095739755</v>
      </c>
    </row>
    <row r="189" spans="1:2" x14ac:dyDescent="0.25">
      <c r="A189" s="7">
        <f t="shared" si="2"/>
        <v>23955</v>
      </c>
      <c r="B189">
        <v>4.3597764592157722</v>
      </c>
    </row>
    <row r="190" spans="1:2" x14ac:dyDescent="0.25">
      <c r="A190" s="7">
        <f t="shared" si="2"/>
        <v>23986</v>
      </c>
      <c r="B190">
        <v>4.5010892153292543</v>
      </c>
    </row>
    <row r="191" spans="1:2" x14ac:dyDescent="0.25">
      <c r="A191" s="7">
        <f t="shared" si="2"/>
        <v>24016</v>
      </c>
      <c r="B191">
        <v>4.6419614735641979</v>
      </c>
    </row>
    <row r="192" spans="1:2" x14ac:dyDescent="0.25">
      <c r="A192" s="7">
        <f t="shared" si="2"/>
        <v>24047</v>
      </c>
      <c r="B192">
        <v>4.9354255168308185</v>
      </c>
    </row>
    <row r="193" spans="1:2" x14ac:dyDescent="0.25">
      <c r="A193" s="7">
        <f t="shared" si="2"/>
        <v>24077</v>
      </c>
      <c r="B193">
        <v>4.9885139193478789</v>
      </c>
    </row>
    <row r="194" spans="1:2" x14ac:dyDescent="0.25">
      <c r="A194" s="7">
        <f t="shared" si="2"/>
        <v>24108</v>
      </c>
      <c r="B194">
        <v>5.050379163705883</v>
      </c>
    </row>
    <row r="195" spans="1:2" x14ac:dyDescent="0.25">
      <c r="A195" s="7">
        <f t="shared" si="2"/>
        <v>24139</v>
      </c>
      <c r="B195">
        <v>5.10862038590993</v>
      </c>
    </row>
    <row r="196" spans="1:2" x14ac:dyDescent="0.25">
      <c r="A196" s="7">
        <f t="shared" ref="A196:A259" si="3">DATE(YEAR(A195),MONTH(A195)+1,1)</f>
        <v>24167</v>
      </c>
      <c r="B196">
        <v>5.385826927355521</v>
      </c>
    </row>
    <row r="197" spans="1:2" x14ac:dyDescent="0.25">
      <c r="A197" s="7">
        <f t="shared" si="3"/>
        <v>24198</v>
      </c>
      <c r="B197">
        <v>5.1375865765674131</v>
      </c>
    </row>
    <row r="198" spans="1:2" x14ac:dyDescent="0.25">
      <c r="A198" s="7">
        <f t="shared" si="3"/>
        <v>24228</v>
      </c>
      <c r="B198">
        <v>5.193267940044878</v>
      </c>
    </row>
    <row r="199" spans="1:2" x14ac:dyDescent="0.25">
      <c r="A199" s="7">
        <f t="shared" si="3"/>
        <v>24259</v>
      </c>
      <c r="B199">
        <v>5.2381452902590881</v>
      </c>
    </row>
    <row r="200" spans="1:2" x14ac:dyDescent="0.25">
      <c r="A200" s="7">
        <f t="shared" si="3"/>
        <v>24289</v>
      </c>
      <c r="B200">
        <v>5.2264562905114786</v>
      </c>
    </row>
    <row r="201" spans="1:2" x14ac:dyDescent="0.25">
      <c r="A201" s="7">
        <f t="shared" si="3"/>
        <v>24320</v>
      </c>
      <c r="B201">
        <v>5.1339590166347095</v>
      </c>
    </row>
    <row r="202" spans="1:2" x14ac:dyDescent="0.25">
      <c r="A202" s="7">
        <f t="shared" si="3"/>
        <v>24351</v>
      </c>
      <c r="B202">
        <v>5.0508127373715359</v>
      </c>
    </row>
    <row r="203" spans="1:2" x14ac:dyDescent="0.25">
      <c r="A203" s="7">
        <f t="shared" si="3"/>
        <v>24381</v>
      </c>
      <c r="B203">
        <v>5.0371814561364241</v>
      </c>
    </row>
    <row r="204" spans="1:2" x14ac:dyDescent="0.25">
      <c r="A204" s="7">
        <f t="shared" si="3"/>
        <v>24412</v>
      </c>
      <c r="B204">
        <v>5.0288510497592105</v>
      </c>
    </row>
    <row r="205" spans="1:2" x14ac:dyDescent="0.25">
      <c r="A205" s="7">
        <f t="shared" si="3"/>
        <v>24442</v>
      </c>
      <c r="B205">
        <v>4.9421306719817153</v>
      </c>
    </row>
    <row r="206" spans="1:2" x14ac:dyDescent="0.25">
      <c r="A206" s="7">
        <f t="shared" si="3"/>
        <v>24473</v>
      </c>
      <c r="B206">
        <v>5.0031917491281828</v>
      </c>
    </row>
    <row r="207" spans="1:2" x14ac:dyDescent="0.25">
      <c r="A207" s="7">
        <f t="shared" si="3"/>
        <v>24504</v>
      </c>
      <c r="B207">
        <v>4.9301578362745442</v>
      </c>
    </row>
    <row r="208" spans="1:2" x14ac:dyDescent="0.25">
      <c r="A208" s="7">
        <f t="shared" si="3"/>
        <v>24532</v>
      </c>
      <c r="B208">
        <v>4.7755485254548207</v>
      </c>
    </row>
    <row r="209" spans="1:2" x14ac:dyDescent="0.25">
      <c r="A209" s="7">
        <f t="shared" si="3"/>
        <v>24563</v>
      </c>
      <c r="B209">
        <v>4.8592327062403342</v>
      </c>
    </row>
    <row r="210" spans="1:2" x14ac:dyDescent="0.25">
      <c r="A210" s="7">
        <f t="shared" si="3"/>
        <v>24593</v>
      </c>
      <c r="B210">
        <v>4.7745783157588235</v>
      </c>
    </row>
    <row r="211" spans="1:2" x14ac:dyDescent="0.25">
      <c r="A211" s="7">
        <f t="shared" si="3"/>
        <v>24624</v>
      </c>
      <c r="B211">
        <v>4.7682375743036332</v>
      </c>
    </row>
    <row r="212" spans="1:2" x14ac:dyDescent="0.25">
      <c r="A212" s="7">
        <f t="shared" si="3"/>
        <v>24654</v>
      </c>
      <c r="B212">
        <v>4.6827645708428642</v>
      </c>
    </row>
    <row r="213" spans="1:2" x14ac:dyDescent="0.25">
      <c r="A213" s="7">
        <f t="shared" si="3"/>
        <v>24685</v>
      </c>
      <c r="B213">
        <v>4.8129135794027293</v>
      </c>
    </row>
    <row r="214" spans="1:2" x14ac:dyDescent="0.25">
      <c r="A214" s="7">
        <f t="shared" si="3"/>
        <v>24716</v>
      </c>
      <c r="B214">
        <v>4.7399114104958882</v>
      </c>
    </row>
    <row r="215" spans="1:2" x14ac:dyDescent="0.25">
      <c r="A215" s="7">
        <f t="shared" si="3"/>
        <v>24746</v>
      </c>
      <c r="B215">
        <v>4.8841828928184547</v>
      </c>
    </row>
    <row r="216" spans="1:2" x14ac:dyDescent="0.25">
      <c r="A216" s="7">
        <f t="shared" si="3"/>
        <v>24777</v>
      </c>
      <c r="B216">
        <v>4.7730159537445047</v>
      </c>
    </row>
    <row r="217" spans="1:2" x14ac:dyDescent="0.25">
      <c r="A217" s="7">
        <f t="shared" si="3"/>
        <v>24807</v>
      </c>
      <c r="B217">
        <v>4.832653944325382</v>
      </c>
    </row>
    <row r="218" spans="1:2" x14ac:dyDescent="0.25">
      <c r="A218" s="7">
        <f t="shared" si="3"/>
        <v>24838</v>
      </c>
      <c r="B218">
        <v>4.9196096797702573</v>
      </c>
    </row>
    <row r="219" spans="1:2" x14ac:dyDescent="0.25">
      <c r="A219" s="7">
        <f t="shared" si="3"/>
        <v>24869</v>
      </c>
      <c r="B219">
        <v>4.8125887686381388</v>
      </c>
    </row>
    <row r="220" spans="1:2" x14ac:dyDescent="0.25">
      <c r="A220" s="7">
        <f t="shared" si="3"/>
        <v>24898</v>
      </c>
      <c r="B220">
        <v>4.8803088703040656</v>
      </c>
    </row>
    <row r="221" spans="1:2" x14ac:dyDescent="0.25">
      <c r="A221" s="7">
        <f t="shared" si="3"/>
        <v>24929</v>
      </c>
      <c r="B221">
        <v>5.0058594141944717</v>
      </c>
    </row>
    <row r="222" spans="1:2" x14ac:dyDescent="0.25">
      <c r="A222" s="7">
        <f t="shared" si="3"/>
        <v>24959</v>
      </c>
      <c r="B222">
        <v>4.9995736919315039</v>
      </c>
    </row>
    <row r="223" spans="1:2" x14ac:dyDescent="0.25">
      <c r="A223" s="7">
        <f t="shared" si="3"/>
        <v>24990</v>
      </c>
      <c r="B223">
        <v>4.9843738863691831</v>
      </c>
    </row>
    <row r="224" spans="1:2" x14ac:dyDescent="0.25">
      <c r="A224" s="7">
        <f t="shared" si="3"/>
        <v>25020</v>
      </c>
      <c r="B224">
        <v>5.1113891265839007</v>
      </c>
    </row>
    <row r="225" spans="1:2" x14ac:dyDescent="0.25">
      <c r="A225" s="7">
        <f t="shared" si="3"/>
        <v>25051</v>
      </c>
      <c r="B225">
        <v>5.1669884939327986</v>
      </c>
    </row>
    <row r="226" spans="1:2" x14ac:dyDescent="0.25">
      <c r="A226" s="7">
        <f t="shared" si="3"/>
        <v>25082</v>
      </c>
      <c r="B226">
        <v>5.2263099543536589</v>
      </c>
    </row>
    <row r="227" spans="1:2" x14ac:dyDescent="0.25">
      <c r="A227" s="7">
        <f t="shared" si="3"/>
        <v>25112</v>
      </c>
      <c r="B227">
        <v>5.4933075583313258</v>
      </c>
    </row>
    <row r="228" spans="1:2" x14ac:dyDescent="0.25">
      <c r="A228" s="7">
        <f t="shared" si="3"/>
        <v>25143</v>
      </c>
      <c r="B228">
        <v>5.4682932002735907</v>
      </c>
    </row>
    <row r="229" spans="1:2" x14ac:dyDescent="0.25">
      <c r="A229" s="7">
        <f t="shared" si="3"/>
        <v>25173</v>
      </c>
      <c r="B229">
        <v>5.3762922485118976</v>
      </c>
    </row>
    <row r="230" spans="1:2" x14ac:dyDescent="0.25">
      <c r="A230" s="7">
        <f t="shared" si="3"/>
        <v>25204</v>
      </c>
      <c r="B230">
        <v>5.5759172299957234</v>
      </c>
    </row>
    <row r="231" spans="1:2" x14ac:dyDescent="0.25">
      <c r="A231" s="7">
        <f t="shared" si="3"/>
        <v>25235</v>
      </c>
      <c r="B231">
        <v>5.5521482262488293</v>
      </c>
    </row>
    <row r="232" spans="1:2" x14ac:dyDescent="0.25">
      <c r="A232" s="7">
        <f t="shared" si="3"/>
        <v>25263</v>
      </c>
      <c r="B232">
        <v>5.6026398808980575</v>
      </c>
    </row>
    <row r="233" spans="1:2" x14ac:dyDescent="0.25">
      <c r="A233" s="7">
        <f t="shared" si="3"/>
        <v>25294</v>
      </c>
      <c r="B233">
        <v>5.5881069467646123</v>
      </c>
    </row>
    <row r="234" spans="1:2" x14ac:dyDescent="0.25">
      <c r="A234" s="7">
        <f t="shared" si="3"/>
        <v>25324</v>
      </c>
      <c r="B234">
        <v>5.5672155676823998</v>
      </c>
    </row>
    <row r="235" spans="1:2" x14ac:dyDescent="0.25">
      <c r="A235" s="7">
        <f t="shared" si="3"/>
        <v>25355</v>
      </c>
      <c r="B235">
        <v>5.4063330971102372</v>
      </c>
    </row>
    <row r="236" spans="1:2" x14ac:dyDescent="0.25">
      <c r="A236" s="7">
        <f t="shared" si="3"/>
        <v>25385</v>
      </c>
      <c r="B236">
        <v>5.3266925953958095</v>
      </c>
    </row>
    <row r="237" spans="1:2" x14ac:dyDescent="0.25">
      <c r="A237" s="7">
        <f t="shared" si="3"/>
        <v>25416</v>
      </c>
      <c r="B237">
        <v>5.2358146982881255</v>
      </c>
    </row>
    <row r="238" spans="1:2" x14ac:dyDescent="0.25">
      <c r="A238" s="7">
        <f t="shared" si="3"/>
        <v>25447</v>
      </c>
      <c r="B238">
        <v>5.5201397429159575</v>
      </c>
    </row>
    <row r="239" spans="1:2" x14ac:dyDescent="0.25">
      <c r="A239" s="7">
        <f t="shared" si="3"/>
        <v>25477</v>
      </c>
      <c r="B239">
        <v>5.4372057311493682</v>
      </c>
    </row>
    <row r="240" spans="1:2" x14ac:dyDescent="0.25">
      <c r="A240" s="7">
        <f t="shared" si="3"/>
        <v>25508</v>
      </c>
      <c r="B240">
        <v>5.303983298860186</v>
      </c>
    </row>
    <row r="241" spans="1:2" x14ac:dyDescent="0.25">
      <c r="A241" s="7">
        <f t="shared" si="3"/>
        <v>25538</v>
      </c>
      <c r="B241">
        <v>5.1554038108145832</v>
      </c>
    </row>
    <row r="242" spans="1:2" x14ac:dyDescent="0.25">
      <c r="A242" s="7">
        <f t="shared" si="3"/>
        <v>25569</v>
      </c>
      <c r="B242">
        <v>4.8873520980635572</v>
      </c>
    </row>
    <row r="243" spans="1:2" x14ac:dyDescent="0.25">
      <c r="A243" s="7">
        <f t="shared" si="3"/>
        <v>25600</v>
      </c>
      <c r="B243">
        <v>4.8787054490060129</v>
      </c>
    </row>
    <row r="244" spans="1:2" x14ac:dyDescent="0.25">
      <c r="A244" s="7">
        <f t="shared" si="3"/>
        <v>25628</v>
      </c>
      <c r="B244">
        <v>4.5986856090712269</v>
      </c>
    </row>
    <row r="245" spans="1:2" x14ac:dyDescent="0.25">
      <c r="A245" s="7">
        <f t="shared" si="3"/>
        <v>25659</v>
      </c>
      <c r="B245">
        <v>4.4771594492706326</v>
      </c>
    </row>
    <row r="246" spans="1:2" x14ac:dyDescent="0.25">
      <c r="A246" s="7">
        <f t="shared" si="3"/>
        <v>25689</v>
      </c>
      <c r="B246">
        <v>4.2152271626073476</v>
      </c>
    </row>
    <row r="247" spans="1:2" x14ac:dyDescent="0.25">
      <c r="A247" s="7">
        <f t="shared" si="3"/>
        <v>25720</v>
      </c>
      <c r="B247">
        <v>4.152732052362329</v>
      </c>
    </row>
    <row r="248" spans="1:2" x14ac:dyDescent="0.25">
      <c r="A248" s="7">
        <f t="shared" si="3"/>
        <v>25750</v>
      </c>
      <c r="B248">
        <v>4.0145140134626613</v>
      </c>
    </row>
    <row r="249" spans="1:2" x14ac:dyDescent="0.25">
      <c r="A249" s="7">
        <f t="shared" si="3"/>
        <v>25781</v>
      </c>
      <c r="B249">
        <v>3.9545819471070924</v>
      </c>
    </row>
    <row r="250" spans="1:2" x14ac:dyDescent="0.25">
      <c r="A250" s="7">
        <f t="shared" si="3"/>
        <v>25812</v>
      </c>
      <c r="B250">
        <v>3.88607102610277</v>
      </c>
    </row>
    <row r="251" spans="1:2" x14ac:dyDescent="0.25">
      <c r="A251" s="7">
        <f t="shared" si="3"/>
        <v>25842</v>
      </c>
      <c r="B251">
        <v>3.7085982490038134</v>
      </c>
    </row>
    <row r="252" spans="1:2" x14ac:dyDescent="0.25">
      <c r="A252" s="7">
        <f t="shared" si="3"/>
        <v>25873</v>
      </c>
      <c r="B252">
        <v>3.7180663526979303</v>
      </c>
    </row>
    <row r="253" spans="1:2" x14ac:dyDescent="0.25">
      <c r="A253" s="7">
        <f t="shared" si="3"/>
        <v>25903</v>
      </c>
      <c r="B253">
        <v>3.6945818020880861</v>
      </c>
    </row>
    <row r="254" spans="1:2" x14ac:dyDescent="0.25">
      <c r="A254" s="7">
        <f t="shared" si="3"/>
        <v>25934</v>
      </c>
      <c r="B254">
        <v>3.5525273506885942</v>
      </c>
    </row>
    <row r="255" spans="1:2" x14ac:dyDescent="0.25">
      <c r="A255" s="7">
        <f t="shared" si="3"/>
        <v>25965</v>
      </c>
      <c r="B255">
        <v>3.6259364947324642</v>
      </c>
    </row>
    <row r="256" spans="1:2" x14ac:dyDescent="0.25">
      <c r="A256" s="7">
        <f t="shared" si="3"/>
        <v>25993</v>
      </c>
      <c r="B256">
        <v>3.6244974075833407</v>
      </c>
    </row>
    <row r="257" spans="1:2" x14ac:dyDescent="0.25">
      <c r="A257" s="7">
        <f t="shared" si="3"/>
        <v>26024</v>
      </c>
      <c r="B257">
        <v>3.6157000837785267</v>
      </c>
    </row>
    <row r="258" spans="1:2" x14ac:dyDescent="0.25">
      <c r="A258" s="7">
        <f t="shared" si="3"/>
        <v>26054</v>
      </c>
      <c r="B258">
        <v>3.6735340275236226</v>
      </c>
    </row>
    <row r="259" spans="1:2" x14ac:dyDescent="0.25">
      <c r="A259" s="7">
        <f t="shared" si="3"/>
        <v>26085</v>
      </c>
      <c r="B259">
        <v>3.8142523655637066</v>
      </c>
    </row>
    <row r="260" spans="1:2" x14ac:dyDescent="0.25">
      <c r="A260" s="7">
        <f t="shared" ref="A260:A323" si="4">DATE(YEAR(A259),MONTH(A259)+1,1)</f>
        <v>26115</v>
      </c>
      <c r="B260">
        <v>3.7410485511898828</v>
      </c>
    </row>
    <row r="261" spans="1:2" x14ac:dyDescent="0.25">
      <c r="A261" s="7">
        <f t="shared" si="4"/>
        <v>26146</v>
      </c>
      <c r="B261">
        <v>3.8088900343281513</v>
      </c>
    </row>
    <row r="262" spans="1:2" x14ac:dyDescent="0.25">
      <c r="A262" s="7">
        <f t="shared" si="4"/>
        <v>26177</v>
      </c>
      <c r="B262">
        <v>3.7252670408718078</v>
      </c>
    </row>
    <row r="263" spans="1:2" x14ac:dyDescent="0.25">
      <c r="A263" s="7">
        <f t="shared" si="4"/>
        <v>26207</v>
      </c>
      <c r="B263">
        <v>3.7958741953672335</v>
      </c>
    </row>
    <row r="264" spans="1:2" x14ac:dyDescent="0.25">
      <c r="A264" s="7">
        <f t="shared" si="4"/>
        <v>26238</v>
      </c>
      <c r="B264">
        <v>3.8537621351947329</v>
      </c>
    </row>
    <row r="265" spans="1:2" x14ac:dyDescent="0.25">
      <c r="A265" s="7">
        <f t="shared" si="4"/>
        <v>26268</v>
      </c>
      <c r="B265">
        <v>3.8392413572658621</v>
      </c>
    </row>
    <row r="266" spans="1:2" x14ac:dyDescent="0.25">
      <c r="A266" s="7">
        <f t="shared" si="4"/>
        <v>26299</v>
      </c>
      <c r="B266">
        <v>4.0270755175448372</v>
      </c>
    </row>
    <row r="267" spans="1:2" x14ac:dyDescent="0.25">
      <c r="A267" s="7">
        <f t="shared" si="4"/>
        <v>26330</v>
      </c>
      <c r="B267">
        <v>4.0832563147878478</v>
      </c>
    </row>
    <row r="268" spans="1:2" x14ac:dyDescent="0.25">
      <c r="A268" s="7">
        <f t="shared" si="4"/>
        <v>26359</v>
      </c>
      <c r="B268">
        <v>4.2008216220172745</v>
      </c>
    </row>
    <row r="269" spans="1:2" x14ac:dyDescent="0.25">
      <c r="A269" s="7">
        <f t="shared" si="4"/>
        <v>26390</v>
      </c>
      <c r="B269">
        <v>4.1875458877716216</v>
      </c>
    </row>
    <row r="270" spans="1:2" x14ac:dyDescent="0.25">
      <c r="A270" s="7">
        <f t="shared" si="4"/>
        <v>26420</v>
      </c>
      <c r="B270">
        <v>4.3049202898943522</v>
      </c>
    </row>
    <row r="271" spans="1:2" x14ac:dyDescent="0.25">
      <c r="A271" s="7">
        <f t="shared" si="4"/>
        <v>26451</v>
      </c>
      <c r="B271">
        <v>4.2832369866364965</v>
      </c>
    </row>
    <row r="272" spans="1:2" x14ac:dyDescent="0.25">
      <c r="A272" s="7">
        <f t="shared" si="4"/>
        <v>26481</v>
      </c>
      <c r="B272">
        <v>4.4264757474008283</v>
      </c>
    </row>
    <row r="273" spans="1:2" x14ac:dyDescent="0.25">
      <c r="A273" s="7">
        <f t="shared" si="4"/>
        <v>26512</v>
      </c>
      <c r="B273">
        <v>4.5320167859978815</v>
      </c>
    </row>
    <row r="274" spans="1:2" x14ac:dyDescent="0.25">
      <c r="A274" s="7">
        <f t="shared" si="4"/>
        <v>26543</v>
      </c>
      <c r="B274">
        <v>4.5921479347553351</v>
      </c>
    </row>
    <row r="275" spans="1:2" x14ac:dyDescent="0.25">
      <c r="A275" s="7">
        <f t="shared" si="4"/>
        <v>26573</v>
      </c>
      <c r="B275">
        <v>4.7625374900845223</v>
      </c>
    </row>
    <row r="276" spans="1:2" x14ac:dyDescent="0.25">
      <c r="A276" s="7">
        <f t="shared" si="4"/>
        <v>26604</v>
      </c>
      <c r="B276">
        <v>4.8085256127431171</v>
      </c>
    </row>
    <row r="277" spans="1:2" x14ac:dyDescent="0.25">
      <c r="A277" s="7">
        <f t="shared" si="4"/>
        <v>26634</v>
      </c>
      <c r="B277">
        <v>5.2470279026167823</v>
      </c>
    </row>
    <row r="278" spans="1:2" x14ac:dyDescent="0.25">
      <c r="A278" s="7">
        <f t="shared" si="4"/>
        <v>26665</v>
      </c>
      <c r="B278">
        <v>5.3483295159183131</v>
      </c>
    </row>
    <row r="279" spans="1:2" x14ac:dyDescent="0.25">
      <c r="A279" s="7">
        <f t="shared" si="4"/>
        <v>26696</v>
      </c>
      <c r="B279">
        <v>5.3160537816714468</v>
      </c>
    </row>
    <row r="280" spans="1:2" x14ac:dyDescent="0.25">
      <c r="A280" s="7">
        <f t="shared" si="4"/>
        <v>26724</v>
      </c>
      <c r="B280">
        <v>5.2960785232219045</v>
      </c>
    </row>
    <row r="281" spans="1:2" x14ac:dyDescent="0.25">
      <c r="A281" s="7">
        <f t="shared" si="4"/>
        <v>26755</v>
      </c>
      <c r="B281">
        <v>5.2199740529633392</v>
      </c>
    </row>
    <row r="282" spans="1:2" x14ac:dyDescent="0.25">
      <c r="A282" s="7">
        <f t="shared" si="4"/>
        <v>26785</v>
      </c>
      <c r="B282">
        <v>5.2718019850836573</v>
      </c>
    </row>
    <row r="283" spans="1:2" x14ac:dyDescent="0.25">
      <c r="A283" s="7">
        <f t="shared" si="4"/>
        <v>26816</v>
      </c>
      <c r="B283">
        <v>5.2563247361034247</v>
      </c>
    </row>
    <row r="284" spans="1:2" x14ac:dyDescent="0.25">
      <c r="A284" s="7">
        <f t="shared" si="4"/>
        <v>26846</v>
      </c>
      <c r="B284">
        <v>5.3817947757365259</v>
      </c>
    </row>
    <row r="285" spans="1:2" x14ac:dyDescent="0.25">
      <c r="A285" s="7">
        <f t="shared" si="4"/>
        <v>26877</v>
      </c>
      <c r="B285">
        <v>5.2357188663150254</v>
      </c>
    </row>
    <row r="286" spans="1:2" x14ac:dyDescent="0.25">
      <c r="A286" s="7">
        <f t="shared" si="4"/>
        <v>26908</v>
      </c>
      <c r="B286">
        <v>5.161506786125182</v>
      </c>
    </row>
    <row r="287" spans="1:2" x14ac:dyDescent="0.25">
      <c r="A287" s="7">
        <f t="shared" si="4"/>
        <v>26938</v>
      </c>
      <c r="B287">
        <v>5.2056020450245359</v>
      </c>
    </row>
    <row r="288" spans="1:2" x14ac:dyDescent="0.25">
      <c r="A288" s="7">
        <f t="shared" si="4"/>
        <v>26969</v>
      </c>
      <c r="B288">
        <v>5.1855535416729994</v>
      </c>
    </row>
    <row r="289" spans="1:2" x14ac:dyDescent="0.25">
      <c r="A289" s="7">
        <f t="shared" si="4"/>
        <v>26999</v>
      </c>
      <c r="B289">
        <v>4.9887308239728805</v>
      </c>
    </row>
    <row r="290" spans="1:2" x14ac:dyDescent="0.25">
      <c r="A290" s="7">
        <f t="shared" si="4"/>
        <v>27030</v>
      </c>
      <c r="B290">
        <v>4.9218120083152632</v>
      </c>
    </row>
    <row r="291" spans="1:2" x14ac:dyDescent="0.25">
      <c r="A291" s="7">
        <f t="shared" si="4"/>
        <v>27061</v>
      </c>
      <c r="B291">
        <v>4.8508309779650229</v>
      </c>
    </row>
    <row r="292" spans="1:2" x14ac:dyDescent="0.25">
      <c r="A292" s="7">
        <f t="shared" si="4"/>
        <v>27089</v>
      </c>
      <c r="B292">
        <v>4.848940346493948</v>
      </c>
    </row>
    <row r="293" spans="1:2" x14ac:dyDescent="0.25">
      <c r="A293" s="7">
        <f t="shared" si="4"/>
        <v>27120</v>
      </c>
      <c r="B293">
        <v>4.9710119040304273</v>
      </c>
    </row>
    <row r="294" spans="1:2" x14ac:dyDescent="0.25">
      <c r="A294" s="7">
        <f t="shared" si="4"/>
        <v>27150</v>
      </c>
      <c r="B294">
        <v>4.8979397739684307</v>
      </c>
    </row>
    <row r="295" spans="1:2" x14ac:dyDescent="0.25">
      <c r="A295" s="7">
        <f t="shared" si="4"/>
        <v>27181</v>
      </c>
      <c r="B295">
        <v>4.7696081194168904</v>
      </c>
    </row>
    <row r="296" spans="1:2" x14ac:dyDescent="0.25">
      <c r="A296" s="7">
        <f t="shared" si="4"/>
        <v>27211</v>
      </c>
      <c r="B296">
        <v>4.6453190700240174</v>
      </c>
    </row>
    <row r="297" spans="1:2" x14ac:dyDescent="0.25">
      <c r="A297" s="7">
        <f t="shared" si="4"/>
        <v>27242</v>
      </c>
      <c r="B297">
        <v>4.5236365023020557</v>
      </c>
    </row>
    <row r="298" spans="1:2" x14ac:dyDescent="0.25">
      <c r="A298" s="7">
        <f t="shared" si="4"/>
        <v>27273</v>
      </c>
      <c r="B298">
        <v>4.3418375281048363</v>
      </c>
    </row>
    <row r="299" spans="1:2" x14ac:dyDescent="0.25">
      <c r="A299" s="7">
        <f t="shared" si="4"/>
        <v>27303</v>
      </c>
      <c r="B299">
        <v>4.0302880802027623</v>
      </c>
    </row>
    <row r="300" spans="1:2" x14ac:dyDescent="0.25">
      <c r="A300" s="7">
        <f t="shared" si="4"/>
        <v>27334</v>
      </c>
      <c r="B300">
        <v>3.7396755229774814</v>
      </c>
    </row>
    <row r="301" spans="1:2" x14ac:dyDescent="0.25">
      <c r="A301" s="7">
        <f t="shared" si="4"/>
        <v>27364</v>
      </c>
      <c r="B301">
        <v>3.4568740019830444</v>
      </c>
    </row>
    <row r="302" spans="1:2" x14ac:dyDescent="0.25">
      <c r="A302" s="7">
        <f t="shared" si="4"/>
        <v>27395</v>
      </c>
      <c r="B302">
        <v>3.2869649771309848</v>
      </c>
    </row>
    <row r="303" spans="1:2" x14ac:dyDescent="0.25">
      <c r="A303" s="7">
        <f t="shared" si="4"/>
        <v>27426</v>
      </c>
      <c r="B303">
        <v>3.2484826410055692</v>
      </c>
    </row>
    <row r="304" spans="1:2" x14ac:dyDescent="0.25">
      <c r="A304" s="7">
        <f t="shared" si="4"/>
        <v>27454</v>
      </c>
      <c r="B304">
        <v>3.1977602310601227</v>
      </c>
    </row>
    <row r="305" spans="1:2" x14ac:dyDescent="0.25">
      <c r="A305" s="7">
        <f t="shared" si="4"/>
        <v>27485</v>
      </c>
      <c r="B305">
        <v>3.2095311912412643</v>
      </c>
    </row>
    <row r="306" spans="1:2" x14ac:dyDescent="0.25">
      <c r="A306" s="7">
        <f t="shared" si="4"/>
        <v>27515</v>
      </c>
      <c r="B306">
        <v>3.2028831882559761</v>
      </c>
    </row>
    <row r="307" spans="1:2" x14ac:dyDescent="0.25">
      <c r="A307" s="7">
        <f t="shared" si="4"/>
        <v>27546</v>
      </c>
      <c r="B307">
        <v>3.4023365881082395</v>
      </c>
    </row>
    <row r="308" spans="1:2" x14ac:dyDescent="0.25">
      <c r="A308" s="7">
        <f t="shared" si="4"/>
        <v>27576</v>
      </c>
      <c r="B308">
        <v>3.4581314313727711</v>
      </c>
    </row>
    <row r="309" spans="1:2" x14ac:dyDescent="0.25">
      <c r="A309" s="7">
        <f t="shared" si="4"/>
        <v>27607</v>
      </c>
      <c r="B309">
        <v>3.3723468188758301</v>
      </c>
    </row>
    <row r="310" spans="1:2" x14ac:dyDescent="0.25">
      <c r="A310" s="7">
        <f t="shared" si="4"/>
        <v>27638</v>
      </c>
      <c r="B310">
        <v>3.4950941510243259</v>
      </c>
    </row>
    <row r="311" spans="1:2" x14ac:dyDescent="0.25">
      <c r="A311" s="7">
        <f t="shared" si="4"/>
        <v>27668</v>
      </c>
      <c r="B311">
        <v>3.4824273294025083</v>
      </c>
    </row>
    <row r="312" spans="1:2" x14ac:dyDescent="0.25">
      <c r="A312" s="7">
        <f t="shared" si="4"/>
        <v>27699</v>
      </c>
      <c r="B312">
        <v>3.6032946076110304</v>
      </c>
    </row>
    <row r="313" spans="1:2" x14ac:dyDescent="0.25">
      <c r="A313" s="7">
        <f t="shared" si="4"/>
        <v>27729</v>
      </c>
      <c r="B313">
        <v>3.5864410313359554</v>
      </c>
    </row>
    <row r="314" spans="1:2" x14ac:dyDescent="0.25">
      <c r="A314" s="7">
        <f t="shared" si="4"/>
        <v>27760</v>
      </c>
      <c r="B314">
        <v>3.6237108384488095</v>
      </c>
    </row>
    <row r="315" spans="1:2" x14ac:dyDescent="0.25">
      <c r="A315" s="7">
        <f t="shared" si="4"/>
        <v>27791</v>
      </c>
      <c r="B315">
        <v>3.7965661273876479</v>
      </c>
    </row>
    <row r="316" spans="1:2" x14ac:dyDescent="0.25">
      <c r="A316" s="7">
        <f t="shared" si="4"/>
        <v>27820</v>
      </c>
      <c r="B316">
        <v>3.8462253529869481</v>
      </c>
    </row>
    <row r="317" spans="1:2" x14ac:dyDescent="0.25">
      <c r="A317" s="7">
        <f t="shared" si="4"/>
        <v>27851</v>
      </c>
      <c r="B317">
        <v>3.7687005552640094</v>
      </c>
    </row>
    <row r="318" spans="1:2" x14ac:dyDescent="0.25">
      <c r="A318" s="7">
        <f t="shared" si="4"/>
        <v>27881</v>
      </c>
      <c r="B318">
        <v>3.8923870347867862</v>
      </c>
    </row>
    <row r="319" spans="1:2" x14ac:dyDescent="0.25">
      <c r="A319" s="7">
        <f t="shared" si="4"/>
        <v>27912</v>
      </c>
      <c r="B319">
        <v>3.8879757474140599</v>
      </c>
    </row>
    <row r="320" spans="1:2" x14ac:dyDescent="0.25">
      <c r="A320" s="7">
        <f t="shared" si="4"/>
        <v>27942</v>
      </c>
      <c r="B320">
        <v>3.8795436589807109</v>
      </c>
    </row>
    <row r="321" spans="1:2" x14ac:dyDescent="0.25">
      <c r="A321" s="7">
        <f t="shared" si="4"/>
        <v>27973</v>
      </c>
      <c r="B321">
        <v>3.8709087255696839</v>
      </c>
    </row>
    <row r="322" spans="1:2" x14ac:dyDescent="0.25">
      <c r="A322" s="7">
        <f t="shared" si="4"/>
        <v>28004</v>
      </c>
      <c r="B322">
        <v>3.7953341532485614</v>
      </c>
    </row>
    <row r="323" spans="1:2" x14ac:dyDescent="0.25">
      <c r="A323" s="7">
        <f t="shared" si="4"/>
        <v>28034</v>
      </c>
      <c r="B323">
        <v>3.8601689630867924</v>
      </c>
    </row>
    <row r="324" spans="1:2" x14ac:dyDescent="0.25">
      <c r="A324" s="7">
        <f t="shared" ref="A324:A387" si="5">DATE(YEAR(A323),MONTH(A323)+1,1)</f>
        <v>28065</v>
      </c>
      <c r="B324">
        <v>3.9671408803702315</v>
      </c>
    </row>
    <row r="325" spans="1:2" x14ac:dyDescent="0.25">
      <c r="A325" s="7">
        <f t="shared" si="5"/>
        <v>28095</v>
      </c>
      <c r="B325">
        <v>4.078034583676895</v>
      </c>
    </row>
    <row r="326" spans="1:2" x14ac:dyDescent="0.25">
      <c r="A326" s="7">
        <f t="shared" si="5"/>
        <v>28126</v>
      </c>
      <c r="B326">
        <v>4.1847757533818886</v>
      </c>
    </row>
    <row r="327" spans="1:2" x14ac:dyDescent="0.25">
      <c r="A327" s="7">
        <f t="shared" si="5"/>
        <v>28157</v>
      </c>
      <c r="B327">
        <v>4.1660514985207815</v>
      </c>
    </row>
    <row r="328" spans="1:2" x14ac:dyDescent="0.25">
      <c r="A328" s="7">
        <f t="shared" si="5"/>
        <v>28185</v>
      </c>
      <c r="B328">
        <v>4.2620781697477819</v>
      </c>
    </row>
    <row r="329" spans="1:2" x14ac:dyDescent="0.25">
      <c r="A329" s="7">
        <f t="shared" si="5"/>
        <v>28216</v>
      </c>
      <c r="B329">
        <v>4.3632002755907502</v>
      </c>
    </row>
    <row r="330" spans="1:2" x14ac:dyDescent="0.25">
      <c r="A330" s="7">
        <f t="shared" si="5"/>
        <v>28246</v>
      </c>
      <c r="B330">
        <v>4.464174035272868</v>
      </c>
    </row>
    <row r="331" spans="1:2" x14ac:dyDescent="0.25">
      <c r="A331" s="7">
        <f t="shared" si="5"/>
        <v>28277</v>
      </c>
      <c r="B331">
        <v>4.5027124170998851</v>
      </c>
    </row>
    <row r="332" spans="1:2" x14ac:dyDescent="0.25">
      <c r="A332" s="7">
        <f t="shared" si="5"/>
        <v>28307</v>
      </c>
      <c r="B332">
        <v>4.605262014083559</v>
      </c>
    </row>
    <row r="333" spans="1:2" x14ac:dyDescent="0.25">
      <c r="A333" s="7">
        <f t="shared" si="5"/>
        <v>28338</v>
      </c>
      <c r="B333">
        <v>4.7103027065129339</v>
      </c>
    </row>
    <row r="334" spans="1:2" x14ac:dyDescent="0.25">
      <c r="A334" s="7">
        <f t="shared" si="5"/>
        <v>28369</v>
      </c>
      <c r="B334">
        <v>4.6245339561756857</v>
      </c>
    </row>
    <row r="335" spans="1:2" x14ac:dyDescent="0.25">
      <c r="A335" s="7">
        <f t="shared" si="5"/>
        <v>28399</v>
      </c>
      <c r="B335">
        <v>4.8473174243143102</v>
      </c>
    </row>
    <row r="336" spans="1:2" x14ac:dyDescent="0.25">
      <c r="A336" s="7">
        <f t="shared" si="5"/>
        <v>28430</v>
      </c>
      <c r="B336">
        <v>5.0007271794432846</v>
      </c>
    </row>
    <row r="337" spans="1:2" x14ac:dyDescent="0.25">
      <c r="A337" s="7">
        <f t="shared" si="5"/>
        <v>28460</v>
      </c>
      <c r="B337">
        <v>5.1612865754553923</v>
      </c>
    </row>
    <row r="338" spans="1:2" x14ac:dyDescent="0.25">
      <c r="A338" s="7">
        <f t="shared" si="5"/>
        <v>28491</v>
      </c>
      <c r="B338">
        <v>5.152757254604154</v>
      </c>
    </row>
    <row r="339" spans="1:2" x14ac:dyDescent="0.25">
      <c r="A339" s="7">
        <f t="shared" si="5"/>
        <v>28522</v>
      </c>
      <c r="B339">
        <v>5.1892706050600479</v>
      </c>
    </row>
    <row r="340" spans="1:2" x14ac:dyDescent="0.25">
      <c r="A340" s="7">
        <f t="shared" si="5"/>
        <v>28550</v>
      </c>
      <c r="B340">
        <v>5.2714138278647473</v>
      </c>
    </row>
    <row r="341" spans="1:2" x14ac:dyDescent="0.25">
      <c r="A341" s="7">
        <f t="shared" si="5"/>
        <v>28581</v>
      </c>
      <c r="B341">
        <v>5.5681926746980164</v>
      </c>
    </row>
    <row r="342" spans="1:2" x14ac:dyDescent="0.25">
      <c r="A342" s="7">
        <f t="shared" si="5"/>
        <v>28611</v>
      </c>
      <c r="B342">
        <v>5.4866947646645725</v>
      </c>
    </row>
    <row r="343" spans="1:2" x14ac:dyDescent="0.25">
      <c r="A343" s="7">
        <f t="shared" si="5"/>
        <v>28642</v>
      </c>
      <c r="B343">
        <v>5.5107870117413835</v>
      </c>
    </row>
    <row r="344" spans="1:2" x14ac:dyDescent="0.25">
      <c r="A344" s="7">
        <f t="shared" si="5"/>
        <v>28672</v>
      </c>
      <c r="B344">
        <v>5.4382945205411852</v>
      </c>
    </row>
    <row r="345" spans="1:2" x14ac:dyDescent="0.25">
      <c r="A345" s="7">
        <f t="shared" si="5"/>
        <v>28703</v>
      </c>
      <c r="B345">
        <v>5.5294138706932898</v>
      </c>
    </row>
    <row r="346" spans="1:2" x14ac:dyDescent="0.25">
      <c r="A346" s="7">
        <f t="shared" si="5"/>
        <v>28734</v>
      </c>
      <c r="B346">
        <v>5.5695766272241185</v>
      </c>
    </row>
    <row r="347" spans="1:2" x14ac:dyDescent="0.25">
      <c r="A347" s="7">
        <f t="shared" si="5"/>
        <v>28764</v>
      </c>
      <c r="B347">
        <v>5.7707390878632987</v>
      </c>
    </row>
    <row r="348" spans="1:2" x14ac:dyDescent="0.25">
      <c r="A348" s="7">
        <f t="shared" si="5"/>
        <v>28795</v>
      </c>
      <c r="B348">
        <v>5.6831029149269687</v>
      </c>
    </row>
    <row r="349" spans="1:2" x14ac:dyDescent="0.25">
      <c r="A349" s="7">
        <f t="shared" si="5"/>
        <v>28825</v>
      </c>
      <c r="B349">
        <v>5.7178401835904564</v>
      </c>
    </row>
    <row r="350" spans="1:2" x14ac:dyDescent="0.25">
      <c r="A350" s="7">
        <f t="shared" si="5"/>
        <v>28856</v>
      </c>
      <c r="B350">
        <v>5.6537024456385048</v>
      </c>
    </row>
    <row r="351" spans="1:2" x14ac:dyDescent="0.25">
      <c r="A351" s="7">
        <f t="shared" si="5"/>
        <v>28887</v>
      </c>
      <c r="B351">
        <v>5.5251798803561432</v>
      </c>
    </row>
    <row r="352" spans="1:2" x14ac:dyDescent="0.25">
      <c r="A352" s="7">
        <f t="shared" si="5"/>
        <v>28915</v>
      </c>
      <c r="B352">
        <v>5.4938431738370666</v>
      </c>
    </row>
    <row r="353" spans="1:2" x14ac:dyDescent="0.25">
      <c r="A353" s="7">
        <f t="shared" si="5"/>
        <v>28946</v>
      </c>
      <c r="B353">
        <v>5.7200541731965027</v>
      </c>
    </row>
    <row r="354" spans="1:2" x14ac:dyDescent="0.25">
      <c r="A354" s="7">
        <f t="shared" si="5"/>
        <v>28976</v>
      </c>
      <c r="B354">
        <v>5.6374960064849926</v>
      </c>
    </row>
    <row r="355" spans="1:2" x14ac:dyDescent="0.25">
      <c r="A355" s="7">
        <f t="shared" si="5"/>
        <v>29007</v>
      </c>
      <c r="B355">
        <v>5.5083998591513774</v>
      </c>
    </row>
    <row r="356" spans="1:2" x14ac:dyDescent="0.25">
      <c r="A356" s="7">
        <f t="shared" si="5"/>
        <v>29037</v>
      </c>
      <c r="B356">
        <v>5.5083254856384816</v>
      </c>
    </row>
    <row r="357" spans="1:2" x14ac:dyDescent="0.25">
      <c r="A357" s="7">
        <f t="shared" si="5"/>
        <v>29068</v>
      </c>
      <c r="B357">
        <v>5.5626380442499412</v>
      </c>
    </row>
    <row r="358" spans="1:2" x14ac:dyDescent="0.25">
      <c r="A358" s="7">
        <f t="shared" si="5"/>
        <v>29099</v>
      </c>
      <c r="B358">
        <v>5.7163662212932991</v>
      </c>
    </row>
    <row r="359" spans="1:2" x14ac:dyDescent="0.25">
      <c r="A359" s="7">
        <f t="shared" si="5"/>
        <v>29129</v>
      </c>
      <c r="B359">
        <v>5.7592419703538722</v>
      </c>
    </row>
    <row r="360" spans="1:2" x14ac:dyDescent="0.25">
      <c r="A360" s="7">
        <f t="shared" si="5"/>
        <v>29160</v>
      </c>
      <c r="B360">
        <v>5.4290846294162245</v>
      </c>
    </row>
    <row r="361" spans="1:2" x14ac:dyDescent="0.25">
      <c r="A361" s="7">
        <f t="shared" si="5"/>
        <v>29190</v>
      </c>
      <c r="B361">
        <v>5.3684440958807951</v>
      </c>
    </row>
    <row r="362" spans="1:2" x14ac:dyDescent="0.25">
      <c r="A362" s="7">
        <f t="shared" si="5"/>
        <v>29221</v>
      </c>
      <c r="B362">
        <v>5.2522345574042628</v>
      </c>
    </row>
    <row r="363" spans="1:2" x14ac:dyDescent="0.25">
      <c r="A363" s="7">
        <f t="shared" si="5"/>
        <v>29252</v>
      </c>
      <c r="B363">
        <v>5.0861126275220654</v>
      </c>
    </row>
    <row r="364" spans="1:2" x14ac:dyDescent="0.25">
      <c r="A364" s="7">
        <f t="shared" si="5"/>
        <v>29281</v>
      </c>
      <c r="B364">
        <v>5.0291756172069455</v>
      </c>
    </row>
    <row r="365" spans="1:2" x14ac:dyDescent="0.25">
      <c r="A365" s="7">
        <f t="shared" si="5"/>
        <v>29312</v>
      </c>
      <c r="B365">
        <v>4.4601220920353493</v>
      </c>
    </row>
    <row r="366" spans="1:2" x14ac:dyDescent="0.25">
      <c r="A366" s="7">
        <f t="shared" si="5"/>
        <v>29342</v>
      </c>
      <c r="B366">
        <v>4.150650848285304</v>
      </c>
    </row>
    <row r="367" spans="1:2" x14ac:dyDescent="0.25">
      <c r="A367" s="7">
        <f t="shared" si="5"/>
        <v>29373</v>
      </c>
      <c r="B367">
        <v>4.2227927966595331</v>
      </c>
    </row>
    <row r="368" spans="1:2" x14ac:dyDescent="0.25">
      <c r="A368" s="7">
        <f t="shared" si="5"/>
        <v>29403</v>
      </c>
      <c r="B368">
        <v>4.2365976604620545</v>
      </c>
    </row>
    <row r="369" spans="1:2" x14ac:dyDescent="0.25">
      <c r="A369" s="7">
        <f t="shared" si="5"/>
        <v>29434</v>
      </c>
      <c r="B369">
        <v>4.2760087117653329</v>
      </c>
    </row>
    <row r="370" spans="1:2" x14ac:dyDescent="0.25">
      <c r="A370" s="7">
        <f t="shared" si="5"/>
        <v>29465</v>
      </c>
      <c r="B370">
        <v>4.4288697619721038</v>
      </c>
    </row>
    <row r="371" spans="1:2" x14ac:dyDescent="0.25">
      <c r="A371" s="7">
        <f t="shared" si="5"/>
        <v>29495</v>
      </c>
      <c r="B371">
        <v>4.4154813650074782</v>
      </c>
    </row>
    <row r="372" spans="1:2" x14ac:dyDescent="0.25">
      <c r="A372" s="7">
        <f t="shared" si="5"/>
        <v>29526</v>
      </c>
      <c r="B372">
        <v>4.5635592929533972</v>
      </c>
    </row>
    <row r="373" spans="1:2" x14ac:dyDescent="0.25">
      <c r="A373" s="7">
        <f t="shared" si="5"/>
        <v>29556</v>
      </c>
      <c r="B373">
        <v>4.3880041530744363</v>
      </c>
    </row>
    <row r="374" spans="1:2" x14ac:dyDescent="0.25">
      <c r="A374" s="7">
        <f t="shared" si="5"/>
        <v>29587</v>
      </c>
      <c r="B374">
        <v>4.3275630487144561</v>
      </c>
    </row>
    <row r="375" spans="1:2" x14ac:dyDescent="0.25">
      <c r="A375" s="7">
        <f t="shared" si="5"/>
        <v>29618</v>
      </c>
      <c r="B375">
        <v>4.3769096969404044</v>
      </c>
    </row>
    <row r="376" spans="1:2" x14ac:dyDescent="0.25">
      <c r="A376" s="7">
        <f t="shared" si="5"/>
        <v>29646</v>
      </c>
      <c r="B376">
        <v>4.3676779290573906</v>
      </c>
    </row>
    <row r="377" spans="1:2" x14ac:dyDescent="0.25">
      <c r="A377" s="7">
        <f t="shared" si="5"/>
        <v>29677</v>
      </c>
      <c r="B377">
        <v>4.3615062608735364</v>
      </c>
    </row>
    <row r="378" spans="1:2" x14ac:dyDescent="0.25">
      <c r="A378" s="7">
        <f t="shared" si="5"/>
        <v>29707</v>
      </c>
      <c r="B378">
        <v>4.3035299969443486</v>
      </c>
    </row>
    <row r="379" spans="1:2" x14ac:dyDescent="0.25">
      <c r="A379" s="7">
        <f t="shared" si="5"/>
        <v>29738</v>
      </c>
      <c r="B379">
        <v>4.2901034267163709</v>
      </c>
    </row>
    <row r="380" spans="1:2" x14ac:dyDescent="0.25">
      <c r="A380" s="7">
        <f t="shared" si="5"/>
        <v>29768</v>
      </c>
      <c r="B380">
        <v>4.2846426021368247</v>
      </c>
    </row>
    <row r="381" spans="1:2" x14ac:dyDescent="0.25">
      <c r="A381" s="7">
        <f t="shared" si="5"/>
        <v>29799</v>
      </c>
      <c r="B381">
        <v>4.2294582647045011</v>
      </c>
    </row>
    <row r="382" spans="1:2" x14ac:dyDescent="0.25">
      <c r="A382" s="7">
        <f t="shared" si="5"/>
        <v>29830</v>
      </c>
      <c r="B382">
        <v>4.0157342806852778</v>
      </c>
    </row>
    <row r="383" spans="1:2" x14ac:dyDescent="0.25">
      <c r="A383" s="7">
        <f t="shared" si="5"/>
        <v>29860</v>
      </c>
      <c r="B383">
        <v>3.8085286063367443</v>
      </c>
    </row>
    <row r="384" spans="1:2" x14ac:dyDescent="0.25">
      <c r="A384" s="7">
        <f t="shared" si="5"/>
        <v>29891</v>
      </c>
      <c r="B384">
        <v>3.765789354046635</v>
      </c>
    </row>
    <row r="385" spans="1:2" x14ac:dyDescent="0.25">
      <c r="A385" s="7">
        <f t="shared" si="5"/>
        <v>29921</v>
      </c>
      <c r="B385">
        <v>3.6175515377931275</v>
      </c>
    </row>
    <row r="386" spans="1:2" x14ac:dyDescent="0.25">
      <c r="A386" s="7">
        <f t="shared" si="5"/>
        <v>29952</v>
      </c>
      <c r="B386">
        <v>3.6318729949788189</v>
      </c>
    </row>
    <row r="387" spans="1:2" x14ac:dyDescent="0.25">
      <c r="A387" s="7">
        <f t="shared" si="5"/>
        <v>29983</v>
      </c>
      <c r="B387">
        <v>3.4681348045136269</v>
      </c>
    </row>
    <row r="388" spans="1:2" x14ac:dyDescent="0.25">
      <c r="A388" s="7">
        <f t="shared" ref="A388:A451" si="6">DATE(YEAR(A387),MONTH(A387)+1,1)</f>
        <v>30011</v>
      </c>
      <c r="B388">
        <v>3.3661682010024707</v>
      </c>
    </row>
    <row r="389" spans="1:2" x14ac:dyDescent="0.25">
      <c r="A389" s="7">
        <f t="shared" si="6"/>
        <v>30042</v>
      </c>
      <c r="B389">
        <v>3.269315068027113</v>
      </c>
    </row>
    <row r="390" spans="1:2" x14ac:dyDescent="0.25">
      <c r="A390" s="7">
        <f t="shared" si="6"/>
        <v>30072</v>
      </c>
      <c r="B390">
        <v>3.216475268281564</v>
      </c>
    </row>
    <row r="391" spans="1:2" x14ac:dyDescent="0.25">
      <c r="A391" s="7">
        <f t="shared" si="6"/>
        <v>30103</v>
      </c>
      <c r="B391">
        <v>3.0635104661266039</v>
      </c>
    </row>
    <row r="392" spans="1:2" x14ac:dyDescent="0.25">
      <c r="A392" s="7">
        <f t="shared" si="6"/>
        <v>30133</v>
      </c>
      <c r="B392">
        <v>2.9079399962237726</v>
      </c>
    </row>
    <row r="393" spans="1:2" x14ac:dyDescent="0.25">
      <c r="A393" s="7">
        <f t="shared" si="6"/>
        <v>30164</v>
      </c>
      <c r="B393">
        <v>2.8607671987532646</v>
      </c>
    </row>
    <row r="394" spans="1:2" x14ac:dyDescent="0.25">
      <c r="A394" s="7">
        <f t="shared" si="6"/>
        <v>30195</v>
      </c>
      <c r="B394">
        <v>2.7021266041593801</v>
      </c>
    </row>
    <row r="395" spans="1:2" x14ac:dyDescent="0.25">
      <c r="A395" s="7">
        <f t="shared" si="6"/>
        <v>30225</v>
      </c>
      <c r="B395">
        <v>2.7136111423601728</v>
      </c>
    </row>
    <row r="396" spans="1:2" x14ac:dyDescent="0.25">
      <c r="A396" s="7">
        <f t="shared" si="6"/>
        <v>30256</v>
      </c>
      <c r="B396">
        <v>2.7745066525160147</v>
      </c>
    </row>
    <row r="397" spans="1:2" x14ac:dyDescent="0.25">
      <c r="A397" s="7">
        <f t="shared" si="6"/>
        <v>30286</v>
      </c>
      <c r="B397">
        <v>2.8306967504188281</v>
      </c>
    </row>
    <row r="398" spans="1:2" x14ac:dyDescent="0.25">
      <c r="A398" s="7">
        <f t="shared" si="6"/>
        <v>30317</v>
      </c>
      <c r="B398">
        <v>2.8789611730977023</v>
      </c>
    </row>
    <row r="399" spans="1:2" x14ac:dyDescent="0.25">
      <c r="A399" s="7">
        <f t="shared" si="6"/>
        <v>30348</v>
      </c>
      <c r="B399">
        <v>2.8812912285060448</v>
      </c>
    </row>
    <row r="400" spans="1:2" x14ac:dyDescent="0.25">
      <c r="A400" s="7">
        <f t="shared" si="6"/>
        <v>30376</v>
      </c>
      <c r="B400">
        <v>2.9850670687020311</v>
      </c>
    </row>
    <row r="401" spans="1:2" x14ac:dyDescent="0.25">
      <c r="A401" s="7">
        <f t="shared" si="6"/>
        <v>30407</v>
      </c>
      <c r="B401">
        <v>3.028286156760422</v>
      </c>
    </row>
    <row r="402" spans="1:2" x14ac:dyDescent="0.25">
      <c r="A402" s="7">
        <f t="shared" si="6"/>
        <v>30437</v>
      </c>
      <c r="B402">
        <v>3.2918286877637439</v>
      </c>
    </row>
    <row r="403" spans="1:2" x14ac:dyDescent="0.25">
      <c r="A403" s="7">
        <f t="shared" si="6"/>
        <v>30468</v>
      </c>
      <c r="B403">
        <v>3.2756780962590439</v>
      </c>
    </row>
    <row r="404" spans="1:2" x14ac:dyDescent="0.25">
      <c r="A404" s="7">
        <f t="shared" si="6"/>
        <v>30498</v>
      </c>
      <c r="B404">
        <v>3.4740071536061192</v>
      </c>
    </row>
    <row r="405" spans="1:2" x14ac:dyDescent="0.25">
      <c r="A405" s="7">
        <f t="shared" si="6"/>
        <v>30529</v>
      </c>
      <c r="B405">
        <v>3.5431918811295087</v>
      </c>
    </row>
    <row r="406" spans="1:2" x14ac:dyDescent="0.25">
      <c r="A406" s="7">
        <f t="shared" si="6"/>
        <v>30560</v>
      </c>
      <c r="B406">
        <v>3.5993649083488499</v>
      </c>
    </row>
    <row r="407" spans="1:2" x14ac:dyDescent="0.25">
      <c r="A407" s="7">
        <f t="shared" si="6"/>
        <v>30590</v>
      </c>
      <c r="B407">
        <v>3.851225096264387</v>
      </c>
    </row>
    <row r="408" spans="1:2" x14ac:dyDescent="0.25">
      <c r="A408" s="7">
        <f t="shared" si="6"/>
        <v>30621</v>
      </c>
      <c r="B408">
        <v>3.8871614699320229</v>
      </c>
    </row>
    <row r="409" spans="1:2" x14ac:dyDescent="0.25">
      <c r="A409" s="7">
        <f t="shared" si="6"/>
        <v>30651</v>
      </c>
      <c r="B409">
        <v>4.0285856984072508</v>
      </c>
    </row>
    <row r="410" spans="1:2" x14ac:dyDescent="0.25">
      <c r="A410" s="7">
        <f t="shared" si="6"/>
        <v>30682</v>
      </c>
      <c r="B410">
        <v>4.110596290791463</v>
      </c>
    </row>
    <row r="411" spans="1:2" x14ac:dyDescent="0.25">
      <c r="A411" s="7">
        <f t="shared" si="6"/>
        <v>30713</v>
      </c>
      <c r="B411">
        <v>4.243010123921219</v>
      </c>
    </row>
    <row r="412" spans="1:2" x14ac:dyDescent="0.25">
      <c r="A412" s="7">
        <f t="shared" si="6"/>
        <v>30742</v>
      </c>
      <c r="B412">
        <v>4.2282052915533423</v>
      </c>
    </row>
    <row r="413" spans="1:2" x14ac:dyDescent="0.25">
      <c r="A413" s="7">
        <f t="shared" si="6"/>
        <v>30773</v>
      </c>
      <c r="B413">
        <v>4.4188461458476551</v>
      </c>
    </row>
    <row r="414" spans="1:2" x14ac:dyDescent="0.25">
      <c r="A414" s="7">
        <f t="shared" si="6"/>
        <v>30803</v>
      </c>
      <c r="B414">
        <v>4.4547791064433886</v>
      </c>
    </row>
    <row r="415" spans="1:2" x14ac:dyDescent="0.25">
      <c r="A415" s="7">
        <f t="shared" si="6"/>
        <v>30834</v>
      </c>
      <c r="B415">
        <v>4.4861556054392855</v>
      </c>
    </row>
    <row r="416" spans="1:2" x14ac:dyDescent="0.25">
      <c r="A416" s="7">
        <f t="shared" si="6"/>
        <v>30864</v>
      </c>
      <c r="B416">
        <v>4.5736962596753852</v>
      </c>
    </row>
    <row r="417" spans="1:2" x14ac:dyDescent="0.25">
      <c r="A417" s="7">
        <f t="shared" si="6"/>
        <v>30895</v>
      </c>
      <c r="B417">
        <v>4.4089252435759487</v>
      </c>
    </row>
    <row r="418" spans="1:2" x14ac:dyDescent="0.25">
      <c r="A418" s="7">
        <f t="shared" si="6"/>
        <v>30926</v>
      </c>
      <c r="B418">
        <v>4.4954825654687349</v>
      </c>
    </row>
    <row r="419" spans="1:2" x14ac:dyDescent="0.25">
      <c r="A419" s="7">
        <f t="shared" si="6"/>
        <v>30956</v>
      </c>
      <c r="B419">
        <v>4.5312666184345876</v>
      </c>
    </row>
    <row r="420" spans="1:2" x14ac:dyDescent="0.25">
      <c r="A420" s="7">
        <f t="shared" si="6"/>
        <v>30987</v>
      </c>
      <c r="B420">
        <v>4.4628031293752954</v>
      </c>
    </row>
    <row r="421" spans="1:2" x14ac:dyDescent="0.25">
      <c r="A421" s="7">
        <f t="shared" si="6"/>
        <v>31017</v>
      </c>
      <c r="B421">
        <v>4.6059230150618227</v>
      </c>
    </row>
    <row r="422" spans="1:2" x14ac:dyDescent="0.25">
      <c r="A422" s="7">
        <f t="shared" si="6"/>
        <v>31048</v>
      </c>
      <c r="B422">
        <v>4.4927590350393647</v>
      </c>
    </row>
    <row r="423" spans="1:2" x14ac:dyDescent="0.25">
      <c r="A423" s="7">
        <f t="shared" si="6"/>
        <v>31079</v>
      </c>
      <c r="B423">
        <v>4.5369457987454682</v>
      </c>
    </row>
    <row r="424" spans="1:2" x14ac:dyDescent="0.25">
      <c r="A424" s="7">
        <f t="shared" si="6"/>
        <v>31107</v>
      </c>
      <c r="B424">
        <v>4.6204677409874773</v>
      </c>
    </row>
    <row r="425" spans="1:2" x14ac:dyDescent="0.25">
      <c r="A425" s="7">
        <f t="shared" si="6"/>
        <v>31138</v>
      </c>
      <c r="B425">
        <v>4.5611714674270223</v>
      </c>
    </row>
    <row r="426" spans="1:2" x14ac:dyDescent="0.25">
      <c r="A426" s="7">
        <f t="shared" si="6"/>
        <v>31168</v>
      </c>
      <c r="B426">
        <v>4.5981709454841839</v>
      </c>
    </row>
    <row r="427" spans="1:2" x14ac:dyDescent="0.25">
      <c r="A427" s="7">
        <f t="shared" si="6"/>
        <v>31199</v>
      </c>
      <c r="B427">
        <v>4.5912968960839748</v>
      </c>
    </row>
    <row r="428" spans="1:2" x14ac:dyDescent="0.25">
      <c r="A428" s="7">
        <f t="shared" si="6"/>
        <v>31229</v>
      </c>
      <c r="B428">
        <v>4.5376353136435421</v>
      </c>
    </row>
    <row r="429" spans="1:2" x14ac:dyDescent="0.25">
      <c r="A429" s="7">
        <f t="shared" si="6"/>
        <v>31260</v>
      </c>
      <c r="B429">
        <v>4.5765391560608473</v>
      </c>
    </row>
    <row r="430" spans="1:2" x14ac:dyDescent="0.25">
      <c r="A430" s="7">
        <f t="shared" si="6"/>
        <v>31291</v>
      </c>
      <c r="B430">
        <v>4.6157679268571936</v>
      </c>
    </row>
    <row r="431" spans="1:2" x14ac:dyDescent="0.25">
      <c r="A431" s="7">
        <f t="shared" si="6"/>
        <v>31321</v>
      </c>
      <c r="B431">
        <v>4.5565621103553484</v>
      </c>
    </row>
    <row r="432" spans="1:2" x14ac:dyDescent="0.25">
      <c r="A432" s="7">
        <f t="shared" si="6"/>
        <v>31352</v>
      </c>
      <c r="B432">
        <v>4.5954403661052394</v>
      </c>
    </row>
    <row r="433" spans="1:2" x14ac:dyDescent="0.25">
      <c r="A433" s="7">
        <f t="shared" si="6"/>
        <v>31382</v>
      </c>
      <c r="B433">
        <v>4.439163212507502</v>
      </c>
    </row>
    <row r="434" spans="1:2" x14ac:dyDescent="0.25">
      <c r="A434" s="7">
        <f t="shared" si="6"/>
        <v>31413</v>
      </c>
      <c r="B434">
        <v>4.4829036675042238</v>
      </c>
    </row>
    <row r="435" spans="1:2" x14ac:dyDescent="0.25">
      <c r="A435" s="7">
        <f t="shared" si="6"/>
        <v>31444</v>
      </c>
      <c r="B435">
        <v>4.4794619198251091</v>
      </c>
    </row>
    <row r="436" spans="1:2" x14ac:dyDescent="0.25">
      <c r="A436" s="7">
        <f t="shared" si="6"/>
        <v>31472</v>
      </c>
      <c r="B436">
        <v>4.474173041409637</v>
      </c>
    </row>
    <row r="437" spans="1:2" x14ac:dyDescent="0.25">
      <c r="A437" s="7">
        <f t="shared" si="6"/>
        <v>31503</v>
      </c>
      <c r="B437">
        <v>4.4645000937292316</v>
      </c>
    </row>
    <row r="438" spans="1:2" x14ac:dyDescent="0.25">
      <c r="A438" s="7">
        <f t="shared" si="6"/>
        <v>31533</v>
      </c>
      <c r="B438">
        <v>4.4100832550298659</v>
      </c>
    </row>
    <row r="439" spans="1:2" x14ac:dyDescent="0.25">
      <c r="A439" s="7">
        <f t="shared" si="6"/>
        <v>31564</v>
      </c>
      <c r="B439">
        <v>4.5125739756911374</v>
      </c>
    </row>
    <row r="440" spans="1:2" x14ac:dyDescent="0.25">
      <c r="A440" s="7">
        <f t="shared" si="6"/>
        <v>31594</v>
      </c>
      <c r="B440">
        <v>4.4463545732621519</v>
      </c>
    </row>
    <row r="441" spans="1:2" x14ac:dyDescent="0.25">
      <c r="A441" s="7">
        <f t="shared" si="6"/>
        <v>31625</v>
      </c>
      <c r="B441">
        <v>4.4902185748376757</v>
      </c>
    </row>
    <row r="442" spans="1:2" x14ac:dyDescent="0.25">
      <c r="A442" s="7">
        <f t="shared" si="6"/>
        <v>31656</v>
      </c>
      <c r="B442">
        <v>4.526118687751036</v>
      </c>
    </row>
    <row r="443" spans="1:2" x14ac:dyDescent="0.25">
      <c r="A443" s="7">
        <f t="shared" si="6"/>
        <v>31686</v>
      </c>
      <c r="B443">
        <v>4.5191491455912507</v>
      </c>
    </row>
    <row r="444" spans="1:2" x14ac:dyDescent="0.25">
      <c r="A444" s="7">
        <f t="shared" si="6"/>
        <v>31717</v>
      </c>
      <c r="B444">
        <v>4.7050308705830153</v>
      </c>
    </row>
    <row r="445" spans="1:2" x14ac:dyDescent="0.25">
      <c r="A445" s="7">
        <f t="shared" si="6"/>
        <v>31747</v>
      </c>
      <c r="B445">
        <v>4.4524517387601783</v>
      </c>
    </row>
    <row r="446" spans="1:2" x14ac:dyDescent="0.25">
      <c r="A446" s="7">
        <f t="shared" si="6"/>
        <v>31778</v>
      </c>
      <c r="B446">
        <v>4.3963124771798681</v>
      </c>
    </row>
    <row r="447" spans="1:2" x14ac:dyDescent="0.25">
      <c r="A447" s="7">
        <f t="shared" si="6"/>
        <v>31809</v>
      </c>
      <c r="B447">
        <v>4.5763659257198688</v>
      </c>
    </row>
    <row r="448" spans="1:2" x14ac:dyDescent="0.25">
      <c r="A448" s="7">
        <f t="shared" si="6"/>
        <v>31837</v>
      </c>
      <c r="B448">
        <v>4.7565186061716691</v>
      </c>
    </row>
    <row r="449" spans="1:2" x14ac:dyDescent="0.25">
      <c r="A449" s="7">
        <f t="shared" si="6"/>
        <v>31868</v>
      </c>
      <c r="B449">
        <v>4.6442416375013407</v>
      </c>
    </row>
    <row r="450" spans="1:2" x14ac:dyDescent="0.25">
      <c r="A450" s="7">
        <f t="shared" si="6"/>
        <v>31898</v>
      </c>
      <c r="B450">
        <v>4.7274472124988423</v>
      </c>
    </row>
    <row r="451" spans="1:2" x14ac:dyDescent="0.25">
      <c r="A451" s="7">
        <f t="shared" si="6"/>
        <v>31929</v>
      </c>
      <c r="B451">
        <v>4.7662402123141137</v>
      </c>
    </row>
    <row r="452" spans="1:2" x14ac:dyDescent="0.25">
      <c r="A452" s="7">
        <f t="shared" ref="A452:A515" si="7">DATE(YEAR(A451),MONTH(A451)+1,1)</f>
        <v>31959</v>
      </c>
      <c r="B452">
        <v>4.748869306981077</v>
      </c>
    </row>
    <row r="453" spans="1:2" x14ac:dyDescent="0.25">
      <c r="A453" s="7">
        <f t="shared" si="7"/>
        <v>31990</v>
      </c>
      <c r="B453">
        <v>4.929666946743855</v>
      </c>
    </row>
    <row r="454" spans="1:2" x14ac:dyDescent="0.25">
      <c r="A454" s="7">
        <f t="shared" si="7"/>
        <v>32021</v>
      </c>
      <c r="B454">
        <v>4.8670738316673967</v>
      </c>
    </row>
    <row r="455" spans="1:2" x14ac:dyDescent="0.25">
      <c r="A455" s="7">
        <f t="shared" si="7"/>
        <v>32051</v>
      </c>
      <c r="B455">
        <v>4.8938315299828092</v>
      </c>
    </row>
    <row r="456" spans="1:2" x14ac:dyDescent="0.25">
      <c r="A456" s="7">
        <f t="shared" si="7"/>
        <v>32082</v>
      </c>
      <c r="B456">
        <v>4.9762913616065401</v>
      </c>
    </row>
    <row r="457" spans="1:2" x14ac:dyDescent="0.25">
      <c r="A457" s="7">
        <f t="shared" si="7"/>
        <v>32112</v>
      </c>
      <c r="B457">
        <v>4.7280426804539326</v>
      </c>
    </row>
    <row r="458" spans="1:2" x14ac:dyDescent="0.25">
      <c r="A458" s="7">
        <f t="shared" si="7"/>
        <v>32143</v>
      </c>
      <c r="B458">
        <v>4.7706530808732959</v>
      </c>
    </row>
    <row r="459" spans="1:2" x14ac:dyDescent="0.25">
      <c r="A459" s="7">
        <f t="shared" si="7"/>
        <v>32174</v>
      </c>
      <c r="B459">
        <v>4.7471271447899017</v>
      </c>
    </row>
    <row r="460" spans="1:2" x14ac:dyDescent="0.25">
      <c r="A460" s="7">
        <f t="shared" si="7"/>
        <v>32203</v>
      </c>
      <c r="B460">
        <v>4.8280809862626199</v>
      </c>
    </row>
    <row r="461" spans="1:2" x14ac:dyDescent="0.25">
      <c r="A461" s="7">
        <f t="shared" si="7"/>
        <v>32234</v>
      </c>
      <c r="B461">
        <v>4.7222078421925797</v>
      </c>
    </row>
    <row r="462" spans="1:2" x14ac:dyDescent="0.25">
      <c r="A462" s="7">
        <f t="shared" si="7"/>
        <v>32264</v>
      </c>
      <c r="B462">
        <v>4.8500896747613558</v>
      </c>
    </row>
    <row r="463" spans="1:2" x14ac:dyDescent="0.25">
      <c r="A463" s="7">
        <f t="shared" si="7"/>
        <v>32295</v>
      </c>
      <c r="B463">
        <v>4.693856088491847</v>
      </c>
    </row>
    <row r="464" spans="1:2" x14ac:dyDescent="0.25">
      <c r="A464" s="7">
        <f t="shared" si="7"/>
        <v>32325</v>
      </c>
      <c r="B464">
        <v>4.7726255229916426</v>
      </c>
    </row>
    <row r="465" spans="1:2" x14ac:dyDescent="0.25">
      <c r="A465" s="7">
        <f t="shared" si="7"/>
        <v>32356</v>
      </c>
      <c r="B465">
        <v>4.7687788597441783</v>
      </c>
    </row>
    <row r="466" spans="1:2" x14ac:dyDescent="0.25">
      <c r="A466" s="7">
        <f t="shared" si="7"/>
        <v>32387</v>
      </c>
      <c r="B466">
        <v>4.5723879683634605</v>
      </c>
    </row>
    <row r="467" spans="1:2" x14ac:dyDescent="0.25">
      <c r="A467" s="7">
        <f t="shared" si="7"/>
        <v>32417</v>
      </c>
      <c r="B467">
        <v>4.7428279332722658</v>
      </c>
    </row>
    <row r="468" spans="1:2" x14ac:dyDescent="0.25">
      <c r="A468" s="7">
        <f t="shared" si="7"/>
        <v>32448</v>
      </c>
      <c r="B468">
        <v>4.6378485301393626</v>
      </c>
    </row>
    <row r="469" spans="1:2" x14ac:dyDescent="0.25">
      <c r="A469" s="7">
        <f t="shared" si="7"/>
        <v>32478</v>
      </c>
      <c r="B469">
        <v>4.7129241996266824</v>
      </c>
    </row>
    <row r="470" spans="1:2" x14ac:dyDescent="0.25">
      <c r="A470" s="7">
        <f t="shared" si="7"/>
        <v>32509</v>
      </c>
      <c r="B470">
        <v>4.7011101123974566</v>
      </c>
    </row>
    <row r="471" spans="1:2" x14ac:dyDescent="0.25">
      <c r="A471" s="7">
        <f t="shared" si="7"/>
        <v>32540</v>
      </c>
      <c r="B471">
        <v>4.6444725357348533</v>
      </c>
    </row>
    <row r="472" spans="1:2" x14ac:dyDescent="0.25">
      <c r="A472" s="7">
        <f t="shared" si="7"/>
        <v>32568</v>
      </c>
      <c r="B472">
        <v>4.4550532219790844</v>
      </c>
    </row>
    <row r="473" spans="1:2" x14ac:dyDescent="0.25">
      <c r="A473" s="7">
        <f t="shared" si="7"/>
        <v>32599</v>
      </c>
      <c r="B473">
        <v>4.6270653196160021</v>
      </c>
    </row>
    <row r="474" spans="1:2" x14ac:dyDescent="0.25">
      <c r="A474" s="7">
        <f t="shared" si="7"/>
        <v>32629</v>
      </c>
      <c r="B474">
        <v>4.398439287572308</v>
      </c>
    </row>
    <row r="475" spans="1:2" x14ac:dyDescent="0.25">
      <c r="A475" s="7">
        <f t="shared" si="7"/>
        <v>32660</v>
      </c>
      <c r="B475">
        <v>4.3048008136487823</v>
      </c>
    </row>
    <row r="476" spans="1:2" x14ac:dyDescent="0.25">
      <c r="A476" s="7">
        <f t="shared" si="7"/>
        <v>32690</v>
      </c>
      <c r="B476">
        <v>4.3026036337605404</v>
      </c>
    </row>
    <row r="477" spans="1:2" x14ac:dyDescent="0.25">
      <c r="A477" s="7">
        <f t="shared" si="7"/>
        <v>32721</v>
      </c>
      <c r="B477">
        <v>4.2595335587152192</v>
      </c>
    </row>
    <row r="478" spans="1:2" x14ac:dyDescent="0.25">
      <c r="A478" s="7">
        <f t="shared" si="7"/>
        <v>32752</v>
      </c>
      <c r="B478">
        <v>4.2495803855805345</v>
      </c>
    </row>
    <row r="479" spans="1:2" x14ac:dyDescent="0.25">
      <c r="A479" s="7">
        <f t="shared" si="7"/>
        <v>32782</v>
      </c>
      <c r="B479">
        <v>4.3340056385536103</v>
      </c>
    </row>
    <row r="480" spans="1:2" x14ac:dyDescent="0.25">
      <c r="A480" s="7">
        <f t="shared" si="7"/>
        <v>32813</v>
      </c>
      <c r="B480">
        <v>4.1882432242673451</v>
      </c>
    </row>
    <row r="481" spans="1:2" x14ac:dyDescent="0.25">
      <c r="A481" s="7">
        <f t="shared" si="7"/>
        <v>32843</v>
      </c>
      <c r="B481">
        <v>4.2737248715219058</v>
      </c>
    </row>
    <row r="482" spans="1:2" x14ac:dyDescent="0.25">
      <c r="A482" s="7">
        <f t="shared" si="7"/>
        <v>32874</v>
      </c>
      <c r="B482">
        <v>4.3056202829428631</v>
      </c>
    </row>
    <row r="483" spans="1:2" x14ac:dyDescent="0.25">
      <c r="A483" s="7">
        <f t="shared" si="7"/>
        <v>32905</v>
      </c>
      <c r="B483">
        <v>4.0738769277468601</v>
      </c>
    </row>
    <row r="484" spans="1:2" x14ac:dyDescent="0.25">
      <c r="A484" s="7">
        <f t="shared" si="7"/>
        <v>32933</v>
      </c>
      <c r="B484">
        <v>3.9810374077321513</v>
      </c>
    </row>
    <row r="485" spans="1:2" x14ac:dyDescent="0.25">
      <c r="A485" s="7">
        <f t="shared" si="7"/>
        <v>32964</v>
      </c>
      <c r="B485">
        <v>3.982912910159266</v>
      </c>
    </row>
    <row r="486" spans="1:2" x14ac:dyDescent="0.25">
      <c r="A486" s="7">
        <f t="shared" si="7"/>
        <v>32994</v>
      </c>
      <c r="B486">
        <v>3.8089409100925318</v>
      </c>
    </row>
    <row r="487" spans="1:2" x14ac:dyDescent="0.25">
      <c r="A487" s="7">
        <f t="shared" si="7"/>
        <v>33025</v>
      </c>
      <c r="B487">
        <v>3.8064367028779982</v>
      </c>
    </row>
    <row r="488" spans="1:2" x14ac:dyDescent="0.25">
      <c r="A488" s="7">
        <f t="shared" si="7"/>
        <v>33055</v>
      </c>
      <c r="B488">
        <v>3.7640730876085842</v>
      </c>
    </row>
    <row r="489" spans="1:2" x14ac:dyDescent="0.25">
      <c r="A489" s="7">
        <f t="shared" si="7"/>
        <v>33086</v>
      </c>
      <c r="B489">
        <v>3.6354082638658887</v>
      </c>
    </row>
    <row r="490" spans="1:2" x14ac:dyDescent="0.25">
      <c r="A490" s="7">
        <f t="shared" si="7"/>
        <v>33117</v>
      </c>
      <c r="B490">
        <v>3.5935193926905495</v>
      </c>
    </row>
    <row r="491" spans="1:2" x14ac:dyDescent="0.25">
      <c r="A491" s="7">
        <f t="shared" si="7"/>
        <v>33147</v>
      </c>
      <c r="B491">
        <v>3.3334469705977861</v>
      </c>
    </row>
    <row r="492" spans="1:2" x14ac:dyDescent="0.25">
      <c r="A492" s="7">
        <f t="shared" si="7"/>
        <v>33178</v>
      </c>
      <c r="B492">
        <v>3.1609150348767718</v>
      </c>
    </row>
    <row r="493" spans="1:2" x14ac:dyDescent="0.25">
      <c r="A493" s="7">
        <f t="shared" si="7"/>
        <v>33208</v>
      </c>
      <c r="B493">
        <v>3.1636347914482807</v>
      </c>
    </row>
    <row r="494" spans="1:2" x14ac:dyDescent="0.25">
      <c r="A494" s="7">
        <f t="shared" si="7"/>
        <v>33239</v>
      </c>
      <c r="B494">
        <v>2.9895240988195972</v>
      </c>
    </row>
    <row r="495" spans="1:2" x14ac:dyDescent="0.25">
      <c r="A495" s="7">
        <f t="shared" si="7"/>
        <v>33270</v>
      </c>
      <c r="B495">
        <v>2.8656043843841323</v>
      </c>
    </row>
    <row r="496" spans="1:2" x14ac:dyDescent="0.25">
      <c r="A496" s="7">
        <f t="shared" si="7"/>
        <v>33298</v>
      </c>
      <c r="B496">
        <v>2.8260294632060341</v>
      </c>
    </row>
    <row r="497" spans="1:2" x14ac:dyDescent="0.25">
      <c r="A497" s="7">
        <f t="shared" si="7"/>
        <v>33329</v>
      </c>
      <c r="B497">
        <v>2.8325724359500195</v>
      </c>
    </row>
    <row r="498" spans="1:2" x14ac:dyDescent="0.25">
      <c r="A498" s="7">
        <f t="shared" si="7"/>
        <v>33359</v>
      </c>
      <c r="B498">
        <v>2.7469607857817331</v>
      </c>
    </row>
    <row r="499" spans="1:2" x14ac:dyDescent="0.25">
      <c r="A499" s="7">
        <f t="shared" si="7"/>
        <v>33390</v>
      </c>
      <c r="B499">
        <v>2.8812862879610996</v>
      </c>
    </row>
    <row r="500" spans="1:2" x14ac:dyDescent="0.25">
      <c r="A500" s="7">
        <f t="shared" si="7"/>
        <v>33420</v>
      </c>
      <c r="B500">
        <v>2.7487994886437659</v>
      </c>
    </row>
    <row r="501" spans="1:2" x14ac:dyDescent="0.25">
      <c r="A501" s="7">
        <f t="shared" si="7"/>
        <v>33451</v>
      </c>
      <c r="B501">
        <v>2.7023504226831752</v>
      </c>
    </row>
    <row r="502" spans="1:2" x14ac:dyDescent="0.25">
      <c r="A502" s="7">
        <f t="shared" si="7"/>
        <v>33482</v>
      </c>
      <c r="B502">
        <v>2.7905929355847459</v>
      </c>
    </row>
    <row r="503" spans="1:2" x14ac:dyDescent="0.25">
      <c r="A503" s="7">
        <f t="shared" si="7"/>
        <v>33512</v>
      </c>
      <c r="B503">
        <v>2.6566891706458495</v>
      </c>
    </row>
    <row r="504" spans="1:2" x14ac:dyDescent="0.25">
      <c r="A504" s="7">
        <f t="shared" si="7"/>
        <v>33543</v>
      </c>
      <c r="B504">
        <v>2.7044914834668843</v>
      </c>
    </row>
    <row r="505" spans="1:2" x14ac:dyDescent="0.25">
      <c r="A505" s="7">
        <f t="shared" si="7"/>
        <v>33573</v>
      </c>
      <c r="B505">
        <v>2.70421989364127</v>
      </c>
    </row>
    <row r="506" spans="1:2" x14ac:dyDescent="0.25">
      <c r="A506" s="7">
        <f t="shared" si="7"/>
        <v>33604</v>
      </c>
      <c r="B506">
        <v>2.6590902219582468</v>
      </c>
    </row>
    <row r="507" spans="1:2" x14ac:dyDescent="0.25">
      <c r="A507" s="7">
        <f t="shared" si="7"/>
        <v>33635</v>
      </c>
      <c r="B507">
        <v>2.7512856456005652</v>
      </c>
    </row>
    <row r="508" spans="1:2" x14ac:dyDescent="0.25">
      <c r="A508" s="7">
        <f t="shared" si="7"/>
        <v>33664</v>
      </c>
      <c r="B508">
        <v>2.8858214166893172</v>
      </c>
    </row>
    <row r="509" spans="1:2" x14ac:dyDescent="0.25">
      <c r="A509" s="7">
        <f t="shared" si="7"/>
        <v>33695</v>
      </c>
      <c r="B509">
        <v>2.7464402671019319</v>
      </c>
    </row>
    <row r="510" spans="1:2" x14ac:dyDescent="0.25">
      <c r="A510" s="7">
        <f t="shared" si="7"/>
        <v>33725</v>
      </c>
      <c r="B510">
        <v>2.8329508396508154</v>
      </c>
    </row>
    <row r="511" spans="1:2" x14ac:dyDescent="0.25">
      <c r="A511" s="7">
        <f t="shared" si="7"/>
        <v>33756</v>
      </c>
      <c r="B511">
        <v>2.8313433217618749</v>
      </c>
    </row>
    <row r="512" spans="1:2" x14ac:dyDescent="0.25">
      <c r="A512" s="7">
        <f t="shared" si="7"/>
        <v>33786</v>
      </c>
      <c r="B512">
        <v>2.7409714615330265</v>
      </c>
    </row>
    <row r="513" spans="1:2" x14ac:dyDescent="0.25">
      <c r="A513" s="7">
        <f t="shared" si="7"/>
        <v>33817</v>
      </c>
      <c r="B513">
        <v>2.8284795326536227</v>
      </c>
    </row>
    <row r="514" spans="1:2" x14ac:dyDescent="0.25">
      <c r="A514" s="7">
        <f t="shared" si="7"/>
        <v>33848</v>
      </c>
      <c r="B514">
        <v>2.7808321505938598</v>
      </c>
    </row>
    <row r="515" spans="1:2" x14ac:dyDescent="0.25">
      <c r="A515" s="7">
        <f t="shared" si="7"/>
        <v>33878</v>
      </c>
      <c r="B515">
        <v>2.7753466667203979</v>
      </c>
    </row>
    <row r="516" spans="1:2" x14ac:dyDescent="0.25">
      <c r="A516" s="7">
        <f t="shared" ref="A516:A579" si="8">DATE(YEAR(A515),MONTH(A515)+1,1)</f>
        <v>33909</v>
      </c>
      <c r="B516">
        <v>2.9502490492647397</v>
      </c>
    </row>
    <row r="517" spans="1:2" x14ac:dyDescent="0.25">
      <c r="A517" s="7">
        <f t="shared" si="8"/>
        <v>33939</v>
      </c>
      <c r="B517">
        <v>2.8999642310169071</v>
      </c>
    </row>
    <row r="518" spans="1:2" x14ac:dyDescent="0.25">
      <c r="A518" s="7">
        <f t="shared" si="8"/>
        <v>33970</v>
      </c>
      <c r="B518">
        <v>2.9352743199893161</v>
      </c>
    </row>
    <row r="519" spans="1:2" x14ac:dyDescent="0.25">
      <c r="A519" s="7">
        <f t="shared" si="8"/>
        <v>34001</v>
      </c>
      <c r="B519">
        <v>2.9718623850419115</v>
      </c>
    </row>
    <row r="520" spans="1:2" x14ac:dyDescent="0.25">
      <c r="A520" s="7">
        <f t="shared" si="8"/>
        <v>34029</v>
      </c>
      <c r="B520">
        <v>2.9293075941798028</v>
      </c>
    </row>
    <row r="521" spans="1:2" x14ac:dyDescent="0.25">
      <c r="A521" s="7">
        <f t="shared" si="8"/>
        <v>34060</v>
      </c>
      <c r="B521">
        <v>2.8761385693864159</v>
      </c>
    </row>
    <row r="522" spans="1:2" x14ac:dyDescent="0.25">
      <c r="A522" s="7">
        <f t="shared" si="8"/>
        <v>34090</v>
      </c>
      <c r="B522">
        <v>3.0006001960800717</v>
      </c>
    </row>
    <row r="523" spans="1:2" x14ac:dyDescent="0.25">
      <c r="A523" s="7">
        <f t="shared" si="8"/>
        <v>34121</v>
      </c>
      <c r="B523">
        <v>2.9514760845185255</v>
      </c>
    </row>
    <row r="524" spans="1:2" x14ac:dyDescent="0.25">
      <c r="A524" s="7">
        <f t="shared" si="8"/>
        <v>34151</v>
      </c>
      <c r="B524">
        <v>2.988878336296477</v>
      </c>
    </row>
    <row r="525" spans="1:2" x14ac:dyDescent="0.25">
      <c r="A525" s="7">
        <f t="shared" si="8"/>
        <v>34182</v>
      </c>
      <c r="B525">
        <v>3.1142003139760619</v>
      </c>
    </row>
    <row r="526" spans="1:2" x14ac:dyDescent="0.25">
      <c r="A526" s="7">
        <f t="shared" si="8"/>
        <v>34213</v>
      </c>
      <c r="B526">
        <v>3.1065091813642858</v>
      </c>
    </row>
    <row r="527" spans="1:2" x14ac:dyDescent="0.25">
      <c r="A527" s="7">
        <f t="shared" si="8"/>
        <v>34243</v>
      </c>
      <c r="B527">
        <v>3.228119238401268</v>
      </c>
    </row>
    <row r="528" spans="1:2" x14ac:dyDescent="0.25">
      <c r="A528" s="7">
        <f t="shared" si="8"/>
        <v>34274</v>
      </c>
      <c r="B528">
        <v>3.2199472248170355</v>
      </c>
    </row>
    <row r="529" spans="1:2" x14ac:dyDescent="0.25">
      <c r="A529" s="7">
        <f t="shared" si="8"/>
        <v>34304</v>
      </c>
      <c r="B529">
        <v>3.2541004987797391</v>
      </c>
    </row>
    <row r="530" spans="1:2" x14ac:dyDescent="0.25">
      <c r="A530" s="7">
        <f t="shared" si="8"/>
        <v>34335</v>
      </c>
      <c r="B530">
        <v>3.2893620001717547</v>
      </c>
    </row>
    <row r="531" spans="1:2" x14ac:dyDescent="0.25">
      <c r="A531" s="7">
        <f t="shared" si="8"/>
        <v>34366</v>
      </c>
      <c r="B531">
        <v>3.4119665025974366</v>
      </c>
    </row>
    <row r="532" spans="1:2" x14ac:dyDescent="0.25">
      <c r="A532" s="7">
        <f t="shared" si="8"/>
        <v>34394</v>
      </c>
      <c r="B532">
        <v>3.4396357564430713</v>
      </c>
    </row>
    <row r="533" spans="1:2" x14ac:dyDescent="0.25">
      <c r="A533" s="7">
        <f t="shared" si="8"/>
        <v>34425</v>
      </c>
      <c r="B533">
        <v>3.4279595235931688</v>
      </c>
    </row>
    <row r="534" spans="1:2" x14ac:dyDescent="0.25">
      <c r="A534" s="7">
        <f t="shared" si="8"/>
        <v>34455</v>
      </c>
      <c r="B534">
        <v>3.5456004333465856</v>
      </c>
    </row>
    <row r="535" spans="1:2" x14ac:dyDescent="0.25">
      <c r="A535" s="7">
        <f t="shared" si="8"/>
        <v>34486</v>
      </c>
      <c r="B535">
        <v>3.4490391691687838</v>
      </c>
    </row>
    <row r="536" spans="1:2" x14ac:dyDescent="0.25">
      <c r="A536" s="7">
        <f t="shared" si="8"/>
        <v>34516</v>
      </c>
      <c r="B536">
        <v>3.6065876035863891</v>
      </c>
    </row>
    <row r="537" spans="1:2" x14ac:dyDescent="0.25">
      <c r="A537" s="7">
        <f t="shared" si="8"/>
        <v>34547</v>
      </c>
      <c r="B537">
        <v>3.4685479241496355</v>
      </c>
    </row>
    <row r="538" spans="1:2" x14ac:dyDescent="0.25">
      <c r="A538" s="7">
        <f t="shared" si="8"/>
        <v>34578</v>
      </c>
      <c r="B538">
        <v>3.4990120666272135</v>
      </c>
    </row>
    <row r="539" spans="1:2" x14ac:dyDescent="0.25">
      <c r="A539" s="7">
        <f t="shared" si="8"/>
        <v>34608</v>
      </c>
      <c r="B539">
        <v>3.7020684724588913</v>
      </c>
    </row>
    <row r="540" spans="1:2" x14ac:dyDescent="0.25">
      <c r="A540" s="7">
        <f t="shared" si="8"/>
        <v>34639</v>
      </c>
      <c r="B540">
        <v>3.6448153127746532</v>
      </c>
    </row>
    <row r="541" spans="1:2" x14ac:dyDescent="0.25">
      <c r="A541" s="7">
        <f t="shared" si="8"/>
        <v>34669</v>
      </c>
      <c r="B541">
        <v>3.7606305326617311</v>
      </c>
    </row>
    <row r="542" spans="1:2" x14ac:dyDescent="0.25">
      <c r="A542" s="7">
        <f t="shared" si="8"/>
        <v>34700</v>
      </c>
      <c r="B542">
        <v>3.6235810436733065</v>
      </c>
    </row>
    <row r="543" spans="1:2" x14ac:dyDescent="0.25">
      <c r="A543" s="7">
        <f t="shared" si="8"/>
        <v>34731</v>
      </c>
      <c r="B543">
        <v>3.6237124310535735</v>
      </c>
    </row>
    <row r="544" spans="1:2" x14ac:dyDescent="0.25">
      <c r="A544" s="7">
        <f t="shared" si="8"/>
        <v>34759</v>
      </c>
      <c r="B544">
        <v>3.5405643683381003</v>
      </c>
    </row>
    <row r="545" spans="1:2" x14ac:dyDescent="0.25">
      <c r="A545" s="7">
        <f t="shared" si="8"/>
        <v>34790</v>
      </c>
      <c r="B545">
        <v>3.5842413641658792</v>
      </c>
    </row>
    <row r="546" spans="1:2" x14ac:dyDescent="0.25">
      <c r="A546" s="7">
        <f t="shared" si="8"/>
        <v>34820</v>
      </c>
      <c r="B546">
        <v>3.3414878976188152</v>
      </c>
    </row>
    <row r="547" spans="1:2" x14ac:dyDescent="0.25">
      <c r="A547" s="7">
        <f t="shared" si="8"/>
        <v>34851</v>
      </c>
      <c r="B547">
        <v>3.3837164743305594</v>
      </c>
    </row>
    <row r="548" spans="1:2" x14ac:dyDescent="0.25">
      <c r="A548" s="7">
        <f t="shared" si="8"/>
        <v>34881</v>
      </c>
      <c r="B548">
        <v>3.5556856549400675</v>
      </c>
    </row>
    <row r="549" spans="1:2" x14ac:dyDescent="0.25">
      <c r="A549" s="7">
        <f t="shared" si="8"/>
        <v>34912</v>
      </c>
      <c r="B549">
        <v>3.5119181433035807</v>
      </c>
    </row>
    <row r="550" spans="1:2" x14ac:dyDescent="0.25">
      <c r="A550" s="7">
        <f t="shared" si="8"/>
        <v>34943</v>
      </c>
      <c r="B550">
        <v>3.5113881077731466</v>
      </c>
    </row>
    <row r="551" spans="1:2" x14ac:dyDescent="0.25">
      <c r="A551" s="7">
        <f t="shared" si="8"/>
        <v>34973</v>
      </c>
      <c r="B551">
        <v>3.5575327729812085</v>
      </c>
    </row>
    <row r="552" spans="1:2" x14ac:dyDescent="0.25">
      <c r="A552" s="7">
        <f t="shared" si="8"/>
        <v>35004</v>
      </c>
      <c r="B552">
        <v>3.4350441138347856</v>
      </c>
    </row>
    <row r="553" spans="1:2" x14ac:dyDescent="0.25">
      <c r="A553" s="7">
        <f t="shared" si="8"/>
        <v>35034</v>
      </c>
      <c r="B553">
        <v>3.7325574812190565</v>
      </c>
    </row>
    <row r="554" spans="1:2" x14ac:dyDescent="0.25">
      <c r="A554" s="7">
        <f t="shared" si="8"/>
        <v>35065</v>
      </c>
      <c r="B554">
        <v>3.5317237056859443</v>
      </c>
    </row>
    <row r="555" spans="1:2" x14ac:dyDescent="0.25">
      <c r="A555" s="7">
        <f t="shared" si="8"/>
        <v>35096</v>
      </c>
      <c r="B555">
        <v>3.4424219400979199</v>
      </c>
    </row>
    <row r="556" spans="1:2" x14ac:dyDescent="0.25">
      <c r="A556" s="7">
        <f t="shared" si="8"/>
        <v>35125</v>
      </c>
      <c r="B556">
        <v>3.5277294016204093</v>
      </c>
    </row>
    <row r="557" spans="1:2" x14ac:dyDescent="0.25">
      <c r="A557" s="7">
        <f t="shared" si="8"/>
        <v>35156</v>
      </c>
      <c r="B557">
        <v>3.4465155264831235</v>
      </c>
    </row>
    <row r="558" spans="1:2" x14ac:dyDescent="0.25">
      <c r="A558" s="7">
        <f t="shared" si="8"/>
        <v>35186</v>
      </c>
      <c r="B558">
        <v>3.3188840516400449</v>
      </c>
    </row>
    <row r="559" spans="1:2" x14ac:dyDescent="0.25">
      <c r="A559" s="7">
        <f t="shared" si="8"/>
        <v>35217</v>
      </c>
      <c r="B559">
        <v>3.6125469838929738</v>
      </c>
    </row>
    <row r="560" spans="1:2" x14ac:dyDescent="0.25">
      <c r="A560" s="7">
        <f t="shared" si="8"/>
        <v>35247</v>
      </c>
      <c r="B560">
        <v>3.4045244949832383</v>
      </c>
    </row>
    <row r="561" spans="1:2" x14ac:dyDescent="0.25">
      <c r="A561" s="7">
        <f t="shared" si="8"/>
        <v>35278</v>
      </c>
      <c r="B561">
        <v>3.4058072295286164</v>
      </c>
    </row>
    <row r="562" spans="1:2" x14ac:dyDescent="0.25">
      <c r="A562" s="7">
        <f t="shared" si="8"/>
        <v>35309</v>
      </c>
      <c r="B562">
        <v>3.578418650073377</v>
      </c>
    </row>
    <row r="563" spans="1:2" x14ac:dyDescent="0.25">
      <c r="A563" s="7">
        <f t="shared" si="8"/>
        <v>35339</v>
      </c>
      <c r="B563">
        <v>3.4110447112454572</v>
      </c>
    </row>
    <row r="564" spans="1:2" x14ac:dyDescent="0.25">
      <c r="A564" s="7">
        <f t="shared" si="8"/>
        <v>35370</v>
      </c>
      <c r="B564">
        <v>3.6639397014923354</v>
      </c>
    </row>
    <row r="565" spans="1:2" x14ac:dyDescent="0.25">
      <c r="A565" s="7">
        <f t="shared" si="8"/>
        <v>35400</v>
      </c>
      <c r="B565">
        <v>3.6266573423904886</v>
      </c>
    </row>
    <row r="566" spans="1:2" x14ac:dyDescent="0.25">
      <c r="A566" s="7">
        <f t="shared" si="8"/>
        <v>35431</v>
      </c>
      <c r="B566">
        <v>3.5877709425413054</v>
      </c>
    </row>
    <row r="567" spans="1:2" x14ac:dyDescent="0.25">
      <c r="A567" s="7">
        <f t="shared" si="8"/>
        <v>35462</v>
      </c>
      <c r="B567">
        <v>3.7147669710952114</v>
      </c>
    </row>
    <row r="568" spans="1:2" x14ac:dyDescent="0.25">
      <c r="A568" s="7">
        <f t="shared" si="8"/>
        <v>35490</v>
      </c>
      <c r="B568">
        <v>3.6728935015112305</v>
      </c>
    </row>
    <row r="569" spans="1:2" x14ac:dyDescent="0.25">
      <c r="A569" s="7">
        <f t="shared" si="8"/>
        <v>35521</v>
      </c>
      <c r="B569">
        <v>3.6314160589221984</v>
      </c>
    </row>
    <row r="570" spans="1:2" x14ac:dyDescent="0.25">
      <c r="A570" s="7">
        <f t="shared" si="8"/>
        <v>35551</v>
      </c>
      <c r="B570">
        <v>3.4224294050339381</v>
      </c>
    </row>
    <row r="571" spans="1:2" x14ac:dyDescent="0.25">
      <c r="A571" s="7">
        <f t="shared" si="8"/>
        <v>35582</v>
      </c>
      <c r="B571">
        <v>3.7230265977883468</v>
      </c>
    </row>
    <row r="572" spans="1:2" x14ac:dyDescent="0.25">
      <c r="A572" s="7">
        <f t="shared" si="8"/>
        <v>35612</v>
      </c>
      <c r="B572">
        <v>3.598757322269722</v>
      </c>
    </row>
    <row r="573" spans="1:2" x14ac:dyDescent="0.25">
      <c r="A573" s="7">
        <f t="shared" si="8"/>
        <v>35643</v>
      </c>
      <c r="B573">
        <v>3.6512383165646085</v>
      </c>
    </row>
    <row r="574" spans="1:2" x14ac:dyDescent="0.25">
      <c r="A574" s="7">
        <f t="shared" si="8"/>
        <v>35674</v>
      </c>
      <c r="B574">
        <v>3.8172958642229835</v>
      </c>
    </row>
    <row r="575" spans="1:2" x14ac:dyDescent="0.25">
      <c r="A575" s="7">
        <f t="shared" si="8"/>
        <v>35704</v>
      </c>
      <c r="B575">
        <v>3.7349822891334359</v>
      </c>
    </row>
    <row r="576" spans="1:2" x14ac:dyDescent="0.25">
      <c r="A576" s="7">
        <f t="shared" si="8"/>
        <v>35735</v>
      </c>
      <c r="B576">
        <v>3.9500736478439844</v>
      </c>
    </row>
    <row r="577" spans="1:2" x14ac:dyDescent="0.25">
      <c r="A577" s="7">
        <f t="shared" si="8"/>
        <v>35765</v>
      </c>
      <c r="B577">
        <v>3.6976326599491904</v>
      </c>
    </row>
    <row r="578" spans="1:2" x14ac:dyDescent="0.25">
      <c r="A578" s="7">
        <f t="shared" si="8"/>
        <v>35796</v>
      </c>
      <c r="B578">
        <v>3.8288629630052085</v>
      </c>
    </row>
    <row r="579" spans="1:2" x14ac:dyDescent="0.25">
      <c r="A579" s="7">
        <f t="shared" si="8"/>
        <v>35827</v>
      </c>
      <c r="B579">
        <v>3.9214485151362526</v>
      </c>
    </row>
    <row r="580" spans="1:2" x14ac:dyDescent="0.25">
      <c r="A580" s="7">
        <f t="shared" ref="A580:A643" si="9">DATE(YEAR(A579),MONTH(A579)+1,1)</f>
        <v>35855</v>
      </c>
      <c r="B580">
        <v>3.8877542585751041</v>
      </c>
    </row>
    <row r="581" spans="1:2" x14ac:dyDescent="0.25">
      <c r="A581" s="7">
        <f t="shared" si="9"/>
        <v>35886</v>
      </c>
      <c r="B581">
        <v>3.8926574651520545</v>
      </c>
    </row>
    <row r="582" spans="1:2" x14ac:dyDescent="0.25">
      <c r="A582" s="7">
        <f t="shared" si="9"/>
        <v>35916</v>
      </c>
      <c r="B582">
        <v>3.894508494577444</v>
      </c>
    </row>
    <row r="583" spans="1:2" x14ac:dyDescent="0.25">
      <c r="A583" s="7">
        <f t="shared" si="9"/>
        <v>35947</v>
      </c>
      <c r="B583">
        <v>3.815781995564822</v>
      </c>
    </row>
    <row r="584" spans="1:2" x14ac:dyDescent="0.25">
      <c r="A584" s="7">
        <f t="shared" si="9"/>
        <v>35977</v>
      </c>
      <c r="B584">
        <v>3.8279235894148922</v>
      </c>
    </row>
    <row r="585" spans="1:2" x14ac:dyDescent="0.25">
      <c r="A585" s="7">
        <f t="shared" si="9"/>
        <v>36008</v>
      </c>
      <c r="B585">
        <v>3.8741481931948889</v>
      </c>
    </row>
    <row r="586" spans="1:2" x14ac:dyDescent="0.25">
      <c r="A586" s="7">
        <f t="shared" si="9"/>
        <v>36039</v>
      </c>
      <c r="B586">
        <v>3.7098262103383428</v>
      </c>
    </row>
    <row r="587" spans="1:2" x14ac:dyDescent="0.25">
      <c r="A587" s="7">
        <f t="shared" si="9"/>
        <v>36069</v>
      </c>
      <c r="B587">
        <v>3.6752043944506578</v>
      </c>
    </row>
    <row r="588" spans="1:2" x14ac:dyDescent="0.25">
      <c r="A588" s="7">
        <f t="shared" si="9"/>
        <v>36100</v>
      </c>
      <c r="B588">
        <v>3.8550076901907904</v>
      </c>
    </row>
    <row r="589" spans="1:2" x14ac:dyDescent="0.25">
      <c r="A589" s="7">
        <f t="shared" si="9"/>
        <v>36130</v>
      </c>
      <c r="B589">
        <v>3.7729959825137747</v>
      </c>
    </row>
    <row r="590" spans="1:2" x14ac:dyDescent="0.25">
      <c r="A590" s="7">
        <f t="shared" si="9"/>
        <v>36161</v>
      </c>
      <c r="B590">
        <v>4.0020874171161065</v>
      </c>
    </row>
    <row r="591" spans="1:2" x14ac:dyDescent="0.25">
      <c r="A591" s="7">
        <f t="shared" si="9"/>
        <v>36192</v>
      </c>
      <c r="B591">
        <v>4.0494358100344314</v>
      </c>
    </row>
    <row r="592" spans="1:2" x14ac:dyDescent="0.25">
      <c r="A592" s="7">
        <f t="shared" si="9"/>
        <v>36220</v>
      </c>
      <c r="B592">
        <v>3.888859709689271</v>
      </c>
    </row>
    <row r="593" spans="1:2" x14ac:dyDescent="0.25">
      <c r="A593" s="7">
        <f t="shared" si="9"/>
        <v>36251</v>
      </c>
      <c r="B593">
        <v>3.8508522505238223</v>
      </c>
    </row>
    <row r="594" spans="1:2" x14ac:dyDescent="0.25">
      <c r="A594" s="7">
        <f t="shared" si="9"/>
        <v>36281</v>
      </c>
      <c r="B594">
        <v>3.9037326158907106</v>
      </c>
    </row>
    <row r="595" spans="1:2" x14ac:dyDescent="0.25">
      <c r="A595" s="7">
        <f t="shared" si="9"/>
        <v>36312</v>
      </c>
      <c r="B595">
        <v>3.7371877971580481</v>
      </c>
    </row>
    <row r="596" spans="1:2" x14ac:dyDescent="0.25">
      <c r="A596" s="7">
        <f t="shared" si="9"/>
        <v>36342</v>
      </c>
      <c r="B596">
        <v>3.7903983299361856</v>
      </c>
    </row>
    <row r="597" spans="1:2" x14ac:dyDescent="0.25">
      <c r="A597" s="7">
        <f t="shared" si="9"/>
        <v>36373</v>
      </c>
      <c r="B597">
        <v>3.8022883386377182</v>
      </c>
    </row>
    <row r="598" spans="1:2" x14ac:dyDescent="0.25">
      <c r="A598" s="7">
        <f t="shared" si="9"/>
        <v>36404</v>
      </c>
      <c r="B598">
        <v>3.6808277597447945</v>
      </c>
    </row>
    <row r="599" spans="1:2" x14ac:dyDescent="0.25">
      <c r="A599" s="7">
        <f t="shared" si="9"/>
        <v>36434</v>
      </c>
      <c r="B599">
        <v>3.8193810941670261</v>
      </c>
    </row>
    <row r="600" spans="1:2" x14ac:dyDescent="0.25">
      <c r="A600" s="7">
        <f t="shared" si="9"/>
        <v>36465</v>
      </c>
      <c r="B600">
        <v>3.784154882818914</v>
      </c>
    </row>
    <row r="601" spans="1:2" x14ac:dyDescent="0.25">
      <c r="A601" s="7">
        <f t="shared" si="9"/>
        <v>36495</v>
      </c>
      <c r="B601">
        <v>3.8384379825800021</v>
      </c>
    </row>
    <row r="602" spans="1:2" x14ac:dyDescent="0.25">
      <c r="A602" s="7">
        <f t="shared" si="9"/>
        <v>36526</v>
      </c>
      <c r="B602">
        <v>4.0286728978923545</v>
      </c>
    </row>
    <row r="603" spans="1:2" x14ac:dyDescent="0.25">
      <c r="A603" s="7">
        <f t="shared" si="9"/>
        <v>36557</v>
      </c>
      <c r="B603">
        <v>4.0902261193284009</v>
      </c>
    </row>
    <row r="604" spans="1:2" x14ac:dyDescent="0.25">
      <c r="A604" s="7">
        <f t="shared" si="9"/>
        <v>36586</v>
      </c>
      <c r="B604">
        <v>4.0082036551470095</v>
      </c>
    </row>
    <row r="605" spans="1:2" x14ac:dyDescent="0.25">
      <c r="A605" s="7">
        <f t="shared" si="9"/>
        <v>36617</v>
      </c>
      <c r="B605">
        <v>4.020793459539866</v>
      </c>
    </row>
    <row r="606" spans="1:2" x14ac:dyDescent="0.25">
      <c r="A606" s="7">
        <f t="shared" si="9"/>
        <v>36647</v>
      </c>
      <c r="B606">
        <v>3.7732356057095706</v>
      </c>
    </row>
    <row r="607" spans="1:2" x14ac:dyDescent="0.25">
      <c r="A607" s="7">
        <f t="shared" si="9"/>
        <v>36678</v>
      </c>
      <c r="B607">
        <v>3.6945143018025308</v>
      </c>
    </row>
    <row r="608" spans="1:2" x14ac:dyDescent="0.25">
      <c r="A608" s="7">
        <f t="shared" si="9"/>
        <v>36708</v>
      </c>
      <c r="B608">
        <v>3.7538521609705948</v>
      </c>
    </row>
    <row r="609" spans="1:2" x14ac:dyDescent="0.25">
      <c r="A609" s="7">
        <f t="shared" si="9"/>
        <v>36739</v>
      </c>
      <c r="B609">
        <v>3.5429419031189573</v>
      </c>
    </row>
    <row r="610" spans="1:2" x14ac:dyDescent="0.25">
      <c r="A610" s="7">
        <f t="shared" si="9"/>
        <v>36770</v>
      </c>
      <c r="B610">
        <v>3.6475215329891206</v>
      </c>
    </row>
    <row r="611" spans="1:2" x14ac:dyDescent="0.25">
      <c r="A611" s="7">
        <f t="shared" si="9"/>
        <v>36800</v>
      </c>
      <c r="B611">
        <v>3.6219662904606413</v>
      </c>
    </row>
    <row r="612" spans="1:2" x14ac:dyDescent="0.25">
      <c r="A612" s="7">
        <f t="shared" si="9"/>
        <v>36831</v>
      </c>
      <c r="B612">
        <v>3.4955549322218218</v>
      </c>
    </row>
    <row r="613" spans="1:2" x14ac:dyDescent="0.25">
      <c r="A613" s="7">
        <f t="shared" si="9"/>
        <v>36861</v>
      </c>
      <c r="B613" t="e">
        <f>NA()</f>
        <v>#N/A</v>
      </c>
    </row>
    <row r="614" spans="1:2" x14ac:dyDescent="0.25">
      <c r="A614" s="7">
        <f t="shared" si="9"/>
        <v>36892</v>
      </c>
      <c r="B614" t="e">
        <f>NA()</f>
        <v>#N/A</v>
      </c>
    </row>
    <row r="615" spans="1:2" x14ac:dyDescent="0.25">
      <c r="A615" s="7">
        <f t="shared" si="9"/>
        <v>36923</v>
      </c>
      <c r="B615" t="e">
        <f>NA()</f>
        <v>#N/A</v>
      </c>
    </row>
    <row r="616" spans="1:2" x14ac:dyDescent="0.25">
      <c r="A616" s="7">
        <f t="shared" si="9"/>
        <v>36951</v>
      </c>
      <c r="B616" t="e">
        <f>NA()</f>
        <v>#N/A</v>
      </c>
    </row>
    <row r="617" spans="1:2" x14ac:dyDescent="0.25">
      <c r="A617" s="7">
        <f t="shared" si="9"/>
        <v>36982</v>
      </c>
      <c r="B617" t="e">
        <f>NA()</f>
        <v>#N/A</v>
      </c>
    </row>
    <row r="618" spans="1:2" x14ac:dyDescent="0.25">
      <c r="A618" s="7">
        <f t="shared" si="9"/>
        <v>37012</v>
      </c>
      <c r="B618" t="e">
        <f>NA()</f>
        <v>#N/A</v>
      </c>
    </row>
    <row r="619" spans="1:2" x14ac:dyDescent="0.25">
      <c r="A619" s="7">
        <f t="shared" si="9"/>
        <v>37043</v>
      </c>
      <c r="B619" t="e">
        <f>NA()</f>
        <v>#N/A</v>
      </c>
    </row>
    <row r="620" spans="1:2" x14ac:dyDescent="0.25">
      <c r="A620" s="7">
        <f t="shared" si="9"/>
        <v>37073</v>
      </c>
      <c r="B620" t="e">
        <f>NA()</f>
        <v>#N/A</v>
      </c>
    </row>
    <row r="621" spans="1:2" x14ac:dyDescent="0.25">
      <c r="A621" s="7">
        <f t="shared" si="9"/>
        <v>37104</v>
      </c>
      <c r="B621" t="e">
        <f>NA()</f>
        <v>#N/A</v>
      </c>
    </row>
    <row r="622" spans="1:2" x14ac:dyDescent="0.25">
      <c r="A622" s="7">
        <f t="shared" si="9"/>
        <v>37135</v>
      </c>
      <c r="B622" t="e">
        <f>NA()</f>
        <v>#N/A</v>
      </c>
    </row>
    <row r="623" spans="1:2" x14ac:dyDescent="0.25">
      <c r="A623" s="7">
        <f t="shared" si="9"/>
        <v>37165</v>
      </c>
      <c r="B623" t="e">
        <f>NA()</f>
        <v>#N/A</v>
      </c>
    </row>
    <row r="624" spans="1:2" x14ac:dyDescent="0.25">
      <c r="A624" s="7">
        <f t="shared" si="9"/>
        <v>37196</v>
      </c>
      <c r="B624" t="e">
        <f>NA()</f>
        <v>#N/A</v>
      </c>
    </row>
    <row r="625" spans="1:2" x14ac:dyDescent="0.25">
      <c r="A625" s="7">
        <f t="shared" si="9"/>
        <v>37226</v>
      </c>
      <c r="B625" t="e">
        <f>NA()</f>
        <v>#N/A</v>
      </c>
    </row>
    <row r="626" spans="1:2" x14ac:dyDescent="0.25">
      <c r="A626" s="7">
        <f t="shared" si="9"/>
        <v>37257</v>
      </c>
      <c r="B626" t="e">
        <f>NA()</f>
        <v>#N/A</v>
      </c>
    </row>
    <row r="627" spans="1:2" x14ac:dyDescent="0.25">
      <c r="A627" s="7">
        <f t="shared" si="9"/>
        <v>37288</v>
      </c>
      <c r="B627" t="e">
        <f>NA()</f>
        <v>#N/A</v>
      </c>
    </row>
    <row r="628" spans="1:2" x14ac:dyDescent="0.25">
      <c r="A628" s="7">
        <f t="shared" si="9"/>
        <v>37316</v>
      </c>
      <c r="B628" t="e">
        <f>NA()</f>
        <v>#N/A</v>
      </c>
    </row>
    <row r="629" spans="1:2" x14ac:dyDescent="0.25">
      <c r="A629" s="7">
        <f t="shared" si="9"/>
        <v>37347</v>
      </c>
      <c r="B629" t="e">
        <f>NA()</f>
        <v>#N/A</v>
      </c>
    </row>
    <row r="630" spans="1:2" x14ac:dyDescent="0.25">
      <c r="A630" s="7">
        <f t="shared" si="9"/>
        <v>37377</v>
      </c>
      <c r="B630" t="e">
        <f>NA()</f>
        <v>#N/A</v>
      </c>
    </row>
    <row r="631" spans="1:2" x14ac:dyDescent="0.25">
      <c r="A631" s="7">
        <f t="shared" si="9"/>
        <v>37408</v>
      </c>
      <c r="B631" t="e">
        <f>NA()</f>
        <v>#N/A</v>
      </c>
    </row>
    <row r="632" spans="1:2" x14ac:dyDescent="0.25">
      <c r="A632" s="7">
        <f t="shared" si="9"/>
        <v>37438</v>
      </c>
      <c r="B632" t="e">
        <f>NA()</f>
        <v>#N/A</v>
      </c>
    </row>
    <row r="633" spans="1:2" x14ac:dyDescent="0.25">
      <c r="A633" s="7">
        <f t="shared" si="9"/>
        <v>37469</v>
      </c>
      <c r="B633" t="e">
        <f>NA()</f>
        <v>#N/A</v>
      </c>
    </row>
    <row r="634" spans="1:2" x14ac:dyDescent="0.25">
      <c r="A634" s="7">
        <f t="shared" si="9"/>
        <v>37500</v>
      </c>
      <c r="B634" t="e">
        <f>NA()</f>
        <v>#N/A</v>
      </c>
    </row>
    <row r="635" spans="1:2" x14ac:dyDescent="0.25">
      <c r="A635" s="7">
        <f t="shared" si="9"/>
        <v>37530</v>
      </c>
      <c r="B635" t="e">
        <f>NA()</f>
        <v>#N/A</v>
      </c>
    </row>
    <row r="636" spans="1:2" x14ac:dyDescent="0.25">
      <c r="A636" s="7">
        <f t="shared" si="9"/>
        <v>37561</v>
      </c>
      <c r="B636" t="e">
        <f>NA()</f>
        <v>#N/A</v>
      </c>
    </row>
    <row r="637" spans="1:2" x14ac:dyDescent="0.25">
      <c r="A637" s="7">
        <f t="shared" si="9"/>
        <v>37591</v>
      </c>
      <c r="B637" t="e">
        <f>NA()</f>
        <v>#N/A</v>
      </c>
    </row>
    <row r="638" spans="1:2" x14ac:dyDescent="0.25">
      <c r="A638" s="7">
        <f t="shared" si="9"/>
        <v>37622</v>
      </c>
      <c r="B638" t="e">
        <f>NA()</f>
        <v>#N/A</v>
      </c>
    </row>
    <row r="639" spans="1:2" x14ac:dyDescent="0.25">
      <c r="A639" s="7">
        <f t="shared" si="9"/>
        <v>37653</v>
      </c>
      <c r="B639" t="e">
        <f>NA()</f>
        <v>#N/A</v>
      </c>
    </row>
    <row r="640" spans="1:2" x14ac:dyDescent="0.25">
      <c r="A640" s="7">
        <f t="shared" si="9"/>
        <v>37681</v>
      </c>
      <c r="B640" t="e">
        <f>NA()</f>
        <v>#N/A</v>
      </c>
    </row>
    <row r="641" spans="1:2" x14ac:dyDescent="0.25">
      <c r="A641" s="7">
        <f t="shared" si="9"/>
        <v>37712</v>
      </c>
      <c r="B641" t="e">
        <f>NA()</f>
        <v>#N/A</v>
      </c>
    </row>
    <row r="642" spans="1:2" x14ac:dyDescent="0.25">
      <c r="A642" s="7">
        <f t="shared" si="9"/>
        <v>37742</v>
      </c>
      <c r="B642" t="e">
        <f>NA()</f>
        <v>#N/A</v>
      </c>
    </row>
    <row r="643" spans="1:2" x14ac:dyDescent="0.25">
      <c r="A643" s="7">
        <f t="shared" si="9"/>
        <v>37773</v>
      </c>
      <c r="B643" t="e">
        <f>NA()</f>
        <v>#N/A</v>
      </c>
    </row>
    <row r="644" spans="1:2" x14ac:dyDescent="0.25">
      <c r="A644" s="7">
        <f t="shared" ref="A644:A707" si="10">DATE(YEAR(A643),MONTH(A643)+1,1)</f>
        <v>37803</v>
      </c>
      <c r="B644" t="e">
        <f>NA()</f>
        <v>#N/A</v>
      </c>
    </row>
    <row r="645" spans="1:2" x14ac:dyDescent="0.25">
      <c r="A645" s="7">
        <f t="shared" si="10"/>
        <v>37834</v>
      </c>
      <c r="B645" t="e">
        <f>NA()</f>
        <v>#N/A</v>
      </c>
    </row>
    <row r="646" spans="1:2" x14ac:dyDescent="0.25">
      <c r="A646" s="7">
        <f t="shared" si="10"/>
        <v>37865</v>
      </c>
      <c r="B646" t="e">
        <f>NA()</f>
        <v>#N/A</v>
      </c>
    </row>
    <row r="647" spans="1:2" x14ac:dyDescent="0.25">
      <c r="A647" s="7">
        <f t="shared" si="10"/>
        <v>37895</v>
      </c>
      <c r="B647" t="e">
        <f>NA()</f>
        <v>#N/A</v>
      </c>
    </row>
    <row r="648" spans="1:2" x14ac:dyDescent="0.25">
      <c r="A648" s="7">
        <f t="shared" si="10"/>
        <v>37926</v>
      </c>
      <c r="B648" t="e">
        <f>NA()</f>
        <v>#N/A</v>
      </c>
    </row>
    <row r="649" spans="1:2" x14ac:dyDescent="0.25">
      <c r="A649" s="7">
        <f t="shared" si="10"/>
        <v>37956</v>
      </c>
      <c r="B649" t="e">
        <f>NA()</f>
        <v>#N/A</v>
      </c>
    </row>
    <row r="650" spans="1:2" x14ac:dyDescent="0.25">
      <c r="A650" s="7">
        <f t="shared" si="10"/>
        <v>37987</v>
      </c>
      <c r="B650" t="e">
        <f>NA()</f>
        <v>#N/A</v>
      </c>
    </row>
    <row r="651" spans="1:2" x14ac:dyDescent="0.25">
      <c r="A651" s="7">
        <f t="shared" si="10"/>
        <v>38018</v>
      </c>
      <c r="B651" t="e">
        <f>NA()</f>
        <v>#N/A</v>
      </c>
    </row>
    <row r="652" spans="1:2" x14ac:dyDescent="0.25">
      <c r="A652" s="7">
        <f t="shared" si="10"/>
        <v>38047</v>
      </c>
      <c r="B652" t="e">
        <f>NA()</f>
        <v>#N/A</v>
      </c>
    </row>
    <row r="653" spans="1:2" x14ac:dyDescent="0.25">
      <c r="A653" s="7">
        <f t="shared" si="10"/>
        <v>38078</v>
      </c>
      <c r="B653" t="e">
        <f>NA()</f>
        <v>#N/A</v>
      </c>
    </row>
    <row r="654" spans="1:2" x14ac:dyDescent="0.25">
      <c r="A654" s="7">
        <f t="shared" si="10"/>
        <v>38108</v>
      </c>
      <c r="B654" t="e">
        <f>NA()</f>
        <v>#N/A</v>
      </c>
    </row>
    <row r="655" spans="1:2" x14ac:dyDescent="0.25">
      <c r="A655" s="7">
        <f t="shared" si="10"/>
        <v>38139</v>
      </c>
      <c r="B655" t="e">
        <f>NA()</f>
        <v>#N/A</v>
      </c>
    </row>
    <row r="656" spans="1:2" x14ac:dyDescent="0.25">
      <c r="A656" s="7">
        <f t="shared" si="10"/>
        <v>38169</v>
      </c>
      <c r="B656" t="e">
        <f>NA()</f>
        <v>#N/A</v>
      </c>
    </row>
    <row r="657" spans="1:2" x14ac:dyDescent="0.25">
      <c r="A657" s="7">
        <f t="shared" si="10"/>
        <v>38200</v>
      </c>
      <c r="B657" t="e">
        <f>NA()</f>
        <v>#N/A</v>
      </c>
    </row>
    <row r="658" spans="1:2" x14ac:dyDescent="0.25">
      <c r="A658" s="7">
        <f t="shared" si="10"/>
        <v>38231</v>
      </c>
      <c r="B658" t="e">
        <f>NA()</f>
        <v>#N/A</v>
      </c>
    </row>
    <row r="659" spans="1:2" x14ac:dyDescent="0.25">
      <c r="A659" s="7">
        <f t="shared" si="10"/>
        <v>38261</v>
      </c>
      <c r="B659" t="e">
        <f>NA()</f>
        <v>#N/A</v>
      </c>
    </row>
    <row r="660" spans="1:2" x14ac:dyDescent="0.25">
      <c r="A660" s="7">
        <f t="shared" si="10"/>
        <v>38292</v>
      </c>
      <c r="B660" t="e">
        <f>NA()</f>
        <v>#N/A</v>
      </c>
    </row>
    <row r="661" spans="1:2" x14ac:dyDescent="0.25">
      <c r="A661" s="7">
        <f t="shared" si="10"/>
        <v>38322</v>
      </c>
      <c r="B661" t="e">
        <f>NA()</f>
        <v>#N/A</v>
      </c>
    </row>
    <row r="662" spans="1:2" x14ac:dyDescent="0.25">
      <c r="A662" s="7">
        <f t="shared" si="10"/>
        <v>38353</v>
      </c>
      <c r="B662" t="e">
        <f>NA()</f>
        <v>#N/A</v>
      </c>
    </row>
    <row r="663" spans="1:2" x14ac:dyDescent="0.25">
      <c r="A663" s="7">
        <f t="shared" si="10"/>
        <v>38384</v>
      </c>
      <c r="B663" t="e">
        <f>NA()</f>
        <v>#N/A</v>
      </c>
    </row>
    <row r="664" spans="1:2" x14ac:dyDescent="0.25">
      <c r="A664" s="7">
        <f t="shared" si="10"/>
        <v>38412</v>
      </c>
      <c r="B664" t="e">
        <f>NA()</f>
        <v>#N/A</v>
      </c>
    </row>
    <row r="665" spans="1:2" x14ac:dyDescent="0.25">
      <c r="A665" s="7">
        <f t="shared" si="10"/>
        <v>38443</v>
      </c>
      <c r="B665" t="e">
        <f>NA()</f>
        <v>#N/A</v>
      </c>
    </row>
    <row r="666" spans="1:2" x14ac:dyDescent="0.25">
      <c r="A666" s="7">
        <f t="shared" si="10"/>
        <v>38473</v>
      </c>
      <c r="B666" t="e">
        <f>NA()</f>
        <v>#N/A</v>
      </c>
    </row>
    <row r="667" spans="1:2" x14ac:dyDescent="0.25">
      <c r="A667" s="7">
        <f t="shared" si="10"/>
        <v>38504</v>
      </c>
      <c r="B667" t="e">
        <f>NA()</f>
        <v>#N/A</v>
      </c>
    </row>
    <row r="668" spans="1:2" x14ac:dyDescent="0.25">
      <c r="A668" s="7">
        <f t="shared" si="10"/>
        <v>38534</v>
      </c>
      <c r="B668" t="e">
        <f>NA()</f>
        <v>#N/A</v>
      </c>
    </row>
    <row r="669" spans="1:2" x14ac:dyDescent="0.25">
      <c r="A669" s="7">
        <f t="shared" si="10"/>
        <v>38565</v>
      </c>
      <c r="B669" t="e">
        <f>NA()</f>
        <v>#N/A</v>
      </c>
    </row>
    <row r="670" spans="1:2" x14ac:dyDescent="0.25">
      <c r="A670" s="7">
        <f t="shared" si="10"/>
        <v>38596</v>
      </c>
      <c r="B670" t="e">
        <f>NA()</f>
        <v>#N/A</v>
      </c>
    </row>
    <row r="671" spans="1:2" x14ac:dyDescent="0.25">
      <c r="A671" s="7">
        <f t="shared" si="10"/>
        <v>38626</v>
      </c>
      <c r="B671" t="e">
        <f>NA()</f>
        <v>#N/A</v>
      </c>
    </row>
    <row r="672" spans="1:2" x14ac:dyDescent="0.25">
      <c r="A672" s="7">
        <f t="shared" si="10"/>
        <v>38657</v>
      </c>
      <c r="B672" t="e">
        <f>NA()</f>
        <v>#N/A</v>
      </c>
    </row>
    <row r="673" spans="1:2" x14ac:dyDescent="0.25">
      <c r="A673" s="7">
        <f t="shared" si="10"/>
        <v>38687</v>
      </c>
      <c r="B673" t="e">
        <f>NA()</f>
        <v>#N/A</v>
      </c>
    </row>
    <row r="674" spans="1:2" x14ac:dyDescent="0.25">
      <c r="A674" s="7">
        <f t="shared" si="10"/>
        <v>38718</v>
      </c>
      <c r="B674" t="e">
        <f>NA()</f>
        <v>#N/A</v>
      </c>
    </row>
    <row r="675" spans="1:2" x14ac:dyDescent="0.25">
      <c r="A675" s="7">
        <f t="shared" si="10"/>
        <v>38749</v>
      </c>
      <c r="B675" t="e">
        <f>NA()</f>
        <v>#N/A</v>
      </c>
    </row>
    <row r="676" spans="1:2" x14ac:dyDescent="0.25">
      <c r="A676" s="7">
        <f t="shared" si="10"/>
        <v>38777</v>
      </c>
      <c r="B676" t="e">
        <f>NA()</f>
        <v>#N/A</v>
      </c>
    </row>
    <row r="677" spans="1:2" x14ac:dyDescent="0.25">
      <c r="A677" s="7">
        <f t="shared" si="10"/>
        <v>38808</v>
      </c>
      <c r="B677" t="e">
        <f>NA()</f>
        <v>#N/A</v>
      </c>
    </row>
    <row r="678" spans="1:2" x14ac:dyDescent="0.25">
      <c r="A678" s="7">
        <f t="shared" si="10"/>
        <v>38838</v>
      </c>
      <c r="B678" t="e">
        <f>NA()</f>
        <v>#N/A</v>
      </c>
    </row>
    <row r="679" spans="1:2" x14ac:dyDescent="0.25">
      <c r="A679" s="7">
        <f t="shared" si="10"/>
        <v>38869</v>
      </c>
      <c r="B679" t="e">
        <f>NA()</f>
        <v>#N/A</v>
      </c>
    </row>
    <row r="680" spans="1:2" x14ac:dyDescent="0.25">
      <c r="A680" s="7">
        <f t="shared" si="10"/>
        <v>38899</v>
      </c>
      <c r="B680" t="e">
        <f>NA()</f>
        <v>#N/A</v>
      </c>
    </row>
    <row r="681" spans="1:2" x14ac:dyDescent="0.25">
      <c r="A681" s="7">
        <f t="shared" si="10"/>
        <v>38930</v>
      </c>
      <c r="B681" t="e">
        <f>NA()</f>
        <v>#N/A</v>
      </c>
    </row>
    <row r="682" spans="1:2" x14ac:dyDescent="0.25">
      <c r="A682" s="7">
        <f t="shared" si="10"/>
        <v>38961</v>
      </c>
      <c r="B682" t="e">
        <f>NA()</f>
        <v>#N/A</v>
      </c>
    </row>
    <row r="683" spans="1:2" x14ac:dyDescent="0.25">
      <c r="A683" s="7">
        <f t="shared" si="10"/>
        <v>38991</v>
      </c>
      <c r="B683" t="e">
        <f>NA()</f>
        <v>#N/A</v>
      </c>
    </row>
    <row r="684" spans="1:2" x14ac:dyDescent="0.25">
      <c r="A684" s="7">
        <f t="shared" si="10"/>
        <v>39022</v>
      </c>
      <c r="B684" t="e">
        <f>NA()</f>
        <v>#N/A</v>
      </c>
    </row>
    <row r="685" spans="1:2" x14ac:dyDescent="0.25">
      <c r="A685" s="7">
        <f t="shared" si="10"/>
        <v>39052</v>
      </c>
      <c r="B685" t="e">
        <f>NA()</f>
        <v>#N/A</v>
      </c>
    </row>
    <row r="686" spans="1:2" x14ac:dyDescent="0.25">
      <c r="A686" s="7">
        <f t="shared" si="10"/>
        <v>39083</v>
      </c>
      <c r="B686" t="e">
        <f>NA()</f>
        <v>#N/A</v>
      </c>
    </row>
    <row r="687" spans="1:2" x14ac:dyDescent="0.25">
      <c r="A687" s="7">
        <f t="shared" si="10"/>
        <v>39114</v>
      </c>
      <c r="B687" t="e">
        <f>NA()</f>
        <v>#N/A</v>
      </c>
    </row>
    <row r="688" spans="1:2" x14ac:dyDescent="0.25">
      <c r="A688" s="7">
        <f t="shared" si="10"/>
        <v>39142</v>
      </c>
      <c r="B688" t="e">
        <f>NA()</f>
        <v>#N/A</v>
      </c>
    </row>
    <row r="689" spans="1:2" x14ac:dyDescent="0.25">
      <c r="A689" s="7">
        <f t="shared" si="10"/>
        <v>39173</v>
      </c>
      <c r="B689" t="e">
        <f>NA()</f>
        <v>#N/A</v>
      </c>
    </row>
    <row r="690" spans="1:2" x14ac:dyDescent="0.25">
      <c r="A690" s="7">
        <f t="shared" si="10"/>
        <v>39203</v>
      </c>
      <c r="B690" t="e">
        <f>NA()</f>
        <v>#N/A</v>
      </c>
    </row>
    <row r="691" spans="1:2" x14ac:dyDescent="0.25">
      <c r="A691" s="7">
        <f t="shared" si="10"/>
        <v>39234</v>
      </c>
      <c r="B691" t="e">
        <f>NA()</f>
        <v>#N/A</v>
      </c>
    </row>
    <row r="692" spans="1:2" x14ac:dyDescent="0.25">
      <c r="A692" s="7">
        <f t="shared" si="10"/>
        <v>39264</v>
      </c>
      <c r="B692" t="e">
        <f>NA()</f>
        <v>#N/A</v>
      </c>
    </row>
    <row r="693" spans="1:2" x14ac:dyDescent="0.25">
      <c r="A693" s="7">
        <f t="shared" si="10"/>
        <v>39295</v>
      </c>
      <c r="B693" t="e">
        <f>NA()</f>
        <v>#N/A</v>
      </c>
    </row>
    <row r="694" spans="1:2" x14ac:dyDescent="0.25">
      <c r="A694" s="7">
        <f t="shared" si="10"/>
        <v>39326</v>
      </c>
      <c r="B694" t="e">
        <f>NA()</f>
        <v>#N/A</v>
      </c>
    </row>
    <row r="695" spans="1:2" x14ac:dyDescent="0.25">
      <c r="A695" s="7">
        <f t="shared" si="10"/>
        <v>39356</v>
      </c>
      <c r="B695" t="e">
        <f>NA()</f>
        <v>#N/A</v>
      </c>
    </row>
    <row r="696" spans="1:2" x14ac:dyDescent="0.25">
      <c r="A696" s="7">
        <f t="shared" si="10"/>
        <v>39387</v>
      </c>
      <c r="B696" t="e">
        <f>NA()</f>
        <v>#N/A</v>
      </c>
    </row>
    <row r="697" spans="1:2" x14ac:dyDescent="0.25">
      <c r="A697" s="7">
        <f t="shared" si="10"/>
        <v>39417</v>
      </c>
      <c r="B697" t="e">
        <f>NA()</f>
        <v>#N/A</v>
      </c>
    </row>
    <row r="698" spans="1:2" x14ac:dyDescent="0.25">
      <c r="A698" s="7">
        <f t="shared" si="10"/>
        <v>39448</v>
      </c>
      <c r="B698" t="e">
        <f>NA()</f>
        <v>#N/A</v>
      </c>
    </row>
    <row r="699" spans="1:2" x14ac:dyDescent="0.25">
      <c r="A699" s="7">
        <f t="shared" si="10"/>
        <v>39479</v>
      </c>
      <c r="B699" t="e">
        <f>NA()</f>
        <v>#N/A</v>
      </c>
    </row>
    <row r="700" spans="1:2" x14ac:dyDescent="0.25">
      <c r="A700" s="7">
        <f t="shared" si="10"/>
        <v>39508</v>
      </c>
      <c r="B700" t="e">
        <f>NA()</f>
        <v>#N/A</v>
      </c>
    </row>
    <row r="701" spans="1:2" x14ac:dyDescent="0.25">
      <c r="A701" s="7">
        <f t="shared" si="10"/>
        <v>39539</v>
      </c>
      <c r="B701" t="e">
        <f>NA()</f>
        <v>#N/A</v>
      </c>
    </row>
    <row r="702" spans="1:2" x14ac:dyDescent="0.25">
      <c r="A702" s="7">
        <f t="shared" si="10"/>
        <v>39569</v>
      </c>
      <c r="B702" t="e">
        <f>NA()</f>
        <v>#N/A</v>
      </c>
    </row>
    <row r="703" spans="1:2" x14ac:dyDescent="0.25">
      <c r="A703" s="7">
        <f t="shared" si="10"/>
        <v>39600</v>
      </c>
      <c r="B703" t="e">
        <f>NA()</f>
        <v>#N/A</v>
      </c>
    </row>
    <row r="704" spans="1:2" x14ac:dyDescent="0.25">
      <c r="A704" s="7">
        <f t="shared" si="10"/>
        <v>39630</v>
      </c>
      <c r="B704" t="e">
        <f>NA()</f>
        <v>#N/A</v>
      </c>
    </row>
    <row r="705" spans="1:2" x14ac:dyDescent="0.25">
      <c r="A705" s="7">
        <f t="shared" si="10"/>
        <v>39661</v>
      </c>
      <c r="B705" t="e">
        <f>NA()</f>
        <v>#N/A</v>
      </c>
    </row>
    <row r="706" spans="1:2" x14ac:dyDescent="0.25">
      <c r="A706" s="7">
        <f t="shared" si="10"/>
        <v>39692</v>
      </c>
      <c r="B706" t="e">
        <f>NA()</f>
        <v>#N/A</v>
      </c>
    </row>
    <row r="707" spans="1:2" x14ac:dyDescent="0.25">
      <c r="A707" s="7">
        <f t="shared" si="10"/>
        <v>39722</v>
      </c>
      <c r="B707" t="e">
        <f>NA()</f>
        <v>#N/A</v>
      </c>
    </row>
    <row r="708" spans="1:2" x14ac:dyDescent="0.25">
      <c r="A708" s="7">
        <f t="shared" ref="A708:A771" si="11">DATE(YEAR(A707),MONTH(A707)+1,1)</f>
        <v>39753</v>
      </c>
      <c r="B708" t="e">
        <f>NA()</f>
        <v>#N/A</v>
      </c>
    </row>
    <row r="709" spans="1:2" x14ac:dyDescent="0.25">
      <c r="A709" s="7">
        <f t="shared" si="11"/>
        <v>39783</v>
      </c>
      <c r="B709" t="e">
        <f>NA()</f>
        <v>#N/A</v>
      </c>
    </row>
    <row r="710" spans="1:2" x14ac:dyDescent="0.25">
      <c r="A710" s="7">
        <f t="shared" si="11"/>
        <v>39814</v>
      </c>
      <c r="B710" t="e">
        <f>NA()</f>
        <v>#N/A</v>
      </c>
    </row>
    <row r="711" spans="1:2" x14ac:dyDescent="0.25">
      <c r="A711" s="7">
        <f t="shared" si="11"/>
        <v>39845</v>
      </c>
      <c r="B711" t="e">
        <f>NA()</f>
        <v>#N/A</v>
      </c>
    </row>
    <row r="712" spans="1:2" x14ac:dyDescent="0.25">
      <c r="A712" s="7">
        <f t="shared" si="11"/>
        <v>39873</v>
      </c>
      <c r="B712" t="e">
        <f>NA()</f>
        <v>#N/A</v>
      </c>
    </row>
    <row r="713" spans="1:2" x14ac:dyDescent="0.25">
      <c r="A713" s="7">
        <f t="shared" si="11"/>
        <v>39904</v>
      </c>
      <c r="B713" t="e">
        <f>NA()</f>
        <v>#N/A</v>
      </c>
    </row>
    <row r="714" spans="1:2" x14ac:dyDescent="0.25">
      <c r="A714" s="7">
        <f t="shared" si="11"/>
        <v>39934</v>
      </c>
      <c r="B714" t="e">
        <f>NA()</f>
        <v>#N/A</v>
      </c>
    </row>
    <row r="715" spans="1:2" x14ac:dyDescent="0.25">
      <c r="A715" s="7">
        <f t="shared" si="11"/>
        <v>39965</v>
      </c>
      <c r="B715" t="e">
        <f>NA()</f>
        <v>#N/A</v>
      </c>
    </row>
    <row r="716" spans="1:2" x14ac:dyDescent="0.25">
      <c r="A716" s="7">
        <f t="shared" si="11"/>
        <v>39995</v>
      </c>
      <c r="B716" t="e">
        <f>NA()</f>
        <v>#N/A</v>
      </c>
    </row>
    <row r="717" spans="1:2" x14ac:dyDescent="0.25">
      <c r="A717" s="7">
        <f t="shared" si="11"/>
        <v>40026</v>
      </c>
      <c r="B717" t="e">
        <f>NA()</f>
        <v>#N/A</v>
      </c>
    </row>
    <row r="718" spans="1:2" x14ac:dyDescent="0.25">
      <c r="A718" s="7">
        <f t="shared" si="11"/>
        <v>40057</v>
      </c>
      <c r="B718" t="e">
        <f>NA()</f>
        <v>#N/A</v>
      </c>
    </row>
    <row r="719" spans="1:2" x14ac:dyDescent="0.25">
      <c r="A719" s="7">
        <f t="shared" si="11"/>
        <v>40087</v>
      </c>
      <c r="B719" t="e">
        <f>NA()</f>
        <v>#N/A</v>
      </c>
    </row>
    <row r="720" spans="1:2" x14ac:dyDescent="0.25">
      <c r="A720" s="7">
        <f t="shared" si="11"/>
        <v>40118</v>
      </c>
      <c r="B720" t="e">
        <f>NA()</f>
        <v>#N/A</v>
      </c>
    </row>
    <row r="721" spans="1:2" x14ac:dyDescent="0.25">
      <c r="A721" s="7">
        <f t="shared" si="11"/>
        <v>40148</v>
      </c>
      <c r="B721" t="e">
        <f>NA()</f>
        <v>#N/A</v>
      </c>
    </row>
    <row r="722" spans="1:2" x14ac:dyDescent="0.25">
      <c r="A722" s="7">
        <f t="shared" si="11"/>
        <v>40179</v>
      </c>
      <c r="B722" t="e">
        <f>NA()</f>
        <v>#N/A</v>
      </c>
    </row>
    <row r="723" spans="1:2" x14ac:dyDescent="0.25">
      <c r="A723" s="7">
        <f t="shared" si="11"/>
        <v>40210</v>
      </c>
      <c r="B723" t="e">
        <f>NA()</f>
        <v>#N/A</v>
      </c>
    </row>
    <row r="724" spans="1:2" x14ac:dyDescent="0.25">
      <c r="A724" s="7">
        <f t="shared" si="11"/>
        <v>40238</v>
      </c>
      <c r="B724" t="e">
        <f>NA()</f>
        <v>#N/A</v>
      </c>
    </row>
    <row r="725" spans="1:2" x14ac:dyDescent="0.25">
      <c r="A725" s="7">
        <f t="shared" si="11"/>
        <v>40269</v>
      </c>
      <c r="B725" t="e">
        <f>NA()</f>
        <v>#N/A</v>
      </c>
    </row>
    <row r="726" spans="1:2" x14ac:dyDescent="0.25">
      <c r="A726" s="7">
        <f t="shared" si="11"/>
        <v>40299</v>
      </c>
      <c r="B726" t="e">
        <f>NA()</f>
        <v>#N/A</v>
      </c>
    </row>
    <row r="727" spans="1:2" x14ac:dyDescent="0.25">
      <c r="A727" s="7">
        <f t="shared" si="11"/>
        <v>40330</v>
      </c>
      <c r="B727" t="e">
        <f>NA()</f>
        <v>#N/A</v>
      </c>
    </row>
    <row r="728" spans="1:2" x14ac:dyDescent="0.25">
      <c r="A728" s="7">
        <f t="shared" si="11"/>
        <v>40360</v>
      </c>
      <c r="B728" t="e">
        <f>NA()</f>
        <v>#N/A</v>
      </c>
    </row>
    <row r="729" spans="1:2" x14ac:dyDescent="0.25">
      <c r="A729" s="7">
        <f t="shared" si="11"/>
        <v>40391</v>
      </c>
      <c r="B729" t="e">
        <f>NA()</f>
        <v>#N/A</v>
      </c>
    </row>
    <row r="730" spans="1:2" x14ac:dyDescent="0.25">
      <c r="A730" s="7">
        <f t="shared" si="11"/>
        <v>40422</v>
      </c>
      <c r="B730" t="e">
        <f>NA()</f>
        <v>#N/A</v>
      </c>
    </row>
    <row r="731" spans="1:2" x14ac:dyDescent="0.25">
      <c r="A731" s="7">
        <f t="shared" si="11"/>
        <v>40452</v>
      </c>
      <c r="B731" t="e">
        <f>NA()</f>
        <v>#N/A</v>
      </c>
    </row>
    <row r="732" spans="1:2" x14ac:dyDescent="0.25">
      <c r="A732" s="7">
        <f t="shared" si="11"/>
        <v>40483</v>
      </c>
      <c r="B732" t="e">
        <f>NA()</f>
        <v>#N/A</v>
      </c>
    </row>
    <row r="733" spans="1:2" x14ac:dyDescent="0.25">
      <c r="A733" s="7">
        <f t="shared" si="11"/>
        <v>40513</v>
      </c>
      <c r="B733" t="e">
        <f>NA()</f>
        <v>#N/A</v>
      </c>
    </row>
    <row r="734" spans="1:2" x14ac:dyDescent="0.25">
      <c r="A734" s="7">
        <f t="shared" si="11"/>
        <v>40544</v>
      </c>
      <c r="B734" t="e">
        <f>NA()</f>
        <v>#N/A</v>
      </c>
    </row>
    <row r="735" spans="1:2" x14ac:dyDescent="0.25">
      <c r="A735" s="7">
        <f t="shared" si="11"/>
        <v>40575</v>
      </c>
      <c r="B735" t="e">
        <f>NA()</f>
        <v>#N/A</v>
      </c>
    </row>
    <row r="736" spans="1:2" x14ac:dyDescent="0.25">
      <c r="A736" s="7">
        <f t="shared" si="11"/>
        <v>40603</v>
      </c>
      <c r="B736" t="e">
        <f>NA()</f>
        <v>#N/A</v>
      </c>
    </row>
    <row r="737" spans="1:2" x14ac:dyDescent="0.25">
      <c r="A737" s="7">
        <f t="shared" si="11"/>
        <v>40634</v>
      </c>
      <c r="B737" t="e">
        <f>NA()</f>
        <v>#N/A</v>
      </c>
    </row>
    <row r="738" spans="1:2" x14ac:dyDescent="0.25">
      <c r="A738" s="7">
        <f t="shared" si="11"/>
        <v>40664</v>
      </c>
      <c r="B738" t="e">
        <f>NA()</f>
        <v>#N/A</v>
      </c>
    </row>
    <row r="739" spans="1:2" x14ac:dyDescent="0.25">
      <c r="A739" s="7">
        <f t="shared" si="11"/>
        <v>40695</v>
      </c>
      <c r="B739" t="e">
        <f>NA()</f>
        <v>#N/A</v>
      </c>
    </row>
    <row r="740" spans="1:2" x14ac:dyDescent="0.25">
      <c r="A740" s="7">
        <f t="shared" si="11"/>
        <v>40725</v>
      </c>
      <c r="B740" t="e">
        <f>NA()</f>
        <v>#N/A</v>
      </c>
    </row>
    <row r="741" spans="1:2" x14ac:dyDescent="0.25">
      <c r="A741" s="7">
        <f t="shared" si="11"/>
        <v>40756</v>
      </c>
      <c r="B741" t="e">
        <f>NA()</f>
        <v>#N/A</v>
      </c>
    </row>
    <row r="742" spans="1:2" x14ac:dyDescent="0.25">
      <c r="A742" s="7">
        <f t="shared" si="11"/>
        <v>40787</v>
      </c>
      <c r="B742" t="e">
        <f>NA()</f>
        <v>#N/A</v>
      </c>
    </row>
    <row r="743" spans="1:2" x14ac:dyDescent="0.25">
      <c r="A743" s="7">
        <f t="shared" si="11"/>
        <v>40817</v>
      </c>
      <c r="B743" t="e">
        <f>NA()</f>
        <v>#N/A</v>
      </c>
    </row>
    <row r="744" spans="1:2" x14ac:dyDescent="0.25">
      <c r="A744" s="7">
        <f t="shared" si="11"/>
        <v>40848</v>
      </c>
      <c r="B744" t="e">
        <f>NA()</f>
        <v>#N/A</v>
      </c>
    </row>
    <row r="745" spans="1:2" x14ac:dyDescent="0.25">
      <c r="A745" s="7">
        <f t="shared" si="11"/>
        <v>40878</v>
      </c>
      <c r="B745" t="e">
        <f>NA()</f>
        <v>#N/A</v>
      </c>
    </row>
    <row r="746" spans="1:2" x14ac:dyDescent="0.25">
      <c r="A746" s="7">
        <f t="shared" si="11"/>
        <v>40909</v>
      </c>
      <c r="B746" t="e">
        <f>NA()</f>
        <v>#N/A</v>
      </c>
    </row>
    <row r="747" spans="1:2" x14ac:dyDescent="0.25">
      <c r="A747" s="7">
        <f t="shared" si="11"/>
        <v>40940</v>
      </c>
      <c r="B747" t="e">
        <f>NA()</f>
        <v>#N/A</v>
      </c>
    </row>
    <row r="748" spans="1:2" x14ac:dyDescent="0.25">
      <c r="A748" s="7">
        <f t="shared" si="11"/>
        <v>40969</v>
      </c>
      <c r="B748" t="e">
        <f>NA()</f>
        <v>#N/A</v>
      </c>
    </row>
    <row r="749" spans="1:2" x14ac:dyDescent="0.25">
      <c r="A749" s="7">
        <f t="shared" si="11"/>
        <v>41000</v>
      </c>
      <c r="B749" t="e">
        <f>NA()</f>
        <v>#N/A</v>
      </c>
    </row>
    <row r="750" spans="1:2" x14ac:dyDescent="0.25">
      <c r="A750" s="7">
        <f t="shared" si="11"/>
        <v>41030</v>
      </c>
      <c r="B750" t="e">
        <f>NA()</f>
        <v>#N/A</v>
      </c>
    </row>
    <row r="751" spans="1:2" x14ac:dyDescent="0.25">
      <c r="A751" s="7">
        <f t="shared" si="11"/>
        <v>41061</v>
      </c>
      <c r="B751" t="e">
        <f>NA()</f>
        <v>#N/A</v>
      </c>
    </row>
    <row r="752" spans="1:2" x14ac:dyDescent="0.25">
      <c r="A752" s="7">
        <f t="shared" si="11"/>
        <v>41091</v>
      </c>
      <c r="B752" t="e">
        <f>NA()</f>
        <v>#N/A</v>
      </c>
    </row>
    <row r="753" spans="1:2" x14ac:dyDescent="0.25">
      <c r="A753" s="7">
        <f t="shared" si="11"/>
        <v>41122</v>
      </c>
      <c r="B753" t="e">
        <f>NA()</f>
        <v>#N/A</v>
      </c>
    </row>
    <row r="754" spans="1:2" x14ac:dyDescent="0.25">
      <c r="A754" s="7">
        <f t="shared" si="11"/>
        <v>41153</v>
      </c>
      <c r="B754" t="e">
        <f>NA()</f>
        <v>#N/A</v>
      </c>
    </row>
    <row r="755" spans="1:2" x14ac:dyDescent="0.25">
      <c r="A755" s="7">
        <f t="shared" si="11"/>
        <v>41183</v>
      </c>
      <c r="B755" t="e">
        <f>NA()</f>
        <v>#N/A</v>
      </c>
    </row>
    <row r="756" spans="1:2" x14ac:dyDescent="0.25">
      <c r="A756" s="7">
        <f t="shared" si="11"/>
        <v>41214</v>
      </c>
      <c r="B756" t="e">
        <f>NA()</f>
        <v>#N/A</v>
      </c>
    </row>
    <row r="757" spans="1:2" x14ac:dyDescent="0.25">
      <c r="A757" s="7">
        <f t="shared" si="11"/>
        <v>41244</v>
      </c>
      <c r="B757" t="e">
        <f>NA()</f>
        <v>#N/A</v>
      </c>
    </row>
    <row r="758" spans="1:2" x14ac:dyDescent="0.25">
      <c r="A758" s="7">
        <f t="shared" si="11"/>
        <v>41275</v>
      </c>
      <c r="B758" t="e">
        <f>NA()</f>
        <v>#N/A</v>
      </c>
    </row>
    <row r="759" spans="1:2" x14ac:dyDescent="0.25">
      <c r="A759" s="7">
        <f t="shared" si="11"/>
        <v>41306</v>
      </c>
      <c r="B759" t="e">
        <f>NA()</f>
        <v>#N/A</v>
      </c>
    </row>
    <row r="760" spans="1:2" x14ac:dyDescent="0.25">
      <c r="A760" s="7">
        <f t="shared" si="11"/>
        <v>41334</v>
      </c>
      <c r="B760" t="e">
        <f>NA()</f>
        <v>#N/A</v>
      </c>
    </row>
    <row r="761" spans="1:2" x14ac:dyDescent="0.25">
      <c r="A761" s="7">
        <f t="shared" si="11"/>
        <v>41365</v>
      </c>
      <c r="B761" t="e">
        <f>NA()</f>
        <v>#N/A</v>
      </c>
    </row>
    <row r="762" spans="1:2" x14ac:dyDescent="0.25">
      <c r="A762" s="7">
        <f t="shared" si="11"/>
        <v>41395</v>
      </c>
      <c r="B762" t="e">
        <f>NA()</f>
        <v>#N/A</v>
      </c>
    </row>
    <row r="763" spans="1:2" x14ac:dyDescent="0.25">
      <c r="A763" s="7">
        <f t="shared" si="11"/>
        <v>41426</v>
      </c>
      <c r="B763" t="e">
        <f>NA()</f>
        <v>#N/A</v>
      </c>
    </row>
    <row r="764" spans="1:2" x14ac:dyDescent="0.25">
      <c r="A764" s="7">
        <f t="shared" si="11"/>
        <v>41456</v>
      </c>
      <c r="B764" t="e">
        <f>NA()</f>
        <v>#N/A</v>
      </c>
    </row>
    <row r="765" spans="1:2" x14ac:dyDescent="0.25">
      <c r="A765" s="7">
        <f t="shared" si="11"/>
        <v>41487</v>
      </c>
      <c r="B765" t="e">
        <f>NA()</f>
        <v>#N/A</v>
      </c>
    </row>
    <row r="766" spans="1:2" x14ac:dyDescent="0.25">
      <c r="A766" s="7">
        <f t="shared" si="11"/>
        <v>41518</v>
      </c>
      <c r="B766" t="e">
        <f>NA()</f>
        <v>#N/A</v>
      </c>
    </row>
    <row r="767" spans="1:2" x14ac:dyDescent="0.25">
      <c r="A767" s="7">
        <f t="shared" si="11"/>
        <v>41548</v>
      </c>
      <c r="B767" t="e">
        <f>NA()</f>
        <v>#N/A</v>
      </c>
    </row>
    <row r="768" spans="1:2" x14ac:dyDescent="0.25">
      <c r="A768" s="7">
        <f t="shared" si="11"/>
        <v>41579</v>
      </c>
      <c r="B768" t="e">
        <f>NA()</f>
        <v>#N/A</v>
      </c>
    </row>
    <row r="769" spans="1:2" x14ac:dyDescent="0.25">
      <c r="A769" s="7">
        <f t="shared" si="11"/>
        <v>41609</v>
      </c>
      <c r="B769" t="e">
        <f>NA()</f>
        <v>#N/A</v>
      </c>
    </row>
    <row r="770" spans="1:2" x14ac:dyDescent="0.25">
      <c r="A770" s="7">
        <f t="shared" si="11"/>
        <v>41640</v>
      </c>
      <c r="B770" t="e">
        <f>NA()</f>
        <v>#N/A</v>
      </c>
    </row>
    <row r="771" spans="1:2" x14ac:dyDescent="0.25">
      <c r="A771" s="7">
        <f t="shared" si="11"/>
        <v>41671</v>
      </c>
      <c r="B771" t="e">
        <f>NA()</f>
        <v>#N/A</v>
      </c>
    </row>
    <row r="772" spans="1:2" x14ac:dyDescent="0.25">
      <c r="A772" s="7">
        <f t="shared" ref="A772:A793" si="12">DATE(YEAR(A771),MONTH(A771)+1,1)</f>
        <v>41699</v>
      </c>
      <c r="B772" t="e">
        <f>NA()</f>
        <v>#N/A</v>
      </c>
    </row>
    <row r="773" spans="1:2" x14ac:dyDescent="0.25">
      <c r="A773" s="7">
        <f t="shared" si="12"/>
        <v>41730</v>
      </c>
      <c r="B773" t="e">
        <f>NA()</f>
        <v>#N/A</v>
      </c>
    </row>
    <row r="774" spans="1:2" x14ac:dyDescent="0.25">
      <c r="A774" s="7">
        <f t="shared" si="12"/>
        <v>41760</v>
      </c>
      <c r="B774" t="e">
        <f>NA()</f>
        <v>#N/A</v>
      </c>
    </row>
    <row r="775" spans="1:2" x14ac:dyDescent="0.25">
      <c r="A775" s="7">
        <f t="shared" si="12"/>
        <v>41791</v>
      </c>
      <c r="B775" t="e">
        <f>NA()</f>
        <v>#N/A</v>
      </c>
    </row>
    <row r="776" spans="1:2" x14ac:dyDescent="0.25">
      <c r="A776" s="7">
        <f t="shared" si="12"/>
        <v>41821</v>
      </c>
      <c r="B776" t="e">
        <f>NA()</f>
        <v>#N/A</v>
      </c>
    </row>
    <row r="777" spans="1:2" x14ac:dyDescent="0.25">
      <c r="A777" s="7">
        <f t="shared" si="12"/>
        <v>41852</v>
      </c>
      <c r="B777" t="e">
        <f>NA()</f>
        <v>#N/A</v>
      </c>
    </row>
    <row r="778" spans="1:2" x14ac:dyDescent="0.25">
      <c r="A778" s="7">
        <f t="shared" si="12"/>
        <v>41883</v>
      </c>
      <c r="B778" t="e">
        <f>NA()</f>
        <v>#N/A</v>
      </c>
    </row>
    <row r="779" spans="1:2" x14ac:dyDescent="0.25">
      <c r="A779" s="7">
        <f t="shared" si="12"/>
        <v>41913</v>
      </c>
      <c r="B779" t="e">
        <f>NA()</f>
        <v>#N/A</v>
      </c>
    </row>
    <row r="780" spans="1:2" x14ac:dyDescent="0.25">
      <c r="A780" s="7">
        <f t="shared" si="12"/>
        <v>41944</v>
      </c>
      <c r="B780" t="e">
        <f>NA()</f>
        <v>#N/A</v>
      </c>
    </row>
    <row r="781" spans="1:2" x14ac:dyDescent="0.25">
      <c r="A781" s="7">
        <f t="shared" si="12"/>
        <v>41974</v>
      </c>
      <c r="B781" t="e">
        <f>NA()</f>
        <v>#N/A</v>
      </c>
    </row>
    <row r="782" spans="1:2" x14ac:dyDescent="0.25">
      <c r="A782" s="7">
        <f t="shared" si="12"/>
        <v>42005</v>
      </c>
      <c r="B782" t="e">
        <f>NA()</f>
        <v>#N/A</v>
      </c>
    </row>
    <row r="783" spans="1:2" x14ac:dyDescent="0.25">
      <c r="A783" s="7">
        <f t="shared" si="12"/>
        <v>42036</v>
      </c>
      <c r="B783" t="e">
        <f>NA()</f>
        <v>#N/A</v>
      </c>
    </row>
    <row r="784" spans="1:2" x14ac:dyDescent="0.25">
      <c r="A784" s="7">
        <f t="shared" si="12"/>
        <v>42064</v>
      </c>
      <c r="B784" t="e">
        <f>NA()</f>
        <v>#N/A</v>
      </c>
    </row>
    <row r="785" spans="1:2" x14ac:dyDescent="0.25">
      <c r="A785" s="7">
        <f t="shared" si="12"/>
        <v>42095</v>
      </c>
      <c r="B785" t="e">
        <f>NA()</f>
        <v>#N/A</v>
      </c>
    </row>
    <row r="786" spans="1:2" x14ac:dyDescent="0.25">
      <c r="A786" s="7">
        <f t="shared" si="12"/>
        <v>42125</v>
      </c>
      <c r="B786" t="e">
        <f>NA()</f>
        <v>#N/A</v>
      </c>
    </row>
    <row r="787" spans="1:2" x14ac:dyDescent="0.25">
      <c r="A787" s="7">
        <f t="shared" si="12"/>
        <v>42156</v>
      </c>
      <c r="B787" t="e">
        <f>NA()</f>
        <v>#N/A</v>
      </c>
    </row>
    <row r="788" spans="1:2" x14ac:dyDescent="0.25">
      <c r="A788" s="7">
        <f t="shared" si="12"/>
        <v>42186</v>
      </c>
      <c r="B788" t="e">
        <f>NA()</f>
        <v>#N/A</v>
      </c>
    </row>
    <row r="789" spans="1:2" x14ac:dyDescent="0.25">
      <c r="A789" s="7">
        <f t="shared" si="12"/>
        <v>42217</v>
      </c>
      <c r="B789" t="e">
        <f>NA()</f>
        <v>#N/A</v>
      </c>
    </row>
    <row r="790" spans="1:2" x14ac:dyDescent="0.25">
      <c r="A790" s="7">
        <f t="shared" si="12"/>
        <v>42248</v>
      </c>
      <c r="B790" t="e">
        <f>NA()</f>
        <v>#N/A</v>
      </c>
    </row>
    <row r="791" spans="1:2" x14ac:dyDescent="0.25">
      <c r="A791" s="7">
        <f t="shared" si="12"/>
        <v>42278</v>
      </c>
      <c r="B791" t="e">
        <f>NA()</f>
        <v>#N/A</v>
      </c>
    </row>
    <row r="792" spans="1:2" x14ac:dyDescent="0.25">
      <c r="A792" s="7">
        <f t="shared" si="12"/>
        <v>42309</v>
      </c>
      <c r="B792" t="e">
        <f>NA()</f>
        <v>#N/A</v>
      </c>
    </row>
    <row r="793" spans="1:2" x14ac:dyDescent="0.25">
      <c r="A793" s="7">
        <f t="shared" si="12"/>
        <v>42339</v>
      </c>
      <c r="B793" t="e">
        <f>NA()</f>
        <v>#N/A</v>
      </c>
    </row>
    <row r="794" spans="1:2" x14ac:dyDescent="0.25">
      <c r="A794" s="7"/>
    </row>
    <row r="795" spans="1:2" x14ac:dyDescent="0.25">
      <c r="A795" s="7"/>
    </row>
    <row r="796" spans="1:2" x14ac:dyDescent="0.25">
      <c r="A796" s="7"/>
    </row>
    <row r="797" spans="1:2" x14ac:dyDescent="0.25">
      <c r="A797" s="7"/>
    </row>
    <row r="798" spans="1:2" x14ac:dyDescent="0.25">
      <c r="A798" s="7"/>
    </row>
    <row r="799" spans="1:2" x14ac:dyDescent="0.25">
      <c r="A799" s="7"/>
    </row>
    <row r="800" spans="1:2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6" tint="-0.249977111117893"/>
  </sheetPr>
  <dimension ref="A1:C914"/>
  <sheetViews>
    <sheetView workbookViewId="0">
      <selection activeCell="A2" sqref="A2"/>
    </sheetView>
  </sheetViews>
  <sheetFormatPr defaultRowHeight="15" x14ac:dyDescent="0.25"/>
  <cols>
    <col min="1" max="1" width="10.42578125" customWidth="1"/>
  </cols>
  <sheetData>
    <row r="1" spans="1:3" x14ac:dyDescent="0.25">
      <c r="A1" s="14" t="s">
        <v>546</v>
      </c>
      <c r="B1" s="14" t="s">
        <v>543</v>
      </c>
      <c r="C1" s="14"/>
    </row>
    <row r="2" spans="1:3" x14ac:dyDescent="0.25">
      <c r="A2" s="16">
        <v>18264</v>
      </c>
      <c r="B2" t="e">
        <f>NA()</f>
        <v>#N/A</v>
      </c>
      <c r="C2" s="14"/>
    </row>
    <row r="3" spans="1:3" x14ac:dyDescent="0.25">
      <c r="A3" s="7">
        <f t="shared" ref="A3:A4" si="0">DATE(YEAR(A2),MONTH(A2)+1,1)</f>
        <v>18295</v>
      </c>
      <c r="B3" t="e">
        <f>NA()</f>
        <v>#N/A</v>
      </c>
      <c r="C3" s="14"/>
    </row>
    <row r="4" spans="1:3" x14ac:dyDescent="0.25">
      <c r="A4" s="7">
        <f t="shared" si="0"/>
        <v>18323</v>
      </c>
      <c r="B4" t="e">
        <f>NA()</f>
        <v>#N/A</v>
      </c>
    </row>
    <row r="5" spans="1:3" x14ac:dyDescent="0.25">
      <c r="A5" s="7">
        <f>DATE(YEAR(A4),MONTH(A4)+1,1)</f>
        <v>18354</v>
      </c>
      <c r="B5" t="e">
        <f>NA()</f>
        <v>#N/A</v>
      </c>
    </row>
    <row r="6" spans="1:3" x14ac:dyDescent="0.25">
      <c r="A6" s="7">
        <f t="shared" ref="A6:A69" si="1">DATE(YEAR(A5),MONTH(A5)+1,1)</f>
        <v>18384</v>
      </c>
      <c r="B6" t="e">
        <f>NA()</f>
        <v>#N/A</v>
      </c>
    </row>
    <row r="7" spans="1:3" x14ac:dyDescent="0.25">
      <c r="A7" s="7">
        <f t="shared" si="1"/>
        <v>18415</v>
      </c>
      <c r="B7" t="e">
        <f>NA()</f>
        <v>#N/A</v>
      </c>
    </row>
    <row r="8" spans="1:3" x14ac:dyDescent="0.25">
      <c r="A8" s="7">
        <f t="shared" si="1"/>
        <v>18445</v>
      </c>
      <c r="B8" t="e">
        <f>NA()</f>
        <v>#N/A</v>
      </c>
    </row>
    <row r="9" spans="1:3" x14ac:dyDescent="0.25">
      <c r="A9" s="7">
        <f t="shared" si="1"/>
        <v>18476</v>
      </c>
      <c r="B9" t="e">
        <f>NA()</f>
        <v>#N/A</v>
      </c>
    </row>
    <row r="10" spans="1:3" x14ac:dyDescent="0.25">
      <c r="A10" s="7">
        <f t="shared" si="1"/>
        <v>18507</v>
      </c>
      <c r="B10" t="e">
        <f>NA()</f>
        <v>#N/A</v>
      </c>
    </row>
    <row r="11" spans="1:3" x14ac:dyDescent="0.25">
      <c r="A11" s="7">
        <f t="shared" si="1"/>
        <v>18537</v>
      </c>
      <c r="B11" t="e">
        <f>NA()</f>
        <v>#N/A</v>
      </c>
    </row>
    <row r="12" spans="1:3" x14ac:dyDescent="0.25">
      <c r="A12" s="7">
        <f t="shared" si="1"/>
        <v>18568</v>
      </c>
      <c r="B12" t="e">
        <f>NA()</f>
        <v>#N/A</v>
      </c>
    </row>
    <row r="13" spans="1:3" x14ac:dyDescent="0.25">
      <c r="A13" s="7">
        <f t="shared" si="1"/>
        <v>18598</v>
      </c>
      <c r="B13" t="e">
        <f>NA()</f>
        <v>#N/A</v>
      </c>
    </row>
    <row r="14" spans="1:3" x14ac:dyDescent="0.25">
      <c r="A14" s="7">
        <f t="shared" si="1"/>
        <v>18629</v>
      </c>
      <c r="B14">
        <v>3.8730570000000002</v>
      </c>
    </row>
    <row r="15" spans="1:3" x14ac:dyDescent="0.25">
      <c r="A15" s="7">
        <f t="shared" si="1"/>
        <v>18660</v>
      </c>
      <c r="B15">
        <v>3.9458519999999999</v>
      </c>
    </row>
    <row r="16" spans="1:3" x14ac:dyDescent="0.25">
      <c r="A16" s="7">
        <f t="shared" si="1"/>
        <v>18688</v>
      </c>
      <c r="B16">
        <v>4.1129170000000004</v>
      </c>
    </row>
    <row r="17" spans="1:2" x14ac:dyDescent="0.25">
      <c r="A17" s="7">
        <f t="shared" si="1"/>
        <v>18719</v>
      </c>
      <c r="B17">
        <v>4.0185269999999997</v>
      </c>
    </row>
    <row r="18" spans="1:2" x14ac:dyDescent="0.25">
      <c r="A18" s="7">
        <f t="shared" si="1"/>
        <v>18749</v>
      </c>
      <c r="B18">
        <v>4.105969</v>
      </c>
    </row>
    <row r="19" spans="1:2" x14ac:dyDescent="0.25">
      <c r="A19" s="7">
        <f t="shared" si="1"/>
        <v>18780</v>
      </c>
      <c r="B19">
        <v>3.9056280000000001</v>
      </c>
    </row>
    <row r="20" spans="1:2" x14ac:dyDescent="0.25">
      <c r="A20" s="7">
        <f t="shared" si="1"/>
        <v>18810</v>
      </c>
      <c r="B20">
        <v>4.0013870000000002</v>
      </c>
    </row>
    <row r="21" spans="1:2" x14ac:dyDescent="0.25">
      <c r="A21" s="7">
        <f t="shared" si="1"/>
        <v>18841</v>
      </c>
      <c r="B21">
        <v>4.0058040000000004</v>
      </c>
    </row>
    <row r="22" spans="1:2" x14ac:dyDescent="0.25">
      <c r="A22" s="7">
        <f t="shared" si="1"/>
        <v>18872</v>
      </c>
      <c r="B22">
        <v>3.914749</v>
      </c>
    </row>
    <row r="23" spans="1:2" x14ac:dyDescent="0.25">
      <c r="A23" s="7">
        <f t="shared" si="1"/>
        <v>18902</v>
      </c>
      <c r="B23">
        <v>4.0057210000000003</v>
      </c>
    </row>
    <row r="24" spans="1:2" x14ac:dyDescent="0.25">
      <c r="A24" s="7">
        <f t="shared" si="1"/>
        <v>18933</v>
      </c>
      <c r="B24">
        <v>3.9940730000000002</v>
      </c>
    </row>
    <row r="25" spans="1:2" x14ac:dyDescent="0.25">
      <c r="A25" s="7">
        <f t="shared" si="1"/>
        <v>18963</v>
      </c>
      <c r="B25">
        <v>3.9809269999999999</v>
      </c>
    </row>
    <row r="26" spans="1:2" x14ac:dyDescent="0.25">
      <c r="A26" s="7">
        <f t="shared" si="1"/>
        <v>18994</v>
      </c>
      <c r="B26">
        <v>4.1712720000000001</v>
      </c>
    </row>
    <row r="27" spans="1:2" x14ac:dyDescent="0.25">
      <c r="A27" s="7">
        <f t="shared" si="1"/>
        <v>19025</v>
      </c>
      <c r="B27">
        <v>4.0577360000000002</v>
      </c>
    </row>
    <row r="28" spans="1:2" x14ac:dyDescent="0.25">
      <c r="A28" s="7">
        <f t="shared" si="1"/>
        <v>19054</v>
      </c>
      <c r="B28">
        <v>3.9648409999999998</v>
      </c>
    </row>
    <row r="29" spans="1:2" x14ac:dyDescent="0.25">
      <c r="A29" s="7">
        <f t="shared" si="1"/>
        <v>19085</v>
      </c>
      <c r="B29">
        <v>4.0498900000000004</v>
      </c>
    </row>
    <row r="30" spans="1:2" x14ac:dyDescent="0.25">
      <c r="A30" s="7">
        <f t="shared" si="1"/>
        <v>19115</v>
      </c>
      <c r="B30">
        <v>3.9533480000000001</v>
      </c>
    </row>
    <row r="31" spans="1:2" x14ac:dyDescent="0.25">
      <c r="A31" s="7">
        <f t="shared" si="1"/>
        <v>19146</v>
      </c>
      <c r="B31">
        <v>3.9827409999999999</v>
      </c>
    </row>
    <row r="32" spans="1:2" x14ac:dyDescent="0.25">
      <c r="A32" s="7">
        <f t="shared" si="1"/>
        <v>19176</v>
      </c>
      <c r="B32">
        <v>4.0895950000000001</v>
      </c>
    </row>
    <row r="33" spans="1:2" x14ac:dyDescent="0.25">
      <c r="A33" s="7">
        <f t="shared" si="1"/>
        <v>19207</v>
      </c>
      <c r="B33">
        <v>4.024559</v>
      </c>
    </row>
    <row r="34" spans="1:2" x14ac:dyDescent="0.25">
      <c r="A34" s="7">
        <f t="shared" si="1"/>
        <v>19238</v>
      </c>
      <c r="B34">
        <v>4.2706850000000003</v>
      </c>
    </row>
    <row r="35" spans="1:2" x14ac:dyDescent="0.25">
      <c r="A35" s="7">
        <f t="shared" si="1"/>
        <v>19268</v>
      </c>
      <c r="B35">
        <v>4.4312990000000001</v>
      </c>
    </row>
    <row r="36" spans="1:2" x14ac:dyDescent="0.25">
      <c r="A36" s="7">
        <f t="shared" si="1"/>
        <v>19299</v>
      </c>
      <c r="B36">
        <v>4.4119080000000004</v>
      </c>
    </row>
    <row r="37" spans="1:2" x14ac:dyDescent="0.25">
      <c r="A37" s="7">
        <f t="shared" si="1"/>
        <v>19329</v>
      </c>
      <c r="B37">
        <v>4.3813009999999997</v>
      </c>
    </row>
    <row r="38" spans="1:2" x14ac:dyDescent="0.25">
      <c r="A38" s="7">
        <f t="shared" si="1"/>
        <v>19360</v>
      </c>
      <c r="B38">
        <v>4.2916489999999996</v>
      </c>
    </row>
    <row r="39" spans="1:2" x14ac:dyDescent="0.25">
      <c r="A39" s="7">
        <f t="shared" si="1"/>
        <v>19391</v>
      </c>
      <c r="B39">
        <v>4.2751099999999997</v>
      </c>
    </row>
    <row r="40" spans="1:2" x14ac:dyDescent="0.25">
      <c r="A40" s="7">
        <f t="shared" si="1"/>
        <v>19419</v>
      </c>
      <c r="B40">
        <v>4.535825</v>
      </c>
    </row>
    <row r="41" spans="1:2" x14ac:dyDescent="0.25">
      <c r="A41" s="7">
        <f t="shared" si="1"/>
        <v>19450</v>
      </c>
      <c r="B41">
        <v>4.4488099999999999</v>
      </c>
    </row>
    <row r="42" spans="1:2" x14ac:dyDescent="0.25">
      <c r="A42" s="7">
        <f t="shared" si="1"/>
        <v>19480</v>
      </c>
      <c r="B42">
        <v>4.2622400000000003</v>
      </c>
    </row>
    <row r="43" spans="1:2" x14ac:dyDescent="0.25">
      <c r="A43" s="7">
        <f t="shared" si="1"/>
        <v>19511</v>
      </c>
      <c r="B43">
        <v>4.0783639999999997</v>
      </c>
    </row>
    <row r="44" spans="1:2" x14ac:dyDescent="0.25">
      <c r="A44" s="7">
        <f t="shared" si="1"/>
        <v>19541</v>
      </c>
      <c r="B44">
        <v>3.8960240000000002</v>
      </c>
    </row>
    <row r="45" spans="1:2" x14ac:dyDescent="0.25">
      <c r="A45" s="7">
        <f t="shared" si="1"/>
        <v>19572</v>
      </c>
      <c r="B45">
        <v>3.7184189999999999</v>
      </c>
    </row>
    <row r="46" spans="1:2" x14ac:dyDescent="0.25">
      <c r="A46" s="7">
        <f t="shared" si="1"/>
        <v>19603</v>
      </c>
      <c r="B46">
        <v>3.6365129999999999</v>
      </c>
    </row>
    <row r="47" spans="1:2" x14ac:dyDescent="0.25">
      <c r="A47" s="7">
        <f t="shared" si="1"/>
        <v>19633</v>
      </c>
      <c r="B47">
        <v>3.2808739999999998</v>
      </c>
    </row>
    <row r="48" spans="1:2" x14ac:dyDescent="0.25">
      <c r="A48" s="7">
        <f t="shared" si="1"/>
        <v>19664</v>
      </c>
      <c r="B48">
        <v>3.0277159999999999</v>
      </c>
    </row>
    <row r="49" spans="1:2" x14ac:dyDescent="0.25">
      <c r="A49" s="7">
        <f t="shared" si="1"/>
        <v>19694</v>
      </c>
      <c r="B49">
        <v>2.7637670000000001</v>
      </c>
    </row>
    <row r="50" spans="1:2" x14ac:dyDescent="0.25">
      <c r="A50" s="7">
        <f t="shared" si="1"/>
        <v>19725</v>
      </c>
      <c r="B50">
        <v>2.6843330000000001</v>
      </c>
    </row>
    <row r="51" spans="1:2" x14ac:dyDescent="0.25">
      <c r="A51" s="7">
        <f t="shared" si="1"/>
        <v>19756</v>
      </c>
      <c r="B51">
        <v>2.5962839999999998</v>
      </c>
    </row>
    <row r="52" spans="1:2" x14ac:dyDescent="0.25">
      <c r="A52" s="7">
        <f t="shared" si="1"/>
        <v>19784</v>
      </c>
      <c r="B52">
        <v>2.5149159999999999</v>
      </c>
    </row>
    <row r="53" spans="1:2" x14ac:dyDescent="0.25">
      <c r="A53" s="7">
        <f t="shared" si="1"/>
        <v>19815</v>
      </c>
      <c r="B53">
        <v>2.5139450000000001</v>
      </c>
    </row>
    <row r="54" spans="1:2" x14ac:dyDescent="0.25">
      <c r="A54" s="7">
        <f t="shared" si="1"/>
        <v>19845</v>
      </c>
      <c r="B54">
        <v>2.431317</v>
      </c>
    </row>
    <row r="55" spans="1:2" x14ac:dyDescent="0.25">
      <c r="A55" s="7">
        <f t="shared" si="1"/>
        <v>19876</v>
      </c>
      <c r="B55">
        <v>2.5283920000000002</v>
      </c>
    </row>
    <row r="56" spans="1:2" x14ac:dyDescent="0.25">
      <c r="A56" s="7">
        <f t="shared" si="1"/>
        <v>19906</v>
      </c>
      <c r="B56">
        <v>2.4378389999999999</v>
      </c>
    </row>
    <row r="57" spans="1:2" x14ac:dyDescent="0.25">
      <c r="A57" s="7">
        <f t="shared" si="1"/>
        <v>19937</v>
      </c>
      <c r="B57">
        <v>2.4382890000000002</v>
      </c>
    </row>
    <row r="58" spans="1:2" x14ac:dyDescent="0.25">
      <c r="A58" s="7">
        <f t="shared" si="1"/>
        <v>19968</v>
      </c>
      <c r="B58">
        <v>2.435495</v>
      </c>
    </row>
    <row r="59" spans="1:2" x14ac:dyDescent="0.25">
      <c r="A59" s="7">
        <f t="shared" si="1"/>
        <v>19998</v>
      </c>
      <c r="B59">
        <v>2.4323600000000001</v>
      </c>
    </row>
    <row r="60" spans="1:2" x14ac:dyDescent="0.25">
      <c r="A60" s="7">
        <f t="shared" si="1"/>
        <v>20029</v>
      </c>
      <c r="B60">
        <v>2.606948</v>
      </c>
    </row>
    <row r="61" spans="1:2" x14ac:dyDescent="0.25">
      <c r="A61" s="7">
        <f t="shared" si="1"/>
        <v>20059</v>
      </c>
      <c r="B61">
        <v>2.6917339999999998</v>
      </c>
    </row>
    <row r="62" spans="1:2" x14ac:dyDescent="0.25">
      <c r="A62" s="7">
        <f t="shared" si="1"/>
        <v>20090</v>
      </c>
      <c r="B62">
        <v>2.7752129999999999</v>
      </c>
    </row>
    <row r="63" spans="1:2" x14ac:dyDescent="0.25">
      <c r="A63" s="7">
        <f t="shared" si="1"/>
        <v>20121</v>
      </c>
      <c r="B63">
        <v>2.9514619999999998</v>
      </c>
    </row>
    <row r="64" spans="1:2" x14ac:dyDescent="0.25">
      <c r="A64" s="7">
        <f t="shared" si="1"/>
        <v>20149</v>
      </c>
      <c r="B64">
        <v>3.1159059999999998</v>
      </c>
    </row>
    <row r="65" spans="1:2" x14ac:dyDescent="0.25">
      <c r="A65" s="7">
        <f t="shared" si="1"/>
        <v>20180</v>
      </c>
      <c r="B65">
        <v>3.098357</v>
      </c>
    </row>
    <row r="66" spans="1:2" x14ac:dyDescent="0.25">
      <c r="A66" s="7">
        <f t="shared" si="1"/>
        <v>20210</v>
      </c>
      <c r="B66">
        <v>3.2633369999999999</v>
      </c>
    </row>
    <row r="67" spans="1:2" x14ac:dyDescent="0.25">
      <c r="A67" s="7">
        <f t="shared" si="1"/>
        <v>20241</v>
      </c>
      <c r="B67">
        <v>3.4257789999999999</v>
      </c>
    </row>
    <row r="68" spans="1:2" x14ac:dyDescent="0.25">
      <c r="A68" s="7">
        <f t="shared" si="1"/>
        <v>20271</v>
      </c>
      <c r="B68">
        <v>3.5024839999999999</v>
      </c>
    </row>
    <row r="69" spans="1:2" x14ac:dyDescent="0.25">
      <c r="A69" s="7">
        <f t="shared" si="1"/>
        <v>20302</v>
      </c>
      <c r="B69">
        <v>3.6729500000000002</v>
      </c>
    </row>
    <row r="70" spans="1:2" x14ac:dyDescent="0.25">
      <c r="A70" s="7">
        <f t="shared" ref="A70:A133" si="2">DATE(YEAR(A69),MONTH(A69)+1,1)</f>
        <v>20333</v>
      </c>
      <c r="B70">
        <v>3.840846</v>
      </c>
    </row>
    <row r="71" spans="1:2" x14ac:dyDescent="0.25">
      <c r="A71" s="7">
        <f t="shared" si="2"/>
        <v>20363</v>
      </c>
      <c r="B71">
        <v>3.7391969999999999</v>
      </c>
    </row>
    <row r="72" spans="1:2" x14ac:dyDescent="0.25">
      <c r="A72" s="7">
        <f t="shared" si="2"/>
        <v>20394</v>
      </c>
      <c r="B72">
        <v>3.90503</v>
      </c>
    </row>
    <row r="73" spans="1:2" x14ac:dyDescent="0.25">
      <c r="A73" s="7">
        <f t="shared" si="2"/>
        <v>20424</v>
      </c>
      <c r="B73">
        <v>4.0657449999999997</v>
      </c>
    </row>
    <row r="74" spans="1:2" x14ac:dyDescent="0.25">
      <c r="A74" s="7">
        <f t="shared" si="2"/>
        <v>20455</v>
      </c>
      <c r="B74">
        <v>3.8762539999999999</v>
      </c>
    </row>
    <row r="75" spans="1:2" x14ac:dyDescent="0.25">
      <c r="A75" s="7">
        <f t="shared" si="2"/>
        <v>20486</v>
      </c>
      <c r="B75">
        <v>3.9497589999999998</v>
      </c>
    </row>
    <row r="76" spans="1:2" x14ac:dyDescent="0.25">
      <c r="A76" s="7">
        <f t="shared" si="2"/>
        <v>20515</v>
      </c>
      <c r="B76">
        <v>3.9400919999999999</v>
      </c>
    </row>
    <row r="77" spans="1:2" x14ac:dyDescent="0.25">
      <c r="A77" s="7">
        <f t="shared" si="2"/>
        <v>20546</v>
      </c>
      <c r="B77">
        <v>3.9340739999999998</v>
      </c>
    </row>
    <row r="78" spans="1:2" x14ac:dyDescent="0.25">
      <c r="A78" s="7">
        <f t="shared" si="2"/>
        <v>20576</v>
      </c>
      <c r="B78">
        <v>3.924258</v>
      </c>
    </row>
    <row r="79" spans="1:2" x14ac:dyDescent="0.25">
      <c r="A79" s="7">
        <f t="shared" si="2"/>
        <v>20607</v>
      </c>
      <c r="B79">
        <v>3.8314339999999998</v>
      </c>
    </row>
    <row r="80" spans="1:2" x14ac:dyDescent="0.25">
      <c r="A80" s="7">
        <f t="shared" si="2"/>
        <v>20637</v>
      </c>
      <c r="B80">
        <v>3.7015560000000001</v>
      </c>
    </row>
    <row r="81" spans="1:2" x14ac:dyDescent="0.25">
      <c r="A81" s="7">
        <f t="shared" si="2"/>
        <v>20668</v>
      </c>
      <c r="B81">
        <v>3.7408700000000001</v>
      </c>
    </row>
    <row r="82" spans="1:2" x14ac:dyDescent="0.25">
      <c r="A82" s="7">
        <f t="shared" si="2"/>
        <v>20699</v>
      </c>
      <c r="B82">
        <v>3.7431459999999999</v>
      </c>
    </row>
    <row r="83" spans="1:2" x14ac:dyDescent="0.25">
      <c r="A83" s="7">
        <f t="shared" si="2"/>
        <v>20729</v>
      </c>
      <c r="B83">
        <v>3.9038119999999998</v>
      </c>
    </row>
    <row r="84" spans="1:2" x14ac:dyDescent="0.25">
      <c r="A84" s="7">
        <f t="shared" si="2"/>
        <v>20760</v>
      </c>
      <c r="B84">
        <v>3.900782</v>
      </c>
    </row>
    <row r="85" spans="1:2" x14ac:dyDescent="0.25">
      <c r="A85" s="7">
        <f t="shared" si="2"/>
        <v>20790</v>
      </c>
      <c r="B85">
        <v>3.719808</v>
      </c>
    </row>
    <row r="86" spans="1:2" x14ac:dyDescent="0.25">
      <c r="A86" s="7">
        <f t="shared" si="2"/>
        <v>20821</v>
      </c>
      <c r="B86">
        <v>3.8959139999999999</v>
      </c>
    </row>
    <row r="87" spans="1:2" x14ac:dyDescent="0.25">
      <c r="A87" s="7">
        <f t="shared" si="2"/>
        <v>20852</v>
      </c>
      <c r="B87">
        <v>3.7080389999999999</v>
      </c>
    </row>
    <row r="88" spans="1:2" x14ac:dyDescent="0.25">
      <c r="A88" s="7">
        <f t="shared" si="2"/>
        <v>20880</v>
      </c>
      <c r="B88">
        <v>3.6178539999999999</v>
      </c>
    </row>
    <row r="89" spans="1:2" x14ac:dyDescent="0.25">
      <c r="A89" s="7">
        <f t="shared" si="2"/>
        <v>20911</v>
      </c>
      <c r="B89">
        <v>3.4402680000000001</v>
      </c>
    </row>
    <row r="90" spans="1:2" x14ac:dyDescent="0.25">
      <c r="A90" s="7">
        <f t="shared" si="2"/>
        <v>20941</v>
      </c>
      <c r="B90">
        <v>3.4460289999999998</v>
      </c>
    </row>
    <row r="91" spans="1:2" x14ac:dyDescent="0.25">
      <c r="A91" s="7">
        <f t="shared" si="2"/>
        <v>20972</v>
      </c>
      <c r="B91">
        <v>3.278848</v>
      </c>
    </row>
    <row r="92" spans="1:2" x14ac:dyDescent="0.25">
      <c r="A92" s="7">
        <f t="shared" si="2"/>
        <v>21002</v>
      </c>
      <c r="B92">
        <v>3.361586</v>
      </c>
    </row>
    <row r="93" spans="1:2" x14ac:dyDescent="0.25">
      <c r="A93" s="7">
        <f t="shared" si="2"/>
        <v>21033</v>
      </c>
      <c r="B93">
        <v>3.1888369999999999</v>
      </c>
    </row>
    <row r="94" spans="1:2" x14ac:dyDescent="0.25">
      <c r="A94" s="7">
        <f t="shared" si="2"/>
        <v>21064</v>
      </c>
      <c r="B94">
        <v>3.114141</v>
      </c>
    </row>
    <row r="95" spans="1:2" x14ac:dyDescent="0.25">
      <c r="A95" s="7">
        <f t="shared" si="2"/>
        <v>21094</v>
      </c>
      <c r="B95">
        <v>2.9504410000000001</v>
      </c>
    </row>
    <row r="96" spans="1:2" x14ac:dyDescent="0.25">
      <c r="A96" s="7">
        <f t="shared" si="2"/>
        <v>21125</v>
      </c>
      <c r="B96">
        <v>2.6136330000000001</v>
      </c>
    </row>
    <row r="97" spans="1:2" x14ac:dyDescent="0.25">
      <c r="A97" s="7">
        <f t="shared" si="2"/>
        <v>21155</v>
      </c>
      <c r="B97">
        <v>2.534808</v>
      </c>
    </row>
    <row r="98" spans="1:2" x14ac:dyDescent="0.25">
      <c r="A98" s="7">
        <f t="shared" si="2"/>
        <v>21186</v>
      </c>
      <c r="B98">
        <v>2.461875</v>
      </c>
    </row>
    <row r="99" spans="1:2" x14ac:dyDescent="0.25">
      <c r="A99" s="7">
        <f t="shared" si="2"/>
        <v>21217</v>
      </c>
      <c r="B99">
        <v>2.308233</v>
      </c>
    </row>
    <row r="100" spans="1:2" x14ac:dyDescent="0.25">
      <c r="A100" s="7">
        <f t="shared" si="2"/>
        <v>21245</v>
      </c>
      <c r="B100">
        <v>2.2313960000000002</v>
      </c>
    </row>
    <row r="101" spans="1:2" x14ac:dyDescent="0.25">
      <c r="A101" s="7">
        <f t="shared" si="2"/>
        <v>21276</v>
      </c>
      <c r="B101">
        <v>2.1536430000000002</v>
      </c>
    </row>
    <row r="102" spans="1:2" x14ac:dyDescent="0.25">
      <c r="A102" s="7">
        <f t="shared" si="2"/>
        <v>21306</v>
      </c>
      <c r="B102">
        <v>2.158423</v>
      </c>
    </row>
    <row r="103" spans="1:2" x14ac:dyDescent="0.25">
      <c r="A103" s="7">
        <f t="shared" si="2"/>
        <v>21337</v>
      </c>
      <c r="B103">
        <v>2.2484009999999999</v>
      </c>
    </row>
    <row r="104" spans="1:2" x14ac:dyDescent="0.25">
      <c r="A104" s="7">
        <f t="shared" si="2"/>
        <v>21367</v>
      </c>
      <c r="B104">
        <v>2.3326099999999999</v>
      </c>
    </row>
    <row r="105" spans="1:2" x14ac:dyDescent="0.25">
      <c r="A105" s="7">
        <f t="shared" si="2"/>
        <v>21398</v>
      </c>
      <c r="B105">
        <v>2.4130590000000001</v>
      </c>
    </row>
    <row r="106" spans="1:2" x14ac:dyDescent="0.25">
      <c r="A106" s="7">
        <f t="shared" si="2"/>
        <v>21429</v>
      </c>
      <c r="B106">
        <v>2.5780669999999999</v>
      </c>
    </row>
    <row r="107" spans="1:2" x14ac:dyDescent="0.25">
      <c r="A107" s="7">
        <f t="shared" si="2"/>
        <v>21459</v>
      </c>
      <c r="B107">
        <v>2.5791179999999998</v>
      </c>
    </row>
    <row r="108" spans="1:2" x14ac:dyDescent="0.25">
      <c r="A108" s="7">
        <f t="shared" si="2"/>
        <v>21490</v>
      </c>
      <c r="B108">
        <v>2.6445280000000002</v>
      </c>
    </row>
    <row r="109" spans="1:2" x14ac:dyDescent="0.25">
      <c r="A109" s="7">
        <f t="shared" si="2"/>
        <v>21520</v>
      </c>
      <c r="B109">
        <v>2.8129780000000002</v>
      </c>
    </row>
    <row r="110" spans="1:2" x14ac:dyDescent="0.25">
      <c r="A110" s="7">
        <f t="shared" si="2"/>
        <v>21551</v>
      </c>
      <c r="B110">
        <v>2.7919130000000001</v>
      </c>
    </row>
    <row r="111" spans="1:2" x14ac:dyDescent="0.25">
      <c r="A111" s="7">
        <f t="shared" si="2"/>
        <v>21582</v>
      </c>
      <c r="B111">
        <v>2.954809</v>
      </c>
    </row>
    <row r="112" spans="1:2" x14ac:dyDescent="0.25">
      <c r="A112" s="7">
        <f t="shared" si="2"/>
        <v>21610</v>
      </c>
      <c r="B112">
        <v>3.1092059999999999</v>
      </c>
    </row>
    <row r="113" spans="1:2" x14ac:dyDescent="0.25">
      <c r="A113" s="7">
        <f t="shared" si="2"/>
        <v>21641</v>
      </c>
      <c r="B113">
        <v>3.2632279999999998</v>
      </c>
    </row>
    <row r="114" spans="1:2" x14ac:dyDescent="0.25">
      <c r="A114" s="7">
        <f t="shared" si="2"/>
        <v>21671</v>
      </c>
      <c r="B114">
        <v>3.2492730000000001</v>
      </c>
    </row>
    <row r="115" spans="1:2" x14ac:dyDescent="0.25">
      <c r="A115" s="7">
        <f t="shared" si="2"/>
        <v>21702</v>
      </c>
      <c r="B115">
        <v>3.4120680000000001</v>
      </c>
    </row>
    <row r="116" spans="1:2" x14ac:dyDescent="0.25">
      <c r="A116" s="7">
        <f t="shared" si="2"/>
        <v>21732</v>
      </c>
      <c r="B116">
        <v>3.5743480000000001</v>
      </c>
    </row>
    <row r="117" spans="1:2" x14ac:dyDescent="0.25">
      <c r="A117" s="7">
        <f t="shared" si="2"/>
        <v>21763</v>
      </c>
      <c r="B117">
        <v>3.4338820000000001</v>
      </c>
    </row>
    <row r="118" spans="1:2" x14ac:dyDescent="0.25">
      <c r="A118" s="7">
        <f t="shared" si="2"/>
        <v>21794</v>
      </c>
      <c r="B118">
        <v>3.5137339999999999</v>
      </c>
    </row>
    <row r="119" spans="1:2" x14ac:dyDescent="0.25">
      <c r="A119" s="7">
        <f t="shared" si="2"/>
        <v>21824</v>
      </c>
      <c r="B119">
        <v>3.4324669999999999</v>
      </c>
    </row>
    <row r="120" spans="1:2" x14ac:dyDescent="0.25">
      <c r="A120" s="7">
        <f t="shared" si="2"/>
        <v>21855</v>
      </c>
      <c r="B120">
        <v>3.4148040000000002</v>
      </c>
    </row>
    <row r="121" spans="1:2" x14ac:dyDescent="0.25">
      <c r="A121" s="7">
        <f t="shared" si="2"/>
        <v>21885</v>
      </c>
      <c r="B121">
        <v>3.3807659999999999</v>
      </c>
    </row>
    <row r="122" spans="1:2" x14ac:dyDescent="0.25">
      <c r="A122" s="7">
        <f t="shared" si="2"/>
        <v>21916</v>
      </c>
      <c r="B122">
        <v>3.4589639999999999</v>
      </c>
    </row>
    <row r="123" spans="1:2" x14ac:dyDescent="0.25">
      <c r="A123" s="7">
        <f t="shared" si="2"/>
        <v>21947</v>
      </c>
      <c r="B123">
        <v>3.4437989999999998</v>
      </c>
    </row>
    <row r="124" spans="1:2" x14ac:dyDescent="0.25">
      <c r="A124" s="7">
        <f t="shared" si="2"/>
        <v>21976</v>
      </c>
      <c r="B124">
        <v>3.2791169999999998</v>
      </c>
    </row>
    <row r="125" spans="1:2" x14ac:dyDescent="0.25">
      <c r="A125" s="7">
        <f t="shared" si="2"/>
        <v>22007</v>
      </c>
      <c r="B125">
        <v>3.1744020000000002</v>
      </c>
    </row>
    <row r="126" spans="1:2" x14ac:dyDescent="0.25">
      <c r="A126" s="7">
        <f t="shared" si="2"/>
        <v>22037</v>
      </c>
      <c r="B126">
        <v>3.1942159999999999</v>
      </c>
    </row>
    <row r="127" spans="1:2" x14ac:dyDescent="0.25">
      <c r="A127" s="7">
        <f t="shared" si="2"/>
        <v>22068</v>
      </c>
      <c r="B127">
        <v>3.1173109999999999</v>
      </c>
    </row>
    <row r="128" spans="1:2" x14ac:dyDescent="0.25">
      <c r="A128" s="7">
        <f t="shared" si="2"/>
        <v>22098</v>
      </c>
      <c r="B128">
        <v>3.035517</v>
      </c>
    </row>
    <row r="129" spans="1:2" x14ac:dyDescent="0.25">
      <c r="A129" s="7">
        <f t="shared" si="2"/>
        <v>22129</v>
      </c>
      <c r="B129">
        <v>2.9528829999999999</v>
      </c>
    </row>
    <row r="130" spans="1:2" x14ac:dyDescent="0.25">
      <c r="A130" s="7">
        <f t="shared" si="2"/>
        <v>22160</v>
      </c>
      <c r="B130">
        <v>2.8708420000000001</v>
      </c>
    </row>
    <row r="131" spans="1:2" x14ac:dyDescent="0.25">
      <c r="A131" s="7">
        <f t="shared" si="2"/>
        <v>22190</v>
      </c>
      <c r="B131">
        <v>2.7061609999999998</v>
      </c>
    </row>
    <row r="132" spans="1:2" x14ac:dyDescent="0.25">
      <c r="A132" s="7">
        <f t="shared" si="2"/>
        <v>22221</v>
      </c>
      <c r="B132">
        <v>2.7152880000000001</v>
      </c>
    </row>
    <row r="133" spans="1:2" x14ac:dyDescent="0.25">
      <c r="A133" s="7">
        <f t="shared" si="2"/>
        <v>22251</v>
      </c>
      <c r="B133">
        <v>2.5559560000000001</v>
      </c>
    </row>
    <row r="134" spans="1:2" x14ac:dyDescent="0.25">
      <c r="A134" s="7">
        <f t="shared" ref="A134:A197" si="3">DATE(YEAR(A133),MONTH(A133)+1,1)</f>
        <v>22282</v>
      </c>
      <c r="B134">
        <v>2.5588120000000001</v>
      </c>
    </row>
    <row r="135" spans="1:2" x14ac:dyDescent="0.25">
      <c r="A135" s="7">
        <f t="shared" si="3"/>
        <v>22313</v>
      </c>
      <c r="B135">
        <v>2.5648810000000002</v>
      </c>
    </row>
    <row r="136" spans="1:2" x14ac:dyDescent="0.25">
      <c r="A136" s="7">
        <f t="shared" si="3"/>
        <v>22341</v>
      </c>
      <c r="B136">
        <v>2.5598139999999998</v>
      </c>
    </row>
    <row r="137" spans="1:2" x14ac:dyDescent="0.25">
      <c r="A137" s="7">
        <f t="shared" si="3"/>
        <v>22372</v>
      </c>
      <c r="B137">
        <v>2.5615320000000001</v>
      </c>
    </row>
    <row r="138" spans="1:2" x14ac:dyDescent="0.25">
      <c r="A138" s="7">
        <f t="shared" si="3"/>
        <v>22402</v>
      </c>
      <c r="B138">
        <v>2.7243249999999999</v>
      </c>
    </row>
    <row r="139" spans="1:2" x14ac:dyDescent="0.25">
      <c r="A139" s="7">
        <f t="shared" si="3"/>
        <v>22433</v>
      </c>
      <c r="B139">
        <v>2.714534</v>
      </c>
    </row>
    <row r="140" spans="1:2" x14ac:dyDescent="0.25">
      <c r="A140" s="7">
        <f t="shared" si="3"/>
        <v>22463</v>
      </c>
      <c r="B140">
        <v>2.79176</v>
      </c>
    </row>
    <row r="141" spans="1:2" x14ac:dyDescent="0.25">
      <c r="A141" s="7">
        <f t="shared" si="3"/>
        <v>22494</v>
      </c>
      <c r="B141">
        <v>2.8670879999999999</v>
      </c>
    </row>
    <row r="142" spans="1:2" x14ac:dyDescent="0.25">
      <c r="A142" s="7">
        <f t="shared" si="3"/>
        <v>22525</v>
      </c>
      <c r="B142">
        <v>2.9466389999999998</v>
      </c>
    </row>
    <row r="143" spans="1:2" x14ac:dyDescent="0.25">
      <c r="A143" s="7">
        <f t="shared" si="3"/>
        <v>22555</v>
      </c>
      <c r="B143">
        <v>3.1073620000000002</v>
      </c>
    </row>
    <row r="144" spans="1:2" x14ac:dyDescent="0.25">
      <c r="A144" s="7">
        <f t="shared" si="3"/>
        <v>22586</v>
      </c>
      <c r="B144">
        <v>3.1784029999999999</v>
      </c>
    </row>
    <row r="145" spans="1:2" x14ac:dyDescent="0.25">
      <c r="A145" s="7">
        <f t="shared" si="3"/>
        <v>22616</v>
      </c>
      <c r="B145">
        <v>3.1709890000000001</v>
      </c>
    </row>
    <row r="146" spans="1:2" x14ac:dyDescent="0.25">
      <c r="A146" s="7">
        <f t="shared" si="3"/>
        <v>22647</v>
      </c>
      <c r="B146">
        <v>3.3366669999999998</v>
      </c>
    </row>
    <row r="147" spans="1:2" x14ac:dyDescent="0.25">
      <c r="A147" s="7">
        <f t="shared" si="3"/>
        <v>22678</v>
      </c>
      <c r="B147">
        <v>3.2358009999999999</v>
      </c>
    </row>
    <row r="148" spans="1:2" x14ac:dyDescent="0.25">
      <c r="A148" s="7">
        <f t="shared" si="3"/>
        <v>22706</v>
      </c>
      <c r="B148">
        <v>3.230591</v>
      </c>
    </row>
    <row r="149" spans="1:2" x14ac:dyDescent="0.25">
      <c r="A149" s="7">
        <f t="shared" si="3"/>
        <v>22737</v>
      </c>
      <c r="B149">
        <v>3.2117079999999998</v>
      </c>
    </row>
    <row r="150" spans="1:2" x14ac:dyDescent="0.25">
      <c r="A150" s="7">
        <f t="shared" si="3"/>
        <v>22767</v>
      </c>
      <c r="B150">
        <v>3.2925789999999999</v>
      </c>
    </row>
    <row r="151" spans="1:2" x14ac:dyDescent="0.25">
      <c r="A151" s="7">
        <f t="shared" si="3"/>
        <v>22798</v>
      </c>
      <c r="B151">
        <v>3.2092260000000001</v>
      </c>
    </row>
    <row r="152" spans="1:2" x14ac:dyDescent="0.25">
      <c r="A152" s="7">
        <f t="shared" si="3"/>
        <v>22828</v>
      </c>
      <c r="B152">
        <v>3.203354</v>
      </c>
    </row>
    <row r="153" spans="1:2" x14ac:dyDescent="0.25">
      <c r="A153" s="7">
        <f t="shared" si="3"/>
        <v>22859</v>
      </c>
      <c r="B153">
        <v>3.1160739999999998</v>
      </c>
    </row>
    <row r="154" spans="1:2" x14ac:dyDescent="0.25">
      <c r="A154" s="7">
        <f t="shared" si="3"/>
        <v>22890</v>
      </c>
      <c r="B154">
        <v>3.108336</v>
      </c>
    </row>
    <row r="155" spans="1:2" x14ac:dyDescent="0.25">
      <c r="A155" s="7">
        <f t="shared" si="3"/>
        <v>22920</v>
      </c>
      <c r="B155">
        <v>3.0230809999999999</v>
      </c>
    </row>
    <row r="156" spans="1:2" x14ac:dyDescent="0.25">
      <c r="A156" s="7">
        <f t="shared" si="3"/>
        <v>22951</v>
      </c>
      <c r="B156">
        <v>3.0223260000000001</v>
      </c>
    </row>
    <row r="157" spans="1:2" x14ac:dyDescent="0.25">
      <c r="A157" s="7">
        <f t="shared" si="3"/>
        <v>22981</v>
      </c>
      <c r="B157">
        <v>3.0238369999999999</v>
      </c>
    </row>
    <row r="158" spans="1:2" x14ac:dyDescent="0.25">
      <c r="A158" s="7">
        <f t="shared" si="3"/>
        <v>23012</v>
      </c>
      <c r="B158">
        <v>3.1006369999999999</v>
      </c>
    </row>
    <row r="159" spans="1:2" x14ac:dyDescent="0.25">
      <c r="A159" s="7">
        <f t="shared" si="3"/>
        <v>23043</v>
      </c>
      <c r="B159">
        <v>3.0942959999999999</v>
      </c>
    </row>
    <row r="160" spans="1:2" x14ac:dyDescent="0.25">
      <c r="A160" s="7">
        <f t="shared" si="3"/>
        <v>23071</v>
      </c>
      <c r="B160">
        <v>3.089296</v>
      </c>
    </row>
    <row r="161" spans="1:2" x14ac:dyDescent="0.25">
      <c r="A161" s="7">
        <f t="shared" si="3"/>
        <v>23102</v>
      </c>
      <c r="B161">
        <v>3.0752090000000001</v>
      </c>
    </row>
    <row r="162" spans="1:2" x14ac:dyDescent="0.25">
      <c r="A162" s="7">
        <f t="shared" si="3"/>
        <v>23132</v>
      </c>
      <c r="B162">
        <v>2.9923790000000001</v>
      </c>
    </row>
    <row r="163" spans="1:2" x14ac:dyDescent="0.25">
      <c r="A163" s="7">
        <f t="shared" si="3"/>
        <v>23163</v>
      </c>
      <c r="B163">
        <v>2.9901599999999999</v>
      </c>
    </row>
    <row r="164" spans="1:2" x14ac:dyDescent="0.25">
      <c r="A164" s="7">
        <f t="shared" si="3"/>
        <v>23193</v>
      </c>
      <c r="B164">
        <v>3.0635680000000001</v>
      </c>
    </row>
    <row r="165" spans="1:2" x14ac:dyDescent="0.25">
      <c r="A165" s="7">
        <f t="shared" si="3"/>
        <v>23224</v>
      </c>
      <c r="B165">
        <v>3.0573769999999998</v>
      </c>
    </row>
    <row r="166" spans="1:2" x14ac:dyDescent="0.25">
      <c r="A166" s="7">
        <f t="shared" si="3"/>
        <v>23255</v>
      </c>
      <c r="B166">
        <v>3.048378</v>
      </c>
    </row>
    <row r="167" spans="1:2" x14ac:dyDescent="0.25">
      <c r="A167" s="7">
        <f t="shared" si="3"/>
        <v>23285</v>
      </c>
      <c r="B167">
        <v>3.1173479999999998</v>
      </c>
    </row>
    <row r="168" spans="1:2" x14ac:dyDescent="0.25">
      <c r="A168" s="7">
        <f t="shared" si="3"/>
        <v>23316</v>
      </c>
      <c r="B168">
        <v>3.0389539999999999</v>
      </c>
    </row>
    <row r="169" spans="1:2" x14ac:dyDescent="0.25">
      <c r="A169" s="7">
        <f t="shared" si="3"/>
        <v>23346</v>
      </c>
      <c r="B169">
        <v>3.193044</v>
      </c>
    </row>
    <row r="170" spans="1:2" x14ac:dyDescent="0.25">
      <c r="A170" s="7">
        <f t="shared" si="3"/>
        <v>23377</v>
      </c>
      <c r="B170">
        <v>3.1859899999999999</v>
      </c>
    </row>
    <row r="171" spans="1:2" x14ac:dyDescent="0.25">
      <c r="A171" s="7">
        <f t="shared" si="3"/>
        <v>23408</v>
      </c>
      <c r="B171">
        <v>3.17137</v>
      </c>
    </row>
    <row r="172" spans="1:2" x14ac:dyDescent="0.25">
      <c r="A172" s="7">
        <f t="shared" si="3"/>
        <v>23437</v>
      </c>
      <c r="B172">
        <v>3.163373</v>
      </c>
    </row>
    <row r="173" spans="1:2" x14ac:dyDescent="0.25">
      <c r="A173" s="7">
        <f t="shared" si="3"/>
        <v>23468</v>
      </c>
      <c r="B173">
        <v>3.3201079999999998</v>
      </c>
    </row>
    <row r="174" spans="1:2" x14ac:dyDescent="0.25">
      <c r="A174" s="7">
        <f t="shared" si="3"/>
        <v>23498</v>
      </c>
      <c r="B174">
        <v>3.3106209999999998</v>
      </c>
    </row>
    <row r="175" spans="1:2" x14ac:dyDescent="0.25">
      <c r="A175" s="7">
        <f t="shared" si="3"/>
        <v>23529</v>
      </c>
      <c r="B175">
        <v>3.3817599999999999</v>
      </c>
    </row>
    <row r="176" spans="1:2" x14ac:dyDescent="0.25">
      <c r="A176" s="7">
        <f t="shared" si="3"/>
        <v>23559</v>
      </c>
      <c r="B176">
        <v>3.527479</v>
      </c>
    </row>
    <row r="177" spans="1:2" x14ac:dyDescent="0.25">
      <c r="A177" s="7">
        <f t="shared" si="3"/>
        <v>23590</v>
      </c>
      <c r="B177">
        <v>3.436852</v>
      </c>
    </row>
    <row r="178" spans="1:2" x14ac:dyDescent="0.25">
      <c r="A178" s="7">
        <f t="shared" si="3"/>
        <v>23621</v>
      </c>
      <c r="B178">
        <v>3.498075</v>
      </c>
    </row>
    <row r="179" spans="1:2" x14ac:dyDescent="0.25">
      <c r="A179" s="7">
        <f t="shared" si="3"/>
        <v>23651</v>
      </c>
      <c r="B179">
        <v>3.5045600000000001</v>
      </c>
    </row>
    <row r="180" spans="1:2" x14ac:dyDescent="0.25">
      <c r="A180" s="7">
        <f t="shared" si="3"/>
        <v>23682</v>
      </c>
      <c r="B180">
        <v>3.634172</v>
      </c>
    </row>
    <row r="181" spans="1:2" x14ac:dyDescent="0.25">
      <c r="A181" s="7">
        <f t="shared" si="3"/>
        <v>23712</v>
      </c>
      <c r="B181">
        <v>3.621756</v>
      </c>
    </row>
    <row r="182" spans="1:2" x14ac:dyDescent="0.25">
      <c r="A182" s="7">
        <f t="shared" si="3"/>
        <v>23743</v>
      </c>
      <c r="B182">
        <v>3.6118480000000002</v>
      </c>
    </row>
    <row r="183" spans="1:2" x14ac:dyDescent="0.25">
      <c r="A183" s="7">
        <f t="shared" si="3"/>
        <v>23774</v>
      </c>
      <c r="B183">
        <v>3.7518799999999999</v>
      </c>
    </row>
    <row r="184" spans="1:2" x14ac:dyDescent="0.25">
      <c r="A184" s="7">
        <f t="shared" si="3"/>
        <v>23802</v>
      </c>
      <c r="B184">
        <v>3.815496</v>
      </c>
    </row>
    <row r="185" spans="1:2" x14ac:dyDescent="0.25">
      <c r="A185" s="7">
        <f t="shared" si="3"/>
        <v>23833</v>
      </c>
      <c r="B185">
        <v>3.875337</v>
      </c>
    </row>
    <row r="186" spans="1:2" x14ac:dyDescent="0.25">
      <c r="A186" s="7">
        <f t="shared" si="3"/>
        <v>23863</v>
      </c>
      <c r="B186">
        <v>4.0117320000000003</v>
      </c>
    </row>
    <row r="187" spans="1:2" x14ac:dyDescent="0.25">
      <c r="A187" s="7">
        <f t="shared" si="3"/>
        <v>23894</v>
      </c>
      <c r="B187">
        <v>3.9986440000000001</v>
      </c>
    </row>
    <row r="188" spans="1:2" x14ac:dyDescent="0.25">
      <c r="A188" s="7">
        <f t="shared" si="3"/>
        <v>23924</v>
      </c>
      <c r="B188">
        <v>3.980737</v>
      </c>
    </row>
    <row r="189" spans="1:2" x14ac:dyDescent="0.25">
      <c r="A189" s="7">
        <f t="shared" si="3"/>
        <v>23955</v>
      </c>
      <c r="B189">
        <v>4.1130750000000003</v>
      </c>
    </row>
    <row r="190" spans="1:2" x14ac:dyDescent="0.25">
      <c r="A190" s="7">
        <f t="shared" si="3"/>
        <v>23986</v>
      </c>
      <c r="B190">
        <v>4.2444790000000001</v>
      </c>
    </row>
    <row r="191" spans="1:2" x14ac:dyDescent="0.25">
      <c r="A191" s="7">
        <f t="shared" si="3"/>
        <v>24016</v>
      </c>
      <c r="B191">
        <v>4.3771779999999998</v>
      </c>
    </row>
    <row r="192" spans="1:2" x14ac:dyDescent="0.25">
      <c r="A192" s="7">
        <f t="shared" si="3"/>
        <v>24047</v>
      </c>
      <c r="B192">
        <v>4.6529020000000001</v>
      </c>
    </row>
    <row r="193" spans="1:2" x14ac:dyDescent="0.25">
      <c r="A193" s="7">
        <f t="shared" si="3"/>
        <v>24077</v>
      </c>
      <c r="B193">
        <v>4.7021839999999999</v>
      </c>
    </row>
    <row r="194" spans="1:2" x14ac:dyDescent="0.25">
      <c r="A194" s="7">
        <f t="shared" si="3"/>
        <v>24108</v>
      </c>
      <c r="B194">
        <v>4.7598450000000003</v>
      </c>
    </row>
    <row r="195" spans="1:2" x14ac:dyDescent="0.25">
      <c r="A195" s="7">
        <f t="shared" si="3"/>
        <v>24139</v>
      </c>
      <c r="B195">
        <v>4.8124469999999997</v>
      </c>
    </row>
    <row r="196" spans="1:2" x14ac:dyDescent="0.25">
      <c r="A196" s="7">
        <f t="shared" si="3"/>
        <v>24167</v>
      </c>
      <c r="B196">
        <v>5.0722050000000003</v>
      </c>
    </row>
    <row r="197" spans="1:2" x14ac:dyDescent="0.25">
      <c r="A197" s="7">
        <f t="shared" si="3"/>
        <v>24198</v>
      </c>
      <c r="B197">
        <v>4.8360750000000001</v>
      </c>
    </row>
    <row r="198" spans="1:2" x14ac:dyDescent="0.25">
      <c r="A198" s="7">
        <f t="shared" ref="A198:A261" si="4">DATE(YEAR(A197),MONTH(A197)+1,1)</f>
        <v>24228</v>
      </c>
      <c r="B198">
        <v>4.8870690000000003</v>
      </c>
    </row>
    <row r="199" spans="1:2" x14ac:dyDescent="0.25">
      <c r="A199" s="7">
        <f t="shared" si="4"/>
        <v>24259</v>
      </c>
      <c r="B199">
        <v>4.9280749999999998</v>
      </c>
    </row>
    <row r="200" spans="1:2" x14ac:dyDescent="0.25">
      <c r="A200" s="7">
        <f t="shared" si="4"/>
        <v>24289</v>
      </c>
      <c r="B200">
        <v>4.9134359999999999</v>
      </c>
    </row>
    <row r="201" spans="1:2" x14ac:dyDescent="0.25">
      <c r="A201" s="7">
        <f t="shared" si="4"/>
        <v>24320</v>
      </c>
      <c r="B201">
        <v>4.8267639999999998</v>
      </c>
    </row>
    <row r="202" spans="1:2" x14ac:dyDescent="0.25">
      <c r="A202" s="7">
        <f t="shared" si="4"/>
        <v>24351</v>
      </c>
      <c r="B202">
        <v>4.7456300000000002</v>
      </c>
    </row>
    <row r="203" spans="1:2" x14ac:dyDescent="0.25">
      <c r="A203" s="7">
        <f t="shared" si="4"/>
        <v>24381</v>
      </c>
      <c r="B203">
        <v>4.7303369999999996</v>
      </c>
    </row>
    <row r="204" spans="1:2" x14ac:dyDescent="0.25">
      <c r="A204" s="7">
        <f t="shared" si="4"/>
        <v>24412</v>
      </c>
      <c r="B204">
        <v>4.7183320000000002</v>
      </c>
    </row>
    <row r="205" spans="1:2" x14ac:dyDescent="0.25">
      <c r="A205" s="7">
        <f t="shared" si="4"/>
        <v>24442</v>
      </c>
      <c r="B205">
        <v>4.6350769999999999</v>
      </c>
    </row>
    <row r="206" spans="1:2" x14ac:dyDescent="0.25">
      <c r="A206" s="7">
        <f t="shared" si="4"/>
        <v>24473</v>
      </c>
      <c r="B206">
        <v>4.6903420000000002</v>
      </c>
    </row>
    <row r="207" spans="1:2" x14ac:dyDescent="0.25">
      <c r="A207" s="7">
        <f t="shared" si="4"/>
        <v>24504</v>
      </c>
      <c r="B207">
        <v>4.6189249999999999</v>
      </c>
    </row>
    <row r="208" spans="1:2" x14ac:dyDescent="0.25">
      <c r="A208" s="7">
        <f t="shared" si="4"/>
        <v>24532</v>
      </c>
      <c r="B208">
        <v>4.4719179999999996</v>
      </c>
    </row>
    <row r="209" spans="1:2" x14ac:dyDescent="0.25">
      <c r="A209" s="7">
        <f t="shared" si="4"/>
        <v>24563</v>
      </c>
      <c r="B209">
        <v>4.5461619999999998</v>
      </c>
    </row>
    <row r="210" spans="1:2" x14ac:dyDescent="0.25">
      <c r="A210" s="7">
        <f t="shared" si="4"/>
        <v>24593</v>
      </c>
      <c r="B210">
        <v>4.4659199999999997</v>
      </c>
    </row>
    <row r="211" spans="1:2" x14ac:dyDescent="0.25">
      <c r="A211" s="7">
        <f t="shared" si="4"/>
        <v>24624</v>
      </c>
      <c r="B211">
        <v>4.4569539999999996</v>
      </c>
    </row>
    <row r="212" spans="1:2" x14ac:dyDescent="0.25">
      <c r="A212" s="7">
        <f t="shared" si="4"/>
        <v>24654</v>
      </c>
      <c r="B212">
        <v>4.3781920000000003</v>
      </c>
    </row>
    <row r="213" spans="1:2" x14ac:dyDescent="0.25">
      <c r="A213" s="7">
        <f t="shared" si="4"/>
        <v>24685</v>
      </c>
      <c r="B213">
        <v>4.4997670000000003</v>
      </c>
    </row>
    <row r="214" spans="1:2" x14ac:dyDescent="0.25">
      <c r="A214" s="7">
        <f t="shared" si="4"/>
        <v>24716</v>
      </c>
      <c r="B214">
        <v>4.4291330000000002</v>
      </c>
    </row>
    <row r="215" spans="1:2" x14ac:dyDescent="0.25">
      <c r="A215" s="7">
        <f t="shared" si="4"/>
        <v>24746</v>
      </c>
      <c r="B215">
        <v>4.5632679999999999</v>
      </c>
    </row>
    <row r="216" spans="1:2" x14ac:dyDescent="0.25">
      <c r="A216" s="7">
        <f t="shared" si="4"/>
        <v>24777</v>
      </c>
      <c r="B216">
        <v>4.4619220000000004</v>
      </c>
    </row>
    <row r="217" spans="1:2" x14ac:dyDescent="0.25">
      <c r="A217" s="7">
        <f t="shared" si="4"/>
        <v>24807</v>
      </c>
      <c r="B217">
        <v>4.517226</v>
      </c>
    </row>
    <row r="218" spans="1:2" x14ac:dyDescent="0.25">
      <c r="A218" s="7">
        <f t="shared" si="4"/>
        <v>24838</v>
      </c>
      <c r="B218">
        <v>4.5921900000000004</v>
      </c>
    </row>
    <row r="219" spans="1:2" x14ac:dyDescent="0.25">
      <c r="A219" s="7">
        <f t="shared" si="4"/>
        <v>24869</v>
      </c>
      <c r="B219">
        <v>4.4961229999999999</v>
      </c>
    </row>
    <row r="220" spans="1:2" x14ac:dyDescent="0.25">
      <c r="A220" s="7">
        <f t="shared" si="4"/>
        <v>24898</v>
      </c>
      <c r="B220">
        <v>4.5586849999999997</v>
      </c>
    </row>
    <row r="221" spans="1:2" x14ac:dyDescent="0.25">
      <c r="A221" s="7">
        <f t="shared" si="4"/>
        <v>24929</v>
      </c>
      <c r="B221">
        <v>4.6767649999999996</v>
      </c>
    </row>
    <row r="222" spans="1:2" x14ac:dyDescent="0.25">
      <c r="A222" s="7">
        <f t="shared" si="4"/>
        <v>24959</v>
      </c>
      <c r="B222">
        <v>4.6700600000000003</v>
      </c>
    </row>
    <row r="223" spans="1:2" x14ac:dyDescent="0.25">
      <c r="A223" s="7">
        <f t="shared" si="4"/>
        <v>24990</v>
      </c>
      <c r="B223">
        <v>4.6527289999999999</v>
      </c>
    </row>
    <row r="224" spans="1:2" x14ac:dyDescent="0.25">
      <c r="A224" s="7">
        <f t="shared" si="4"/>
        <v>25020</v>
      </c>
      <c r="B224">
        <v>4.7719889999999996</v>
      </c>
    </row>
    <row r="225" spans="1:2" x14ac:dyDescent="0.25">
      <c r="A225" s="7">
        <f t="shared" si="4"/>
        <v>25051</v>
      </c>
      <c r="B225">
        <v>4.8248939999999996</v>
      </c>
    </row>
    <row r="226" spans="1:2" x14ac:dyDescent="0.25">
      <c r="A226" s="7">
        <f t="shared" si="4"/>
        <v>25082</v>
      </c>
      <c r="B226">
        <v>4.8805490000000002</v>
      </c>
    </row>
    <row r="227" spans="1:2" x14ac:dyDescent="0.25">
      <c r="A227" s="7">
        <f t="shared" si="4"/>
        <v>25112</v>
      </c>
      <c r="B227">
        <v>5.130522</v>
      </c>
    </row>
    <row r="228" spans="1:2" x14ac:dyDescent="0.25">
      <c r="A228" s="7">
        <f t="shared" si="4"/>
        <v>25143</v>
      </c>
      <c r="B228">
        <v>5.1108140000000004</v>
      </c>
    </row>
    <row r="229" spans="1:2" x14ac:dyDescent="0.25">
      <c r="A229" s="7">
        <f t="shared" si="4"/>
        <v>25173</v>
      </c>
      <c r="B229">
        <v>5.0254989999999999</v>
      </c>
    </row>
    <row r="230" spans="1:2" x14ac:dyDescent="0.25">
      <c r="A230" s="7">
        <f t="shared" si="4"/>
        <v>25204</v>
      </c>
      <c r="B230">
        <v>5.2093540000000003</v>
      </c>
    </row>
    <row r="231" spans="1:2" x14ac:dyDescent="0.25">
      <c r="A231" s="7">
        <f t="shared" si="4"/>
        <v>25235</v>
      </c>
      <c r="B231">
        <v>5.189921</v>
      </c>
    </row>
    <row r="232" spans="1:2" x14ac:dyDescent="0.25">
      <c r="A232" s="7">
        <f t="shared" si="4"/>
        <v>25263</v>
      </c>
      <c r="B232">
        <v>5.2399789999999999</v>
      </c>
    </row>
    <row r="233" spans="1:2" x14ac:dyDescent="0.25">
      <c r="A233" s="7">
        <f t="shared" si="4"/>
        <v>25294</v>
      </c>
      <c r="B233">
        <v>5.2275660000000004</v>
      </c>
    </row>
    <row r="234" spans="1:2" x14ac:dyDescent="0.25">
      <c r="A234" s="7">
        <f t="shared" si="4"/>
        <v>25324</v>
      </c>
      <c r="B234">
        <v>5.2085369999999998</v>
      </c>
    </row>
    <row r="235" spans="1:2" x14ac:dyDescent="0.25">
      <c r="A235" s="7">
        <f t="shared" si="4"/>
        <v>25355</v>
      </c>
      <c r="B235">
        <v>5.0561800000000003</v>
      </c>
    </row>
    <row r="236" spans="1:2" x14ac:dyDescent="0.25">
      <c r="A236" s="7">
        <f t="shared" si="4"/>
        <v>25385</v>
      </c>
      <c r="B236">
        <v>4.9847239999999999</v>
      </c>
    </row>
    <row r="237" spans="1:2" x14ac:dyDescent="0.25">
      <c r="A237" s="7">
        <f t="shared" si="4"/>
        <v>25416</v>
      </c>
      <c r="B237">
        <v>4.9009320000000001</v>
      </c>
    </row>
    <row r="238" spans="1:2" x14ac:dyDescent="0.25">
      <c r="A238" s="7">
        <f t="shared" si="4"/>
        <v>25447</v>
      </c>
      <c r="B238">
        <v>5.1652050000000003</v>
      </c>
    </row>
    <row r="239" spans="1:2" x14ac:dyDescent="0.25">
      <c r="A239" s="7">
        <f t="shared" si="4"/>
        <v>25477</v>
      </c>
      <c r="B239">
        <v>5.0862239999999996</v>
      </c>
    </row>
    <row r="240" spans="1:2" x14ac:dyDescent="0.25">
      <c r="A240" s="7">
        <f t="shared" si="4"/>
        <v>25508</v>
      </c>
      <c r="B240">
        <v>4.9596200000000001</v>
      </c>
    </row>
    <row r="241" spans="1:2" x14ac:dyDescent="0.25">
      <c r="A241" s="7">
        <f t="shared" si="4"/>
        <v>25538</v>
      </c>
      <c r="B241">
        <v>4.8204919999999998</v>
      </c>
    </row>
    <row r="242" spans="1:2" x14ac:dyDescent="0.25">
      <c r="A242" s="7">
        <f t="shared" si="4"/>
        <v>25569</v>
      </c>
      <c r="B242">
        <v>4.5675020000000002</v>
      </c>
    </row>
    <row r="243" spans="1:2" x14ac:dyDescent="0.25">
      <c r="A243" s="7">
        <f t="shared" si="4"/>
        <v>25600</v>
      </c>
      <c r="B243">
        <v>4.559431</v>
      </c>
    </row>
    <row r="244" spans="1:2" x14ac:dyDescent="0.25">
      <c r="A244" s="7">
        <f t="shared" si="4"/>
        <v>25628</v>
      </c>
      <c r="B244">
        <v>4.293469</v>
      </c>
    </row>
    <row r="245" spans="1:2" x14ac:dyDescent="0.25">
      <c r="A245" s="7">
        <f t="shared" si="4"/>
        <v>25659</v>
      </c>
      <c r="B245">
        <v>4.1714359999999999</v>
      </c>
    </row>
    <row r="246" spans="1:2" x14ac:dyDescent="0.25">
      <c r="A246" s="7">
        <f t="shared" si="4"/>
        <v>25689</v>
      </c>
      <c r="B246">
        <v>3.927171</v>
      </c>
    </row>
    <row r="247" spans="1:2" x14ac:dyDescent="0.25">
      <c r="A247" s="7">
        <f t="shared" si="4"/>
        <v>25720</v>
      </c>
      <c r="B247">
        <v>3.8679039999999998</v>
      </c>
    </row>
    <row r="248" spans="1:2" x14ac:dyDescent="0.25">
      <c r="A248" s="7">
        <f t="shared" si="4"/>
        <v>25750</v>
      </c>
      <c r="B248">
        <v>3.7375530000000001</v>
      </c>
    </row>
    <row r="249" spans="1:2" x14ac:dyDescent="0.25">
      <c r="A249" s="7">
        <f t="shared" si="4"/>
        <v>25781</v>
      </c>
      <c r="B249">
        <v>3.6794820000000001</v>
      </c>
    </row>
    <row r="250" spans="1:2" x14ac:dyDescent="0.25">
      <c r="A250" s="7">
        <f t="shared" si="4"/>
        <v>25812</v>
      </c>
      <c r="B250">
        <v>3.6140629999999998</v>
      </c>
    </row>
    <row r="251" spans="1:2" x14ac:dyDescent="0.25">
      <c r="A251" s="7">
        <f t="shared" si="4"/>
        <v>25842</v>
      </c>
      <c r="B251">
        <v>3.4413100000000001</v>
      </c>
    </row>
    <row r="252" spans="1:2" x14ac:dyDescent="0.25">
      <c r="A252" s="7">
        <f t="shared" si="4"/>
        <v>25873</v>
      </c>
      <c r="B252">
        <v>3.4466860000000001</v>
      </c>
    </row>
    <row r="253" spans="1:2" x14ac:dyDescent="0.25">
      <c r="A253" s="7">
        <f t="shared" si="4"/>
        <v>25903</v>
      </c>
      <c r="B253">
        <v>3.4281350000000002</v>
      </c>
    </row>
    <row r="254" spans="1:2" x14ac:dyDescent="0.25">
      <c r="A254" s="7">
        <f t="shared" si="4"/>
        <v>25934</v>
      </c>
      <c r="B254">
        <v>3.2952340000000002</v>
      </c>
    </row>
    <row r="255" spans="1:2" x14ac:dyDescent="0.25">
      <c r="A255" s="7">
        <f t="shared" si="4"/>
        <v>25965</v>
      </c>
      <c r="B255">
        <v>3.3627410000000002</v>
      </c>
    </row>
    <row r="256" spans="1:2" x14ac:dyDescent="0.25">
      <c r="A256" s="7">
        <f t="shared" si="4"/>
        <v>25993</v>
      </c>
      <c r="B256">
        <v>3.3601779999999999</v>
      </c>
    </row>
    <row r="257" spans="1:2" x14ac:dyDescent="0.25">
      <c r="A257" s="7">
        <f t="shared" si="4"/>
        <v>26024</v>
      </c>
      <c r="B257">
        <v>3.3517579999999998</v>
      </c>
    </row>
    <row r="258" spans="1:2" x14ac:dyDescent="0.25">
      <c r="A258" s="7">
        <f t="shared" si="4"/>
        <v>26054</v>
      </c>
      <c r="B258">
        <v>3.4061460000000001</v>
      </c>
    </row>
    <row r="259" spans="1:2" x14ac:dyDescent="0.25">
      <c r="A259" s="7">
        <f t="shared" si="4"/>
        <v>26085</v>
      </c>
      <c r="B259">
        <v>3.5343819999999999</v>
      </c>
    </row>
    <row r="260" spans="1:2" x14ac:dyDescent="0.25">
      <c r="A260" s="7">
        <f t="shared" si="4"/>
        <v>26115</v>
      </c>
      <c r="B260">
        <v>3.4670550000000002</v>
      </c>
    </row>
    <row r="261" spans="1:2" x14ac:dyDescent="0.25">
      <c r="A261" s="7">
        <f t="shared" si="4"/>
        <v>26146</v>
      </c>
      <c r="B261">
        <v>3.5286870000000001</v>
      </c>
    </row>
    <row r="262" spans="1:2" x14ac:dyDescent="0.25">
      <c r="A262" s="7">
        <f t="shared" ref="A262:A325" si="5">DATE(YEAR(A261),MONTH(A261)+1,1)</f>
        <v>26177</v>
      </c>
      <c r="B262">
        <v>3.4523389999999998</v>
      </c>
    </row>
    <row r="263" spans="1:2" x14ac:dyDescent="0.25">
      <c r="A263" s="7">
        <f t="shared" si="5"/>
        <v>26207</v>
      </c>
      <c r="B263">
        <v>3.5151919999999999</v>
      </c>
    </row>
    <row r="264" spans="1:2" x14ac:dyDescent="0.25">
      <c r="A264" s="7">
        <f t="shared" si="5"/>
        <v>26238</v>
      </c>
      <c r="B264">
        <v>3.5690409999999999</v>
      </c>
    </row>
    <row r="265" spans="1:2" x14ac:dyDescent="0.25">
      <c r="A265" s="7">
        <f t="shared" si="5"/>
        <v>26268</v>
      </c>
      <c r="B265">
        <v>3.555974</v>
      </c>
    </row>
    <row r="266" spans="1:2" x14ac:dyDescent="0.25">
      <c r="A266" s="7">
        <f t="shared" si="5"/>
        <v>26299</v>
      </c>
      <c r="B266">
        <v>3.7290450000000002</v>
      </c>
    </row>
    <row r="267" spans="1:2" x14ac:dyDescent="0.25">
      <c r="A267" s="7">
        <f t="shared" si="5"/>
        <v>26330</v>
      </c>
      <c r="B267">
        <v>3.781444</v>
      </c>
    </row>
    <row r="268" spans="1:2" x14ac:dyDescent="0.25">
      <c r="A268" s="7">
        <f t="shared" si="5"/>
        <v>26359</v>
      </c>
      <c r="B268">
        <v>3.891797</v>
      </c>
    </row>
    <row r="269" spans="1:2" x14ac:dyDescent="0.25">
      <c r="A269" s="7">
        <f t="shared" si="5"/>
        <v>26390</v>
      </c>
      <c r="B269">
        <v>3.880201</v>
      </c>
    </row>
    <row r="270" spans="1:2" x14ac:dyDescent="0.25">
      <c r="A270" s="7">
        <f t="shared" si="5"/>
        <v>26420</v>
      </c>
      <c r="B270">
        <v>3.9887950000000001</v>
      </c>
    </row>
    <row r="271" spans="1:2" x14ac:dyDescent="0.25">
      <c r="A271" s="7">
        <f t="shared" si="5"/>
        <v>26451</v>
      </c>
      <c r="B271">
        <v>3.97295</v>
      </c>
    </row>
    <row r="272" spans="1:2" x14ac:dyDescent="0.25">
      <c r="A272" s="7">
        <f t="shared" si="5"/>
        <v>26481</v>
      </c>
      <c r="B272">
        <v>4.099939</v>
      </c>
    </row>
    <row r="273" spans="1:2" x14ac:dyDescent="0.25">
      <c r="A273" s="7">
        <f t="shared" si="5"/>
        <v>26512</v>
      </c>
      <c r="B273">
        <v>4.1997929999999997</v>
      </c>
    </row>
    <row r="274" spans="1:2" x14ac:dyDescent="0.25">
      <c r="A274" s="7">
        <f t="shared" si="5"/>
        <v>26543</v>
      </c>
      <c r="B274">
        <v>4.2540380000000004</v>
      </c>
    </row>
    <row r="275" spans="1:2" x14ac:dyDescent="0.25">
      <c r="A275" s="7">
        <f t="shared" si="5"/>
        <v>26573</v>
      </c>
      <c r="B275">
        <v>4.4149799999999999</v>
      </c>
    </row>
    <row r="276" spans="1:2" x14ac:dyDescent="0.25">
      <c r="A276" s="7">
        <f t="shared" si="5"/>
        <v>26604</v>
      </c>
      <c r="B276">
        <v>4.4588039999999998</v>
      </c>
    </row>
    <row r="277" spans="1:2" x14ac:dyDescent="0.25">
      <c r="A277" s="7">
        <f t="shared" si="5"/>
        <v>26634</v>
      </c>
      <c r="B277">
        <v>4.8665599999999998</v>
      </c>
    </row>
    <row r="278" spans="1:2" x14ac:dyDescent="0.25">
      <c r="A278" s="7">
        <f t="shared" si="5"/>
        <v>26665</v>
      </c>
      <c r="B278">
        <v>4.9651360000000002</v>
      </c>
    </row>
    <row r="279" spans="1:2" x14ac:dyDescent="0.25">
      <c r="A279" s="7">
        <f t="shared" si="5"/>
        <v>26696</v>
      </c>
      <c r="B279">
        <v>4.9392060000000004</v>
      </c>
    </row>
    <row r="280" spans="1:2" x14ac:dyDescent="0.25">
      <c r="A280" s="7">
        <f t="shared" si="5"/>
        <v>26724</v>
      </c>
      <c r="B280">
        <v>4.9217890000000004</v>
      </c>
    </row>
    <row r="281" spans="1:2" x14ac:dyDescent="0.25">
      <c r="A281" s="7">
        <f t="shared" si="5"/>
        <v>26755</v>
      </c>
      <c r="B281">
        <v>4.8509570000000002</v>
      </c>
    </row>
    <row r="282" spans="1:2" x14ac:dyDescent="0.25">
      <c r="A282" s="7">
        <f t="shared" si="5"/>
        <v>26785</v>
      </c>
      <c r="B282">
        <v>4.8986720000000004</v>
      </c>
    </row>
    <row r="283" spans="1:2" x14ac:dyDescent="0.25">
      <c r="A283" s="7">
        <f t="shared" si="5"/>
        <v>26816</v>
      </c>
      <c r="B283">
        <v>4.8833799999999998</v>
      </c>
    </row>
    <row r="284" spans="1:2" x14ac:dyDescent="0.25">
      <c r="A284" s="7">
        <f t="shared" si="5"/>
        <v>26846</v>
      </c>
      <c r="B284">
        <v>5.0008609999999996</v>
      </c>
    </row>
    <row r="285" spans="1:2" x14ac:dyDescent="0.25">
      <c r="A285" s="7">
        <f t="shared" si="5"/>
        <v>26877</v>
      </c>
      <c r="B285">
        <v>4.8656610000000002</v>
      </c>
    </row>
    <row r="286" spans="1:2" x14ac:dyDescent="0.25">
      <c r="A286" s="7">
        <f t="shared" si="5"/>
        <v>26908</v>
      </c>
      <c r="B286">
        <v>4.7991720000000004</v>
      </c>
    </row>
    <row r="287" spans="1:2" x14ac:dyDescent="0.25">
      <c r="A287" s="7">
        <f t="shared" si="5"/>
        <v>26938</v>
      </c>
      <c r="B287">
        <v>4.8381369999999997</v>
      </c>
    </row>
    <row r="288" spans="1:2" x14ac:dyDescent="0.25">
      <c r="A288" s="7">
        <f t="shared" si="5"/>
        <v>26969</v>
      </c>
      <c r="B288">
        <v>4.8192589999999997</v>
      </c>
    </row>
    <row r="289" spans="1:2" x14ac:dyDescent="0.25">
      <c r="A289" s="7">
        <f t="shared" si="5"/>
        <v>26999</v>
      </c>
      <c r="B289">
        <v>4.6354480000000002</v>
      </c>
    </row>
    <row r="290" spans="1:2" x14ac:dyDescent="0.25">
      <c r="A290" s="7">
        <f t="shared" si="5"/>
        <v>27030</v>
      </c>
      <c r="B290">
        <v>4.5727279999999997</v>
      </c>
    </row>
    <row r="291" spans="1:2" x14ac:dyDescent="0.25">
      <c r="A291" s="7">
        <f t="shared" si="5"/>
        <v>27061</v>
      </c>
      <c r="B291">
        <v>4.5055069999999997</v>
      </c>
    </row>
    <row r="292" spans="1:2" x14ac:dyDescent="0.25">
      <c r="A292" s="7">
        <f t="shared" si="5"/>
        <v>27089</v>
      </c>
      <c r="B292">
        <v>4.5030910000000004</v>
      </c>
    </row>
    <row r="293" spans="1:2" x14ac:dyDescent="0.25">
      <c r="A293" s="7">
        <f t="shared" si="5"/>
        <v>27120</v>
      </c>
      <c r="B293">
        <v>4.6148090000000002</v>
      </c>
    </row>
    <row r="294" spans="1:2" x14ac:dyDescent="0.25">
      <c r="A294" s="7">
        <f t="shared" si="5"/>
        <v>27150</v>
      </c>
      <c r="B294">
        <v>4.5469379999999999</v>
      </c>
    </row>
    <row r="295" spans="1:2" x14ac:dyDescent="0.25">
      <c r="A295" s="7">
        <f t="shared" si="5"/>
        <v>27181</v>
      </c>
      <c r="B295">
        <v>4.4272489999999998</v>
      </c>
    </row>
    <row r="296" spans="1:2" x14ac:dyDescent="0.25">
      <c r="A296" s="7">
        <f t="shared" si="5"/>
        <v>27211</v>
      </c>
      <c r="B296">
        <v>4.3089890000000004</v>
      </c>
    </row>
    <row r="297" spans="1:2" x14ac:dyDescent="0.25">
      <c r="A297" s="7">
        <f t="shared" si="5"/>
        <v>27242</v>
      </c>
      <c r="B297">
        <v>4.1933290000000003</v>
      </c>
    </row>
    <row r="298" spans="1:2" x14ac:dyDescent="0.25">
      <c r="A298" s="7">
        <f t="shared" si="5"/>
        <v>27273</v>
      </c>
      <c r="B298">
        <v>4.0188629999999996</v>
      </c>
    </row>
    <row r="299" spans="1:2" x14ac:dyDescent="0.25">
      <c r="A299" s="7">
        <f t="shared" si="5"/>
        <v>27303</v>
      </c>
      <c r="B299">
        <v>3.7270249999999998</v>
      </c>
    </row>
    <row r="300" spans="1:2" x14ac:dyDescent="0.25">
      <c r="A300" s="7">
        <f t="shared" si="5"/>
        <v>27334</v>
      </c>
      <c r="B300">
        <v>3.4520080000000002</v>
      </c>
    </row>
    <row r="301" spans="1:2" x14ac:dyDescent="0.25">
      <c r="A301" s="7">
        <f t="shared" si="5"/>
        <v>27364</v>
      </c>
      <c r="B301">
        <v>3.1839569999999999</v>
      </c>
    </row>
    <row r="302" spans="1:2" x14ac:dyDescent="0.25">
      <c r="A302" s="7">
        <f t="shared" si="5"/>
        <v>27395</v>
      </c>
      <c r="B302">
        <v>3.0210750000000002</v>
      </c>
    </row>
    <row r="303" spans="1:2" x14ac:dyDescent="0.25">
      <c r="A303" s="7">
        <f t="shared" si="5"/>
        <v>27426</v>
      </c>
      <c r="B303">
        <v>2.976394</v>
      </c>
    </row>
    <row r="304" spans="1:2" x14ac:dyDescent="0.25">
      <c r="A304" s="7">
        <f t="shared" si="5"/>
        <v>27454</v>
      </c>
      <c r="B304">
        <v>2.9271410000000002</v>
      </c>
    </row>
    <row r="305" spans="1:2" x14ac:dyDescent="0.25">
      <c r="A305" s="7">
        <f t="shared" si="5"/>
        <v>27485</v>
      </c>
      <c r="B305">
        <v>2.9342609999999998</v>
      </c>
    </row>
    <row r="306" spans="1:2" x14ac:dyDescent="0.25">
      <c r="A306" s="7">
        <f t="shared" si="5"/>
        <v>27515</v>
      </c>
      <c r="B306">
        <v>2.928134</v>
      </c>
    </row>
    <row r="307" spans="1:2" x14ac:dyDescent="0.25">
      <c r="A307" s="7">
        <f t="shared" si="5"/>
        <v>27546</v>
      </c>
      <c r="B307">
        <v>3.111631</v>
      </c>
    </row>
    <row r="308" spans="1:2" x14ac:dyDescent="0.25">
      <c r="A308" s="7">
        <f t="shared" si="5"/>
        <v>27576</v>
      </c>
      <c r="B308">
        <v>3.1611829999999999</v>
      </c>
    </row>
    <row r="309" spans="1:2" x14ac:dyDescent="0.25">
      <c r="A309" s="7">
        <f t="shared" si="5"/>
        <v>27607</v>
      </c>
      <c r="B309">
        <v>3.0860210000000001</v>
      </c>
    </row>
    <row r="310" spans="1:2" x14ac:dyDescent="0.25">
      <c r="A310" s="7">
        <f t="shared" si="5"/>
        <v>27638</v>
      </c>
      <c r="B310">
        <v>3.2014779999999998</v>
      </c>
    </row>
    <row r="311" spans="1:2" x14ac:dyDescent="0.25">
      <c r="A311" s="7">
        <f t="shared" si="5"/>
        <v>27668</v>
      </c>
      <c r="B311">
        <v>3.1889669999999999</v>
      </c>
    </row>
    <row r="312" spans="1:2" x14ac:dyDescent="0.25">
      <c r="A312" s="7">
        <f t="shared" si="5"/>
        <v>27699</v>
      </c>
      <c r="B312">
        <v>3.3009460000000002</v>
      </c>
    </row>
    <row r="313" spans="1:2" x14ac:dyDescent="0.25">
      <c r="A313" s="7">
        <f t="shared" si="5"/>
        <v>27729</v>
      </c>
      <c r="B313">
        <v>3.286645</v>
      </c>
    </row>
    <row r="314" spans="1:2" x14ac:dyDescent="0.25">
      <c r="A314" s="7">
        <f t="shared" si="5"/>
        <v>27760</v>
      </c>
      <c r="B314">
        <v>3.324497</v>
      </c>
    </row>
    <row r="315" spans="1:2" x14ac:dyDescent="0.25">
      <c r="A315" s="7">
        <f t="shared" si="5"/>
        <v>27791</v>
      </c>
      <c r="B315">
        <v>3.4856630000000002</v>
      </c>
    </row>
    <row r="316" spans="1:2" x14ac:dyDescent="0.25">
      <c r="A316" s="7">
        <f t="shared" si="5"/>
        <v>27820</v>
      </c>
      <c r="B316">
        <v>3.5333559999999999</v>
      </c>
    </row>
    <row r="317" spans="1:2" x14ac:dyDescent="0.25">
      <c r="A317" s="7">
        <f t="shared" si="5"/>
        <v>27851</v>
      </c>
      <c r="B317">
        <v>3.4647380000000001</v>
      </c>
    </row>
    <row r="318" spans="1:2" x14ac:dyDescent="0.25">
      <c r="A318" s="7">
        <f t="shared" si="5"/>
        <v>27881</v>
      </c>
      <c r="B318">
        <v>3.5794169999999998</v>
      </c>
    </row>
    <row r="319" spans="1:2" x14ac:dyDescent="0.25">
      <c r="A319" s="7">
        <f t="shared" si="5"/>
        <v>27912</v>
      </c>
      <c r="B319">
        <v>3.5764860000000001</v>
      </c>
    </row>
    <row r="320" spans="1:2" x14ac:dyDescent="0.25">
      <c r="A320" s="7">
        <f t="shared" si="5"/>
        <v>27942</v>
      </c>
      <c r="B320">
        <v>3.5688420000000001</v>
      </c>
    </row>
    <row r="321" spans="1:2" x14ac:dyDescent="0.25">
      <c r="A321" s="7">
        <f t="shared" si="5"/>
        <v>27973</v>
      </c>
      <c r="B321">
        <v>3.5617679999999998</v>
      </c>
    </row>
    <row r="322" spans="1:2" x14ac:dyDescent="0.25">
      <c r="A322" s="7">
        <f t="shared" si="5"/>
        <v>28004</v>
      </c>
      <c r="B322">
        <v>3.496073</v>
      </c>
    </row>
    <row r="323" spans="1:2" x14ac:dyDescent="0.25">
      <c r="A323" s="7">
        <f t="shared" si="5"/>
        <v>28034</v>
      </c>
      <c r="B323">
        <v>3.5528080000000002</v>
      </c>
    </row>
    <row r="324" spans="1:2" x14ac:dyDescent="0.25">
      <c r="A324" s="7">
        <f t="shared" si="5"/>
        <v>28065</v>
      </c>
      <c r="B324">
        <v>3.6522399999999999</v>
      </c>
    </row>
    <row r="325" spans="1:2" x14ac:dyDescent="0.25">
      <c r="A325" s="7">
        <f t="shared" si="5"/>
        <v>28095</v>
      </c>
      <c r="B325">
        <v>3.756494</v>
      </c>
    </row>
    <row r="326" spans="1:2" x14ac:dyDescent="0.25">
      <c r="A326" s="7">
        <f t="shared" ref="A326:A389" si="6">DATE(YEAR(A325),MONTH(A325)+1,1)</f>
        <v>28126</v>
      </c>
      <c r="B326">
        <v>3.8586239999999998</v>
      </c>
    </row>
    <row r="327" spans="1:2" x14ac:dyDescent="0.25">
      <c r="A327" s="7">
        <f t="shared" si="6"/>
        <v>28157</v>
      </c>
      <c r="B327">
        <v>3.8445680000000002</v>
      </c>
    </row>
    <row r="328" spans="1:2" x14ac:dyDescent="0.25">
      <c r="A328" s="7">
        <f t="shared" si="6"/>
        <v>28185</v>
      </c>
      <c r="B328">
        <v>3.9380000000000002</v>
      </c>
    </row>
    <row r="329" spans="1:2" x14ac:dyDescent="0.25">
      <c r="A329" s="7">
        <f t="shared" si="6"/>
        <v>28216</v>
      </c>
      <c r="B329">
        <v>4.0337129999999997</v>
      </c>
    </row>
    <row r="330" spans="1:2" x14ac:dyDescent="0.25">
      <c r="A330" s="7">
        <f t="shared" si="6"/>
        <v>28246</v>
      </c>
      <c r="B330">
        <v>4.1276299999999999</v>
      </c>
    </row>
    <row r="331" spans="1:2" x14ac:dyDescent="0.25">
      <c r="A331" s="7">
        <f t="shared" si="6"/>
        <v>28277</v>
      </c>
      <c r="B331">
        <v>4.1631729999999996</v>
      </c>
    </row>
    <row r="332" spans="1:2" x14ac:dyDescent="0.25">
      <c r="A332" s="7">
        <f t="shared" si="6"/>
        <v>28307</v>
      </c>
      <c r="B332">
        <v>4.2562350000000002</v>
      </c>
    </row>
    <row r="333" spans="1:2" x14ac:dyDescent="0.25">
      <c r="A333" s="7">
        <f t="shared" si="6"/>
        <v>28338</v>
      </c>
      <c r="B333">
        <v>4.3542759999999996</v>
      </c>
    </row>
    <row r="334" spans="1:2" x14ac:dyDescent="0.25">
      <c r="A334" s="7">
        <f t="shared" si="6"/>
        <v>28369</v>
      </c>
      <c r="B334">
        <v>4.2755869999999998</v>
      </c>
    </row>
    <row r="335" spans="1:2" x14ac:dyDescent="0.25">
      <c r="A335" s="7">
        <f t="shared" si="6"/>
        <v>28399</v>
      </c>
      <c r="B335">
        <v>4.4807930000000002</v>
      </c>
    </row>
    <row r="336" spans="1:2" x14ac:dyDescent="0.25">
      <c r="A336" s="7">
        <f t="shared" si="6"/>
        <v>28430</v>
      </c>
      <c r="B336">
        <v>4.6238109999999999</v>
      </c>
    </row>
    <row r="337" spans="1:2" x14ac:dyDescent="0.25">
      <c r="A337" s="7">
        <f t="shared" si="6"/>
        <v>28460</v>
      </c>
      <c r="B337">
        <v>4.7736770000000002</v>
      </c>
    </row>
    <row r="338" spans="1:2" x14ac:dyDescent="0.25">
      <c r="A338" s="7">
        <f t="shared" si="6"/>
        <v>28491</v>
      </c>
      <c r="B338">
        <v>4.7631249999999996</v>
      </c>
    </row>
    <row r="339" spans="1:2" x14ac:dyDescent="0.25">
      <c r="A339" s="7">
        <f t="shared" si="6"/>
        <v>28522</v>
      </c>
      <c r="B339">
        <v>4.7972340000000004</v>
      </c>
    </row>
    <row r="340" spans="1:2" x14ac:dyDescent="0.25">
      <c r="A340" s="7">
        <f t="shared" si="6"/>
        <v>28550</v>
      </c>
      <c r="B340">
        <v>4.8755930000000003</v>
      </c>
    </row>
    <row r="341" spans="1:2" x14ac:dyDescent="0.25">
      <c r="A341" s="7">
        <f t="shared" si="6"/>
        <v>28581</v>
      </c>
      <c r="B341">
        <v>5.1547179999999999</v>
      </c>
    </row>
    <row r="342" spans="1:2" x14ac:dyDescent="0.25">
      <c r="A342" s="7">
        <f t="shared" si="6"/>
        <v>28611</v>
      </c>
      <c r="B342">
        <v>5.0811729999999997</v>
      </c>
    </row>
    <row r="343" spans="1:2" x14ac:dyDescent="0.25">
      <c r="A343" s="7">
        <f t="shared" si="6"/>
        <v>28642</v>
      </c>
      <c r="B343">
        <v>5.1080030000000001</v>
      </c>
    </row>
    <row r="344" spans="1:2" x14ac:dyDescent="0.25">
      <c r="A344" s="7">
        <f t="shared" si="6"/>
        <v>28672</v>
      </c>
      <c r="B344">
        <v>5.0406180000000003</v>
      </c>
    </row>
    <row r="345" spans="1:2" x14ac:dyDescent="0.25">
      <c r="A345" s="7">
        <f t="shared" si="6"/>
        <v>28703</v>
      </c>
      <c r="B345">
        <v>5.129397</v>
      </c>
    </row>
    <row r="346" spans="1:2" x14ac:dyDescent="0.25">
      <c r="A346" s="7">
        <f t="shared" si="6"/>
        <v>28734</v>
      </c>
      <c r="B346">
        <v>5.1736360000000001</v>
      </c>
    </row>
    <row r="347" spans="1:2" x14ac:dyDescent="0.25">
      <c r="A347" s="7">
        <f t="shared" si="6"/>
        <v>28764</v>
      </c>
      <c r="B347">
        <v>5.3621090000000002</v>
      </c>
    </row>
    <row r="348" spans="1:2" x14ac:dyDescent="0.25">
      <c r="A348" s="7">
        <f t="shared" si="6"/>
        <v>28795</v>
      </c>
      <c r="B348">
        <v>5.2837969999999999</v>
      </c>
    </row>
    <row r="349" spans="1:2" x14ac:dyDescent="0.25">
      <c r="A349" s="7">
        <f t="shared" si="6"/>
        <v>28825</v>
      </c>
      <c r="B349">
        <v>5.3185710000000004</v>
      </c>
    </row>
    <row r="350" spans="1:2" x14ac:dyDescent="0.25">
      <c r="A350" s="7">
        <f t="shared" si="6"/>
        <v>28856</v>
      </c>
      <c r="B350">
        <v>5.2588100000000004</v>
      </c>
    </row>
    <row r="351" spans="1:2" x14ac:dyDescent="0.25">
      <c r="A351" s="7">
        <f t="shared" si="6"/>
        <v>28887</v>
      </c>
      <c r="B351">
        <v>5.1416269999999997</v>
      </c>
    </row>
    <row r="352" spans="1:2" x14ac:dyDescent="0.25">
      <c r="A352" s="7">
        <f t="shared" si="6"/>
        <v>28915</v>
      </c>
      <c r="B352">
        <v>5.1171480000000003</v>
      </c>
    </row>
    <row r="353" spans="1:2" x14ac:dyDescent="0.25">
      <c r="A353" s="7">
        <f t="shared" si="6"/>
        <v>28946</v>
      </c>
      <c r="B353">
        <v>5.3255239999999997</v>
      </c>
    </row>
    <row r="354" spans="1:2" x14ac:dyDescent="0.25">
      <c r="A354" s="7">
        <f t="shared" si="6"/>
        <v>28976</v>
      </c>
      <c r="B354">
        <v>5.2524660000000001</v>
      </c>
    </row>
    <row r="355" spans="1:2" x14ac:dyDescent="0.25">
      <c r="A355" s="7">
        <f t="shared" si="6"/>
        <v>29007</v>
      </c>
      <c r="B355">
        <v>5.1322999999999999</v>
      </c>
    </row>
    <row r="356" spans="1:2" x14ac:dyDescent="0.25">
      <c r="A356" s="7">
        <f t="shared" si="6"/>
        <v>29037</v>
      </c>
      <c r="B356">
        <v>5.1262689999999997</v>
      </c>
    </row>
    <row r="357" spans="1:2" x14ac:dyDescent="0.25">
      <c r="A357" s="7">
        <f t="shared" si="6"/>
        <v>29068</v>
      </c>
      <c r="B357">
        <v>5.1723229999999996</v>
      </c>
    </row>
    <row r="358" spans="1:2" x14ac:dyDescent="0.25">
      <c r="A358" s="7">
        <f t="shared" si="6"/>
        <v>29099</v>
      </c>
      <c r="B358">
        <v>5.3228590000000002</v>
      </c>
    </row>
    <row r="359" spans="1:2" x14ac:dyDescent="0.25">
      <c r="A359" s="7">
        <f t="shared" si="6"/>
        <v>29129</v>
      </c>
      <c r="B359">
        <v>5.3642289999999999</v>
      </c>
    </row>
    <row r="360" spans="1:2" x14ac:dyDescent="0.25">
      <c r="A360" s="7">
        <f t="shared" si="6"/>
        <v>29160</v>
      </c>
      <c r="B360">
        <v>5.0553410000000003</v>
      </c>
    </row>
    <row r="361" spans="1:2" x14ac:dyDescent="0.25">
      <c r="A361" s="7">
        <f t="shared" si="6"/>
        <v>29190</v>
      </c>
      <c r="B361">
        <v>4.9995440000000002</v>
      </c>
    </row>
    <row r="362" spans="1:2" x14ac:dyDescent="0.25">
      <c r="A362" s="7">
        <f t="shared" si="6"/>
        <v>29221</v>
      </c>
      <c r="B362">
        <v>4.8914749999999998</v>
      </c>
    </row>
    <row r="363" spans="1:2" x14ac:dyDescent="0.25">
      <c r="A363" s="7">
        <f t="shared" si="6"/>
        <v>29252</v>
      </c>
      <c r="B363">
        <v>4.7360730000000002</v>
      </c>
    </row>
    <row r="364" spans="1:2" x14ac:dyDescent="0.25">
      <c r="A364" s="7">
        <f t="shared" si="6"/>
        <v>29281</v>
      </c>
      <c r="B364">
        <v>4.6799210000000002</v>
      </c>
    </row>
    <row r="365" spans="1:2" x14ac:dyDescent="0.25">
      <c r="A365" s="7">
        <f t="shared" si="6"/>
        <v>29312</v>
      </c>
      <c r="B365">
        <v>4.132968</v>
      </c>
    </row>
    <row r="366" spans="1:2" x14ac:dyDescent="0.25">
      <c r="A366" s="7">
        <f t="shared" si="6"/>
        <v>29342</v>
      </c>
      <c r="B366">
        <v>3.8488159999999998</v>
      </c>
    </row>
    <row r="367" spans="1:2" x14ac:dyDescent="0.25">
      <c r="A367" s="7">
        <f t="shared" si="6"/>
        <v>29373</v>
      </c>
      <c r="B367">
        <v>3.9133079999999998</v>
      </c>
    </row>
    <row r="368" spans="1:2" x14ac:dyDescent="0.25">
      <c r="A368" s="7">
        <f t="shared" si="6"/>
        <v>29403</v>
      </c>
      <c r="B368">
        <v>3.9247649999999998</v>
      </c>
    </row>
    <row r="369" spans="1:2" x14ac:dyDescent="0.25">
      <c r="A369" s="7">
        <f t="shared" si="6"/>
        <v>29434</v>
      </c>
      <c r="B369">
        <v>3.9642620000000002</v>
      </c>
    </row>
    <row r="370" spans="1:2" x14ac:dyDescent="0.25">
      <c r="A370" s="7">
        <f t="shared" si="6"/>
        <v>29465</v>
      </c>
      <c r="B370">
        <v>4.1115769999999996</v>
      </c>
    </row>
    <row r="371" spans="1:2" x14ac:dyDescent="0.25">
      <c r="A371" s="7">
        <f t="shared" si="6"/>
        <v>29495</v>
      </c>
      <c r="B371">
        <v>4.0988540000000002</v>
      </c>
    </row>
    <row r="372" spans="1:2" x14ac:dyDescent="0.25">
      <c r="A372" s="7">
        <f t="shared" si="6"/>
        <v>29526</v>
      </c>
      <c r="B372">
        <v>4.2386710000000001</v>
      </c>
    </row>
    <row r="373" spans="1:2" x14ac:dyDescent="0.25">
      <c r="A373" s="7">
        <f t="shared" si="6"/>
        <v>29556</v>
      </c>
      <c r="B373">
        <v>4.0785260000000001</v>
      </c>
    </row>
    <row r="374" spans="1:2" x14ac:dyDescent="0.25">
      <c r="A374" s="7">
        <f t="shared" si="6"/>
        <v>29587</v>
      </c>
      <c r="B374">
        <v>4.0239700000000003</v>
      </c>
    </row>
    <row r="375" spans="1:2" x14ac:dyDescent="0.25">
      <c r="A375" s="7">
        <f t="shared" si="6"/>
        <v>29618</v>
      </c>
      <c r="B375">
        <v>4.0712729999999997</v>
      </c>
    </row>
    <row r="376" spans="1:2" x14ac:dyDescent="0.25">
      <c r="A376" s="7">
        <f t="shared" si="6"/>
        <v>29646</v>
      </c>
      <c r="B376">
        <v>4.06663</v>
      </c>
    </row>
    <row r="377" spans="1:2" x14ac:dyDescent="0.25">
      <c r="A377" s="7">
        <f t="shared" si="6"/>
        <v>29677</v>
      </c>
      <c r="B377">
        <v>4.0633330000000001</v>
      </c>
    </row>
    <row r="378" spans="1:2" x14ac:dyDescent="0.25">
      <c r="A378" s="7">
        <f t="shared" si="6"/>
        <v>29707</v>
      </c>
      <c r="B378">
        <v>4.0127290000000002</v>
      </c>
    </row>
    <row r="379" spans="1:2" x14ac:dyDescent="0.25">
      <c r="A379" s="7">
        <f t="shared" si="6"/>
        <v>29738</v>
      </c>
      <c r="B379">
        <v>4.0041310000000001</v>
      </c>
    </row>
    <row r="380" spans="1:2" x14ac:dyDescent="0.25">
      <c r="A380" s="7">
        <f t="shared" si="6"/>
        <v>29768</v>
      </c>
      <c r="B380">
        <v>3.9992350000000001</v>
      </c>
    </row>
    <row r="381" spans="1:2" x14ac:dyDescent="0.25">
      <c r="A381" s="7">
        <f t="shared" si="6"/>
        <v>29799</v>
      </c>
      <c r="B381">
        <v>3.9507979999999998</v>
      </c>
    </row>
    <row r="382" spans="1:2" x14ac:dyDescent="0.25">
      <c r="A382" s="7">
        <f t="shared" si="6"/>
        <v>29830</v>
      </c>
      <c r="B382">
        <v>3.7543250000000001</v>
      </c>
    </row>
    <row r="383" spans="1:2" x14ac:dyDescent="0.25">
      <c r="A383" s="7">
        <f t="shared" si="6"/>
        <v>29860</v>
      </c>
      <c r="B383">
        <v>3.5579839999999998</v>
      </c>
    </row>
    <row r="384" spans="1:2" x14ac:dyDescent="0.25">
      <c r="A384" s="7">
        <f t="shared" si="6"/>
        <v>29891</v>
      </c>
      <c r="B384">
        <v>3.515914</v>
      </c>
    </row>
    <row r="385" spans="1:2" x14ac:dyDescent="0.25">
      <c r="A385" s="7">
        <f t="shared" si="6"/>
        <v>29921</v>
      </c>
      <c r="B385">
        <v>3.3755250000000001</v>
      </c>
    </row>
    <row r="386" spans="1:2" x14ac:dyDescent="0.25">
      <c r="A386" s="7">
        <f t="shared" si="6"/>
        <v>29952</v>
      </c>
      <c r="B386">
        <v>3.3877139999999999</v>
      </c>
    </row>
    <row r="387" spans="1:2" x14ac:dyDescent="0.25">
      <c r="A387" s="7">
        <f t="shared" si="6"/>
        <v>29983</v>
      </c>
      <c r="B387">
        <v>3.23624</v>
      </c>
    </row>
    <row r="388" spans="1:2" x14ac:dyDescent="0.25">
      <c r="A388" s="7">
        <f t="shared" si="6"/>
        <v>30011</v>
      </c>
      <c r="B388">
        <v>3.13958</v>
      </c>
    </row>
    <row r="389" spans="1:2" x14ac:dyDescent="0.25">
      <c r="A389" s="7">
        <f t="shared" si="6"/>
        <v>30042</v>
      </c>
      <c r="B389">
        <v>3.0477750000000001</v>
      </c>
    </row>
    <row r="390" spans="1:2" x14ac:dyDescent="0.25">
      <c r="A390" s="7">
        <f t="shared" ref="A390:A453" si="7">DATE(YEAR(A389),MONTH(A389)+1,1)</f>
        <v>30072</v>
      </c>
      <c r="B390">
        <v>2.9984760000000001</v>
      </c>
    </row>
    <row r="391" spans="1:2" x14ac:dyDescent="0.25">
      <c r="A391" s="7">
        <f t="shared" si="7"/>
        <v>30103</v>
      </c>
      <c r="B391">
        <v>2.853707</v>
      </c>
    </row>
    <row r="392" spans="1:2" x14ac:dyDescent="0.25">
      <c r="A392" s="7">
        <f t="shared" si="7"/>
        <v>30133</v>
      </c>
      <c r="B392">
        <v>2.7111800000000001</v>
      </c>
    </row>
    <row r="393" spans="1:2" x14ac:dyDescent="0.25">
      <c r="A393" s="7">
        <f t="shared" si="7"/>
        <v>30164</v>
      </c>
      <c r="B393">
        <v>2.6647289999999999</v>
      </c>
    </row>
    <row r="394" spans="1:2" x14ac:dyDescent="0.25">
      <c r="A394" s="7">
        <f t="shared" si="7"/>
        <v>30195</v>
      </c>
      <c r="B394">
        <v>2.516092</v>
      </c>
    </row>
    <row r="395" spans="1:2" x14ac:dyDescent="0.25">
      <c r="A395" s="7">
        <f t="shared" si="7"/>
        <v>30225</v>
      </c>
      <c r="B395">
        <v>2.5239319999999998</v>
      </c>
    </row>
    <row r="396" spans="1:2" x14ac:dyDescent="0.25">
      <c r="A396" s="7">
        <f t="shared" si="7"/>
        <v>30256</v>
      </c>
      <c r="B396">
        <v>2.5790380000000002</v>
      </c>
    </row>
    <row r="397" spans="1:2" x14ac:dyDescent="0.25">
      <c r="A397" s="7">
        <f t="shared" si="7"/>
        <v>30286</v>
      </c>
      <c r="B397">
        <v>2.6310340000000001</v>
      </c>
    </row>
    <row r="398" spans="1:2" x14ac:dyDescent="0.25">
      <c r="A398" s="7">
        <f t="shared" si="7"/>
        <v>30317</v>
      </c>
      <c r="B398">
        <v>2.6758389999999999</v>
      </c>
    </row>
    <row r="399" spans="1:2" x14ac:dyDescent="0.25">
      <c r="A399" s="7">
        <f t="shared" si="7"/>
        <v>30348</v>
      </c>
      <c r="B399">
        <v>2.6781869999999999</v>
      </c>
    </row>
    <row r="400" spans="1:2" x14ac:dyDescent="0.25">
      <c r="A400" s="7">
        <f t="shared" si="7"/>
        <v>30376</v>
      </c>
      <c r="B400">
        <v>2.7757930000000002</v>
      </c>
    </row>
    <row r="401" spans="1:2" x14ac:dyDescent="0.25">
      <c r="A401" s="7">
        <f t="shared" si="7"/>
        <v>30407</v>
      </c>
      <c r="B401">
        <v>2.8184640000000001</v>
      </c>
    </row>
    <row r="402" spans="1:2" x14ac:dyDescent="0.25">
      <c r="A402" s="7">
        <f t="shared" si="7"/>
        <v>30437</v>
      </c>
      <c r="B402">
        <v>3.065185</v>
      </c>
    </row>
    <row r="403" spans="1:2" x14ac:dyDescent="0.25">
      <c r="A403" s="7">
        <f t="shared" si="7"/>
        <v>30468</v>
      </c>
      <c r="B403">
        <v>3.0523120000000001</v>
      </c>
    </row>
    <row r="404" spans="1:2" x14ac:dyDescent="0.25">
      <c r="A404" s="7">
        <f t="shared" si="7"/>
        <v>30498</v>
      </c>
      <c r="B404">
        <v>3.2407490000000001</v>
      </c>
    </row>
    <row r="405" spans="1:2" x14ac:dyDescent="0.25">
      <c r="A405" s="7">
        <f t="shared" si="7"/>
        <v>30529</v>
      </c>
      <c r="B405">
        <v>3.302635</v>
      </c>
    </row>
    <row r="406" spans="1:2" x14ac:dyDescent="0.25">
      <c r="A406" s="7">
        <f t="shared" si="7"/>
        <v>30560</v>
      </c>
      <c r="B406">
        <v>3.3626860000000001</v>
      </c>
    </row>
    <row r="407" spans="1:2" x14ac:dyDescent="0.25">
      <c r="A407" s="7">
        <f t="shared" si="7"/>
        <v>30590</v>
      </c>
      <c r="B407">
        <v>3.6029309999999999</v>
      </c>
    </row>
    <row r="408" spans="1:2" x14ac:dyDescent="0.25">
      <c r="A408" s="7">
        <f t="shared" si="7"/>
        <v>30621</v>
      </c>
      <c r="B408">
        <v>3.638973</v>
      </c>
    </row>
    <row r="409" spans="1:2" x14ac:dyDescent="0.25">
      <c r="A409" s="7">
        <f t="shared" si="7"/>
        <v>30651</v>
      </c>
      <c r="B409">
        <v>3.7738930000000002</v>
      </c>
    </row>
    <row r="410" spans="1:2" x14ac:dyDescent="0.25">
      <c r="A410" s="7">
        <f t="shared" si="7"/>
        <v>30682</v>
      </c>
      <c r="B410">
        <v>3.8545210000000001</v>
      </c>
    </row>
    <row r="411" spans="1:2" x14ac:dyDescent="0.25">
      <c r="A411" s="7">
        <f t="shared" si="7"/>
        <v>30713</v>
      </c>
      <c r="B411">
        <v>3.9821849999999999</v>
      </c>
    </row>
    <row r="412" spans="1:2" x14ac:dyDescent="0.25">
      <c r="A412" s="7">
        <f t="shared" si="7"/>
        <v>30742</v>
      </c>
      <c r="B412">
        <v>3.9704619999999999</v>
      </c>
    </row>
    <row r="413" spans="1:2" x14ac:dyDescent="0.25">
      <c r="A413" s="7">
        <f t="shared" si="7"/>
        <v>30773</v>
      </c>
      <c r="B413">
        <v>4.1504050000000001</v>
      </c>
    </row>
    <row r="414" spans="1:2" x14ac:dyDescent="0.25">
      <c r="A414" s="7">
        <f t="shared" si="7"/>
        <v>30803</v>
      </c>
      <c r="B414">
        <v>4.185486</v>
      </c>
    </row>
    <row r="415" spans="1:2" x14ac:dyDescent="0.25">
      <c r="A415" s="7">
        <f t="shared" si="7"/>
        <v>30834</v>
      </c>
      <c r="B415">
        <v>4.2171659999999997</v>
      </c>
    </row>
    <row r="416" spans="1:2" x14ac:dyDescent="0.25">
      <c r="A416" s="7">
        <f t="shared" si="7"/>
        <v>30864</v>
      </c>
      <c r="B416">
        <v>4.2999099999999997</v>
      </c>
    </row>
    <row r="417" spans="1:2" x14ac:dyDescent="0.25">
      <c r="A417" s="7">
        <f t="shared" si="7"/>
        <v>30895</v>
      </c>
      <c r="B417">
        <v>4.144431</v>
      </c>
    </row>
    <row r="418" spans="1:2" x14ac:dyDescent="0.25">
      <c r="A418" s="7">
        <f t="shared" si="7"/>
        <v>30926</v>
      </c>
      <c r="B418">
        <v>4.2269769999999998</v>
      </c>
    </row>
    <row r="419" spans="1:2" x14ac:dyDescent="0.25">
      <c r="A419" s="7">
        <f t="shared" si="7"/>
        <v>30956</v>
      </c>
      <c r="B419">
        <v>4.2622229999999997</v>
      </c>
    </row>
    <row r="420" spans="1:2" x14ac:dyDescent="0.25">
      <c r="A420" s="7">
        <f t="shared" si="7"/>
        <v>30987</v>
      </c>
      <c r="B420">
        <v>4.1990049999999997</v>
      </c>
    </row>
    <row r="421" spans="1:2" x14ac:dyDescent="0.25">
      <c r="A421" s="7">
        <f t="shared" si="7"/>
        <v>31017</v>
      </c>
      <c r="B421">
        <v>4.3364140000000004</v>
      </c>
    </row>
    <row r="422" spans="1:2" x14ac:dyDescent="0.25">
      <c r="A422" s="7">
        <f t="shared" si="7"/>
        <v>31048</v>
      </c>
      <c r="B422">
        <v>4.2294</v>
      </c>
    </row>
    <row r="423" spans="1:2" x14ac:dyDescent="0.25">
      <c r="A423" s="7">
        <f t="shared" si="7"/>
        <v>31079</v>
      </c>
      <c r="B423">
        <v>4.2714239999999997</v>
      </c>
    </row>
    <row r="424" spans="1:2" x14ac:dyDescent="0.25">
      <c r="A424" s="7">
        <f t="shared" si="7"/>
        <v>31107</v>
      </c>
      <c r="B424">
        <v>4.3507410000000002</v>
      </c>
    </row>
    <row r="425" spans="1:2" x14ac:dyDescent="0.25">
      <c r="A425" s="7">
        <f t="shared" si="7"/>
        <v>31138</v>
      </c>
      <c r="B425">
        <v>4.2948009999999996</v>
      </c>
    </row>
    <row r="426" spans="1:2" x14ac:dyDescent="0.25">
      <c r="A426" s="7">
        <f t="shared" si="7"/>
        <v>31168</v>
      </c>
      <c r="B426">
        <v>4.3297689999999998</v>
      </c>
    </row>
    <row r="427" spans="1:2" x14ac:dyDescent="0.25">
      <c r="A427" s="7">
        <f t="shared" si="7"/>
        <v>31199</v>
      </c>
      <c r="B427">
        <v>4.3233259999999998</v>
      </c>
    </row>
    <row r="428" spans="1:2" x14ac:dyDescent="0.25">
      <c r="A428" s="7">
        <f t="shared" si="7"/>
        <v>31229</v>
      </c>
      <c r="B428">
        <v>4.2680540000000002</v>
      </c>
    </row>
    <row r="429" spans="1:2" x14ac:dyDescent="0.25">
      <c r="A429" s="7">
        <f t="shared" si="7"/>
        <v>31260</v>
      </c>
      <c r="B429">
        <v>4.3064419999999997</v>
      </c>
    </row>
    <row r="430" spans="1:2" x14ac:dyDescent="0.25">
      <c r="A430" s="7">
        <f t="shared" si="7"/>
        <v>31291</v>
      </c>
      <c r="B430">
        <v>4.3441919999999996</v>
      </c>
    </row>
    <row r="431" spans="1:2" x14ac:dyDescent="0.25">
      <c r="A431" s="7">
        <f t="shared" si="7"/>
        <v>31321</v>
      </c>
      <c r="B431">
        <v>4.2892970000000004</v>
      </c>
    </row>
    <row r="432" spans="1:2" x14ac:dyDescent="0.25">
      <c r="A432" s="7">
        <f t="shared" si="7"/>
        <v>31352</v>
      </c>
      <c r="B432">
        <v>4.3267119999999997</v>
      </c>
    </row>
    <row r="433" spans="1:2" x14ac:dyDescent="0.25">
      <c r="A433" s="7">
        <f t="shared" si="7"/>
        <v>31382</v>
      </c>
      <c r="B433">
        <v>4.1800059999999997</v>
      </c>
    </row>
    <row r="434" spans="1:2" x14ac:dyDescent="0.25">
      <c r="A434" s="7">
        <f t="shared" si="7"/>
        <v>31413</v>
      </c>
      <c r="B434">
        <v>4.221184</v>
      </c>
    </row>
    <row r="435" spans="1:2" x14ac:dyDescent="0.25">
      <c r="A435" s="7">
        <f t="shared" si="7"/>
        <v>31444</v>
      </c>
      <c r="B435">
        <v>4.2166129999999997</v>
      </c>
    </row>
    <row r="436" spans="1:2" x14ac:dyDescent="0.25">
      <c r="A436" s="7">
        <f t="shared" si="7"/>
        <v>31472</v>
      </c>
      <c r="B436">
        <v>4.2126479999999997</v>
      </c>
    </row>
    <row r="437" spans="1:2" x14ac:dyDescent="0.25">
      <c r="A437" s="7">
        <f t="shared" si="7"/>
        <v>31503</v>
      </c>
      <c r="B437">
        <v>4.2046570000000001</v>
      </c>
    </row>
    <row r="438" spans="1:2" x14ac:dyDescent="0.25">
      <c r="A438" s="7">
        <f t="shared" si="7"/>
        <v>31533</v>
      </c>
      <c r="B438">
        <v>4.153213</v>
      </c>
    </row>
    <row r="439" spans="1:2" x14ac:dyDescent="0.25">
      <c r="A439" s="7">
        <f t="shared" si="7"/>
        <v>31564</v>
      </c>
      <c r="B439">
        <v>4.2494889999999996</v>
      </c>
    </row>
    <row r="440" spans="1:2" x14ac:dyDescent="0.25">
      <c r="A440" s="7">
        <f t="shared" si="7"/>
        <v>31594</v>
      </c>
      <c r="B440">
        <v>4.1898580000000001</v>
      </c>
    </row>
    <row r="441" spans="1:2" x14ac:dyDescent="0.25">
      <c r="A441" s="7">
        <f t="shared" si="7"/>
        <v>31625</v>
      </c>
      <c r="B441">
        <v>4.2310930000000004</v>
      </c>
    </row>
    <row r="442" spans="1:2" x14ac:dyDescent="0.25">
      <c r="A442" s="7">
        <f t="shared" si="7"/>
        <v>31656</v>
      </c>
      <c r="B442">
        <v>4.2622710000000001</v>
      </c>
    </row>
    <row r="443" spans="1:2" x14ac:dyDescent="0.25">
      <c r="A443" s="7">
        <f t="shared" si="7"/>
        <v>31686</v>
      </c>
      <c r="B443">
        <v>4.254308</v>
      </c>
    </row>
    <row r="444" spans="1:2" x14ac:dyDescent="0.25">
      <c r="A444" s="7">
        <f t="shared" si="7"/>
        <v>31717</v>
      </c>
      <c r="B444">
        <v>4.4290589999999996</v>
      </c>
    </row>
    <row r="445" spans="1:2" x14ac:dyDescent="0.25">
      <c r="A445" s="7">
        <f t="shared" si="7"/>
        <v>31747</v>
      </c>
      <c r="B445">
        <v>4.1922280000000001</v>
      </c>
    </row>
    <row r="446" spans="1:2" x14ac:dyDescent="0.25">
      <c r="A446" s="7">
        <f t="shared" si="7"/>
        <v>31778</v>
      </c>
      <c r="B446">
        <v>4.1396160000000002</v>
      </c>
    </row>
    <row r="447" spans="1:2" x14ac:dyDescent="0.25">
      <c r="A447" s="7">
        <f t="shared" si="7"/>
        <v>31809</v>
      </c>
      <c r="B447">
        <v>4.3116390000000004</v>
      </c>
    </row>
    <row r="448" spans="1:2" x14ac:dyDescent="0.25">
      <c r="A448" s="7">
        <f t="shared" si="7"/>
        <v>31837</v>
      </c>
      <c r="B448">
        <v>4.4821200000000001</v>
      </c>
    </row>
    <row r="449" spans="1:2" x14ac:dyDescent="0.25">
      <c r="A449" s="7">
        <f t="shared" si="7"/>
        <v>31868</v>
      </c>
      <c r="B449">
        <v>4.3769439999999999</v>
      </c>
    </row>
    <row r="450" spans="1:2" x14ac:dyDescent="0.25">
      <c r="A450" s="7">
        <f t="shared" si="7"/>
        <v>31898</v>
      </c>
      <c r="B450">
        <v>4.4572190000000003</v>
      </c>
    </row>
    <row r="451" spans="1:2" x14ac:dyDescent="0.25">
      <c r="A451" s="7">
        <f t="shared" si="7"/>
        <v>31929</v>
      </c>
      <c r="B451">
        <v>4.4946840000000003</v>
      </c>
    </row>
    <row r="452" spans="1:2" x14ac:dyDescent="0.25">
      <c r="A452" s="7">
        <f t="shared" si="7"/>
        <v>31959</v>
      </c>
      <c r="B452">
        <v>4.4794700000000001</v>
      </c>
    </row>
    <row r="453" spans="1:2" x14ac:dyDescent="0.25">
      <c r="A453" s="7">
        <f t="shared" si="7"/>
        <v>31990</v>
      </c>
      <c r="B453">
        <v>4.6509140000000002</v>
      </c>
    </row>
    <row r="454" spans="1:2" x14ac:dyDescent="0.25">
      <c r="A454" s="7">
        <f t="shared" ref="A454:A517" si="8">DATE(YEAR(A453),MONTH(A453)+1,1)</f>
        <v>32021</v>
      </c>
      <c r="B454">
        <v>4.5959139999999996</v>
      </c>
    </row>
    <row r="455" spans="1:2" x14ac:dyDescent="0.25">
      <c r="A455" s="7">
        <f t="shared" si="8"/>
        <v>32051</v>
      </c>
      <c r="B455">
        <v>4.6183920000000001</v>
      </c>
    </row>
    <row r="456" spans="1:2" x14ac:dyDescent="0.25">
      <c r="A456" s="7">
        <f t="shared" si="8"/>
        <v>32082</v>
      </c>
      <c r="B456">
        <v>4.6966850000000004</v>
      </c>
    </row>
    <row r="457" spans="1:2" x14ac:dyDescent="0.25">
      <c r="A457" s="7">
        <f t="shared" si="8"/>
        <v>32112</v>
      </c>
      <c r="B457">
        <v>4.4624480000000002</v>
      </c>
    </row>
    <row r="458" spans="1:2" x14ac:dyDescent="0.25">
      <c r="A458" s="7">
        <f t="shared" si="8"/>
        <v>32143</v>
      </c>
      <c r="B458">
        <v>4.5025459999999997</v>
      </c>
    </row>
    <row r="459" spans="1:2" x14ac:dyDescent="0.25">
      <c r="A459" s="7">
        <f t="shared" si="8"/>
        <v>32174</v>
      </c>
      <c r="B459">
        <v>4.4830110000000003</v>
      </c>
    </row>
    <row r="460" spans="1:2" x14ac:dyDescent="0.25">
      <c r="A460" s="7">
        <f t="shared" si="8"/>
        <v>32203</v>
      </c>
      <c r="B460">
        <v>4.5588360000000003</v>
      </c>
    </row>
    <row r="461" spans="1:2" x14ac:dyDescent="0.25">
      <c r="A461" s="7">
        <f t="shared" si="8"/>
        <v>32234</v>
      </c>
      <c r="B461">
        <v>4.4607029999999996</v>
      </c>
    </row>
    <row r="462" spans="1:2" x14ac:dyDescent="0.25">
      <c r="A462" s="7">
        <f t="shared" si="8"/>
        <v>32264</v>
      </c>
      <c r="B462">
        <v>4.5819660000000004</v>
      </c>
    </row>
    <row r="463" spans="1:2" x14ac:dyDescent="0.25">
      <c r="A463" s="7">
        <f t="shared" si="8"/>
        <v>32295</v>
      </c>
      <c r="B463">
        <v>4.435708</v>
      </c>
    </row>
    <row r="464" spans="1:2" x14ac:dyDescent="0.25">
      <c r="A464" s="7">
        <f t="shared" si="8"/>
        <v>32325</v>
      </c>
      <c r="B464">
        <v>4.5131240000000004</v>
      </c>
    </row>
    <row r="465" spans="1:2" x14ac:dyDescent="0.25">
      <c r="A465" s="7">
        <f t="shared" si="8"/>
        <v>32356</v>
      </c>
      <c r="B465">
        <v>4.5079539999999998</v>
      </c>
    </row>
    <row r="466" spans="1:2" x14ac:dyDescent="0.25">
      <c r="A466" s="7">
        <f t="shared" si="8"/>
        <v>32387</v>
      </c>
      <c r="B466">
        <v>4.320665</v>
      </c>
    </row>
    <row r="467" spans="1:2" x14ac:dyDescent="0.25">
      <c r="A467" s="7">
        <f t="shared" si="8"/>
        <v>32417</v>
      </c>
      <c r="B467">
        <v>4.4821569999999999</v>
      </c>
    </row>
    <row r="468" spans="1:2" x14ac:dyDescent="0.25">
      <c r="A468" s="7">
        <f t="shared" si="8"/>
        <v>32448</v>
      </c>
      <c r="B468">
        <v>4.3819790000000003</v>
      </c>
    </row>
    <row r="469" spans="1:2" x14ac:dyDescent="0.25">
      <c r="A469" s="7">
        <f t="shared" si="8"/>
        <v>32478</v>
      </c>
      <c r="B469">
        <v>4.4558179999999998</v>
      </c>
    </row>
    <row r="470" spans="1:2" x14ac:dyDescent="0.25">
      <c r="A470" s="7">
        <f t="shared" si="8"/>
        <v>32509</v>
      </c>
      <c r="B470">
        <v>4.4449209999999999</v>
      </c>
    </row>
    <row r="471" spans="1:2" x14ac:dyDescent="0.25">
      <c r="A471" s="7">
        <f t="shared" si="8"/>
        <v>32540</v>
      </c>
      <c r="B471">
        <v>4.3916060000000003</v>
      </c>
    </row>
    <row r="472" spans="1:2" x14ac:dyDescent="0.25">
      <c r="A472" s="7">
        <f t="shared" si="8"/>
        <v>32568</v>
      </c>
      <c r="B472">
        <v>4.2135249999999997</v>
      </c>
    </row>
    <row r="473" spans="1:2" x14ac:dyDescent="0.25">
      <c r="A473" s="7">
        <f t="shared" si="8"/>
        <v>32599</v>
      </c>
      <c r="B473">
        <v>4.3767300000000002</v>
      </c>
    </row>
    <row r="474" spans="1:2" x14ac:dyDescent="0.25">
      <c r="A474" s="7">
        <f t="shared" si="8"/>
        <v>32629</v>
      </c>
      <c r="B474">
        <v>4.1597119999999999</v>
      </c>
    </row>
    <row r="475" spans="1:2" x14ac:dyDescent="0.25">
      <c r="A475" s="7">
        <f t="shared" si="8"/>
        <v>32660</v>
      </c>
      <c r="B475">
        <v>4.0704050000000001</v>
      </c>
    </row>
    <row r="476" spans="1:2" x14ac:dyDescent="0.25">
      <c r="A476" s="7">
        <f t="shared" si="8"/>
        <v>32690</v>
      </c>
      <c r="B476">
        <v>4.0689359999999999</v>
      </c>
    </row>
    <row r="477" spans="1:2" x14ac:dyDescent="0.25">
      <c r="A477" s="7">
        <f t="shared" si="8"/>
        <v>32721</v>
      </c>
      <c r="B477">
        <v>4.0247999999999999</v>
      </c>
    </row>
    <row r="478" spans="1:2" x14ac:dyDescent="0.25">
      <c r="A478" s="7">
        <f t="shared" si="8"/>
        <v>32752</v>
      </c>
      <c r="B478">
        <v>4.015549</v>
      </c>
    </row>
    <row r="479" spans="1:2" x14ac:dyDescent="0.25">
      <c r="A479" s="7">
        <f t="shared" si="8"/>
        <v>32782</v>
      </c>
      <c r="B479">
        <v>4.0958899999999998</v>
      </c>
    </row>
    <row r="480" spans="1:2" x14ac:dyDescent="0.25">
      <c r="A480" s="7">
        <f t="shared" si="8"/>
        <v>32813</v>
      </c>
      <c r="B480">
        <v>3.9590990000000001</v>
      </c>
    </row>
    <row r="481" spans="1:2" x14ac:dyDescent="0.25">
      <c r="A481" s="7">
        <f t="shared" si="8"/>
        <v>32843</v>
      </c>
      <c r="B481">
        <v>4.0398050000000003</v>
      </c>
    </row>
    <row r="482" spans="1:2" x14ac:dyDescent="0.25">
      <c r="A482" s="7">
        <f t="shared" si="8"/>
        <v>32874</v>
      </c>
      <c r="B482">
        <v>4.0690970000000002</v>
      </c>
    </row>
    <row r="483" spans="1:2" x14ac:dyDescent="0.25">
      <c r="A483" s="7">
        <f t="shared" si="8"/>
        <v>32905</v>
      </c>
      <c r="B483">
        <v>3.8507060000000002</v>
      </c>
    </row>
    <row r="484" spans="1:2" x14ac:dyDescent="0.25">
      <c r="A484" s="7">
        <f t="shared" si="8"/>
        <v>32933</v>
      </c>
      <c r="B484">
        <v>3.7596059999999998</v>
      </c>
    </row>
    <row r="485" spans="1:2" x14ac:dyDescent="0.25">
      <c r="A485" s="7">
        <f t="shared" si="8"/>
        <v>32964</v>
      </c>
      <c r="B485">
        <v>3.758235</v>
      </c>
    </row>
    <row r="486" spans="1:2" x14ac:dyDescent="0.25">
      <c r="A486" s="7">
        <f t="shared" si="8"/>
        <v>32994</v>
      </c>
      <c r="B486">
        <v>3.5863290000000001</v>
      </c>
    </row>
    <row r="487" spans="1:2" x14ac:dyDescent="0.25">
      <c r="A487" s="7">
        <f t="shared" si="8"/>
        <v>33025</v>
      </c>
      <c r="B487">
        <v>3.5857739999999998</v>
      </c>
    </row>
    <row r="488" spans="1:2" x14ac:dyDescent="0.25">
      <c r="A488" s="7">
        <f t="shared" si="8"/>
        <v>33055</v>
      </c>
      <c r="B488">
        <v>3.5454340000000002</v>
      </c>
    </row>
    <row r="489" spans="1:2" x14ac:dyDescent="0.25">
      <c r="A489" s="7">
        <f t="shared" si="8"/>
        <v>33086</v>
      </c>
      <c r="B489">
        <v>3.4267949999999998</v>
      </c>
    </row>
    <row r="490" spans="1:2" x14ac:dyDescent="0.25">
      <c r="A490" s="7">
        <f t="shared" si="8"/>
        <v>33117</v>
      </c>
      <c r="B490">
        <v>3.38754</v>
      </c>
    </row>
    <row r="491" spans="1:2" x14ac:dyDescent="0.25">
      <c r="A491" s="7">
        <f t="shared" si="8"/>
        <v>33147</v>
      </c>
      <c r="B491">
        <v>3.1412300000000002</v>
      </c>
    </row>
    <row r="492" spans="1:2" x14ac:dyDescent="0.25">
      <c r="A492" s="7">
        <f t="shared" si="8"/>
        <v>33178</v>
      </c>
      <c r="B492">
        <v>2.9776199999999999</v>
      </c>
    </row>
    <row r="493" spans="1:2" x14ac:dyDescent="0.25">
      <c r="A493" s="7">
        <f t="shared" si="8"/>
        <v>33208</v>
      </c>
      <c r="B493">
        <v>2.979257</v>
      </c>
    </row>
    <row r="494" spans="1:2" x14ac:dyDescent="0.25">
      <c r="A494" s="7">
        <f t="shared" si="8"/>
        <v>33239</v>
      </c>
      <c r="B494">
        <v>2.8144809999999998</v>
      </c>
    </row>
    <row r="495" spans="1:2" x14ac:dyDescent="0.25">
      <c r="A495" s="7">
        <f t="shared" si="8"/>
        <v>33270</v>
      </c>
      <c r="B495">
        <v>2.6960280000000001</v>
      </c>
    </row>
    <row r="496" spans="1:2" x14ac:dyDescent="0.25">
      <c r="A496" s="7">
        <f t="shared" si="8"/>
        <v>33298</v>
      </c>
      <c r="B496">
        <v>2.6578149999999998</v>
      </c>
    </row>
    <row r="497" spans="1:2" x14ac:dyDescent="0.25">
      <c r="A497" s="7">
        <f t="shared" si="8"/>
        <v>33329</v>
      </c>
      <c r="B497">
        <v>2.662992</v>
      </c>
    </row>
    <row r="498" spans="1:2" x14ac:dyDescent="0.25">
      <c r="A498" s="7">
        <f t="shared" si="8"/>
        <v>33359</v>
      </c>
      <c r="B498">
        <v>2.5815030000000001</v>
      </c>
    </row>
    <row r="499" spans="1:2" x14ac:dyDescent="0.25">
      <c r="A499" s="7">
        <f t="shared" si="8"/>
        <v>33390</v>
      </c>
      <c r="B499">
        <v>2.706286</v>
      </c>
    </row>
    <row r="500" spans="1:2" x14ac:dyDescent="0.25">
      <c r="A500" s="7">
        <f t="shared" si="8"/>
        <v>33420</v>
      </c>
      <c r="B500">
        <v>2.580549</v>
      </c>
    </row>
    <row r="501" spans="1:2" x14ac:dyDescent="0.25">
      <c r="A501" s="7">
        <f t="shared" si="8"/>
        <v>33451</v>
      </c>
      <c r="B501">
        <v>2.537893</v>
      </c>
    </row>
    <row r="502" spans="1:2" x14ac:dyDescent="0.25">
      <c r="A502" s="7">
        <f t="shared" si="8"/>
        <v>33482</v>
      </c>
      <c r="B502">
        <v>2.621642</v>
      </c>
    </row>
    <row r="503" spans="1:2" x14ac:dyDescent="0.25">
      <c r="A503" s="7">
        <f t="shared" si="8"/>
        <v>33512</v>
      </c>
      <c r="B503">
        <v>2.4945119999999998</v>
      </c>
    </row>
    <row r="504" spans="1:2" x14ac:dyDescent="0.25">
      <c r="A504" s="7">
        <f t="shared" si="8"/>
        <v>33543</v>
      </c>
      <c r="B504">
        <v>2.538151</v>
      </c>
    </row>
    <row r="505" spans="1:2" x14ac:dyDescent="0.25">
      <c r="A505" s="7">
        <f t="shared" si="8"/>
        <v>33573</v>
      </c>
      <c r="B505">
        <v>2.5376120000000002</v>
      </c>
    </row>
    <row r="506" spans="1:2" x14ac:dyDescent="0.25">
      <c r="A506" s="7">
        <f t="shared" si="8"/>
        <v>33604</v>
      </c>
      <c r="B506">
        <v>2.4941900000000001</v>
      </c>
    </row>
    <row r="507" spans="1:2" x14ac:dyDescent="0.25">
      <c r="A507" s="7">
        <f t="shared" si="8"/>
        <v>33635</v>
      </c>
      <c r="B507">
        <v>2.580311</v>
      </c>
    </row>
    <row r="508" spans="1:2" x14ac:dyDescent="0.25">
      <c r="A508" s="7">
        <f t="shared" si="8"/>
        <v>33664</v>
      </c>
      <c r="B508">
        <v>2.7059609999999998</v>
      </c>
    </row>
    <row r="509" spans="1:2" x14ac:dyDescent="0.25">
      <c r="A509" s="7">
        <f t="shared" si="8"/>
        <v>33695</v>
      </c>
      <c r="B509">
        <v>2.5753620000000002</v>
      </c>
    </row>
    <row r="510" spans="1:2" x14ac:dyDescent="0.25">
      <c r="A510" s="7">
        <f t="shared" si="8"/>
        <v>33725</v>
      </c>
      <c r="B510">
        <v>2.6567129999999999</v>
      </c>
    </row>
    <row r="511" spans="1:2" x14ac:dyDescent="0.25">
      <c r="A511" s="7">
        <f t="shared" si="8"/>
        <v>33756</v>
      </c>
      <c r="B511">
        <v>2.655246</v>
      </c>
    </row>
    <row r="512" spans="1:2" x14ac:dyDescent="0.25">
      <c r="A512" s="7">
        <f t="shared" si="8"/>
        <v>33786</v>
      </c>
      <c r="B512">
        <v>2.5692729999999999</v>
      </c>
    </row>
    <row r="513" spans="1:2" x14ac:dyDescent="0.25">
      <c r="A513" s="7">
        <f t="shared" si="8"/>
        <v>33817</v>
      </c>
      <c r="B513">
        <v>2.6500750000000002</v>
      </c>
    </row>
    <row r="514" spans="1:2" x14ac:dyDescent="0.25">
      <c r="A514" s="7">
        <f t="shared" si="8"/>
        <v>33848</v>
      </c>
      <c r="B514">
        <v>2.6071719999999998</v>
      </c>
    </row>
    <row r="515" spans="1:2" x14ac:dyDescent="0.25">
      <c r="A515" s="7">
        <f t="shared" si="8"/>
        <v>33878</v>
      </c>
      <c r="B515">
        <v>2.6029409999999999</v>
      </c>
    </row>
    <row r="516" spans="1:2" x14ac:dyDescent="0.25">
      <c r="A516" s="7">
        <f t="shared" si="8"/>
        <v>33909</v>
      </c>
      <c r="B516">
        <v>2.7673199999999998</v>
      </c>
    </row>
    <row r="517" spans="1:2" x14ac:dyDescent="0.25">
      <c r="A517" s="7">
        <f t="shared" si="8"/>
        <v>33939</v>
      </c>
      <c r="B517">
        <v>2.720135</v>
      </c>
    </row>
    <row r="518" spans="1:2" x14ac:dyDescent="0.25">
      <c r="A518" s="7">
        <f t="shared" ref="A518:A581" si="9">DATE(YEAR(A517),MONTH(A517)+1,1)</f>
        <v>33970</v>
      </c>
      <c r="B518">
        <v>2.7541799999999999</v>
      </c>
    </row>
    <row r="519" spans="1:2" x14ac:dyDescent="0.25">
      <c r="A519" s="7">
        <f t="shared" si="9"/>
        <v>34001</v>
      </c>
      <c r="B519">
        <v>2.7897569999999998</v>
      </c>
    </row>
    <row r="520" spans="1:2" x14ac:dyDescent="0.25">
      <c r="A520" s="7">
        <f t="shared" si="9"/>
        <v>34029</v>
      </c>
      <c r="B520">
        <v>2.7493940000000001</v>
      </c>
    </row>
    <row r="521" spans="1:2" x14ac:dyDescent="0.25">
      <c r="A521" s="7">
        <f t="shared" si="9"/>
        <v>34060</v>
      </c>
      <c r="B521">
        <v>2.7001460000000002</v>
      </c>
    </row>
    <row r="522" spans="1:2" x14ac:dyDescent="0.25">
      <c r="A522" s="7">
        <f t="shared" si="9"/>
        <v>34090</v>
      </c>
      <c r="B522">
        <v>2.817993</v>
      </c>
    </row>
    <row r="523" spans="1:2" x14ac:dyDescent="0.25">
      <c r="A523" s="7">
        <f t="shared" si="9"/>
        <v>34121</v>
      </c>
      <c r="B523">
        <v>2.7722120000000001</v>
      </c>
    </row>
    <row r="524" spans="1:2" x14ac:dyDescent="0.25">
      <c r="A524" s="7">
        <f t="shared" si="9"/>
        <v>34151</v>
      </c>
      <c r="B524">
        <v>2.806108</v>
      </c>
    </row>
    <row r="525" spans="1:2" x14ac:dyDescent="0.25">
      <c r="A525" s="7">
        <f t="shared" si="9"/>
        <v>34182</v>
      </c>
      <c r="B525">
        <v>2.9256609999999998</v>
      </c>
    </row>
    <row r="526" spans="1:2" x14ac:dyDescent="0.25">
      <c r="A526" s="7">
        <f t="shared" si="9"/>
        <v>34213</v>
      </c>
      <c r="B526">
        <v>2.9193289999999998</v>
      </c>
    </row>
    <row r="527" spans="1:2" x14ac:dyDescent="0.25">
      <c r="A527" s="7">
        <f t="shared" si="9"/>
        <v>34243</v>
      </c>
      <c r="B527">
        <v>3.0351319999999999</v>
      </c>
    </row>
    <row r="528" spans="1:2" x14ac:dyDescent="0.25">
      <c r="A528" s="7">
        <f t="shared" si="9"/>
        <v>34274</v>
      </c>
      <c r="B528">
        <v>3.0280529999999999</v>
      </c>
    </row>
    <row r="529" spans="1:2" x14ac:dyDescent="0.25">
      <c r="A529" s="7">
        <f t="shared" si="9"/>
        <v>34304</v>
      </c>
      <c r="B529">
        <v>3.0605479999999998</v>
      </c>
    </row>
    <row r="530" spans="1:2" x14ac:dyDescent="0.25">
      <c r="A530" s="7">
        <f t="shared" si="9"/>
        <v>34335</v>
      </c>
      <c r="B530">
        <v>3.0939649999999999</v>
      </c>
    </row>
    <row r="531" spans="1:2" x14ac:dyDescent="0.25">
      <c r="A531" s="7">
        <f t="shared" si="9"/>
        <v>34366</v>
      </c>
      <c r="B531">
        <v>3.2715839999999998</v>
      </c>
    </row>
    <row r="532" spans="1:2" x14ac:dyDescent="0.25">
      <c r="A532" s="7">
        <f t="shared" si="9"/>
        <v>34394</v>
      </c>
      <c r="B532">
        <v>3.326174</v>
      </c>
    </row>
    <row r="533" spans="1:2" x14ac:dyDescent="0.25">
      <c r="A533" s="7">
        <f t="shared" si="9"/>
        <v>34425</v>
      </c>
      <c r="B533">
        <v>3.3290389999999999</v>
      </c>
    </row>
    <row r="534" spans="1:2" x14ac:dyDescent="0.25">
      <c r="A534" s="7">
        <f t="shared" si="9"/>
        <v>34455</v>
      </c>
      <c r="B534">
        <v>3.4996170000000002</v>
      </c>
    </row>
    <row r="535" spans="1:2" x14ac:dyDescent="0.25">
      <c r="A535" s="7">
        <f t="shared" si="9"/>
        <v>34486</v>
      </c>
      <c r="B535">
        <v>3.392792</v>
      </c>
    </row>
    <row r="536" spans="1:2" x14ac:dyDescent="0.25">
      <c r="A536" s="7">
        <f t="shared" si="9"/>
        <v>34516</v>
      </c>
      <c r="B536">
        <v>3.6163780000000001</v>
      </c>
    </row>
    <row r="537" spans="1:2" x14ac:dyDescent="0.25">
      <c r="A537" s="7">
        <f t="shared" si="9"/>
        <v>34547</v>
      </c>
      <c r="B537">
        <v>3.4555359999999999</v>
      </c>
    </row>
    <row r="538" spans="1:2" x14ac:dyDescent="0.25">
      <c r="A538" s="7">
        <f t="shared" si="9"/>
        <v>34578</v>
      </c>
      <c r="B538">
        <v>3.5133700000000001</v>
      </c>
    </row>
    <row r="539" spans="1:2" x14ac:dyDescent="0.25">
      <c r="A539" s="7">
        <f t="shared" si="9"/>
        <v>34608</v>
      </c>
      <c r="B539">
        <v>3.7962060000000002</v>
      </c>
    </row>
    <row r="540" spans="1:2" x14ac:dyDescent="0.25">
      <c r="A540" s="7">
        <f t="shared" si="9"/>
        <v>34639</v>
      </c>
      <c r="B540">
        <v>3.7407059999999999</v>
      </c>
    </row>
    <row r="541" spans="1:2" x14ac:dyDescent="0.25">
      <c r="A541" s="7">
        <f t="shared" si="9"/>
        <v>34669</v>
      </c>
      <c r="B541">
        <v>3.9098169999999999</v>
      </c>
    </row>
    <row r="542" spans="1:2" x14ac:dyDescent="0.25">
      <c r="A542" s="7">
        <f t="shared" si="9"/>
        <v>34700</v>
      </c>
      <c r="B542">
        <v>3.7499600000000002</v>
      </c>
    </row>
    <row r="543" spans="1:2" x14ac:dyDescent="0.25">
      <c r="A543" s="7">
        <f t="shared" si="9"/>
        <v>34731</v>
      </c>
      <c r="B543">
        <v>3.7582610000000001</v>
      </c>
    </row>
    <row r="544" spans="1:2" x14ac:dyDescent="0.25">
      <c r="A544" s="7">
        <f t="shared" si="9"/>
        <v>34759</v>
      </c>
      <c r="B544">
        <v>3.657734</v>
      </c>
    </row>
    <row r="545" spans="1:2" x14ac:dyDescent="0.25">
      <c r="A545" s="7">
        <f t="shared" si="9"/>
        <v>34790</v>
      </c>
      <c r="B545">
        <v>3.7222300000000001</v>
      </c>
    </row>
    <row r="546" spans="1:2" x14ac:dyDescent="0.25">
      <c r="A546" s="7">
        <f t="shared" si="9"/>
        <v>34820</v>
      </c>
      <c r="B546">
        <v>3.4150480000000001</v>
      </c>
    </row>
    <row r="547" spans="1:2" x14ac:dyDescent="0.25">
      <c r="A547" s="7">
        <f t="shared" si="9"/>
        <v>34851</v>
      </c>
      <c r="B547">
        <v>3.47729</v>
      </c>
    </row>
    <row r="548" spans="1:2" x14ac:dyDescent="0.25">
      <c r="A548" s="7">
        <f t="shared" si="9"/>
        <v>34881</v>
      </c>
      <c r="B548">
        <v>3.7069519999999998</v>
      </c>
    </row>
    <row r="549" spans="1:2" x14ac:dyDescent="0.25">
      <c r="A549" s="7">
        <f t="shared" si="9"/>
        <v>34912</v>
      </c>
      <c r="B549">
        <v>3.6593260000000001</v>
      </c>
    </row>
    <row r="550" spans="1:2" x14ac:dyDescent="0.25">
      <c r="A550" s="7">
        <f t="shared" si="9"/>
        <v>34943</v>
      </c>
      <c r="B550">
        <v>3.6667000000000001</v>
      </c>
    </row>
    <row r="551" spans="1:2" x14ac:dyDescent="0.25">
      <c r="A551" s="7">
        <f t="shared" si="9"/>
        <v>34973</v>
      </c>
      <c r="B551">
        <v>3.731509</v>
      </c>
    </row>
    <row r="552" spans="1:2" x14ac:dyDescent="0.25">
      <c r="A552" s="7">
        <f t="shared" si="9"/>
        <v>35004</v>
      </c>
      <c r="B552">
        <v>3.5818150000000002</v>
      </c>
    </row>
    <row r="553" spans="1:2" x14ac:dyDescent="0.25">
      <c r="A553" s="7">
        <f t="shared" si="9"/>
        <v>35034</v>
      </c>
      <c r="B553">
        <v>3.9684140000000001</v>
      </c>
    </row>
    <row r="554" spans="1:2" x14ac:dyDescent="0.25">
      <c r="A554" s="7">
        <f t="shared" si="9"/>
        <v>35065</v>
      </c>
      <c r="B554">
        <v>3.718283</v>
      </c>
    </row>
    <row r="555" spans="1:2" x14ac:dyDescent="0.25">
      <c r="A555" s="7">
        <f t="shared" si="9"/>
        <v>35096</v>
      </c>
      <c r="B555">
        <v>3.6119319999999999</v>
      </c>
    </row>
    <row r="556" spans="1:2" x14ac:dyDescent="0.25">
      <c r="A556" s="7">
        <f t="shared" si="9"/>
        <v>35125</v>
      </c>
      <c r="B556">
        <v>3.725479</v>
      </c>
    </row>
    <row r="557" spans="1:2" x14ac:dyDescent="0.25">
      <c r="A557" s="7">
        <f t="shared" si="9"/>
        <v>35156</v>
      </c>
      <c r="B557">
        <v>3.629915</v>
      </c>
    </row>
    <row r="558" spans="1:2" x14ac:dyDescent="0.25">
      <c r="A558" s="7">
        <f t="shared" si="9"/>
        <v>35186</v>
      </c>
      <c r="B558">
        <v>3.4758849999999999</v>
      </c>
    </row>
    <row r="559" spans="1:2" x14ac:dyDescent="0.25">
      <c r="A559" s="7">
        <f t="shared" si="9"/>
        <v>35217</v>
      </c>
      <c r="B559">
        <v>3.8531140000000001</v>
      </c>
    </row>
    <row r="560" spans="1:2" x14ac:dyDescent="0.25">
      <c r="A560" s="7">
        <f t="shared" si="9"/>
        <v>35247</v>
      </c>
      <c r="B560">
        <v>3.5971920000000002</v>
      </c>
    </row>
    <row r="561" spans="1:2" x14ac:dyDescent="0.25">
      <c r="A561" s="7">
        <f t="shared" si="9"/>
        <v>35278</v>
      </c>
      <c r="B561">
        <v>3.6069939999999998</v>
      </c>
    </row>
    <row r="562" spans="1:2" x14ac:dyDescent="0.25">
      <c r="A562" s="7">
        <f t="shared" si="9"/>
        <v>35309</v>
      </c>
      <c r="B562">
        <v>3.8263600000000002</v>
      </c>
    </row>
    <row r="563" spans="1:2" x14ac:dyDescent="0.25">
      <c r="A563" s="7">
        <f t="shared" si="9"/>
        <v>35339</v>
      </c>
      <c r="B563">
        <v>3.624161</v>
      </c>
    </row>
    <row r="564" spans="1:2" x14ac:dyDescent="0.25">
      <c r="A564" s="7">
        <f t="shared" si="9"/>
        <v>35370</v>
      </c>
      <c r="B564">
        <v>3.9447049999999999</v>
      </c>
    </row>
    <row r="565" spans="1:2" x14ac:dyDescent="0.25">
      <c r="A565" s="7">
        <f t="shared" si="9"/>
        <v>35400</v>
      </c>
      <c r="B565">
        <v>3.9029069999999999</v>
      </c>
    </row>
    <row r="566" spans="1:2" x14ac:dyDescent="0.25">
      <c r="A566" s="7">
        <f t="shared" si="9"/>
        <v>35431</v>
      </c>
      <c r="B566">
        <v>3.858965</v>
      </c>
    </row>
    <row r="567" spans="1:2" x14ac:dyDescent="0.25">
      <c r="A567" s="7">
        <f t="shared" si="9"/>
        <v>35462</v>
      </c>
      <c r="B567">
        <v>4.0209450000000002</v>
      </c>
    </row>
    <row r="568" spans="1:2" x14ac:dyDescent="0.25">
      <c r="A568" s="7">
        <f t="shared" si="9"/>
        <v>35490</v>
      </c>
      <c r="B568">
        <v>3.974065</v>
      </c>
    </row>
    <row r="569" spans="1:2" x14ac:dyDescent="0.25">
      <c r="A569" s="7">
        <f t="shared" si="9"/>
        <v>35521</v>
      </c>
      <c r="B569">
        <v>3.9282759999999999</v>
      </c>
    </row>
    <row r="570" spans="1:2" x14ac:dyDescent="0.25">
      <c r="A570" s="7">
        <f t="shared" si="9"/>
        <v>35551</v>
      </c>
      <c r="B570">
        <v>3.6772529999999999</v>
      </c>
    </row>
    <row r="571" spans="1:2" x14ac:dyDescent="0.25">
      <c r="A571" s="7">
        <f t="shared" si="9"/>
        <v>35582</v>
      </c>
      <c r="B571">
        <v>4.0465270000000002</v>
      </c>
    </row>
    <row r="572" spans="1:2" x14ac:dyDescent="0.25">
      <c r="A572" s="7">
        <f t="shared" si="9"/>
        <v>35612</v>
      </c>
      <c r="B572">
        <v>3.8984420000000002</v>
      </c>
    </row>
    <row r="573" spans="1:2" x14ac:dyDescent="0.25">
      <c r="A573" s="7">
        <f t="shared" si="9"/>
        <v>35643</v>
      </c>
      <c r="B573">
        <v>3.9673419999999999</v>
      </c>
    </row>
    <row r="574" spans="1:2" x14ac:dyDescent="0.25">
      <c r="A574" s="7">
        <f t="shared" si="9"/>
        <v>35674</v>
      </c>
      <c r="B574">
        <v>4.1709690000000004</v>
      </c>
    </row>
    <row r="575" spans="1:2" x14ac:dyDescent="0.25">
      <c r="A575" s="7">
        <f t="shared" si="9"/>
        <v>35704</v>
      </c>
      <c r="B575">
        <v>4.0728569999999999</v>
      </c>
    </row>
    <row r="576" spans="1:2" x14ac:dyDescent="0.25">
      <c r="A576" s="7">
        <f t="shared" si="9"/>
        <v>35735</v>
      </c>
      <c r="B576">
        <v>4.3336579999999998</v>
      </c>
    </row>
    <row r="577" spans="1:2" x14ac:dyDescent="0.25">
      <c r="A577" s="7">
        <f t="shared" si="9"/>
        <v>35765</v>
      </c>
      <c r="B577">
        <v>4.0337589999999999</v>
      </c>
    </row>
    <row r="578" spans="1:2" x14ac:dyDescent="0.25">
      <c r="A578" s="7">
        <f t="shared" si="9"/>
        <v>35796</v>
      </c>
      <c r="B578">
        <v>4.193257</v>
      </c>
    </row>
    <row r="579" spans="1:2" x14ac:dyDescent="0.25">
      <c r="A579" s="7">
        <f t="shared" si="9"/>
        <v>35827</v>
      </c>
      <c r="B579">
        <v>4.3045030000000004</v>
      </c>
    </row>
    <row r="580" spans="1:2" x14ac:dyDescent="0.25">
      <c r="A580" s="7">
        <f t="shared" si="9"/>
        <v>35855</v>
      </c>
      <c r="B580">
        <v>4.2652760000000001</v>
      </c>
    </row>
    <row r="581" spans="1:2" x14ac:dyDescent="0.25">
      <c r="A581" s="7">
        <f t="shared" si="9"/>
        <v>35886</v>
      </c>
      <c r="B581">
        <v>4.271865</v>
      </c>
    </row>
    <row r="582" spans="1:2" x14ac:dyDescent="0.25">
      <c r="A582" s="7">
        <f t="shared" ref="A582:A645" si="10">DATE(YEAR(A581),MONTH(A581)+1,1)</f>
        <v>35916</v>
      </c>
      <c r="B582">
        <v>4.2739729999999998</v>
      </c>
    </row>
    <row r="583" spans="1:2" x14ac:dyDescent="0.25">
      <c r="A583" s="7">
        <f t="shared" si="10"/>
        <v>35947</v>
      </c>
      <c r="B583">
        <v>4.1824820000000003</v>
      </c>
    </row>
    <row r="584" spans="1:2" x14ac:dyDescent="0.25">
      <c r="A584" s="7">
        <f t="shared" si="10"/>
        <v>35977</v>
      </c>
      <c r="B584">
        <v>4.1950349999999998</v>
      </c>
    </row>
    <row r="585" spans="1:2" x14ac:dyDescent="0.25">
      <c r="A585" s="7">
        <f t="shared" si="10"/>
        <v>36008</v>
      </c>
      <c r="B585">
        <v>4.2494480000000001</v>
      </c>
    </row>
    <row r="586" spans="1:2" x14ac:dyDescent="0.25">
      <c r="A586" s="7">
        <f t="shared" si="10"/>
        <v>36039</v>
      </c>
      <c r="B586">
        <v>4.0584550000000004</v>
      </c>
    </row>
    <row r="587" spans="1:2" x14ac:dyDescent="0.25">
      <c r="A587" s="7">
        <f t="shared" si="10"/>
        <v>36069</v>
      </c>
      <c r="B587">
        <v>4.0187609999999996</v>
      </c>
    </row>
    <row r="588" spans="1:2" x14ac:dyDescent="0.25">
      <c r="A588" s="7">
        <f t="shared" si="10"/>
        <v>36100</v>
      </c>
      <c r="B588">
        <v>4.2253090000000002</v>
      </c>
    </row>
    <row r="589" spans="1:2" x14ac:dyDescent="0.25">
      <c r="A589" s="7">
        <f t="shared" si="10"/>
        <v>36130</v>
      </c>
      <c r="B589">
        <v>4.1308239999999996</v>
      </c>
    </row>
    <row r="590" spans="1:2" x14ac:dyDescent="0.25">
      <c r="A590" s="7">
        <f t="shared" si="10"/>
        <v>36161</v>
      </c>
      <c r="B590">
        <v>4.3916680000000001</v>
      </c>
    </row>
    <row r="591" spans="1:2" x14ac:dyDescent="0.25">
      <c r="A591" s="7">
        <f t="shared" si="10"/>
        <v>36192</v>
      </c>
      <c r="B591">
        <v>4.4432840000000002</v>
      </c>
    </row>
    <row r="592" spans="1:2" x14ac:dyDescent="0.25">
      <c r="A592" s="7">
        <f t="shared" si="10"/>
        <v>36220</v>
      </c>
      <c r="B592">
        <v>4.2585220000000001</v>
      </c>
    </row>
    <row r="593" spans="1:2" x14ac:dyDescent="0.25">
      <c r="A593" s="7">
        <f t="shared" si="10"/>
        <v>36251</v>
      </c>
      <c r="B593">
        <v>4.2131280000000002</v>
      </c>
    </row>
    <row r="594" spans="1:2" x14ac:dyDescent="0.25">
      <c r="A594" s="7">
        <f t="shared" si="10"/>
        <v>36281</v>
      </c>
      <c r="B594">
        <v>4.2719300000000002</v>
      </c>
    </row>
    <row r="595" spans="1:2" x14ac:dyDescent="0.25">
      <c r="A595" s="7">
        <f t="shared" si="10"/>
        <v>36312</v>
      </c>
      <c r="B595">
        <v>4.0832499999999996</v>
      </c>
    </row>
    <row r="596" spans="1:2" x14ac:dyDescent="0.25">
      <c r="A596" s="7">
        <f t="shared" si="10"/>
        <v>36342</v>
      </c>
      <c r="B596">
        <v>4.1396189999999997</v>
      </c>
    </row>
    <row r="597" spans="1:2" x14ac:dyDescent="0.25">
      <c r="A597" s="7">
        <f t="shared" si="10"/>
        <v>36373</v>
      </c>
      <c r="B597">
        <v>4.1501450000000002</v>
      </c>
    </row>
    <row r="598" spans="1:2" x14ac:dyDescent="0.25">
      <c r="A598" s="7">
        <f t="shared" si="10"/>
        <v>36404</v>
      </c>
      <c r="B598">
        <v>4.0138290000000003</v>
      </c>
    </row>
    <row r="599" spans="1:2" x14ac:dyDescent="0.25">
      <c r="A599" s="7">
        <f t="shared" si="10"/>
        <v>36434</v>
      </c>
      <c r="B599">
        <v>4.1639559999999998</v>
      </c>
    </row>
    <row r="600" spans="1:2" x14ac:dyDescent="0.25">
      <c r="A600" s="7">
        <f t="shared" si="10"/>
        <v>36465</v>
      </c>
      <c r="B600">
        <v>4.1227020000000003</v>
      </c>
    </row>
    <row r="601" spans="1:2" x14ac:dyDescent="0.25">
      <c r="A601" s="7">
        <f t="shared" si="10"/>
        <v>36495</v>
      </c>
      <c r="B601">
        <v>4.1786539999999999</v>
      </c>
    </row>
    <row r="602" spans="1:2" x14ac:dyDescent="0.25">
      <c r="A602" s="7">
        <f t="shared" si="10"/>
        <v>36526</v>
      </c>
      <c r="B602">
        <v>4.3810200000000004</v>
      </c>
    </row>
    <row r="603" spans="1:2" x14ac:dyDescent="0.25">
      <c r="A603" s="7">
        <f t="shared" si="10"/>
        <v>36557</v>
      </c>
      <c r="B603">
        <v>4.4421109999999997</v>
      </c>
    </row>
    <row r="604" spans="1:2" x14ac:dyDescent="0.25">
      <c r="A604" s="7">
        <f t="shared" si="10"/>
        <v>36586</v>
      </c>
      <c r="B604">
        <v>4.3467650000000004</v>
      </c>
    </row>
    <row r="605" spans="1:2" x14ac:dyDescent="0.25">
      <c r="A605" s="7">
        <f t="shared" si="10"/>
        <v>36617</v>
      </c>
      <c r="B605">
        <v>4.3542339999999999</v>
      </c>
    </row>
    <row r="606" spans="1:2" x14ac:dyDescent="0.25">
      <c r="A606" s="7">
        <f t="shared" si="10"/>
        <v>36647</v>
      </c>
      <c r="B606">
        <v>4.0758650000000003</v>
      </c>
    </row>
    <row r="607" spans="1:2" x14ac:dyDescent="0.25">
      <c r="A607" s="7">
        <f t="shared" si="10"/>
        <v>36678</v>
      </c>
      <c r="B607">
        <v>3.9980509999999998</v>
      </c>
    </row>
    <row r="608" spans="1:2" x14ac:dyDescent="0.25">
      <c r="A608" s="7">
        <f t="shared" si="10"/>
        <v>36708</v>
      </c>
      <c r="B608">
        <v>4.0579640000000001</v>
      </c>
    </row>
    <row r="609" spans="1:2" x14ac:dyDescent="0.25">
      <c r="A609" s="7">
        <f t="shared" si="10"/>
        <v>36739</v>
      </c>
      <c r="B609">
        <v>3.8349959999999998</v>
      </c>
    </row>
    <row r="610" spans="1:2" x14ac:dyDescent="0.25">
      <c r="A610" s="7">
        <f t="shared" si="10"/>
        <v>36770</v>
      </c>
      <c r="B610">
        <v>3.9441440000000001</v>
      </c>
    </row>
    <row r="611" spans="1:2" x14ac:dyDescent="0.25">
      <c r="A611" s="7">
        <f t="shared" si="10"/>
        <v>36800</v>
      </c>
      <c r="B611">
        <v>3.913348</v>
      </c>
    </row>
    <row r="612" spans="1:2" x14ac:dyDescent="0.25">
      <c r="A612" s="7">
        <f t="shared" si="10"/>
        <v>36831</v>
      </c>
      <c r="B612">
        <v>3.7801849999999999</v>
      </c>
    </row>
    <row r="613" spans="1:2" x14ac:dyDescent="0.25">
      <c r="A613" s="7">
        <f t="shared" si="10"/>
        <v>36861</v>
      </c>
      <c r="B613" t="e">
        <f>NA()</f>
        <v>#N/A</v>
      </c>
    </row>
    <row r="614" spans="1:2" x14ac:dyDescent="0.25">
      <c r="A614" s="7">
        <f t="shared" si="10"/>
        <v>36892</v>
      </c>
      <c r="B614" t="e">
        <f>NA()</f>
        <v>#N/A</v>
      </c>
    </row>
    <row r="615" spans="1:2" x14ac:dyDescent="0.25">
      <c r="A615" s="7">
        <f t="shared" si="10"/>
        <v>36923</v>
      </c>
      <c r="B615" t="e">
        <f>NA()</f>
        <v>#N/A</v>
      </c>
    </row>
    <row r="616" spans="1:2" x14ac:dyDescent="0.25">
      <c r="A616" s="7">
        <f t="shared" si="10"/>
        <v>36951</v>
      </c>
      <c r="B616" t="e">
        <f>NA()</f>
        <v>#N/A</v>
      </c>
    </row>
    <row r="617" spans="1:2" x14ac:dyDescent="0.25">
      <c r="A617" s="7">
        <f t="shared" si="10"/>
        <v>36982</v>
      </c>
      <c r="B617" t="e">
        <f>NA()</f>
        <v>#N/A</v>
      </c>
    </row>
    <row r="618" spans="1:2" x14ac:dyDescent="0.25">
      <c r="A618" s="7">
        <f t="shared" si="10"/>
        <v>37012</v>
      </c>
      <c r="B618" t="e">
        <f>NA()</f>
        <v>#N/A</v>
      </c>
    </row>
    <row r="619" spans="1:2" x14ac:dyDescent="0.25">
      <c r="A619" s="7">
        <f t="shared" si="10"/>
        <v>37043</v>
      </c>
      <c r="B619" t="e">
        <f>NA()</f>
        <v>#N/A</v>
      </c>
    </row>
    <row r="620" spans="1:2" x14ac:dyDescent="0.25">
      <c r="A620" s="7">
        <f t="shared" si="10"/>
        <v>37073</v>
      </c>
      <c r="B620" t="e">
        <f>NA()</f>
        <v>#N/A</v>
      </c>
    </row>
    <row r="621" spans="1:2" x14ac:dyDescent="0.25">
      <c r="A621" s="7">
        <f t="shared" si="10"/>
        <v>37104</v>
      </c>
      <c r="B621" t="e">
        <f>NA()</f>
        <v>#N/A</v>
      </c>
    </row>
    <row r="622" spans="1:2" x14ac:dyDescent="0.25">
      <c r="A622" s="7">
        <f t="shared" si="10"/>
        <v>37135</v>
      </c>
      <c r="B622" t="e">
        <f>NA()</f>
        <v>#N/A</v>
      </c>
    </row>
    <row r="623" spans="1:2" x14ac:dyDescent="0.25">
      <c r="A623" s="7">
        <f t="shared" si="10"/>
        <v>37165</v>
      </c>
      <c r="B623" t="e">
        <f>NA()</f>
        <v>#N/A</v>
      </c>
    </row>
    <row r="624" spans="1:2" x14ac:dyDescent="0.25">
      <c r="A624" s="7">
        <f t="shared" si="10"/>
        <v>37196</v>
      </c>
      <c r="B624" t="e">
        <f>NA()</f>
        <v>#N/A</v>
      </c>
    </row>
    <row r="625" spans="1:2" x14ac:dyDescent="0.25">
      <c r="A625" s="7">
        <f t="shared" si="10"/>
        <v>37226</v>
      </c>
      <c r="B625" t="e">
        <f>NA()</f>
        <v>#N/A</v>
      </c>
    </row>
    <row r="626" spans="1:2" x14ac:dyDescent="0.25">
      <c r="A626" s="7">
        <f t="shared" si="10"/>
        <v>37257</v>
      </c>
      <c r="B626" t="e">
        <f>NA()</f>
        <v>#N/A</v>
      </c>
    </row>
    <row r="627" spans="1:2" x14ac:dyDescent="0.25">
      <c r="A627" s="7">
        <f t="shared" si="10"/>
        <v>37288</v>
      </c>
      <c r="B627" t="e">
        <f>NA()</f>
        <v>#N/A</v>
      </c>
    </row>
    <row r="628" spans="1:2" x14ac:dyDescent="0.25">
      <c r="A628" s="7">
        <f t="shared" si="10"/>
        <v>37316</v>
      </c>
      <c r="B628" t="e">
        <f>NA()</f>
        <v>#N/A</v>
      </c>
    </row>
    <row r="629" spans="1:2" x14ac:dyDescent="0.25">
      <c r="A629" s="7">
        <f t="shared" si="10"/>
        <v>37347</v>
      </c>
      <c r="B629" t="e">
        <f>NA()</f>
        <v>#N/A</v>
      </c>
    </row>
    <row r="630" spans="1:2" x14ac:dyDescent="0.25">
      <c r="A630" s="7">
        <f t="shared" si="10"/>
        <v>37377</v>
      </c>
      <c r="B630" t="e">
        <f>NA()</f>
        <v>#N/A</v>
      </c>
    </row>
    <row r="631" spans="1:2" x14ac:dyDescent="0.25">
      <c r="A631" s="7">
        <f t="shared" si="10"/>
        <v>37408</v>
      </c>
      <c r="B631" t="e">
        <f>NA()</f>
        <v>#N/A</v>
      </c>
    </row>
    <row r="632" spans="1:2" x14ac:dyDescent="0.25">
      <c r="A632" s="7">
        <f t="shared" si="10"/>
        <v>37438</v>
      </c>
      <c r="B632" t="e">
        <f>NA()</f>
        <v>#N/A</v>
      </c>
    </row>
    <row r="633" spans="1:2" x14ac:dyDescent="0.25">
      <c r="A633" s="7">
        <f t="shared" si="10"/>
        <v>37469</v>
      </c>
      <c r="B633" t="e">
        <f>NA()</f>
        <v>#N/A</v>
      </c>
    </row>
    <row r="634" spans="1:2" x14ac:dyDescent="0.25">
      <c r="A634" s="7">
        <f t="shared" si="10"/>
        <v>37500</v>
      </c>
      <c r="B634" t="e">
        <f>NA()</f>
        <v>#N/A</v>
      </c>
    </row>
    <row r="635" spans="1:2" x14ac:dyDescent="0.25">
      <c r="A635" s="7">
        <f t="shared" si="10"/>
        <v>37530</v>
      </c>
      <c r="B635" t="e">
        <f>NA()</f>
        <v>#N/A</v>
      </c>
    </row>
    <row r="636" spans="1:2" x14ac:dyDescent="0.25">
      <c r="A636" s="7">
        <f t="shared" si="10"/>
        <v>37561</v>
      </c>
      <c r="B636" t="e">
        <f>NA()</f>
        <v>#N/A</v>
      </c>
    </row>
    <row r="637" spans="1:2" x14ac:dyDescent="0.25">
      <c r="A637" s="7">
        <f t="shared" si="10"/>
        <v>37591</v>
      </c>
      <c r="B637" t="e">
        <f>NA()</f>
        <v>#N/A</v>
      </c>
    </row>
    <row r="638" spans="1:2" x14ac:dyDescent="0.25">
      <c r="A638" s="7">
        <f t="shared" si="10"/>
        <v>37622</v>
      </c>
      <c r="B638" t="e">
        <f>NA()</f>
        <v>#N/A</v>
      </c>
    </row>
    <row r="639" spans="1:2" x14ac:dyDescent="0.25">
      <c r="A639" s="7">
        <f t="shared" si="10"/>
        <v>37653</v>
      </c>
      <c r="B639" t="e">
        <f>NA()</f>
        <v>#N/A</v>
      </c>
    </row>
    <row r="640" spans="1:2" x14ac:dyDescent="0.25">
      <c r="A640" s="7">
        <f t="shared" si="10"/>
        <v>37681</v>
      </c>
      <c r="B640" t="e">
        <f>NA()</f>
        <v>#N/A</v>
      </c>
    </row>
    <row r="641" spans="1:2" x14ac:dyDescent="0.25">
      <c r="A641" s="7">
        <f t="shared" si="10"/>
        <v>37712</v>
      </c>
      <c r="B641" t="e">
        <f>NA()</f>
        <v>#N/A</v>
      </c>
    </row>
    <row r="642" spans="1:2" x14ac:dyDescent="0.25">
      <c r="A642" s="7">
        <f t="shared" si="10"/>
        <v>37742</v>
      </c>
      <c r="B642" t="e">
        <f>NA()</f>
        <v>#N/A</v>
      </c>
    </row>
    <row r="643" spans="1:2" x14ac:dyDescent="0.25">
      <c r="A643" s="7">
        <f t="shared" si="10"/>
        <v>37773</v>
      </c>
      <c r="B643" t="e">
        <f>NA()</f>
        <v>#N/A</v>
      </c>
    </row>
    <row r="644" spans="1:2" x14ac:dyDescent="0.25">
      <c r="A644" s="7">
        <f t="shared" si="10"/>
        <v>37803</v>
      </c>
      <c r="B644" t="e">
        <f>NA()</f>
        <v>#N/A</v>
      </c>
    </row>
    <row r="645" spans="1:2" x14ac:dyDescent="0.25">
      <c r="A645" s="7">
        <f t="shared" si="10"/>
        <v>37834</v>
      </c>
      <c r="B645" t="e">
        <f>NA()</f>
        <v>#N/A</v>
      </c>
    </row>
    <row r="646" spans="1:2" x14ac:dyDescent="0.25">
      <c r="A646" s="7">
        <f t="shared" ref="A646:A709" si="11">DATE(YEAR(A645),MONTH(A645)+1,1)</f>
        <v>37865</v>
      </c>
      <c r="B646" t="e">
        <f>NA()</f>
        <v>#N/A</v>
      </c>
    </row>
    <row r="647" spans="1:2" x14ac:dyDescent="0.25">
      <c r="A647" s="7">
        <f t="shared" si="11"/>
        <v>37895</v>
      </c>
      <c r="B647" t="e">
        <f>NA()</f>
        <v>#N/A</v>
      </c>
    </row>
    <row r="648" spans="1:2" x14ac:dyDescent="0.25">
      <c r="A648" s="7">
        <f t="shared" si="11"/>
        <v>37926</v>
      </c>
      <c r="B648" t="e">
        <f>NA()</f>
        <v>#N/A</v>
      </c>
    </row>
    <row r="649" spans="1:2" x14ac:dyDescent="0.25">
      <c r="A649" s="7">
        <f t="shared" si="11"/>
        <v>37956</v>
      </c>
      <c r="B649" t="e">
        <f>NA()</f>
        <v>#N/A</v>
      </c>
    </row>
    <row r="650" spans="1:2" x14ac:dyDescent="0.25">
      <c r="A650" s="7">
        <f t="shared" si="11"/>
        <v>37987</v>
      </c>
      <c r="B650" t="e">
        <f>NA()</f>
        <v>#N/A</v>
      </c>
    </row>
    <row r="651" spans="1:2" x14ac:dyDescent="0.25">
      <c r="A651" s="7">
        <f t="shared" si="11"/>
        <v>38018</v>
      </c>
      <c r="B651" t="e">
        <f>NA()</f>
        <v>#N/A</v>
      </c>
    </row>
    <row r="652" spans="1:2" x14ac:dyDescent="0.25">
      <c r="A652" s="7">
        <f t="shared" si="11"/>
        <v>38047</v>
      </c>
      <c r="B652" t="e">
        <f>NA()</f>
        <v>#N/A</v>
      </c>
    </row>
    <row r="653" spans="1:2" x14ac:dyDescent="0.25">
      <c r="A653" s="7">
        <f t="shared" si="11"/>
        <v>38078</v>
      </c>
      <c r="B653" t="e">
        <f>NA()</f>
        <v>#N/A</v>
      </c>
    </row>
    <row r="654" spans="1:2" x14ac:dyDescent="0.25">
      <c r="A654" s="7">
        <f t="shared" si="11"/>
        <v>38108</v>
      </c>
      <c r="B654" t="e">
        <f>NA()</f>
        <v>#N/A</v>
      </c>
    </row>
    <row r="655" spans="1:2" x14ac:dyDescent="0.25">
      <c r="A655" s="7">
        <f t="shared" si="11"/>
        <v>38139</v>
      </c>
      <c r="B655" t="e">
        <f>NA()</f>
        <v>#N/A</v>
      </c>
    </row>
    <row r="656" spans="1:2" x14ac:dyDescent="0.25">
      <c r="A656" s="7">
        <f t="shared" si="11"/>
        <v>38169</v>
      </c>
      <c r="B656" t="e">
        <f>NA()</f>
        <v>#N/A</v>
      </c>
    </row>
    <row r="657" spans="1:2" x14ac:dyDescent="0.25">
      <c r="A657" s="7">
        <f t="shared" si="11"/>
        <v>38200</v>
      </c>
      <c r="B657" t="e">
        <f>NA()</f>
        <v>#N/A</v>
      </c>
    </row>
    <row r="658" spans="1:2" x14ac:dyDescent="0.25">
      <c r="A658" s="7">
        <f t="shared" si="11"/>
        <v>38231</v>
      </c>
      <c r="B658" t="e">
        <f>NA()</f>
        <v>#N/A</v>
      </c>
    </row>
    <row r="659" spans="1:2" x14ac:dyDescent="0.25">
      <c r="A659" s="7">
        <f t="shared" si="11"/>
        <v>38261</v>
      </c>
      <c r="B659" t="e">
        <f>NA()</f>
        <v>#N/A</v>
      </c>
    </row>
    <row r="660" spans="1:2" x14ac:dyDescent="0.25">
      <c r="A660" s="7">
        <f t="shared" si="11"/>
        <v>38292</v>
      </c>
      <c r="B660" t="e">
        <f>NA()</f>
        <v>#N/A</v>
      </c>
    </row>
    <row r="661" spans="1:2" x14ac:dyDescent="0.25">
      <c r="A661" s="7">
        <f t="shared" si="11"/>
        <v>38322</v>
      </c>
      <c r="B661" t="e">
        <f>NA()</f>
        <v>#N/A</v>
      </c>
    </row>
    <row r="662" spans="1:2" x14ac:dyDescent="0.25">
      <c r="A662" s="7">
        <f t="shared" si="11"/>
        <v>38353</v>
      </c>
      <c r="B662" t="e">
        <f>NA()</f>
        <v>#N/A</v>
      </c>
    </row>
    <row r="663" spans="1:2" x14ac:dyDescent="0.25">
      <c r="A663" s="7">
        <f t="shared" si="11"/>
        <v>38384</v>
      </c>
      <c r="B663" t="e">
        <f>NA()</f>
        <v>#N/A</v>
      </c>
    </row>
    <row r="664" spans="1:2" x14ac:dyDescent="0.25">
      <c r="A664" s="7">
        <f t="shared" si="11"/>
        <v>38412</v>
      </c>
      <c r="B664" t="e">
        <f>NA()</f>
        <v>#N/A</v>
      </c>
    </row>
    <row r="665" spans="1:2" x14ac:dyDescent="0.25">
      <c r="A665" s="7">
        <f t="shared" si="11"/>
        <v>38443</v>
      </c>
      <c r="B665" t="e">
        <f>NA()</f>
        <v>#N/A</v>
      </c>
    </row>
    <row r="666" spans="1:2" x14ac:dyDescent="0.25">
      <c r="A666" s="7">
        <f t="shared" si="11"/>
        <v>38473</v>
      </c>
      <c r="B666" t="e">
        <f>NA()</f>
        <v>#N/A</v>
      </c>
    </row>
    <row r="667" spans="1:2" x14ac:dyDescent="0.25">
      <c r="A667" s="7">
        <f t="shared" si="11"/>
        <v>38504</v>
      </c>
      <c r="B667" t="e">
        <f>NA()</f>
        <v>#N/A</v>
      </c>
    </row>
    <row r="668" spans="1:2" x14ac:dyDescent="0.25">
      <c r="A668" s="7">
        <f t="shared" si="11"/>
        <v>38534</v>
      </c>
      <c r="B668" t="e">
        <f>NA()</f>
        <v>#N/A</v>
      </c>
    </row>
    <row r="669" spans="1:2" x14ac:dyDescent="0.25">
      <c r="A669" s="7">
        <f t="shared" si="11"/>
        <v>38565</v>
      </c>
      <c r="B669" t="e">
        <f>NA()</f>
        <v>#N/A</v>
      </c>
    </row>
    <row r="670" spans="1:2" x14ac:dyDescent="0.25">
      <c r="A670" s="7">
        <f t="shared" si="11"/>
        <v>38596</v>
      </c>
      <c r="B670" t="e">
        <f>NA()</f>
        <v>#N/A</v>
      </c>
    </row>
    <row r="671" spans="1:2" x14ac:dyDescent="0.25">
      <c r="A671" s="7">
        <f t="shared" si="11"/>
        <v>38626</v>
      </c>
      <c r="B671" t="e">
        <f>NA()</f>
        <v>#N/A</v>
      </c>
    </row>
    <row r="672" spans="1:2" x14ac:dyDescent="0.25">
      <c r="A672" s="7">
        <f t="shared" si="11"/>
        <v>38657</v>
      </c>
      <c r="B672" t="e">
        <f>NA()</f>
        <v>#N/A</v>
      </c>
    </row>
    <row r="673" spans="1:2" x14ac:dyDescent="0.25">
      <c r="A673" s="7">
        <f t="shared" si="11"/>
        <v>38687</v>
      </c>
      <c r="B673" t="e">
        <f>NA()</f>
        <v>#N/A</v>
      </c>
    </row>
    <row r="674" spans="1:2" x14ac:dyDescent="0.25">
      <c r="A674" s="7">
        <f t="shared" si="11"/>
        <v>38718</v>
      </c>
      <c r="B674" t="e">
        <f>NA()</f>
        <v>#N/A</v>
      </c>
    </row>
    <row r="675" spans="1:2" x14ac:dyDescent="0.25">
      <c r="A675" s="7">
        <f t="shared" si="11"/>
        <v>38749</v>
      </c>
      <c r="B675" t="e">
        <f>NA()</f>
        <v>#N/A</v>
      </c>
    </row>
    <row r="676" spans="1:2" x14ac:dyDescent="0.25">
      <c r="A676" s="7">
        <f t="shared" si="11"/>
        <v>38777</v>
      </c>
      <c r="B676" t="e">
        <f>NA()</f>
        <v>#N/A</v>
      </c>
    </row>
    <row r="677" spans="1:2" x14ac:dyDescent="0.25">
      <c r="A677" s="7">
        <f t="shared" si="11"/>
        <v>38808</v>
      </c>
      <c r="B677" t="e">
        <f>NA()</f>
        <v>#N/A</v>
      </c>
    </row>
    <row r="678" spans="1:2" x14ac:dyDescent="0.25">
      <c r="A678" s="7">
        <f t="shared" si="11"/>
        <v>38838</v>
      </c>
      <c r="B678" t="e">
        <f>NA()</f>
        <v>#N/A</v>
      </c>
    </row>
    <row r="679" spans="1:2" x14ac:dyDescent="0.25">
      <c r="A679" s="7">
        <f t="shared" si="11"/>
        <v>38869</v>
      </c>
      <c r="B679" t="e">
        <f>NA()</f>
        <v>#N/A</v>
      </c>
    </row>
    <row r="680" spans="1:2" x14ac:dyDescent="0.25">
      <c r="A680" s="7">
        <f t="shared" si="11"/>
        <v>38899</v>
      </c>
      <c r="B680" t="e">
        <f>NA()</f>
        <v>#N/A</v>
      </c>
    </row>
    <row r="681" spans="1:2" x14ac:dyDescent="0.25">
      <c r="A681" s="7">
        <f t="shared" si="11"/>
        <v>38930</v>
      </c>
      <c r="B681" t="e">
        <f>NA()</f>
        <v>#N/A</v>
      </c>
    </row>
    <row r="682" spans="1:2" x14ac:dyDescent="0.25">
      <c r="A682" s="7">
        <f t="shared" si="11"/>
        <v>38961</v>
      </c>
      <c r="B682" t="e">
        <f>NA()</f>
        <v>#N/A</v>
      </c>
    </row>
    <row r="683" spans="1:2" x14ac:dyDescent="0.25">
      <c r="A683" s="7">
        <f t="shared" si="11"/>
        <v>38991</v>
      </c>
      <c r="B683" t="e">
        <f>NA()</f>
        <v>#N/A</v>
      </c>
    </row>
    <row r="684" spans="1:2" x14ac:dyDescent="0.25">
      <c r="A684" s="7">
        <f t="shared" si="11"/>
        <v>39022</v>
      </c>
      <c r="B684" t="e">
        <f>NA()</f>
        <v>#N/A</v>
      </c>
    </row>
    <row r="685" spans="1:2" x14ac:dyDescent="0.25">
      <c r="A685" s="7">
        <f t="shared" si="11"/>
        <v>39052</v>
      </c>
      <c r="B685" t="e">
        <f>NA()</f>
        <v>#N/A</v>
      </c>
    </row>
    <row r="686" spans="1:2" x14ac:dyDescent="0.25">
      <c r="A686" s="7">
        <f t="shared" si="11"/>
        <v>39083</v>
      </c>
      <c r="B686" t="e">
        <f>NA()</f>
        <v>#N/A</v>
      </c>
    </row>
    <row r="687" spans="1:2" x14ac:dyDescent="0.25">
      <c r="A687" s="7">
        <f t="shared" si="11"/>
        <v>39114</v>
      </c>
      <c r="B687" t="e">
        <f>NA()</f>
        <v>#N/A</v>
      </c>
    </row>
    <row r="688" spans="1:2" x14ac:dyDescent="0.25">
      <c r="A688" s="7">
        <f t="shared" si="11"/>
        <v>39142</v>
      </c>
      <c r="B688" t="e">
        <f>NA()</f>
        <v>#N/A</v>
      </c>
    </row>
    <row r="689" spans="1:2" x14ac:dyDescent="0.25">
      <c r="A689" s="7">
        <f t="shared" si="11"/>
        <v>39173</v>
      </c>
      <c r="B689" t="e">
        <f>NA()</f>
        <v>#N/A</v>
      </c>
    </row>
    <row r="690" spans="1:2" x14ac:dyDescent="0.25">
      <c r="A690" s="7">
        <f t="shared" si="11"/>
        <v>39203</v>
      </c>
      <c r="B690" t="e">
        <f>NA()</f>
        <v>#N/A</v>
      </c>
    </row>
    <row r="691" spans="1:2" x14ac:dyDescent="0.25">
      <c r="A691" s="7">
        <f t="shared" si="11"/>
        <v>39234</v>
      </c>
      <c r="B691" t="e">
        <f>NA()</f>
        <v>#N/A</v>
      </c>
    </row>
    <row r="692" spans="1:2" x14ac:dyDescent="0.25">
      <c r="A692" s="7">
        <f t="shared" si="11"/>
        <v>39264</v>
      </c>
      <c r="B692" t="e">
        <f>NA()</f>
        <v>#N/A</v>
      </c>
    </row>
    <row r="693" spans="1:2" x14ac:dyDescent="0.25">
      <c r="A693" s="7">
        <f t="shared" si="11"/>
        <v>39295</v>
      </c>
      <c r="B693" t="e">
        <f>NA()</f>
        <v>#N/A</v>
      </c>
    </row>
    <row r="694" spans="1:2" x14ac:dyDescent="0.25">
      <c r="A694" s="7">
        <f t="shared" si="11"/>
        <v>39326</v>
      </c>
      <c r="B694" t="e">
        <f>NA()</f>
        <v>#N/A</v>
      </c>
    </row>
    <row r="695" spans="1:2" x14ac:dyDescent="0.25">
      <c r="A695" s="7">
        <f t="shared" si="11"/>
        <v>39356</v>
      </c>
      <c r="B695" t="e">
        <f>NA()</f>
        <v>#N/A</v>
      </c>
    </row>
    <row r="696" spans="1:2" x14ac:dyDescent="0.25">
      <c r="A696" s="7">
        <f t="shared" si="11"/>
        <v>39387</v>
      </c>
      <c r="B696" t="e">
        <f>NA()</f>
        <v>#N/A</v>
      </c>
    </row>
    <row r="697" spans="1:2" x14ac:dyDescent="0.25">
      <c r="A697" s="7">
        <f t="shared" si="11"/>
        <v>39417</v>
      </c>
      <c r="B697" t="e">
        <f>NA()</f>
        <v>#N/A</v>
      </c>
    </row>
    <row r="698" spans="1:2" x14ac:dyDescent="0.25">
      <c r="A698" s="7">
        <f t="shared" si="11"/>
        <v>39448</v>
      </c>
      <c r="B698" t="e">
        <f>NA()</f>
        <v>#N/A</v>
      </c>
    </row>
    <row r="699" spans="1:2" x14ac:dyDescent="0.25">
      <c r="A699" s="7">
        <f t="shared" si="11"/>
        <v>39479</v>
      </c>
      <c r="B699" t="e">
        <f>NA()</f>
        <v>#N/A</v>
      </c>
    </row>
    <row r="700" spans="1:2" x14ac:dyDescent="0.25">
      <c r="A700" s="7">
        <f t="shared" si="11"/>
        <v>39508</v>
      </c>
      <c r="B700" t="e">
        <f>NA()</f>
        <v>#N/A</v>
      </c>
    </row>
    <row r="701" spans="1:2" x14ac:dyDescent="0.25">
      <c r="A701" s="7">
        <f t="shared" si="11"/>
        <v>39539</v>
      </c>
      <c r="B701" t="e">
        <f>NA()</f>
        <v>#N/A</v>
      </c>
    </row>
    <row r="702" spans="1:2" x14ac:dyDescent="0.25">
      <c r="A702" s="7">
        <f t="shared" si="11"/>
        <v>39569</v>
      </c>
      <c r="B702" t="e">
        <f>NA()</f>
        <v>#N/A</v>
      </c>
    </row>
    <row r="703" spans="1:2" x14ac:dyDescent="0.25">
      <c r="A703" s="7">
        <f t="shared" si="11"/>
        <v>39600</v>
      </c>
      <c r="B703" t="e">
        <f>NA()</f>
        <v>#N/A</v>
      </c>
    </row>
    <row r="704" spans="1:2" x14ac:dyDescent="0.25">
      <c r="A704" s="7">
        <f t="shared" si="11"/>
        <v>39630</v>
      </c>
      <c r="B704" t="e">
        <f>NA()</f>
        <v>#N/A</v>
      </c>
    </row>
    <row r="705" spans="1:2" x14ac:dyDescent="0.25">
      <c r="A705" s="7">
        <f t="shared" si="11"/>
        <v>39661</v>
      </c>
      <c r="B705" t="e">
        <f>NA()</f>
        <v>#N/A</v>
      </c>
    </row>
    <row r="706" spans="1:2" x14ac:dyDescent="0.25">
      <c r="A706" s="7">
        <f t="shared" si="11"/>
        <v>39692</v>
      </c>
      <c r="B706" t="e">
        <f>NA()</f>
        <v>#N/A</v>
      </c>
    </row>
    <row r="707" spans="1:2" x14ac:dyDescent="0.25">
      <c r="A707" s="7">
        <f t="shared" si="11"/>
        <v>39722</v>
      </c>
      <c r="B707" t="e">
        <f>NA()</f>
        <v>#N/A</v>
      </c>
    </row>
    <row r="708" spans="1:2" x14ac:dyDescent="0.25">
      <c r="A708" s="7">
        <f t="shared" si="11"/>
        <v>39753</v>
      </c>
      <c r="B708" t="e">
        <f>NA()</f>
        <v>#N/A</v>
      </c>
    </row>
    <row r="709" spans="1:2" x14ac:dyDescent="0.25">
      <c r="A709" s="7">
        <f t="shared" si="11"/>
        <v>39783</v>
      </c>
      <c r="B709" t="e">
        <f>NA()</f>
        <v>#N/A</v>
      </c>
    </row>
    <row r="710" spans="1:2" x14ac:dyDescent="0.25">
      <c r="A710" s="7">
        <f t="shared" ref="A710:A773" si="12">DATE(YEAR(A709),MONTH(A709)+1,1)</f>
        <v>39814</v>
      </c>
      <c r="B710" t="e">
        <f>NA()</f>
        <v>#N/A</v>
      </c>
    </row>
    <row r="711" spans="1:2" x14ac:dyDescent="0.25">
      <c r="A711" s="7">
        <f t="shared" si="12"/>
        <v>39845</v>
      </c>
      <c r="B711" t="e">
        <f>NA()</f>
        <v>#N/A</v>
      </c>
    </row>
    <row r="712" spans="1:2" x14ac:dyDescent="0.25">
      <c r="A712" s="7">
        <f t="shared" si="12"/>
        <v>39873</v>
      </c>
      <c r="B712" t="e">
        <f>NA()</f>
        <v>#N/A</v>
      </c>
    </row>
    <row r="713" spans="1:2" x14ac:dyDescent="0.25">
      <c r="A713" s="7">
        <f t="shared" si="12"/>
        <v>39904</v>
      </c>
      <c r="B713" t="e">
        <f>NA()</f>
        <v>#N/A</v>
      </c>
    </row>
    <row r="714" spans="1:2" x14ac:dyDescent="0.25">
      <c r="A714" s="7">
        <f t="shared" si="12"/>
        <v>39934</v>
      </c>
      <c r="B714" t="e">
        <f>NA()</f>
        <v>#N/A</v>
      </c>
    </row>
    <row r="715" spans="1:2" x14ac:dyDescent="0.25">
      <c r="A715" s="7">
        <f t="shared" si="12"/>
        <v>39965</v>
      </c>
      <c r="B715" t="e">
        <f>NA()</f>
        <v>#N/A</v>
      </c>
    </row>
    <row r="716" spans="1:2" x14ac:dyDescent="0.25">
      <c r="A716" s="7">
        <f t="shared" si="12"/>
        <v>39995</v>
      </c>
      <c r="B716" t="e">
        <f>NA()</f>
        <v>#N/A</v>
      </c>
    </row>
    <row r="717" spans="1:2" x14ac:dyDescent="0.25">
      <c r="A717" s="7">
        <f t="shared" si="12"/>
        <v>40026</v>
      </c>
      <c r="B717" t="e">
        <f>NA()</f>
        <v>#N/A</v>
      </c>
    </row>
    <row r="718" spans="1:2" x14ac:dyDescent="0.25">
      <c r="A718" s="7">
        <f t="shared" si="12"/>
        <v>40057</v>
      </c>
      <c r="B718" t="e">
        <f>NA()</f>
        <v>#N/A</v>
      </c>
    </row>
    <row r="719" spans="1:2" x14ac:dyDescent="0.25">
      <c r="A719" s="7">
        <f t="shared" si="12"/>
        <v>40087</v>
      </c>
      <c r="B719" t="e">
        <f>NA()</f>
        <v>#N/A</v>
      </c>
    </row>
    <row r="720" spans="1:2" x14ac:dyDescent="0.25">
      <c r="A720" s="7">
        <f t="shared" si="12"/>
        <v>40118</v>
      </c>
      <c r="B720" t="e">
        <f>NA()</f>
        <v>#N/A</v>
      </c>
    </row>
    <row r="721" spans="1:2" x14ac:dyDescent="0.25">
      <c r="A721" s="7">
        <f t="shared" si="12"/>
        <v>40148</v>
      </c>
      <c r="B721" t="e">
        <f>NA()</f>
        <v>#N/A</v>
      </c>
    </row>
    <row r="722" spans="1:2" x14ac:dyDescent="0.25">
      <c r="A722" s="7">
        <f t="shared" si="12"/>
        <v>40179</v>
      </c>
      <c r="B722" t="e">
        <f>NA()</f>
        <v>#N/A</v>
      </c>
    </row>
    <row r="723" spans="1:2" x14ac:dyDescent="0.25">
      <c r="A723" s="7">
        <f t="shared" si="12"/>
        <v>40210</v>
      </c>
      <c r="B723" t="e">
        <f>NA()</f>
        <v>#N/A</v>
      </c>
    </row>
    <row r="724" spans="1:2" x14ac:dyDescent="0.25">
      <c r="A724" s="7">
        <f t="shared" si="12"/>
        <v>40238</v>
      </c>
      <c r="B724" t="e">
        <f>NA()</f>
        <v>#N/A</v>
      </c>
    </row>
    <row r="725" spans="1:2" x14ac:dyDescent="0.25">
      <c r="A725" s="7">
        <f t="shared" si="12"/>
        <v>40269</v>
      </c>
      <c r="B725" t="e">
        <f>NA()</f>
        <v>#N/A</v>
      </c>
    </row>
    <row r="726" spans="1:2" x14ac:dyDescent="0.25">
      <c r="A726" s="7">
        <f t="shared" si="12"/>
        <v>40299</v>
      </c>
      <c r="B726" t="e">
        <f>NA()</f>
        <v>#N/A</v>
      </c>
    </row>
    <row r="727" spans="1:2" x14ac:dyDescent="0.25">
      <c r="A727" s="7">
        <f t="shared" si="12"/>
        <v>40330</v>
      </c>
      <c r="B727" t="e">
        <f>NA()</f>
        <v>#N/A</v>
      </c>
    </row>
    <row r="728" spans="1:2" x14ac:dyDescent="0.25">
      <c r="A728" s="7">
        <f t="shared" si="12"/>
        <v>40360</v>
      </c>
      <c r="B728" t="e">
        <f>NA()</f>
        <v>#N/A</v>
      </c>
    </row>
    <row r="729" spans="1:2" x14ac:dyDescent="0.25">
      <c r="A729" s="7">
        <f t="shared" si="12"/>
        <v>40391</v>
      </c>
      <c r="B729" t="e">
        <f>NA()</f>
        <v>#N/A</v>
      </c>
    </row>
    <row r="730" spans="1:2" x14ac:dyDescent="0.25">
      <c r="A730" s="7">
        <f t="shared" si="12"/>
        <v>40422</v>
      </c>
      <c r="B730" t="e">
        <f>NA()</f>
        <v>#N/A</v>
      </c>
    </row>
    <row r="731" spans="1:2" x14ac:dyDescent="0.25">
      <c r="A731" s="7">
        <f t="shared" si="12"/>
        <v>40452</v>
      </c>
      <c r="B731" t="e">
        <f>NA()</f>
        <v>#N/A</v>
      </c>
    </row>
    <row r="732" spans="1:2" x14ac:dyDescent="0.25">
      <c r="A732" s="7">
        <f t="shared" si="12"/>
        <v>40483</v>
      </c>
      <c r="B732" t="e">
        <f>NA()</f>
        <v>#N/A</v>
      </c>
    </row>
    <row r="733" spans="1:2" x14ac:dyDescent="0.25">
      <c r="A733" s="7">
        <f t="shared" si="12"/>
        <v>40513</v>
      </c>
      <c r="B733" t="e">
        <f>NA()</f>
        <v>#N/A</v>
      </c>
    </row>
    <row r="734" spans="1:2" x14ac:dyDescent="0.25">
      <c r="A734" s="7">
        <f t="shared" si="12"/>
        <v>40544</v>
      </c>
      <c r="B734" t="e">
        <f>NA()</f>
        <v>#N/A</v>
      </c>
    </row>
    <row r="735" spans="1:2" x14ac:dyDescent="0.25">
      <c r="A735" s="7">
        <f t="shared" si="12"/>
        <v>40575</v>
      </c>
      <c r="B735" t="e">
        <f>NA()</f>
        <v>#N/A</v>
      </c>
    </row>
    <row r="736" spans="1:2" x14ac:dyDescent="0.25">
      <c r="A736" s="7">
        <f t="shared" si="12"/>
        <v>40603</v>
      </c>
      <c r="B736" t="e">
        <f>NA()</f>
        <v>#N/A</v>
      </c>
    </row>
    <row r="737" spans="1:2" x14ac:dyDescent="0.25">
      <c r="A737" s="7">
        <f t="shared" si="12"/>
        <v>40634</v>
      </c>
      <c r="B737" t="e">
        <f>NA()</f>
        <v>#N/A</v>
      </c>
    </row>
    <row r="738" spans="1:2" x14ac:dyDescent="0.25">
      <c r="A738" s="7">
        <f t="shared" si="12"/>
        <v>40664</v>
      </c>
      <c r="B738" t="e">
        <f>NA()</f>
        <v>#N/A</v>
      </c>
    </row>
    <row r="739" spans="1:2" x14ac:dyDescent="0.25">
      <c r="A739" s="7">
        <f t="shared" si="12"/>
        <v>40695</v>
      </c>
      <c r="B739" t="e">
        <f>NA()</f>
        <v>#N/A</v>
      </c>
    </row>
    <row r="740" spans="1:2" x14ac:dyDescent="0.25">
      <c r="A740" s="7">
        <f t="shared" si="12"/>
        <v>40725</v>
      </c>
      <c r="B740" t="e">
        <f>NA()</f>
        <v>#N/A</v>
      </c>
    </row>
    <row r="741" spans="1:2" x14ac:dyDescent="0.25">
      <c r="A741" s="7">
        <f t="shared" si="12"/>
        <v>40756</v>
      </c>
      <c r="B741" t="e">
        <f>NA()</f>
        <v>#N/A</v>
      </c>
    </row>
    <row r="742" spans="1:2" x14ac:dyDescent="0.25">
      <c r="A742" s="7">
        <f t="shared" si="12"/>
        <v>40787</v>
      </c>
      <c r="B742" t="e">
        <f>NA()</f>
        <v>#N/A</v>
      </c>
    </row>
    <row r="743" spans="1:2" x14ac:dyDescent="0.25">
      <c r="A743" s="7">
        <f t="shared" si="12"/>
        <v>40817</v>
      </c>
      <c r="B743" t="e">
        <f>NA()</f>
        <v>#N/A</v>
      </c>
    </row>
    <row r="744" spans="1:2" x14ac:dyDescent="0.25">
      <c r="A744" s="7">
        <f t="shared" si="12"/>
        <v>40848</v>
      </c>
      <c r="B744" t="e">
        <f>NA()</f>
        <v>#N/A</v>
      </c>
    </row>
    <row r="745" spans="1:2" x14ac:dyDescent="0.25">
      <c r="A745" s="7">
        <f t="shared" si="12"/>
        <v>40878</v>
      </c>
      <c r="B745" t="e">
        <f>NA()</f>
        <v>#N/A</v>
      </c>
    </row>
    <row r="746" spans="1:2" x14ac:dyDescent="0.25">
      <c r="A746" s="7">
        <f t="shared" si="12"/>
        <v>40909</v>
      </c>
      <c r="B746" t="e">
        <f>NA()</f>
        <v>#N/A</v>
      </c>
    </row>
    <row r="747" spans="1:2" x14ac:dyDescent="0.25">
      <c r="A747" s="7">
        <f t="shared" si="12"/>
        <v>40940</v>
      </c>
      <c r="B747" t="e">
        <f>NA()</f>
        <v>#N/A</v>
      </c>
    </row>
    <row r="748" spans="1:2" x14ac:dyDescent="0.25">
      <c r="A748" s="7">
        <f t="shared" si="12"/>
        <v>40969</v>
      </c>
      <c r="B748" t="e">
        <f>NA()</f>
        <v>#N/A</v>
      </c>
    </row>
    <row r="749" spans="1:2" x14ac:dyDescent="0.25">
      <c r="A749" s="7">
        <f t="shared" si="12"/>
        <v>41000</v>
      </c>
      <c r="B749" t="e">
        <f>NA()</f>
        <v>#N/A</v>
      </c>
    </row>
    <row r="750" spans="1:2" x14ac:dyDescent="0.25">
      <c r="A750" s="7">
        <f t="shared" si="12"/>
        <v>41030</v>
      </c>
      <c r="B750" t="e">
        <f>NA()</f>
        <v>#N/A</v>
      </c>
    </row>
    <row r="751" spans="1:2" x14ac:dyDescent="0.25">
      <c r="A751" s="7">
        <f t="shared" si="12"/>
        <v>41061</v>
      </c>
      <c r="B751" t="e">
        <f>NA()</f>
        <v>#N/A</v>
      </c>
    </row>
    <row r="752" spans="1:2" x14ac:dyDescent="0.25">
      <c r="A752" s="7">
        <f t="shared" si="12"/>
        <v>41091</v>
      </c>
      <c r="B752" t="e">
        <f>NA()</f>
        <v>#N/A</v>
      </c>
    </row>
    <row r="753" spans="1:2" x14ac:dyDescent="0.25">
      <c r="A753" s="7">
        <f t="shared" si="12"/>
        <v>41122</v>
      </c>
      <c r="B753" t="e">
        <f>NA()</f>
        <v>#N/A</v>
      </c>
    </row>
    <row r="754" spans="1:2" x14ac:dyDescent="0.25">
      <c r="A754" s="7">
        <f t="shared" si="12"/>
        <v>41153</v>
      </c>
      <c r="B754" t="e">
        <f>NA()</f>
        <v>#N/A</v>
      </c>
    </row>
    <row r="755" spans="1:2" x14ac:dyDescent="0.25">
      <c r="A755" s="7">
        <f t="shared" si="12"/>
        <v>41183</v>
      </c>
      <c r="B755" t="e">
        <f>NA()</f>
        <v>#N/A</v>
      </c>
    </row>
    <row r="756" spans="1:2" x14ac:dyDescent="0.25">
      <c r="A756" s="7">
        <f t="shared" si="12"/>
        <v>41214</v>
      </c>
      <c r="B756" t="e">
        <f>NA()</f>
        <v>#N/A</v>
      </c>
    </row>
    <row r="757" spans="1:2" x14ac:dyDescent="0.25">
      <c r="A757" s="7">
        <f t="shared" si="12"/>
        <v>41244</v>
      </c>
      <c r="B757" t="e">
        <f>NA()</f>
        <v>#N/A</v>
      </c>
    </row>
    <row r="758" spans="1:2" x14ac:dyDescent="0.25">
      <c r="A758" s="7">
        <f t="shared" si="12"/>
        <v>41275</v>
      </c>
      <c r="B758" t="e">
        <f>NA()</f>
        <v>#N/A</v>
      </c>
    </row>
    <row r="759" spans="1:2" x14ac:dyDescent="0.25">
      <c r="A759" s="7">
        <f t="shared" si="12"/>
        <v>41306</v>
      </c>
      <c r="B759" t="e">
        <f>NA()</f>
        <v>#N/A</v>
      </c>
    </row>
    <row r="760" spans="1:2" x14ac:dyDescent="0.25">
      <c r="A760" s="7">
        <f t="shared" si="12"/>
        <v>41334</v>
      </c>
      <c r="B760" t="e">
        <f>NA()</f>
        <v>#N/A</v>
      </c>
    </row>
    <row r="761" spans="1:2" x14ac:dyDescent="0.25">
      <c r="A761" s="7">
        <f t="shared" si="12"/>
        <v>41365</v>
      </c>
      <c r="B761" t="e">
        <f>NA()</f>
        <v>#N/A</v>
      </c>
    </row>
    <row r="762" spans="1:2" x14ac:dyDescent="0.25">
      <c r="A762" s="7">
        <f t="shared" si="12"/>
        <v>41395</v>
      </c>
      <c r="B762" t="e">
        <f>NA()</f>
        <v>#N/A</v>
      </c>
    </row>
    <row r="763" spans="1:2" x14ac:dyDescent="0.25">
      <c r="A763" s="7">
        <f t="shared" si="12"/>
        <v>41426</v>
      </c>
      <c r="B763" t="e">
        <f>NA()</f>
        <v>#N/A</v>
      </c>
    </row>
    <row r="764" spans="1:2" x14ac:dyDescent="0.25">
      <c r="A764" s="7">
        <f t="shared" si="12"/>
        <v>41456</v>
      </c>
      <c r="B764" t="e">
        <f>NA()</f>
        <v>#N/A</v>
      </c>
    </row>
    <row r="765" spans="1:2" x14ac:dyDescent="0.25">
      <c r="A765" s="7">
        <f t="shared" si="12"/>
        <v>41487</v>
      </c>
      <c r="B765" t="e">
        <f>NA()</f>
        <v>#N/A</v>
      </c>
    </row>
    <row r="766" spans="1:2" x14ac:dyDescent="0.25">
      <c r="A766" s="7">
        <f t="shared" si="12"/>
        <v>41518</v>
      </c>
      <c r="B766" t="e">
        <f>NA()</f>
        <v>#N/A</v>
      </c>
    </row>
    <row r="767" spans="1:2" x14ac:dyDescent="0.25">
      <c r="A767" s="7">
        <f t="shared" si="12"/>
        <v>41548</v>
      </c>
      <c r="B767" t="e">
        <f>NA()</f>
        <v>#N/A</v>
      </c>
    </row>
    <row r="768" spans="1:2" x14ac:dyDescent="0.25">
      <c r="A768" s="7">
        <f t="shared" si="12"/>
        <v>41579</v>
      </c>
      <c r="B768" t="e">
        <f>NA()</f>
        <v>#N/A</v>
      </c>
    </row>
    <row r="769" spans="1:2" x14ac:dyDescent="0.25">
      <c r="A769" s="7">
        <f t="shared" si="12"/>
        <v>41609</v>
      </c>
      <c r="B769" t="e">
        <f>NA()</f>
        <v>#N/A</v>
      </c>
    </row>
    <row r="770" spans="1:2" x14ac:dyDescent="0.25">
      <c r="A770" s="7">
        <f t="shared" si="12"/>
        <v>41640</v>
      </c>
      <c r="B770" t="e">
        <f>NA()</f>
        <v>#N/A</v>
      </c>
    </row>
    <row r="771" spans="1:2" x14ac:dyDescent="0.25">
      <c r="A771" s="7">
        <f t="shared" si="12"/>
        <v>41671</v>
      </c>
      <c r="B771" t="e">
        <f>NA()</f>
        <v>#N/A</v>
      </c>
    </row>
    <row r="772" spans="1:2" x14ac:dyDescent="0.25">
      <c r="A772" s="7">
        <f t="shared" si="12"/>
        <v>41699</v>
      </c>
      <c r="B772" t="e">
        <f>NA()</f>
        <v>#N/A</v>
      </c>
    </row>
    <row r="773" spans="1:2" x14ac:dyDescent="0.25">
      <c r="A773" s="7">
        <f t="shared" si="12"/>
        <v>41730</v>
      </c>
      <c r="B773" t="e">
        <f>NA()</f>
        <v>#N/A</v>
      </c>
    </row>
    <row r="774" spans="1:2" x14ac:dyDescent="0.25">
      <c r="A774" s="7">
        <f t="shared" ref="A774:A793" si="13">DATE(YEAR(A773),MONTH(A773)+1,1)</f>
        <v>41760</v>
      </c>
      <c r="B774" t="e">
        <f>NA()</f>
        <v>#N/A</v>
      </c>
    </row>
    <row r="775" spans="1:2" x14ac:dyDescent="0.25">
      <c r="A775" s="7">
        <f t="shared" si="13"/>
        <v>41791</v>
      </c>
      <c r="B775" t="e">
        <f>NA()</f>
        <v>#N/A</v>
      </c>
    </row>
    <row r="776" spans="1:2" x14ac:dyDescent="0.25">
      <c r="A776" s="7">
        <f t="shared" si="13"/>
        <v>41821</v>
      </c>
      <c r="B776" t="e">
        <f>NA()</f>
        <v>#N/A</v>
      </c>
    </row>
    <row r="777" spans="1:2" x14ac:dyDescent="0.25">
      <c r="A777" s="7">
        <f t="shared" si="13"/>
        <v>41852</v>
      </c>
      <c r="B777" t="e">
        <f>NA()</f>
        <v>#N/A</v>
      </c>
    </row>
    <row r="778" spans="1:2" x14ac:dyDescent="0.25">
      <c r="A778" s="7">
        <f t="shared" si="13"/>
        <v>41883</v>
      </c>
      <c r="B778" t="e">
        <f>NA()</f>
        <v>#N/A</v>
      </c>
    </row>
    <row r="779" spans="1:2" x14ac:dyDescent="0.25">
      <c r="A779" s="7">
        <f t="shared" si="13"/>
        <v>41913</v>
      </c>
      <c r="B779" t="e">
        <f>NA()</f>
        <v>#N/A</v>
      </c>
    </row>
    <row r="780" spans="1:2" x14ac:dyDescent="0.25">
      <c r="A780" s="7">
        <f t="shared" si="13"/>
        <v>41944</v>
      </c>
      <c r="B780" t="e">
        <f>NA()</f>
        <v>#N/A</v>
      </c>
    </row>
    <row r="781" spans="1:2" x14ac:dyDescent="0.25">
      <c r="A781" s="7">
        <f t="shared" si="13"/>
        <v>41974</v>
      </c>
      <c r="B781" t="e">
        <f>NA()</f>
        <v>#N/A</v>
      </c>
    </row>
    <row r="782" spans="1:2" x14ac:dyDescent="0.25">
      <c r="A782" s="7">
        <f t="shared" si="13"/>
        <v>42005</v>
      </c>
      <c r="B782" t="e">
        <f>NA()</f>
        <v>#N/A</v>
      </c>
    </row>
    <row r="783" spans="1:2" x14ac:dyDescent="0.25">
      <c r="A783" s="7">
        <f t="shared" si="13"/>
        <v>42036</v>
      </c>
      <c r="B783" t="e">
        <f>NA()</f>
        <v>#N/A</v>
      </c>
    </row>
    <row r="784" spans="1:2" x14ac:dyDescent="0.25">
      <c r="A784" s="7">
        <f t="shared" si="13"/>
        <v>42064</v>
      </c>
      <c r="B784" t="e">
        <f>NA()</f>
        <v>#N/A</v>
      </c>
    </row>
    <row r="785" spans="1:2" x14ac:dyDescent="0.25">
      <c r="A785" s="7">
        <f t="shared" si="13"/>
        <v>42095</v>
      </c>
      <c r="B785" t="e">
        <f>NA()</f>
        <v>#N/A</v>
      </c>
    </row>
    <row r="786" spans="1:2" x14ac:dyDescent="0.25">
      <c r="A786" s="7">
        <f t="shared" si="13"/>
        <v>42125</v>
      </c>
      <c r="B786" t="e">
        <f>NA()</f>
        <v>#N/A</v>
      </c>
    </row>
    <row r="787" spans="1:2" x14ac:dyDescent="0.25">
      <c r="A787" s="7">
        <f t="shared" si="13"/>
        <v>42156</v>
      </c>
      <c r="B787" t="e">
        <f>NA()</f>
        <v>#N/A</v>
      </c>
    </row>
    <row r="788" spans="1:2" x14ac:dyDescent="0.25">
      <c r="A788" s="7">
        <f t="shared" si="13"/>
        <v>42186</v>
      </c>
      <c r="B788" t="e">
        <f>NA()</f>
        <v>#N/A</v>
      </c>
    </row>
    <row r="789" spans="1:2" x14ac:dyDescent="0.25">
      <c r="A789" s="7">
        <f t="shared" si="13"/>
        <v>42217</v>
      </c>
      <c r="B789" t="e">
        <f>NA()</f>
        <v>#N/A</v>
      </c>
    </row>
    <row r="790" spans="1:2" x14ac:dyDescent="0.25">
      <c r="A790" s="7">
        <f t="shared" si="13"/>
        <v>42248</v>
      </c>
      <c r="B790" t="e">
        <f>NA()</f>
        <v>#N/A</v>
      </c>
    </row>
    <row r="791" spans="1:2" x14ac:dyDescent="0.25">
      <c r="A791" s="7">
        <f t="shared" si="13"/>
        <v>42278</v>
      </c>
      <c r="B791" t="e">
        <f>NA()</f>
        <v>#N/A</v>
      </c>
    </row>
    <row r="792" spans="1:2" x14ac:dyDescent="0.25">
      <c r="A792" s="7">
        <f t="shared" si="13"/>
        <v>42309</v>
      </c>
      <c r="B792" t="e">
        <f>NA()</f>
        <v>#N/A</v>
      </c>
    </row>
    <row r="793" spans="1:2" x14ac:dyDescent="0.25">
      <c r="A793" s="7">
        <f t="shared" si="13"/>
        <v>42339</v>
      </c>
      <c r="B793" t="e">
        <f>NA()</f>
        <v>#N/A</v>
      </c>
    </row>
    <row r="794" spans="1:2" x14ac:dyDescent="0.25">
      <c r="A794" s="7"/>
    </row>
    <row r="795" spans="1:2" x14ac:dyDescent="0.25">
      <c r="A795" s="7"/>
    </row>
    <row r="796" spans="1:2" x14ac:dyDescent="0.25">
      <c r="A796" s="7"/>
    </row>
    <row r="797" spans="1:2" x14ac:dyDescent="0.25">
      <c r="A797" s="7"/>
    </row>
    <row r="798" spans="1:2" x14ac:dyDescent="0.25">
      <c r="A798" s="7"/>
    </row>
    <row r="799" spans="1:2" x14ac:dyDescent="0.25">
      <c r="A799" s="7"/>
    </row>
    <row r="800" spans="1:2" x14ac:dyDescent="0.25">
      <c r="A800" s="7"/>
    </row>
    <row r="801" spans="1:1" x14ac:dyDescent="0.25">
      <c r="A801" s="7"/>
    </row>
    <row r="802" spans="1:1" x14ac:dyDescent="0.25">
      <c r="A802" s="7"/>
    </row>
    <row r="803" spans="1:1" x14ac:dyDescent="0.25">
      <c r="A803" s="7"/>
    </row>
    <row r="804" spans="1:1" x14ac:dyDescent="0.25">
      <c r="A804" s="7"/>
    </row>
    <row r="805" spans="1:1" x14ac:dyDescent="0.25">
      <c r="A805" s="7"/>
    </row>
    <row r="806" spans="1:1" x14ac:dyDescent="0.25">
      <c r="A806" s="7"/>
    </row>
    <row r="807" spans="1:1" x14ac:dyDescent="0.25">
      <c r="A807" s="7"/>
    </row>
    <row r="808" spans="1:1" x14ac:dyDescent="0.25">
      <c r="A808" s="7"/>
    </row>
    <row r="809" spans="1:1" x14ac:dyDescent="0.25">
      <c r="A809" s="7"/>
    </row>
    <row r="810" spans="1:1" x14ac:dyDescent="0.25">
      <c r="A810" s="7"/>
    </row>
    <row r="811" spans="1:1" x14ac:dyDescent="0.25">
      <c r="A811" s="7"/>
    </row>
    <row r="812" spans="1:1" x14ac:dyDescent="0.25">
      <c r="A812" s="7"/>
    </row>
    <row r="813" spans="1:1" x14ac:dyDescent="0.25">
      <c r="A813" s="7"/>
    </row>
    <row r="814" spans="1:1" x14ac:dyDescent="0.25">
      <c r="A814" s="7"/>
    </row>
    <row r="815" spans="1:1" x14ac:dyDescent="0.25">
      <c r="A815" s="7"/>
    </row>
    <row r="816" spans="1:1" x14ac:dyDescent="0.25">
      <c r="A816" s="7"/>
    </row>
    <row r="817" spans="1:1" x14ac:dyDescent="0.25">
      <c r="A817" s="7"/>
    </row>
    <row r="818" spans="1:1" x14ac:dyDescent="0.25">
      <c r="A818" s="7"/>
    </row>
    <row r="819" spans="1:1" x14ac:dyDescent="0.25">
      <c r="A819" s="7"/>
    </row>
    <row r="820" spans="1:1" x14ac:dyDescent="0.25">
      <c r="A820" s="7"/>
    </row>
    <row r="821" spans="1:1" x14ac:dyDescent="0.25">
      <c r="A821" s="7"/>
    </row>
    <row r="822" spans="1:1" x14ac:dyDescent="0.25">
      <c r="A822" s="7"/>
    </row>
    <row r="823" spans="1:1" x14ac:dyDescent="0.25">
      <c r="A823" s="7"/>
    </row>
    <row r="824" spans="1:1" x14ac:dyDescent="0.25">
      <c r="A824" s="7"/>
    </row>
    <row r="825" spans="1:1" x14ac:dyDescent="0.25">
      <c r="A825" s="7"/>
    </row>
    <row r="826" spans="1:1" x14ac:dyDescent="0.25">
      <c r="A826" s="7"/>
    </row>
    <row r="827" spans="1:1" x14ac:dyDescent="0.25">
      <c r="A827" s="7"/>
    </row>
    <row r="828" spans="1:1" x14ac:dyDescent="0.25">
      <c r="A828" s="7"/>
    </row>
    <row r="829" spans="1:1" x14ac:dyDescent="0.25">
      <c r="A829" s="7"/>
    </row>
    <row r="830" spans="1:1" x14ac:dyDescent="0.25">
      <c r="A830" s="7"/>
    </row>
    <row r="831" spans="1:1" x14ac:dyDescent="0.25">
      <c r="A831" s="7"/>
    </row>
    <row r="832" spans="1:1" x14ac:dyDescent="0.25">
      <c r="A832" s="7"/>
    </row>
    <row r="833" spans="1:1" x14ac:dyDescent="0.25">
      <c r="A833" s="7"/>
    </row>
    <row r="834" spans="1:1" x14ac:dyDescent="0.25">
      <c r="A834" s="7"/>
    </row>
    <row r="835" spans="1:1" x14ac:dyDescent="0.25">
      <c r="A835" s="7"/>
    </row>
    <row r="836" spans="1:1" x14ac:dyDescent="0.25">
      <c r="A836" s="7"/>
    </row>
    <row r="837" spans="1:1" x14ac:dyDescent="0.25">
      <c r="A837" s="7"/>
    </row>
    <row r="838" spans="1:1" x14ac:dyDescent="0.25">
      <c r="A838" s="7"/>
    </row>
    <row r="839" spans="1:1" x14ac:dyDescent="0.25">
      <c r="A839" s="7"/>
    </row>
    <row r="840" spans="1:1" x14ac:dyDescent="0.25">
      <c r="A840" s="7"/>
    </row>
    <row r="841" spans="1:1" x14ac:dyDescent="0.25">
      <c r="A841" s="7"/>
    </row>
    <row r="842" spans="1:1" x14ac:dyDescent="0.25">
      <c r="A842" s="7"/>
    </row>
    <row r="843" spans="1:1" x14ac:dyDescent="0.25">
      <c r="A843" s="7"/>
    </row>
    <row r="844" spans="1:1" x14ac:dyDescent="0.25">
      <c r="A844" s="7"/>
    </row>
    <row r="845" spans="1:1" x14ac:dyDescent="0.25">
      <c r="A845" s="7"/>
    </row>
    <row r="846" spans="1:1" x14ac:dyDescent="0.25">
      <c r="A846" s="7"/>
    </row>
    <row r="847" spans="1:1" x14ac:dyDescent="0.25">
      <c r="A847" s="7"/>
    </row>
    <row r="848" spans="1:1" x14ac:dyDescent="0.25">
      <c r="A848" s="7"/>
    </row>
    <row r="849" spans="1:1" x14ac:dyDescent="0.25">
      <c r="A849" s="7"/>
    </row>
    <row r="850" spans="1:1" x14ac:dyDescent="0.25">
      <c r="A850" s="7"/>
    </row>
    <row r="851" spans="1:1" x14ac:dyDescent="0.25">
      <c r="A851" s="7"/>
    </row>
    <row r="852" spans="1:1" x14ac:dyDescent="0.25">
      <c r="A852" s="7"/>
    </row>
    <row r="853" spans="1:1" x14ac:dyDescent="0.25">
      <c r="A853" s="7"/>
    </row>
    <row r="854" spans="1:1" x14ac:dyDescent="0.25">
      <c r="A854" s="7"/>
    </row>
    <row r="855" spans="1:1" x14ac:dyDescent="0.25">
      <c r="A855" s="7"/>
    </row>
    <row r="856" spans="1:1" x14ac:dyDescent="0.25">
      <c r="A856" s="7"/>
    </row>
    <row r="857" spans="1:1" x14ac:dyDescent="0.25">
      <c r="A857" s="7"/>
    </row>
    <row r="858" spans="1:1" x14ac:dyDescent="0.25">
      <c r="A858" s="7"/>
    </row>
    <row r="859" spans="1:1" x14ac:dyDescent="0.25">
      <c r="A859" s="7"/>
    </row>
    <row r="860" spans="1:1" x14ac:dyDescent="0.25">
      <c r="A860" s="7"/>
    </row>
    <row r="861" spans="1:1" x14ac:dyDescent="0.25">
      <c r="A861" s="7"/>
    </row>
    <row r="862" spans="1:1" x14ac:dyDescent="0.25">
      <c r="A862" s="7"/>
    </row>
    <row r="863" spans="1:1" x14ac:dyDescent="0.25">
      <c r="A863" s="7"/>
    </row>
    <row r="864" spans="1:1" x14ac:dyDescent="0.25">
      <c r="A864" s="7"/>
    </row>
    <row r="865" spans="1:1" x14ac:dyDescent="0.25">
      <c r="A865" s="7"/>
    </row>
    <row r="866" spans="1:1" x14ac:dyDescent="0.25">
      <c r="A866" s="7"/>
    </row>
    <row r="867" spans="1:1" x14ac:dyDescent="0.25">
      <c r="A867" s="7"/>
    </row>
    <row r="868" spans="1:1" x14ac:dyDescent="0.25">
      <c r="A868" s="7"/>
    </row>
    <row r="869" spans="1:1" x14ac:dyDescent="0.25">
      <c r="A869" s="7"/>
    </row>
    <row r="870" spans="1:1" x14ac:dyDescent="0.25">
      <c r="A870" s="7"/>
    </row>
    <row r="871" spans="1:1" x14ac:dyDescent="0.25">
      <c r="A871" s="7"/>
    </row>
    <row r="872" spans="1:1" x14ac:dyDescent="0.25">
      <c r="A872" s="7"/>
    </row>
    <row r="873" spans="1:1" x14ac:dyDescent="0.25">
      <c r="A873" s="7"/>
    </row>
    <row r="874" spans="1:1" x14ac:dyDescent="0.25">
      <c r="A874" s="7"/>
    </row>
    <row r="875" spans="1:1" x14ac:dyDescent="0.25">
      <c r="A875" s="7"/>
    </row>
    <row r="876" spans="1:1" x14ac:dyDescent="0.25">
      <c r="A876" s="7"/>
    </row>
    <row r="877" spans="1:1" x14ac:dyDescent="0.25">
      <c r="A877" s="7"/>
    </row>
    <row r="878" spans="1:1" x14ac:dyDescent="0.25">
      <c r="A878" s="7"/>
    </row>
    <row r="879" spans="1:1" x14ac:dyDescent="0.25">
      <c r="A879" s="7"/>
    </row>
    <row r="880" spans="1:1" x14ac:dyDescent="0.25">
      <c r="A880" s="7"/>
    </row>
    <row r="881" spans="1:1" x14ac:dyDescent="0.25">
      <c r="A881" s="7"/>
    </row>
    <row r="882" spans="1:1" x14ac:dyDescent="0.25">
      <c r="A882" s="7"/>
    </row>
    <row r="883" spans="1:1" x14ac:dyDescent="0.25">
      <c r="A883" s="7"/>
    </row>
    <row r="884" spans="1:1" x14ac:dyDescent="0.25">
      <c r="A884" s="7"/>
    </row>
    <row r="885" spans="1:1" x14ac:dyDescent="0.25">
      <c r="A885" s="7"/>
    </row>
    <row r="886" spans="1:1" x14ac:dyDescent="0.25">
      <c r="A886" s="7"/>
    </row>
    <row r="887" spans="1:1" x14ac:dyDescent="0.25">
      <c r="A887" s="7"/>
    </row>
    <row r="888" spans="1:1" x14ac:dyDescent="0.25">
      <c r="A888" s="7"/>
    </row>
    <row r="889" spans="1:1" x14ac:dyDescent="0.25">
      <c r="A889" s="7"/>
    </row>
    <row r="890" spans="1:1" x14ac:dyDescent="0.25">
      <c r="A890" s="7"/>
    </row>
    <row r="891" spans="1:1" x14ac:dyDescent="0.25">
      <c r="A891" s="7"/>
    </row>
    <row r="892" spans="1:1" x14ac:dyDescent="0.25">
      <c r="A892" s="7"/>
    </row>
    <row r="893" spans="1:1" x14ac:dyDescent="0.25">
      <c r="A893" s="7"/>
    </row>
    <row r="894" spans="1:1" x14ac:dyDescent="0.25">
      <c r="A894" s="7"/>
    </row>
    <row r="895" spans="1:1" x14ac:dyDescent="0.25">
      <c r="A895" s="7"/>
    </row>
    <row r="896" spans="1:1" x14ac:dyDescent="0.25">
      <c r="A896" s="7"/>
    </row>
    <row r="897" spans="1:1" x14ac:dyDescent="0.25">
      <c r="A897" s="7"/>
    </row>
    <row r="898" spans="1:1" x14ac:dyDescent="0.25">
      <c r="A898" s="7"/>
    </row>
    <row r="899" spans="1:1" x14ac:dyDescent="0.25">
      <c r="A899" s="7"/>
    </row>
    <row r="900" spans="1:1" x14ac:dyDescent="0.25">
      <c r="A900" s="7"/>
    </row>
    <row r="901" spans="1:1" x14ac:dyDescent="0.25">
      <c r="A901" s="7"/>
    </row>
    <row r="902" spans="1:1" x14ac:dyDescent="0.25">
      <c r="A902" s="7"/>
    </row>
    <row r="903" spans="1:1" x14ac:dyDescent="0.25">
      <c r="A903" s="7"/>
    </row>
    <row r="904" spans="1:1" x14ac:dyDescent="0.25">
      <c r="A904" s="7"/>
    </row>
    <row r="905" spans="1:1" x14ac:dyDescent="0.25">
      <c r="A905" s="7"/>
    </row>
    <row r="906" spans="1:1" x14ac:dyDescent="0.25">
      <c r="A906" s="7"/>
    </row>
    <row r="907" spans="1:1" x14ac:dyDescent="0.25">
      <c r="A907" s="7"/>
    </row>
    <row r="908" spans="1:1" x14ac:dyDescent="0.25">
      <c r="A908" s="7"/>
    </row>
    <row r="909" spans="1:1" x14ac:dyDescent="0.25">
      <c r="A909" s="7"/>
    </row>
    <row r="910" spans="1:1" x14ac:dyDescent="0.25">
      <c r="A910" s="7"/>
    </row>
    <row r="911" spans="1:1" x14ac:dyDescent="0.25">
      <c r="A911" s="7"/>
    </row>
    <row r="912" spans="1:1" x14ac:dyDescent="0.25">
      <c r="A912" s="7"/>
    </row>
    <row r="913" spans="1:1" x14ac:dyDescent="0.25">
      <c r="A913" s="7"/>
    </row>
    <row r="914" spans="1:1" x14ac:dyDescent="0.25">
      <c r="A914" s="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theme="7" tint="0.39997558519241921"/>
  </sheetPr>
  <dimension ref="A1:CD198"/>
  <sheetViews>
    <sheetView workbookViewId="0">
      <pane xSplit="1" ySplit="6" topLeftCell="H134" activePane="bottomRight" state="frozen"/>
      <selection pane="topRight" activeCell="B1" sqref="B1"/>
      <selection pane="bottomLeft" activeCell="A6" sqref="A6"/>
      <selection pane="bottomRight" activeCell="T145" sqref="T145"/>
    </sheetView>
  </sheetViews>
  <sheetFormatPr defaultRowHeight="15" x14ac:dyDescent="0.25"/>
  <cols>
    <col min="1" max="1" width="9.7109375" bestFit="1" customWidth="1"/>
  </cols>
  <sheetData>
    <row r="1" spans="1:82" x14ac:dyDescent="0.25">
      <c r="A1" t="s">
        <v>32</v>
      </c>
      <c r="B1">
        <v>1</v>
      </c>
      <c r="C1">
        <f>B1+1</f>
        <v>2</v>
      </c>
      <c r="D1">
        <f t="shared" ref="D1:O1" si="0">C1+1</f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ref="P1:AB1" si="1">O1+1</f>
        <v>15</v>
      </c>
      <c r="Q1">
        <f t="shared" si="1"/>
        <v>16</v>
      </c>
      <c r="R1">
        <f t="shared" si="1"/>
        <v>17</v>
      </c>
      <c r="S1">
        <f t="shared" si="1"/>
        <v>18</v>
      </c>
      <c r="T1">
        <f t="shared" si="1"/>
        <v>19</v>
      </c>
      <c r="U1">
        <f t="shared" si="1"/>
        <v>20</v>
      </c>
      <c r="V1">
        <f t="shared" si="1"/>
        <v>21</v>
      </c>
      <c r="W1">
        <f t="shared" si="1"/>
        <v>22</v>
      </c>
      <c r="X1">
        <f t="shared" si="1"/>
        <v>23</v>
      </c>
      <c r="Y1">
        <f t="shared" si="1"/>
        <v>24</v>
      </c>
      <c r="Z1">
        <f t="shared" si="1"/>
        <v>25</v>
      </c>
      <c r="AA1">
        <f t="shared" si="1"/>
        <v>26</v>
      </c>
      <c r="AB1">
        <f t="shared" si="1"/>
        <v>27</v>
      </c>
      <c r="AC1">
        <f t="shared" ref="AC1" si="2">AB1+1</f>
        <v>28</v>
      </c>
      <c r="AD1">
        <f t="shared" ref="AD1" si="3">AC1+1</f>
        <v>29</v>
      </c>
      <c r="AE1">
        <f t="shared" ref="AE1" si="4">AD1+1</f>
        <v>30</v>
      </c>
      <c r="AF1">
        <f t="shared" ref="AF1" si="5">AE1+1</f>
        <v>31</v>
      </c>
      <c r="AG1">
        <f t="shared" ref="AG1" si="6">AF1+1</f>
        <v>32</v>
      </c>
      <c r="AH1">
        <f t="shared" ref="AH1" si="7">AG1+1</f>
        <v>33</v>
      </c>
      <c r="AI1">
        <f t="shared" ref="AI1" si="8">AH1+1</f>
        <v>34</v>
      </c>
      <c r="AJ1">
        <f t="shared" ref="AJ1" si="9">AI1+1</f>
        <v>35</v>
      </c>
      <c r="AK1">
        <f t="shared" ref="AK1:AL1" si="10">AJ1+1</f>
        <v>36</v>
      </c>
      <c r="AL1">
        <f t="shared" si="10"/>
        <v>37</v>
      </c>
      <c r="AM1">
        <f t="shared" ref="AM1" si="11">AL1+1</f>
        <v>38</v>
      </c>
      <c r="AN1">
        <f t="shared" ref="AN1" si="12">AM1+1</f>
        <v>39</v>
      </c>
      <c r="AO1">
        <f t="shared" ref="AO1" si="13">AN1+1</f>
        <v>40</v>
      </c>
      <c r="AP1">
        <f t="shared" ref="AP1" si="14">AO1+1</f>
        <v>41</v>
      </c>
      <c r="AQ1">
        <f t="shared" ref="AQ1" si="15">AP1+1</f>
        <v>42</v>
      </c>
      <c r="AR1">
        <f t="shared" ref="AR1" si="16">AQ1+1</f>
        <v>43</v>
      </c>
      <c r="AS1">
        <f t="shared" ref="AS1" si="17">AR1+1</f>
        <v>44</v>
      </c>
      <c r="AT1">
        <f t="shared" ref="AT1" si="18">AS1+1</f>
        <v>45</v>
      </c>
      <c r="AU1">
        <f t="shared" ref="AU1" si="19">AT1+1</f>
        <v>46</v>
      </c>
      <c r="AV1">
        <f t="shared" ref="AV1" si="20">AU1+1</f>
        <v>47</v>
      </c>
      <c r="AW1">
        <f t="shared" ref="AW1" si="21">AV1+1</f>
        <v>48</v>
      </c>
      <c r="AX1">
        <f t="shared" ref="AX1" si="22">AW1+1</f>
        <v>49</v>
      </c>
      <c r="AY1">
        <f t="shared" ref="AY1" si="23">AX1+1</f>
        <v>50</v>
      </c>
      <c r="AZ1">
        <f t="shared" ref="AZ1" si="24">AY1+1</f>
        <v>51</v>
      </c>
      <c r="BA1">
        <f t="shared" ref="BA1" si="25">AZ1+1</f>
        <v>52</v>
      </c>
      <c r="BB1">
        <f t="shared" ref="BB1" si="26">BA1+1</f>
        <v>53</v>
      </c>
      <c r="BC1">
        <f t="shared" ref="BC1" si="27">BB1+1</f>
        <v>54</v>
      </c>
      <c r="BD1">
        <f t="shared" ref="BD1" si="28">BC1+1</f>
        <v>55</v>
      </c>
      <c r="BE1">
        <f t="shared" ref="BE1" si="29">BD1+1</f>
        <v>56</v>
      </c>
      <c r="BF1">
        <f t="shared" ref="BF1" si="30">BE1+1</f>
        <v>57</v>
      </c>
      <c r="BG1">
        <f t="shared" ref="BG1" si="31">BF1+1</f>
        <v>58</v>
      </c>
      <c r="BH1">
        <f t="shared" ref="BH1" si="32">BG1+1</f>
        <v>59</v>
      </c>
      <c r="BI1">
        <f t="shared" ref="BI1" si="33">BH1+1</f>
        <v>60</v>
      </c>
      <c r="BJ1">
        <f t="shared" ref="BJ1" si="34">BI1+1</f>
        <v>61</v>
      </c>
      <c r="BK1">
        <f t="shared" ref="BK1" si="35">BJ1+1</f>
        <v>62</v>
      </c>
      <c r="BL1">
        <f t="shared" ref="BL1" si="36">BK1+1</f>
        <v>63</v>
      </c>
      <c r="BM1">
        <f t="shared" ref="BM1" si="37">BL1+1</f>
        <v>64</v>
      </c>
      <c r="BN1">
        <f t="shared" ref="BN1" si="38">BM1+1</f>
        <v>65</v>
      </c>
      <c r="BO1">
        <f t="shared" ref="BO1" si="39">BN1+1</f>
        <v>66</v>
      </c>
      <c r="BP1">
        <f t="shared" ref="BP1" si="40">BO1+1</f>
        <v>67</v>
      </c>
      <c r="BQ1">
        <f t="shared" ref="BQ1" si="41">BP1+1</f>
        <v>68</v>
      </c>
      <c r="BR1">
        <f t="shared" ref="BR1" si="42">BQ1+1</f>
        <v>69</v>
      </c>
      <c r="BS1">
        <f t="shared" ref="BS1" si="43">BR1+1</f>
        <v>70</v>
      </c>
      <c r="BT1">
        <f t="shared" ref="BT1" si="44">BS1+1</f>
        <v>71</v>
      </c>
      <c r="BU1">
        <f t="shared" ref="BU1" si="45">BT1+1</f>
        <v>72</v>
      </c>
      <c r="BV1">
        <f t="shared" ref="BV1" si="46">BU1+1</f>
        <v>73</v>
      </c>
      <c r="BW1">
        <f t="shared" ref="BW1" si="47">BV1+1</f>
        <v>74</v>
      </c>
      <c r="BX1">
        <f t="shared" ref="BX1" si="48">BW1+1</f>
        <v>75</v>
      </c>
      <c r="BY1">
        <f t="shared" ref="BY1" si="49">BX1+1</f>
        <v>76</v>
      </c>
      <c r="BZ1">
        <f t="shared" ref="BZ1" si="50">BY1+1</f>
        <v>77</v>
      </c>
      <c r="CA1">
        <f t="shared" ref="CA1" si="51">BZ1+1</f>
        <v>78</v>
      </c>
      <c r="CB1">
        <f t="shared" ref="CB1" si="52">CA1+1</f>
        <v>79</v>
      </c>
      <c r="CC1">
        <f t="shared" ref="CC1" si="53">CB1+1</f>
        <v>80</v>
      </c>
      <c r="CD1">
        <f t="shared" ref="CD1" si="54">CC1+1</f>
        <v>81</v>
      </c>
    </row>
    <row r="2" spans="1:82" x14ac:dyDescent="0.25">
      <c r="A2" t="s">
        <v>33</v>
      </c>
      <c r="B2">
        <v>1</v>
      </c>
      <c r="C2">
        <f>B2</f>
        <v>1</v>
      </c>
      <c r="D2">
        <f t="shared" ref="D2:J2" si="55">C2</f>
        <v>1</v>
      </c>
      <c r="E2">
        <f t="shared" si="55"/>
        <v>1</v>
      </c>
      <c r="F2">
        <f t="shared" si="55"/>
        <v>1</v>
      </c>
      <c r="G2">
        <f t="shared" si="55"/>
        <v>1</v>
      </c>
      <c r="H2">
        <f t="shared" si="55"/>
        <v>1</v>
      </c>
      <c r="I2">
        <f t="shared" si="55"/>
        <v>1</v>
      </c>
      <c r="J2">
        <f t="shared" si="55"/>
        <v>1</v>
      </c>
      <c r="K2">
        <f>B2+1</f>
        <v>2</v>
      </c>
      <c r="L2">
        <f t="shared" ref="L2:AB2" si="56">C2+1</f>
        <v>2</v>
      </c>
      <c r="M2">
        <f t="shared" si="56"/>
        <v>2</v>
      </c>
      <c r="N2">
        <f t="shared" si="56"/>
        <v>2</v>
      </c>
      <c r="O2">
        <f t="shared" si="56"/>
        <v>2</v>
      </c>
      <c r="P2">
        <f t="shared" si="56"/>
        <v>2</v>
      </c>
      <c r="Q2">
        <f t="shared" si="56"/>
        <v>2</v>
      </c>
      <c r="R2">
        <f t="shared" si="56"/>
        <v>2</v>
      </c>
      <c r="S2">
        <f t="shared" si="56"/>
        <v>2</v>
      </c>
      <c r="T2">
        <f t="shared" si="56"/>
        <v>3</v>
      </c>
      <c r="U2">
        <f t="shared" si="56"/>
        <v>3</v>
      </c>
      <c r="V2">
        <f t="shared" si="56"/>
        <v>3</v>
      </c>
      <c r="W2">
        <f t="shared" si="56"/>
        <v>3</v>
      </c>
      <c r="X2">
        <f t="shared" si="56"/>
        <v>3</v>
      </c>
      <c r="Y2">
        <f t="shared" si="56"/>
        <v>3</v>
      </c>
      <c r="Z2">
        <f t="shared" si="56"/>
        <v>3</v>
      </c>
      <c r="AA2">
        <f t="shared" si="56"/>
        <v>3</v>
      </c>
      <c r="AB2">
        <f t="shared" si="56"/>
        <v>3</v>
      </c>
      <c r="AC2">
        <f>T2+1</f>
        <v>4</v>
      </c>
      <c r="AD2">
        <f t="shared" ref="AD2:AK2" si="57">U2+1</f>
        <v>4</v>
      </c>
      <c r="AE2">
        <f t="shared" si="57"/>
        <v>4</v>
      </c>
      <c r="AF2">
        <f t="shared" si="57"/>
        <v>4</v>
      </c>
      <c r="AG2">
        <f t="shared" si="57"/>
        <v>4</v>
      </c>
      <c r="AH2">
        <f t="shared" si="57"/>
        <v>4</v>
      </c>
      <c r="AI2">
        <f t="shared" si="57"/>
        <v>4</v>
      </c>
      <c r="AJ2">
        <f t="shared" si="57"/>
        <v>4</v>
      </c>
      <c r="AK2">
        <f t="shared" si="57"/>
        <v>4</v>
      </c>
      <c r="AL2">
        <v>4</v>
      </c>
      <c r="AM2">
        <v>4</v>
      </c>
      <c r="AN2">
        <v>4</v>
      </c>
      <c r="AO2">
        <v>4</v>
      </c>
      <c r="AP2">
        <v>4</v>
      </c>
      <c r="AQ2">
        <v>4</v>
      </c>
      <c r="AR2">
        <v>4</v>
      </c>
      <c r="AS2">
        <v>4</v>
      </c>
      <c r="AT2">
        <v>4</v>
      </c>
      <c r="AU2">
        <f>AL2+1</f>
        <v>5</v>
      </c>
      <c r="AV2">
        <f t="shared" ref="AV2:BU2" si="58">AM2+1</f>
        <v>5</v>
      </c>
      <c r="AW2">
        <f t="shared" si="58"/>
        <v>5</v>
      </c>
      <c r="AX2">
        <f t="shared" si="58"/>
        <v>5</v>
      </c>
      <c r="AY2">
        <f t="shared" si="58"/>
        <v>5</v>
      </c>
      <c r="AZ2">
        <f t="shared" si="58"/>
        <v>5</v>
      </c>
      <c r="BA2">
        <f t="shared" si="58"/>
        <v>5</v>
      </c>
      <c r="BB2">
        <f t="shared" si="58"/>
        <v>5</v>
      </c>
      <c r="BC2">
        <f t="shared" si="58"/>
        <v>5</v>
      </c>
      <c r="BD2">
        <f t="shared" si="58"/>
        <v>6</v>
      </c>
      <c r="BE2">
        <f t="shared" si="58"/>
        <v>6</v>
      </c>
      <c r="BF2">
        <f t="shared" si="58"/>
        <v>6</v>
      </c>
      <c r="BG2">
        <f t="shared" si="58"/>
        <v>6</v>
      </c>
      <c r="BH2">
        <f t="shared" si="58"/>
        <v>6</v>
      </c>
      <c r="BI2">
        <f t="shared" si="58"/>
        <v>6</v>
      </c>
      <c r="BJ2">
        <f t="shared" si="58"/>
        <v>6</v>
      </c>
      <c r="BK2">
        <f t="shared" si="58"/>
        <v>6</v>
      </c>
      <c r="BL2">
        <f t="shared" si="58"/>
        <v>6</v>
      </c>
      <c r="BM2">
        <f t="shared" si="58"/>
        <v>7</v>
      </c>
      <c r="BN2">
        <f t="shared" si="58"/>
        <v>7</v>
      </c>
      <c r="BO2">
        <f t="shared" si="58"/>
        <v>7</v>
      </c>
      <c r="BP2">
        <f t="shared" si="58"/>
        <v>7</v>
      </c>
      <c r="BQ2">
        <f t="shared" si="58"/>
        <v>7</v>
      </c>
      <c r="BR2">
        <f t="shared" si="58"/>
        <v>7</v>
      </c>
      <c r="BS2">
        <f t="shared" si="58"/>
        <v>7</v>
      </c>
      <c r="BT2">
        <f t="shared" si="58"/>
        <v>7</v>
      </c>
      <c r="BU2">
        <f t="shared" si="58"/>
        <v>7</v>
      </c>
      <c r="BV2">
        <f t="shared" ref="BV2" si="59">BM2+1</f>
        <v>8</v>
      </c>
      <c r="BW2">
        <f t="shared" ref="BW2" si="60">BN2+1</f>
        <v>8</v>
      </c>
      <c r="BX2">
        <f t="shared" ref="BX2" si="61">BO2+1</f>
        <v>8</v>
      </c>
      <c r="BY2">
        <f t="shared" ref="BY2" si="62">BP2+1</f>
        <v>8</v>
      </c>
      <c r="BZ2">
        <f t="shared" ref="BZ2" si="63">BQ2+1</f>
        <v>8</v>
      </c>
      <c r="CA2">
        <f t="shared" ref="CA2" si="64">BR2+1</f>
        <v>8</v>
      </c>
      <c r="CB2">
        <f t="shared" ref="CB2" si="65">BS2+1</f>
        <v>8</v>
      </c>
      <c r="CC2">
        <f t="shared" ref="CC2" si="66">BT2+1</f>
        <v>8</v>
      </c>
      <c r="CD2">
        <f t="shared" ref="CD2" si="67">BU2+1</f>
        <v>8</v>
      </c>
    </row>
    <row r="3" spans="1:82" x14ac:dyDescent="0.25">
      <c r="A3" t="s">
        <v>334</v>
      </c>
      <c r="B3">
        <f>15*(B2-1)+B4</f>
        <v>1</v>
      </c>
      <c r="C3">
        <f t="shared" ref="C3:N3" si="68">15*(C2-1)+C4</f>
        <v>2</v>
      </c>
      <c r="D3">
        <f t="shared" si="68"/>
        <v>3</v>
      </c>
      <c r="E3">
        <f t="shared" si="68"/>
        <v>4</v>
      </c>
      <c r="F3">
        <f t="shared" si="68"/>
        <v>5</v>
      </c>
      <c r="G3">
        <f t="shared" si="68"/>
        <v>9</v>
      </c>
      <c r="H3">
        <f t="shared" si="68"/>
        <v>10</v>
      </c>
      <c r="I3">
        <f t="shared" si="68"/>
        <v>11</v>
      </c>
      <c r="J3">
        <f t="shared" si="68"/>
        <v>14</v>
      </c>
      <c r="K3">
        <f t="shared" si="68"/>
        <v>16</v>
      </c>
      <c r="L3">
        <f t="shared" si="68"/>
        <v>17</v>
      </c>
      <c r="M3">
        <f t="shared" si="68"/>
        <v>18</v>
      </c>
      <c r="N3">
        <f t="shared" si="68"/>
        <v>19</v>
      </c>
      <c r="O3">
        <f t="shared" ref="O3" si="69">15*(O2-1)+O4</f>
        <v>20</v>
      </c>
      <c r="P3">
        <f t="shared" ref="P3" si="70">15*(P2-1)+P4</f>
        <v>24</v>
      </c>
      <c r="Q3">
        <f t="shared" ref="Q3" si="71">15*(Q2-1)+Q4</f>
        <v>25</v>
      </c>
      <c r="R3">
        <f t="shared" ref="R3" si="72">15*(R2-1)+R4</f>
        <v>26</v>
      </c>
      <c r="S3">
        <f t="shared" ref="S3" si="73">15*(S2-1)+S4</f>
        <v>29</v>
      </c>
      <c r="T3">
        <f t="shared" ref="T3" si="74">15*(T2-1)+T4</f>
        <v>31</v>
      </c>
      <c r="U3">
        <f t="shared" ref="U3" si="75">15*(U2-1)+U4</f>
        <v>32</v>
      </c>
      <c r="V3">
        <f t="shared" ref="V3" si="76">15*(V2-1)+V4</f>
        <v>33</v>
      </c>
      <c r="W3">
        <f t="shared" ref="W3" si="77">15*(W2-1)+W4</f>
        <v>34</v>
      </c>
      <c r="X3">
        <f t="shared" ref="X3" si="78">15*(X2-1)+X4</f>
        <v>35</v>
      </c>
      <c r="Y3">
        <f t="shared" ref="Y3" si="79">15*(Y2-1)+Y4</f>
        <v>39</v>
      </c>
      <c r="Z3">
        <f t="shared" ref="Z3" si="80">15*(Z2-1)+Z4</f>
        <v>40</v>
      </c>
      <c r="AA3">
        <f t="shared" ref="AA3" si="81">15*(AA2-1)+AA4</f>
        <v>41</v>
      </c>
      <c r="AB3">
        <f t="shared" ref="AB3:AK3" si="82">15*(AB2-1)+AB4</f>
        <v>44</v>
      </c>
      <c r="AC3">
        <f t="shared" si="82"/>
        <v>46</v>
      </c>
      <c r="AD3">
        <f t="shared" si="82"/>
        <v>47</v>
      </c>
      <c r="AE3">
        <f t="shared" si="82"/>
        <v>48</v>
      </c>
      <c r="AF3">
        <f t="shared" si="82"/>
        <v>49</v>
      </c>
      <c r="AG3">
        <f t="shared" si="82"/>
        <v>50</v>
      </c>
      <c r="AH3">
        <f t="shared" si="82"/>
        <v>54</v>
      </c>
      <c r="AI3">
        <f t="shared" si="82"/>
        <v>55</v>
      </c>
      <c r="AJ3">
        <f t="shared" si="82"/>
        <v>56</v>
      </c>
      <c r="AK3">
        <f t="shared" si="82"/>
        <v>59</v>
      </c>
      <c r="AL3">
        <f>15*(AL2-1)+AL4</f>
        <v>46</v>
      </c>
      <c r="AM3">
        <f t="shared" ref="AM3:AT3" si="83">15*(AM2-1)+AM4</f>
        <v>47</v>
      </c>
      <c r="AN3">
        <f t="shared" si="83"/>
        <v>48</v>
      </c>
      <c r="AO3">
        <f t="shared" si="83"/>
        <v>49</v>
      </c>
      <c r="AP3">
        <f t="shared" si="83"/>
        <v>50</v>
      </c>
      <c r="AQ3">
        <f t="shared" si="83"/>
        <v>54</v>
      </c>
      <c r="AR3">
        <f t="shared" si="83"/>
        <v>55</v>
      </c>
      <c r="AS3">
        <f t="shared" si="83"/>
        <v>56</v>
      </c>
      <c r="AT3">
        <f t="shared" si="83"/>
        <v>59</v>
      </c>
      <c r="AU3">
        <f t="shared" ref="AU3:BU3" si="84">15*(AU2-1)+AU4</f>
        <v>61</v>
      </c>
      <c r="AV3">
        <f t="shared" si="84"/>
        <v>62</v>
      </c>
      <c r="AW3">
        <f t="shared" si="84"/>
        <v>63</v>
      </c>
      <c r="AX3">
        <f t="shared" si="84"/>
        <v>64</v>
      </c>
      <c r="AY3">
        <f t="shared" si="84"/>
        <v>65</v>
      </c>
      <c r="AZ3">
        <f t="shared" si="84"/>
        <v>69</v>
      </c>
      <c r="BA3">
        <f t="shared" si="84"/>
        <v>70</v>
      </c>
      <c r="BB3">
        <f t="shared" si="84"/>
        <v>71</v>
      </c>
      <c r="BC3">
        <f t="shared" si="84"/>
        <v>74</v>
      </c>
      <c r="BD3">
        <f t="shared" si="84"/>
        <v>76</v>
      </c>
      <c r="BE3">
        <f t="shared" si="84"/>
        <v>77</v>
      </c>
      <c r="BF3">
        <f t="shared" si="84"/>
        <v>78</v>
      </c>
      <c r="BG3">
        <f t="shared" si="84"/>
        <v>79</v>
      </c>
      <c r="BH3">
        <f t="shared" si="84"/>
        <v>80</v>
      </c>
      <c r="BI3">
        <f t="shared" si="84"/>
        <v>84</v>
      </c>
      <c r="BJ3">
        <f t="shared" si="84"/>
        <v>85</v>
      </c>
      <c r="BK3">
        <f t="shared" si="84"/>
        <v>86</v>
      </c>
      <c r="BL3">
        <f t="shared" si="84"/>
        <v>89</v>
      </c>
      <c r="BM3">
        <f t="shared" si="84"/>
        <v>91</v>
      </c>
      <c r="BN3">
        <f t="shared" si="84"/>
        <v>92</v>
      </c>
      <c r="BO3">
        <f t="shared" si="84"/>
        <v>93</v>
      </c>
      <c r="BP3">
        <f t="shared" si="84"/>
        <v>94</v>
      </c>
      <c r="BQ3">
        <f t="shared" si="84"/>
        <v>95</v>
      </c>
      <c r="BR3">
        <f t="shared" si="84"/>
        <v>99</v>
      </c>
      <c r="BS3">
        <f t="shared" si="84"/>
        <v>100</v>
      </c>
      <c r="BT3">
        <f t="shared" si="84"/>
        <v>101</v>
      </c>
      <c r="BU3">
        <f t="shared" si="84"/>
        <v>104</v>
      </c>
      <c r="BV3">
        <f t="shared" ref="BV3:CC3" si="85">15*(BV2-1)+BV4</f>
        <v>106</v>
      </c>
      <c r="BW3">
        <f t="shared" si="85"/>
        <v>107</v>
      </c>
      <c r="BX3">
        <f t="shared" si="85"/>
        <v>108</v>
      </c>
      <c r="BY3">
        <f t="shared" si="85"/>
        <v>109</v>
      </c>
      <c r="BZ3">
        <f t="shared" si="85"/>
        <v>110</v>
      </c>
      <c r="CA3">
        <f t="shared" si="85"/>
        <v>114</v>
      </c>
      <c r="CB3">
        <f t="shared" si="85"/>
        <v>115</v>
      </c>
      <c r="CC3">
        <f t="shared" si="85"/>
        <v>116</v>
      </c>
      <c r="CD3">
        <f t="shared" ref="CD3" si="86">15*(CD2-1)+CD4</f>
        <v>119</v>
      </c>
    </row>
    <row r="4" spans="1:82" x14ac:dyDescent="0.25">
      <c r="A4" t="s">
        <v>31</v>
      </c>
      <c r="B4">
        <f>1</f>
        <v>1</v>
      </c>
      <c r="C4">
        <f>B4+1</f>
        <v>2</v>
      </c>
      <c r="D4">
        <f t="shared" ref="D4:I4" si="87">C4+1</f>
        <v>3</v>
      </c>
      <c r="E4">
        <f t="shared" si="87"/>
        <v>4</v>
      </c>
      <c r="F4">
        <f t="shared" si="87"/>
        <v>5</v>
      </c>
      <c r="G4">
        <v>9</v>
      </c>
      <c r="H4">
        <v>10</v>
      </c>
      <c r="I4">
        <f t="shared" si="87"/>
        <v>11</v>
      </c>
      <c r="J4">
        <v>14</v>
      </c>
      <c r="K4">
        <f>B4</f>
        <v>1</v>
      </c>
      <c r="L4">
        <f t="shared" ref="L4:AB4" si="88">C4</f>
        <v>2</v>
      </c>
      <c r="M4">
        <f t="shared" si="88"/>
        <v>3</v>
      </c>
      <c r="N4">
        <f t="shared" si="88"/>
        <v>4</v>
      </c>
      <c r="O4">
        <f t="shared" si="88"/>
        <v>5</v>
      </c>
      <c r="P4">
        <f t="shared" si="88"/>
        <v>9</v>
      </c>
      <c r="Q4">
        <f t="shared" si="88"/>
        <v>10</v>
      </c>
      <c r="R4">
        <f t="shared" si="88"/>
        <v>11</v>
      </c>
      <c r="S4">
        <f t="shared" si="88"/>
        <v>14</v>
      </c>
      <c r="T4">
        <f t="shared" si="88"/>
        <v>1</v>
      </c>
      <c r="U4">
        <f t="shared" si="88"/>
        <v>2</v>
      </c>
      <c r="V4">
        <f t="shared" si="88"/>
        <v>3</v>
      </c>
      <c r="W4">
        <f t="shared" si="88"/>
        <v>4</v>
      </c>
      <c r="X4">
        <f t="shared" si="88"/>
        <v>5</v>
      </c>
      <c r="Y4">
        <f t="shared" si="88"/>
        <v>9</v>
      </c>
      <c r="Z4">
        <f t="shared" si="88"/>
        <v>10</v>
      </c>
      <c r="AA4">
        <f t="shared" si="88"/>
        <v>11</v>
      </c>
      <c r="AB4">
        <f t="shared" si="88"/>
        <v>14</v>
      </c>
      <c r="AC4">
        <f t="shared" ref="AC4" si="89">T4</f>
        <v>1</v>
      </c>
      <c r="AD4">
        <f t="shared" ref="AD4" si="90">U4</f>
        <v>2</v>
      </c>
      <c r="AE4">
        <f t="shared" ref="AE4" si="91">V4</f>
        <v>3</v>
      </c>
      <c r="AF4">
        <f t="shared" ref="AF4" si="92">W4</f>
        <v>4</v>
      </c>
      <c r="AG4">
        <f t="shared" ref="AG4" si="93">X4</f>
        <v>5</v>
      </c>
      <c r="AH4">
        <f t="shared" ref="AH4" si="94">Y4</f>
        <v>9</v>
      </c>
      <c r="AI4">
        <f t="shared" ref="AI4" si="95">Z4</f>
        <v>10</v>
      </c>
      <c r="AJ4">
        <f t="shared" ref="AJ4" si="96">AA4</f>
        <v>11</v>
      </c>
      <c r="AK4">
        <f t="shared" ref="AK4:AL4" si="97">AB4</f>
        <v>14</v>
      </c>
      <c r="AL4">
        <f t="shared" si="97"/>
        <v>1</v>
      </c>
      <c r="AM4">
        <f t="shared" ref="AM4" si="98">AD4</f>
        <v>2</v>
      </c>
      <c r="AN4">
        <f t="shared" ref="AN4" si="99">AE4</f>
        <v>3</v>
      </c>
      <c r="AO4">
        <f t="shared" ref="AO4" si="100">AF4</f>
        <v>4</v>
      </c>
      <c r="AP4">
        <f t="shared" ref="AP4" si="101">AG4</f>
        <v>5</v>
      </c>
      <c r="AQ4">
        <f t="shared" ref="AQ4" si="102">AH4</f>
        <v>9</v>
      </c>
      <c r="AR4">
        <f t="shared" ref="AR4" si="103">AI4</f>
        <v>10</v>
      </c>
      <c r="AS4">
        <f t="shared" ref="AS4" si="104">AJ4</f>
        <v>11</v>
      </c>
      <c r="AT4">
        <f t="shared" ref="AT4" si="105">AK4</f>
        <v>14</v>
      </c>
      <c r="AU4">
        <f t="shared" ref="AU4" si="106">AL4</f>
        <v>1</v>
      </c>
      <c r="AV4">
        <f t="shared" ref="AV4" si="107">AM4</f>
        <v>2</v>
      </c>
      <c r="AW4">
        <f t="shared" ref="AW4" si="108">AN4</f>
        <v>3</v>
      </c>
      <c r="AX4">
        <f t="shared" ref="AX4" si="109">AO4</f>
        <v>4</v>
      </c>
      <c r="AY4">
        <f t="shared" ref="AY4" si="110">AP4</f>
        <v>5</v>
      </c>
      <c r="AZ4">
        <f t="shared" ref="AZ4" si="111">AQ4</f>
        <v>9</v>
      </c>
      <c r="BA4">
        <f t="shared" ref="BA4" si="112">AR4</f>
        <v>10</v>
      </c>
      <c r="BB4">
        <f t="shared" ref="BB4" si="113">AS4</f>
        <v>11</v>
      </c>
      <c r="BC4">
        <f t="shared" ref="BC4" si="114">AT4</f>
        <v>14</v>
      </c>
      <c r="BD4">
        <f t="shared" ref="BD4" si="115">AU4</f>
        <v>1</v>
      </c>
      <c r="BE4">
        <f t="shared" ref="BE4" si="116">AV4</f>
        <v>2</v>
      </c>
      <c r="BF4">
        <f t="shared" ref="BF4" si="117">AW4</f>
        <v>3</v>
      </c>
      <c r="BG4">
        <f t="shared" ref="BG4" si="118">AX4</f>
        <v>4</v>
      </c>
      <c r="BH4">
        <f t="shared" ref="BH4" si="119">AY4</f>
        <v>5</v>
      </c>
      <c r="BI4">
        <f t="shared" ref="BI4" si="120">AZ4</f>
        <v>9</v>
      </c>
      <c r="BJ4">
        <f t="shared" ref="BJ4" si="121">BA4</f>
        <v>10</v>
      </c>
      <c r="BK4">
        <f t="shared" ref="BK4" si="122">BB4</f>
        <v>11</v>
      </c>
      <c r="BL4">
        <f t="shared" ref="BL4" si="123">BC4</f>
        <v>14</v>
      </c>
      <c r="BM4">
        <f t="shared" ref="BM4" si="124">BD4</f>
        <v>1</v>
      </c>
      <c r="BN4">
        <f t="shared" ref="BN4" si="125">BE4</f>
        <v>2</v>
      </c>
      <c r="BO4">
        <f t="shared" ref="BO4" si="126">BF4</f>
        <v>3</v>
      </c>
      <c r="BP4">
        <f t="shared" ref="BP4" si="127">BG4</f>
        <v>4</v>
      </c>
      <c r="BQ4">
        <f t="shared" ref="BQ4" si="128">BH4</f>
        <v>5</v>
      </c>
      <c r="BR4">
        <f t="shared" ref="BR4" si="129">BI4</f>
        <v>9</v>
      </c>
      <c r="BS4">
        <f t="shared" ref="BS4" si="130">BJ4</f>
        <v>10</v>
      </c>
      <c r="BT4">
        <f t="shared" ref="BT4" si="131">BK4</f>
        <v>11</v>
      </c>
      <c r="BU4">
        <f t="shared" ref="BU4" si="132">BL4</f>
        <v>14</v>
      </c>
      <c r="BV4">
        <f t="shared" ref="BV4" si="133">BM4</f>
        <v>1</v>
      </c>
      <c r="BW4">
        <f t="shared" ref="BW4" si="134">BN4</f>
        <v>2</v>
      </c>
      <c r="BX4">
        <f t="shared" ref="BX4" si="135">BO4</f>
        <v>3</v>
      </c>
      <c r="BY4">
        <f t="shared" ref="BY4" si="136">BP4</f>
        <v>4</v>
      </c>
      <c r="BZ4">
        <f t="shared" ref="BZ4" si="137">BQ4</f>
        <v>5</v>
      </c>
      <c r="CA4">
        <f t="shared" ref="CA4" si="138">BR4</f>
        <v>9</v>
      </c>
      <c r="CB4">
        <f t="shared" ref="CB4" si="139">BS4</f>
        <v>10</v>
      </c>
      <c r="CC4">
        <f t="shared" ref="CC4" si="140">BT4</f>
        <v>11</v>
      </c>
      <c r="CD4">
        <f t="shared" ref="CD4" si="141">BU4</f>
        <v>14</v>
      </c>
    </row>
    <row r="5" spans="1:82" x14ac:dyDescent="0.25">
      <c r="A5" t="s">
        <v>30</v>
      </c>
      <c r="B5" t="str">
        <f t="shared" ref="B5:AB5" si="142">INDEX(Data_Industries,B4,2)</f>
        <v>Total</v>
      </c>
      <c r="C5" t="str">
        <f t="shared" si="142"/>
        <v xml:space="preserve"> Total private</v>
      </c>
      <c r="D5" t="str">
        <f t="shared" si="142"/>
        <v xml:space="preserve"> Construction</v>
      </c>
      <c r="E5" t="str">
        <f t="shared" si="142"/>
        <v xml:space="preserve"> Manufacturing</v>
      </c>
      <c r="F5" t="str">
        <f t="shared" si="142"/>
        <v xml:space="preserve"> Trade, transportation and utilities</v>
      </c>
      <c r="G5" t="str">
        <f t="shared" si="142"/>
        <v xml:space="preserve"> Professional and business services</v>
      </c>
      <c r="H5" t="str">
        <f t="shared" si="142"/>
        <v xml:space="preserve"> Education and health services</v>
      </c>
      <c r="I5" t="str">
        <f t="shared" si="142"/>
        <v xml:space="preserve"> Leisure and hospitality</v>
      </c>
      <c r="J5" t="str">
        <f t="shared" si="142"/>
        <v xml:space="preserve"> Government</v>
      </c>
      <c r="K5" t="str">
        <f t="shared" si="142"/>
        <v>Total</v>
      </c>
      <c r="L5" t="str">
        <f t="shared" si="142"/>
        <v xml:space="preserve"> Total private</v>
      </c>
      <c r="M5" t="str">
        <f t="shared" si="142"/>
        <v xml:space="preserve"> Construction</v>
      </c>
      <c r="N5" t="str">
        <f t="shared" si="142"/>
        <v xml:space="preserve"> Manufacturing</v>
      </c>
      <c r="O5" t="str">
        <f t="shared" si="142"/>
        <v xml:space="preserve"> Trade, transportation and utilities</v>
      </c>
      <c r="P5" t="str">
        <f t="shared" si="142"/>
        <v xml:space="preserve"> Professional and business services</v>
      </c>
      <c r="Q5" t="str">
        <f t="shared" si="142"/>
        <v xml:space="preserve"> Education and health services</v>
      </c>
      <c r="R5" t="str">
        <f t="shared" si="142"/>
        <v xml:space="preserve"> Leisure and hospitality</v>
      </c>
      <c r="S5" t="str">
        <f t="shared" si="142"/>
        <v xml:space="preserve"> Government</v>
      </c>
      <c r="T5" t="str">
        <f t="shared" si="142"/>
        <v>Total</v>
      </c>
      <c r="U5" t="str">
        <f t="shared" si="142"/>
        <v xml:space="preserve"> Total private</v>
      </c>
      <c r="V5" t="str">
        <f t="shared" si="142"/>
        <v xml:space="preserve"> Construction</v>
      </c>
      <c r="W5" t="str">
        <f t="shared" si="142"/>
        <v xml:space="preserve"> Manufacturing</v>
      </c>
      <c r="X5" t="str">
        <f t="shared" si="142"/>
        <v xml:space="preserve"> Trade, transportation and utilities</v>
      </c>
      <c r="Y5" t="str">
        <f t="shared" si="142"/>
        <v xml:space="preserve"> Professional and business services</v>
      </c>
      <c r="Z5" t="str">
        <f t="shared" si="142"/>
        <v xml:space="preserve"> Education and health services</v>
      </c>
      <c r="AA5" t="str">
        <f t="shared" si="142"/>
        <v xml:space="preserve"> Leisure and hospitality</v>
      </c>
      <c r="AB5" t="str">
        <f t="shared" si="142"/>
        <v xml:space="preserve"> Government</v>
      </c>
      <c r="AC5" t="str">
        <f t="shared" ref="AC5:AL5" si="143">INDEX(Data_Industries,AC4,2)</f>
        <v>Total</v>
      </c>
      <c r="AD5" t="str">
        <f t="shared" si="143"/>
        <v xml:space="preserve"> Total private</v>
      </c>
      <c r="AE5" t="str">
        <f t="shared" si="143"/>
        <v xml:space="preserve"> Construction</v>
      </c>
      <c r="AF5" t="str">
        <f t="shared" si="143"/>
        <v xml:space="preserve"> Manufacturing</v>
      </c>
      <c r="AG5" t="str">
        <f t="shared" si="143"/>
        <v xml:space="preserve"> Trade, transportation and utilities</v>
      </c>
      <c r="AH5" t="str">
        <f t="shared" si="143"/>
        <v xml:space="preserve"> Professional and business services</v>
      </c>
      <c r="AI5" t="str">
        <f t="shared" si="143"/>
        <v xml:space="preserve"> Education and health services</v>
      </c>
      <c r="AJ5" t="str">
        <f t="shared" si="143"/>
        <v xml:space="preserve"> Leisure and hospitality</v>
      </c>
      <c r="AK5" t="str">
        <f t="shared" si="143"/>
        <v xml:space="preserve"> Government</v>
      </c>
      <c r="AL5" t="str">
        <f t="shared" si="143"/>
        <v>Total</v>
      </c>
      <c r="AM5" t="str">
        <f t="shared" ref="AM5:AT5" si="144">INDEX(Data_Industries,AM4,2)</f>
        <v xml:space="preserve"> Total private</v>
      </c>
      <c r="AN5" t="str">
        <f t="shared" si="144"/>
        <v xml:space="preserve"> Construction</v>
      </c>
      <c r="AO5" t="str">
        <f t="shared" si="144"/>
        <v xml:space="preserve"> Manufacturing</v>
      </c>
      <c r="AP5" t="str">
        <f t="shared" si="144"/>
        <v xml:space="preserve"> Trade, transportation and utilities</v>
      </c>
      <c r="AQ5" t="str">
        <f t="shared" si="144"/>
        <v xml:space="preserve"> Professional and business services</v>
      </c>
      <c r="AR5" t="str">
        <f t="shared" si="144"/>
        <v xml:space="preserve"> Education and health services</v>
      </c>
      <c r="AS5" t="str">
        <f t="shared" si="144"/>
        <v xml:space="preserve"> Leisure and hospitality</v>
      </c>
      <c r="AT5" t="str">
        <f t="shared" si="144"/>
        <v xml:space="preserve"> Government</v>
      </c>
      <c r="AU5" t="str">
        <f t="shared" ref="AU5:BU5" si="145">INDEX(Data_Industries,AU4,2)</f>
        <v>Total</v>
      </c>
      <c r="AV5" t="str">
        <f t="shared" si="145"/>
        <v xml:space="preserve"> Total private</v>
      </c>
      <c r="AW5" t="str">
        <f t="shared" si="145"/>
        <v xml:space="preserve"> Construction</v>
      </c>
      <c r="AX5" t="str">
        <f t="shared" si="145"/>
        <v xml:space="preserve"> Manufacturing</v>
      </c>
      <c r="AY5" t="str">
        <f t="shared" si="145"/>
        <v xml:space="preserve"> Trade, transportation and utilities</v>
      </c>
      <c r="AZ5" t="str">
        <f t="shared" si="145"/>
        <v xml:space="preserve"> Professional and business services</v>
      </c>
      <c r="BA5" t="str">
        <f t="shared" si="145"/>
        <v xml:space="preserve"> Education and health services</v>
      </c>
      <c r="BB5" t="str">
        <f t="shared" si="145"/>
        <v xml:space="preserve"> Leisure and hospitality</v>
      </c>
      <c r="BC5" t="str">
        <f t="shared" si="145"/>
        <v xml:space="preserve"> Government</v>
      </c>
      <c r="BD5" t="str">
        <f t="shared" si="145"/>
        <v>Total</v>
      </c>
      <c r="BE5" t="str">
        <f t="shared" si="145"/>
        <v xml:space="preserve"> Total private</v>
      </c>
      <c r="BF5" t="str">
        <f t="shared" si="145"/>
        <v xml:space="preserve"> Construction</v>
      </c>
      <c r="BG5" t="str">
        <f t="shared" si="145"/>
        <v xml:space="preserve"> Manufacturing</v>
      </c>
      <c r="BH5" t="str">
        <f t="shared" si="145"/>
        <v xml:space="preserve"> Trade, transportation and utilities</v>
      </c>
      <c r="BI5" t="str">
        <f t="shared" si="145"/>
        <v xml:space="preserve"> Professional and business services</v>
      </c>
      <c r="BJ5" t="str">
        <f t="shared" si="145"/>
        <v xml:space="preserve"> Education and health services</v>
      </c>
      <c r="BK5" t="str">
        <f t="shared" si="145"/>
        <v xml:space="preserve"> Leisure and hospitality</v>
      </c>
      <c r="BL5" t="str">
        <f t="shared" si="145"/>
        <v xml:space="preserve"> Government</v>
      </c>
      <c r="BM5" t="str">
        <f t="shared" si="145"/>
        <v>Total</v>
      </c>
      <c r="BN5" t="str">
        <f t="shared" si="145"/>
        <v xml:space="preserve"> Total private</v>
      </c>
      <c r="BO5" t="str">
        <f t="shared" si="145"/>
        <v xml:space="preserve"> Construction</v>
      </c>
      <c r="BP5" t="str">
        <f t="shared" si="145"/>
        <v xml:space="preserve"> Manufacturing</v>
      </c>
      <c r="BQ5" t="str">
        <f t="shared" si="145"/>
        <v xml:space="preserve"> Trade, transportation and utilities</v>
      </c>
      <c r="BR5" t="str">
        <f t="shared" si="145"/>
        <v xml:space="preserve"> Professional and business services</v>
      </c>
      <c r="BS5" t="str">
        <f t="shared" si="145"/>
        <v xml:space="preserve"> Education and health services</v>
      </c>
      <c r="BT5" t="str">
        <f t="shared" si="145"/>
        <v xml:space="preserve"> Leisure and hospitality</v>
      </c>
      <c r="BU5" t="str">
        <f t="shared" si="145"/>
        <v xml:space="preserve"> Government</v>
      </c>
      <c r="BV5" t="str">
        <f t="shared" ref="BV5:CC5" si="146">INDEX(Data_Industries,BV4,2)</f>
        <v>Total</v>
      </c>
      <c r="BW5" t="str">
        <f t="shared" si="146"/>
        <v xml:space="preserve"> Total private</v>
      </c>
      <c r="BX5" t="str">
        <f t="shared" si="146"/>
        <v xml:space="preserve"> Construction</v>
      </c>
      <c r="BY5" t="str">
        <f t="shared" si="146"/>
        <v xml:space="preserve"> Manufacturing</v>
      </c>
      <c r="BZ5" t="str">
        <f t="shared" si="146"/>
        <v xml:space="preserve"> Trade, transportation and utilities</v>
      </c>
      <c r="CA5" t="str">
        <f t="shared" si="146"/>
        <v xml:space="preserve"> Professional and business services</v>
      </c>
      <c r="CB5" t="str">
        <f t="shared" si="146"/>
        <v xml:space="preserve"> Education and health services</v>
      </c>
      <c r="CC5" t="str">
        <f t="shared" si="146"/>
        <v xml:space="preserve"> Leisure and hospitality</v>
      </c>
      <c r="CD5" t="str">
        <f t="shared" ref="CD5" si="147">INDEX(Data_Industries,CD4,2)</f>
        <v xml:space="preserve"> Government</v>
      </c>
    </row>
    <row r="6" spans="1:82" x14ac:dyDescent="0.25">
      <c r="A6" t="s">
        <v>33</v>
      </c>
      <c r="B6" t="s">
        <v>34</v>
      </c>
      <c r="C6" t="str">
        <f>B6</f>
        <v>Job openings</v>
      </c>
      <c r="D6" t="str">
        <f t="shared" ref="D6:M6" si="148">C6</f>
        <v>Job openings</v>
      </c>
      <c r="E6" t="str">
        <f t="shared" si="148"/>
        <v>Job openings</v>
      </c>
      <c r="F6" t="str">
        <f t="shared" si="148"/>
        <v>Job openings</v>
      </c>
      <c r="G6" t="str">
        <f t="shared" si="148"/>
        <v>Job openings</v>
      </c>
      <c r="H6" t="str">
        <f t="shared" si="148"/>
        <v>Job openings</v>
      </c>
      <c r="I6" t="str">
        <f t="shared" si="148"/>
        <v>Job openings</v>
      </c>
      <c r="J6" t="str">
        <f t="shared" si="148"/>
        <v>Job openings</v>
      </c>
      <c r="K6" t="s">
        <v>36</v>
      </c>
      <c r="L6" t="str">
        <f t="shared" si="148"/>
        <v>Hires</v>
      </c>
      <c r="M6" t="str">
        <f t="shared" si="148"/>
        <v>Hires</v>
      </c>
      <c r="N6" t="s">
        <v>36</v>
      </c>
      <c r="O6" t="s">
        <v>36</v>
      </c>
      <c r="P6" t="s">
        <v>36</v>
      </c>
      <c r="Q6" t="s">
        <v>36</v>
      </c>
      <c r="R6" t="s">
        <v>36</v>
      </c>
      <c r="S6" t="s">
        <v>36</v>
      </c>
      <c r="T6" t="s">
        <v>332</v>
      </c>
      <c r="U6" t="str">
        <f>T6</f>
        <v>Job openings rate</v>
      </c>
      <c r="V6" t="str">
        <f t="shared" ref="V6:AB6" si="149">U6</f>
        <v>Job openings rate</v>
      </c>
      <c r="W6" t="str">
        <f t="shared" si="149"/>
        <v>Job openings rate</v>
      </c>
      <c r="X6" t="str">
        <f t="shared" si="149"/>
        <v>Job openings rate</v>
      </c>
      <c r="Y6" t="str">
        <f t="shared" si="149"/>
        <v>Job openings rate</v>
      </c>
      <c r="Z6" t="str">
        <f t="shared" si="149"/>
        <v>Job openings rate</v>
      </c>
      <c r="AA6" t="str">
        <f t="shared" si="149"/>
        <v>Job openings rate</v>
      </c>
      <c r="AB6" t="str">
        <f t="shared" si="149"/>
        <v>Job openings rate</v>
      </c>
      <c r="AC6" t="s">
        <v>333</v>
      </c>
      <c r="AD6" t="s">
        <v>333</v>
      </c>
      <c r="AE6" t="s">
        <v>333</v>
      </c>
      <c r="AF6" t="s">
        <v>333</v>
      </c>
      <c r="AG6" t="s">
        <v>333</v>
      </c>
      <c r="AH6" t="s">
        <v>333</v>
      </c>
      <c r="AI6" t="s">
        <v>333</v>
      </c>
      <c r="AJ6" t="s">
        <v>333</v>
      </c>
      <c r="AK6" t="s">
        <v>333</v>
      </c>
      <c r="AL6" t="s">
        <v>389</v>
      </c>
      <c r="AM6" t="s">
        <v>389</v>
      </c>
      <c r="AN6" t="s">
        <v>389</v>
      </c>
      <c r="AO6" t="s">
        <v>389</v>
      </c>
      <c r="AP6" t="s">
        <v>389</v>
      </c>
      <c r="AQ6" t="s">
        <v>389</v>
      </c>
      <c r="AR6" t="s">
        <v>389</v>
      </c>
      <c r="AS6" t="s">
        <v>389</v>
      </c>
      <c r="AT6" t="s">
        <v>389</v>
      </c>
      <c r="AU6" t="s">
        <v>398</v>
      </c>
      <c r="AV6" t="s">
        <v>398</v>
      </c>
      <c r="AW6" t="s">
        <v>398</v>
      </c>
      <c r="AX6" t="s">
        <v>398</v>
      </c>
      <c r="AY6" t="s">
        <v>398</v>
      </c>
      <c r="AZ6" t="s">
        <v>398</v>
      </c>
      <c r="BA6" t="s">
        <v>398</v>
      </c>
      <c r="BB6" t="s">
        <v>398</v>
      </c>
      <c r="BC6" t="s">
        <v>398</v>
      </c>
      <c r="BD6" t="s">
        <v>399</v>
      </c>
      <c r="BE6" t="s">
        <v>399</v>
      </c>
      <c r="BF6" t="s">
        <v>399</v>
      </c>
      <c r="BG6" t="s">
        <v>399</v>
      </c>
      <c r="BH6" t="s">
        <v>399</v>
      </c>
      <c r="BI6" t="s">
        <v>399</v>
      </c>
      <c r="BJ6" t="s">
        <v>399</v>
      </c>
      <c r="BK6" t="s">
        <v>399</v>
      </c>
      <c r="BL6" t="s">
        <v>399</v>
      </c>
      <c r="BM6" t="s">
        <v>400</v>
      </c>
      <c r="BN6" t="s">
        <v>400</v>
      </c>
      <c r="BO6" t="s">
        <v>400</v>
      </c>
      <c r="BP6" t="s">
        <v>400</v>
      </c>
      <c r="BQ6" t="s">
        <v>400</v>
      </c>
      <c r="BR6" t="s">
        <v>400</v>
      </c>
      <c r="BS6" t="s">
        <v>400</v>
      </c>
      <c r="BT6" t="s">
        <v>400</v>
      </c>
      <c r="BU6" t="s">
        <v>400</v>
      </c>
      <c r="BV6" t="s">
        <v>401</v>
      </c>
      <c r="BW6" t="s">
        <v>401</v>
      </c>
      <c r="BX6" t="s">
        <v>401</v>
      </c>
      <c r="BY6" t="s">
        <v>401</v>
      </c>
      <c r="BZ6" t="s">
        <v>401</v>
      </c>
      <c r="CA6" t="s">
        <v>401</v>
      </c>
      <c r="CB6" t="s">
        <v>401</v>
      </c>
      <c r="CC6" t="s">
        <v>401</v>
      </c>
      <c r="CD6" t="s">
        <v>401</v>
      </c>
    </row>
    <row r="7" spans="1:82" x14ac:dyDescent="0.25">
      <c r="A7" s="7">
        <f>'DLX - JOLTS'!B8</f>
        <v>36526</v>
      </c>
      <c r="B7" t="e">
        <f t="shared" ref="B7:K16" si="150">VLOOKUP($A7,JOLTS_data,B$3+1)</f>
        <v>#N/A</v>
      </c>
      <c r="C7" t="e">
        <f t="shared" si="150"/>
        <v>#N/A</v>
      </c>
      <c r="D7" t="e">
        <f t="shared" si="150"/>
        <v>#N/A</v>
      </c>
      <c r="E7" t="e">
        <f t="shared" si="150"/>
        <v>#N/A</v>
      </c>
      <c r="F7" t="e">
        <f t="shared" si="150"/>
        <v>#N/A</v>
      </c>
      <c r="G7" t="e">
        <f t="shared" si="150"/>
        <v>#N/A</v>
      </c>
      <c r="H7" t="e">
        <f t="shared" si="150"/>
        <v>#N/A</v>
      </c>
      <c r="I7" t="e">
        <f t="shared" si="150"/>
        <v>#N/A</v>
      </c>
      <c r="J7" t="e">
        <f t="shared" si="150"/>
        <v>#N/A</v>
      </c>
      <c r="K7" t="e">
        <f t="shared" si="150"/>
        <v>#N/A</v>
      </c>
      <c r="L7" t="e">
        <f t="shared" ref="L7:U16" si="151">VLOOKUP($A7,JOLTS_data,L$3+1)</f>
        <v>#N/A</v>
      </c>
      <c r="M7" t="e">
        <f t="shared" si="151"/>
        <v>#N/A</v>
      </c>
      <c r="N7" t="e">
        <f t="shared" si="151"/>
        <v>#N/A</v>
      </c>
      <c r="O7" t="e">
        <f t="shared" si="151"/>
        <v>#N/A</v>
      </c>
      <c r="P7" t="e">
        <f t="shared" si="151"/>
        <v>#N/A</v>
      </c>
      <c r="Q7" t="e">
        <f t="shared" si="151"/>
        <v>#N/A</v>
      </c>
      <c r="R7" t="e">
        <f t="shared" si="151"/>
        <v>#N/A</v>
      </c>
      <c r="S7" t="e">
        <f t="shared" si="151"/>
        <v>#N/A</v>
      </c>
      <c r="T7" t="e">
        <f t="shared" si="151"/>
        <v>#N/A</v>
      </c>
      <c r="U7" t="e">
        <f t="shared" si="151"/>
        <v>#N/A</v>
      </c>
      <c r="V7" t="e">
        <f t="shared" ref="V7:AB16" si="152">VLOOKUP($A7,JOLTS_data,V$3+1)</f>
        <v>#N/A</v>
      </c>
      <c r="W7" t="e">
        <f t="shared" si="152"/>
        <v>#N/A</v>
      </c>
      <c r="X7" t="e">
        <f t="shared" si="152"/>
        <v>#N/A</v>
      </c>
      <c r="Y7" t="e">
        <f t="shared" si="152"/>
        <v>#N/A</v>
      </c>
      <c r="Z7" t="e">
        <f t="shared" si="152"/>
        <v>#N/A</v>
      </c>
      <c r="AA7" t="e">
        <f t="shared" si="152"/>
        <v>#N/A</v>
      </c>
      <c r="AB7" t="e">
        <f t="shared" si="152"/>
        <v>#N/A</v>
      </c>
      <c r="AC7" t="e">
        <f>K7/B7</f>
        <v>#N/A</v>
      </c>
      <c r="AD7" t="e">
        <f t="shared" ref="AD7:AK7" si="153">L7/C7</f>
        <v>#N/A</v>
      </c>
      <c r="AE7" t="e">
        <f t="shared" si="153"/>
        <v>#N/A</v>
      </c>
      <c r="AF7" t="e">
        <f t="shared" si="153"/>
        <v>#N/A</v>
      </c>
      <c r="AG7" t="e">
        <f t="shared" si="153"/>
        <v>#N/A</v>
      </c>
      <c r="AH7" t="e">
        <f t="shared" si="153"/>
        <v>#N/A</v>
      </c>
      <c r="AI7" t="e">
        <f t="shared" si="153"/>
        <v>#N/A</v>
      </c>
      <c r="AJ7" t="e">
        <f t="shared" si="153"/>
        <v>#N/A</v>
      </c>
      <c r="AK7" t="e">
        <f t="shared" si="153"/>
        <v>#N/A</v>
      </c>
      <c r="AL7" t="e">
        <f t="shared" ref="AL7:BA70" si="154">VLOOKUP($A7,JOLTS_data,AL$3+1)</f>
        <v>#N/A</v>
      </c>
      <c r="AM7" t="e">
        <f t="shared" si="154"/>
        <v>#N/A</v>
      </c>
      <c r="AN7" t="e">
        <f t="shared" si="154"/>
        <v>#N/A</v>
      </c>
      <c r="AO7" t="e">
        <f t="shared" si="154"/>
        <v>#N/A</v>
      </c>
      <c r="AP7" t="e">
        <f t="shared" si="154"/>
        <v>#N/A</v>
      </c>
      <c r="AQ7" t="e">
        <f t="shared" si="154"/>
        <v>#N/A</v>
      </c>
      <c r="AR7" t="e">
        <f t="shared" si="154"/>
        <v>#N/A</v>
      </c>
      <c r="AS7" t="e">
        <f t="shared" si="154"/>
        <v>#N/A</v>
      </c>
      <c r="AT7" t="e">
        <f t="shared" si="154"/>
        <v>#N/A</v>
      </c>
      <c r="AU7" t="e">
        <f t="shared" si="154"/>
        <v>#N/A</v>
      </c>
      <c r="AV7" t="e">
        <f t="shared" si="154"/>
        <v>#N/A</v>
      </c>
      <c r="AW7" t="e">
        <f t="shared" si="154"/>
        <v>#N/A</v>
      </c>
      <c r="AX7" t="e">
        <f t="shared" si="154"/>
        <v>#N/A</v>
      </c>
      <c r="AY7" t="e">
        <f t="shared" si="154"/>
        <v>#N/A</v>
      </c>
      <c r="AZ7" t="e">
        <f t="shared" si="154"/>
        <v>#N/A</v>
      </c>
      <c r="BA7" t="e">
        <f t="shared" si="154"/>
        <v>#N/A</v>
      </c>
      <c r="BB7" t="e">
        <f t="shared" ref="AU7:BU13" si="155">VLOOKUP($A7,JOLTS_data,BB$3+1)</f>
        <v>#N/A</v>
      </c>
      <c r="BC7" t="e">
        <f t="shared" si="155"/>
        <v>#N/A</v>
      </c>
      <c r="BD7" t="e">
        <f t="shared" si="155"/>
        <v>#N/A</v>
      </c>
      <c r="BE7" t="e">
        <f t="shared" si="155"/>
        <v>#N/A</v>
      </c>
      <c r="BF7" t="e">
        <f t="shared" si="155"/>
        <v>#N/A</v>
      </c>
      <c r="BG7" t="e">
        <f t="shared" si="155"/>
        <v>#N/A</v>
      </c>
      <c r="BH7" t="e">
        <f t="shared" si="155"/>
        <v>#N/A</v>
      </c>
      <c r="BI7" t="e">
        <f t="shared" si="155"/>
        <v>#N/A</v>
      </c>
      <c r="BJ7" t="e">
        <f t="shared" si="155"/>
        <v>#N/A</v>
      </c>
      <c r="BK7" t="e">
        <f t="shared" si="155"/>
        <v>#N/A</v>
      </c>
      <c r="BL7" t="e">
        <f t="shared" si="155"/>
        <v>#N/A</v>
      </c>
      <c r="BM7" t="e">
        <f t="shared" si="155"/>
        <v>#N/A</v>
      </c>
      <c r="BN7" t="e">
        <f t="shared" si="155"/>
        <v>#N/A</v>
      </c>
      <c r="BO7" t="e">
        <f t="shared" si="155"/>
        <v>#N/A</v>
      </c>
      <c r="BP7" t="e">
        <f t="shared" si="155"/>
        <v>#N/A</v>
      </c>
      <c r="BQ7" t="e">
        <f t="shared" si="155"/>
        <v>#N/A</v>
      </c>
      <c r="BR7" t="e">
        <f t="shared" si="155"/>
        <v>#N/A</v>
      </c>
      <c r="BS7" t="e">
        <f t="shared" si="155"/>
        <v>#N/A</v>
      </c>
      <c r="BT7" t="e">
        <f t="shared" si="155"/>
        <v>#N/A</v>
      </c>
      <c r="BU7" t="e">
        <f t="shared" si="155"/>
        <v>#N/A</v>
      </c>
      <c r="BV7" t="e">
        <f t="shared" ref="BV7:CD22" si="156">VLOOKUP($A7,JOLTS_data,BV$3+1)</f>
        <v>#N/A</v>
      </c>
      <c r="BW7" t="e">
        <f t="shared" si="156"/>
        <v>#N/A</v>
      </c>
      <c r="BX7" t="e">
        <f t="shared" si="156"/>
        <v>#N/A</v>
      </c>
      <c r="BY7" t="e">
        <f t="shared" si="156"/>
        <v>#N/A</v>
      </c>
      <c r="BZ7" t="e">
        <f t="shared" si="156"/>
        <v>#N/A</v>
      </c>
      <c r="CA7" t="e">
        <f t="shared" si="156"/>
        <v>#N/A</v>
      </c>
      <c r="CB7" t="e">
        <f t="shared" si="156"/>
        <v>#N/A</v>
      </c>
      <c r="CC7" t="e">
        <f t="shared" si="156"/>
        <v>#N/A</v>
      </c>
      <c r="CD7" t="e">
        <f t="shared" si="156"/>
        <v>#N/A</v>
      </c>
    </row>
    <row r="8" spans="1:82" x14ac:dyDescent="0.25">
      <c r="A8" s="7">
        <f>'DLX - JOLTS'!B9</f>
        <v>36557</v>
      </c>
      <c r="B8" t="e">
        <f t="shared" si="150"/>
        <v>#N/A</v>
      </c>
      <c r="C8" t="e">
        <f t="shared" si="150"/>
        <v>#N/A</v>
      </c>
      <c r="D8" t="e">
        <f t="shared" si="150"/>
        <v>#N/A</v>
      </c>
      <c r="E8" t="e">
        <f t="shared" si="150"/>
        <v>#N/A</v>
      </c>
      <c r="F8" t="e">
        <f t="shared" si="150"/>
        <v>#N/A</v>
      </c>
      <c r="G8" t="e">
        <f t="shared" si="150"/>
        <v>#N/A</v>
      </c>
      <c r="H8" t="e">
        <f t="shared" si="150"/>
        <v>#N/A</v>
      </c>
      <c r="I8" t="e">
        <f t="shared" si="150"/>
        <v>#N/A</v>
      </c>
      <c r="J8" t="e">
        <f t="shared" si="150"/>
        <v>#N/A</v>
      </c>
      <c r="K8" t="e">
        <f t="shared" si="150"/>
        <v>#N/A</v>
      </c>
      <c r="L8" t="e">
        <f t="shared" si="151"/>
        <v>#N/A</v>
      </c>
      <c r="M8" t="e">
        <f t="shared" si="151"/>
        <v>#N/A</v>
      </c>
      <c r="N8" t="e">
        <f t="shared" si="151"/>
        <v>#N/A</v>
      </c>
      <c r="O8" t="e">
        <f t="shared" si="151"/>
        <v>#N/A</v>
      </c>
      <c r="P8" t="e">
        <f t="shared" si="151"/>
        <v>#N/A</v>
      </c>
      <c r="Q8" t="e">
        <f t="shared" si="151"/>
        <v>#N/A</v>
      </c>
      <c r="R8" t="e">
        <f t="shared" si="151"/>
        <v>#N/A</v>
      </c>
      <c r="S8" t="e">
        <f t="shared" si="151"/>
        <v>#N/A</v>
      </c>
      <c r="T8" t="e">
        <f t="shared" si="151"/>
        <v>#N/A</v>
      </c>
      <c r="U8" t="e">
        <f t="shared" si="151"/>
        <v>#N/A</v>
      </c>
      <c r="V8" t="e">
        <f t="shared" si="152"/>
        <v>#N/A</v>
      </c>
      <c r="W8" t="e">
        <f t="shared" si="152"/>
        <v>#N/A</v>
      </c>
      <c r="X8" t="e">
        <f t="shared" si="152"/>
        <v>#N/A</v>
      </c>
      <c r="Y8" t="e">
        <f t="shared" si="152"/>
        <v>#N/A</v>
      </c>
      <c r="Z8" t="e">
        <f t="shared" si="152"/>
        <v>#N/A</v>
      </c>
      <c r="AA8" t="e">
        <f t="shared" si="152"/>
        <v>#N/A</v>
      </c>
      <c r="AB8" t="e">
        <f t="shared" si="152"/>
        <v>#N/A</v>
      </c>
      <c r="AC8" t="e">
        <f t="shared" ref="AC8:AC71" si="157">K8/B8</f>
        <v>#N/A</v>
      </c>
      <c r="AD8" t="e">
        <f t="shared" ref="AD8:AD71" si="158">L8/C8</f>
        <v>#N/A</v>
      </c>
      <c r="AE8" t="e">
        <f t="shared" ref="AE8:AE71" si="159">M8/D8</f>
        <v>#N/A</v>
      </c>
      <c r="AF8" t="e">
        <f t="shared" ref="AF8:AF71" si="160">N8/E8</f>
        <v>#N/A</v>
      </c>
      <c r="AG8" t="e">
        <f t="shared" ref="AG8:AG71" si="161">O8/F8</f>
        <v>#N/A</v>
      </c>
      <c r="AH8" t="e">
        <f t="shared" ref="AH8:AH71" si="162">P8/G8</f>
        <v>#N/A</v>
      </c>
      <c r="AI8" t="e">
        <f t="shared" ref="AI8:AI71" si="163">Q8/H8</f>
        <v>#N/A</v>
      </c>
      <c r="AJ8" t="e">
        <f t="shared" ref="AJ8:AJ71" si="164">R8/I8</f>
        <v>#N/A</v>
      </c>
      <c r="AK8" t="e">
        <f t="shared" ref="AK8:AK71" si="165">S8/J8</f>
        <v>#N/A</v>
      </c>
      <c r="AL8" t="e">
        <f t="shared" si="154"/>
        <v>#N/A</v>
      </c>
      <c r="AM8" t="e">
        <f t="shared" si="154"/>
        <v>#N/A</v>
      </c>
      <c r="AN8" t="e">
        <f t="shared" si="154"/>
        <v>#N/A</v>
      </c>
      <c r="AO8" t="e">
        <f t="shared" si="154"/>
        <v>#N/A</v>
      </c>
      <c r="AP8" t="e">
        <f t="shared" si="154"/>
        <v>#N/A</v>
      </c>
      <c r="AQ8" t="e">
        <f t="shared" si="154"/>
        <v>#N/A</v>
      </c>
      <c r="AR8" t="e">
        <f t="shared" si="154"/>
        <v>#N/A</v>
      </c>
      <c r="AS8" t="e">
        <f t="shared" si="154"/>
        <v>#N/A</v>
      </c>
      <c r="AT8" t="e">
        <f t="shared" si="154"/>
        <v>#N/A</v>
      </c>
      <c r="AU8" t="e">
        <f t="shared" si="155"/>
        <v>#N/A</v>
      </c>
      <c r="AV8" t="e">
        <f t="shared" si="155"/>
        <v>#N/A</v>
      </c>
      <c r="AW8" t="e">
        <f t="shared" si="155"/>
        <v>#N/A</v>
      </c>
      <c r="AX8" t="e">
        <f t="shared" si="155"/>
        <v>#N/A</v>
      </c>
      <c r="AY8" t="e">
        <f t="shared" si="155"/>
        <v>#N/A</v>
      </c>
      <c r="AZ8" t="e">
        <f t="shared" si="155"/>
        <v>#N/A</v>
      </c>
      <c r="BA8" t="e">
        <f t="shared" si="155"/>
        <v>#N/A</v>
      </c>
      <c r="BB8" t="e">
        <f t="shared" si="155"/>
        <v>#N/A</v>
      </c>
      <c r="BC8" t="e">
        <f t="shared" si="155"/>
        <v>#N/A</v>
      </c>
      <c r="BD8" t="e">
        <f t="shared" si="155"/>
        <v>#N/A</v>
      </c>
      <c r="BE8" t="e">
        <f t="shared" si="155"/>
        <v>#N/A</v>
      </c>
      <c r="BF8" t="e">
        <f t="shared" si="155"/>
        <v>#N/A</v>
      </c>
      <c r="BG8" t="e">
        <f t="shared" si="155"/>
        <v>#N/A</v>
      </c>
      <c r="BH8" t="e">
        <f t="shared" si="155"/>
        <v>#N/A</v>
      </c>
      <c r="BI8" t="e">
        <f t="shared" si="155"/>
        <v>#N/A</v>
      </c>
      <c r="BJ8" t="e">
        <f t="shared" si="155"/>
        <v>#N/A</v>
      </c>
      <c r="BK8" t="e">
        <f t="shared" si="155"/>
        <v>#N/A</v>
      </c>
      <c r="BL8" t="e">
        <f t="shared" si="155"/>
        <v>#N/A</v>
      </c>
      <c r="BM8" t="e">
        <f t="shared" si="155"/>
        <v>#N/A</v>
      </c>
      <c r="BN8" t="e">
        <f t="shared" si="155"/>
        <v>#N/A</v>
      </c>
      <c r="BO8" t="e">
        <f t="shared" si="155"/>
        <v>#N/A</v>
      </c>
      <c r="BP8" t="e">
        <f t="shared" si="155"/>
        <v>#N/A</v>
      </c>
      <c r="BQ8" t="e">
        <f t="shared" si="155"/>
        <v>#N/A</v>
      </c>
      <c r="BR8" t="e">
        <f t="shared" si="155"/>
        <v>#N/A</v>
      </c>
      <c r="BS8" t="e">
        <f t="shared" si="155"/>
        <v>#N/A</v>
      </c>
      <c r="BT8" t="e">
        <f t="shared" si="155"/>
        <v>#N/A</v>
      </c>
      <c r="BU8" t="e">
        <f t="shared" si="155"/>
        <v>#N/A</v>
      </c>
      <c r="BV8" t="e">
        <f t="shared" si="156"/>
        <v>#N/A</v>
      </c>
      <c r="BW8" t="e">
        <f t="shared" si="156"/>
        <v>#N/A</v>
      </c>
      <c r="BX8" t="e">
        <f t="shared" si="156"/>
        <v>#N/A</v>
      </c>
      <c r="BY8" t="e">
        <f t="shared" si="156"/>
        <v>#N/A</v>
      </c>
      <c r="BZ8" t="e">
        <f t="shared" si="156"/>
        <v>#N/A</v>
      </c>
      <c r="CA8" t="e">
        <f t="shared" si="156"/>
        <v>#N/A</v>
      </c>
      <c r="CB8" t="e">
        <f t="shared" si="156"/>
        <v>#N/A</v>
      </c>
      <c r="CC8" t="e">
        <f t="shared" si="156"/>
        <v>#N/A</v>
      </c>
      <c r="CD8" t="e">
        <f t="shared" si="156"/>
        <v>#N/A</v>
      </c>
    </row>
    <row r="9" spans="1:82" x14ac:dyDescent="0.25">
      <c r="A9" s="7">
        <f>'DLX - JOLTS'!B10</f>
        <v>36586</v>
      </c>
      <c r="B9" t="e">
        <f t="shared" si="150"/>
        <v>#N/A</v>
      </c>
      <c r="C9" t="e">
        <f t="shared" si="150"/>
        <v>#N/A</v>
      </c>
      <c r="D9" t="e">
        <f t="shared" si="150"/>
        <v>#N/A</v>
      </c>
      <c r="E9" t="e">
        <f t="shared" si="150"/>
        <v>#N/A</v>
      </c>
      <c r="F9" t="e">
        <f t="shared" si="150"/>
        <v>#N/A</v>
      </c>
      <c r="G9" t="e">
        <f t="shared" si="150"/>
        <v>#N/A</v>
      </c>
      <c r="H9" t="e">
        <f t="shared" si="150"/>
        <v>#N/A</v>
      </c>
      <c r="I9" t="e">
        <f t="shared" si="150"/>
        <v>#N/A</v>
      </c>
      <c r="J9" t="e">
        <f t="shared" si="150"/>
        <v>#N/A</v>
      </c>
      <c r="K9" t="e">
        <f t="shared" si="150"/>
        <v>#N/A</v>
      </c>
      <c r="L9" t="e">
        <f t="shared" si="151"/>
        <v>#N/A</v>
      </c>
      <c r="M9" t="e">
        <f t="shared" si="151"/>
        <v>#N/A</v>
      </c>
      <c r="N9" t="e">
        <f t="shared" si="151"/>
        <v>#N/A</v>
      </c>
      <c r="O9" t="e">
        <f t="shared" si="151"/>
        <v>#N/A</v>
      </c>
      <c r="P9" t="e">
        <f t="shared" si="151"/>
        <v>#N/A</v>
      </c>
      <c r="Q9" t="e">
        <f t="shared" si="151"/>
        <v>#N/A</v>
      </c>
      <c r="R9" t="e">
        <f t="shared" si="151"/>
        <v>#N/A</v>
      </c>
      <c r="S9" t="e">
        <f t="shared" si="151"/>
        <v>#N/A</v>
      </c>
      <c r="T9" t="e">
        <f t="shared" si="151"/>
        <v>#N/A</v>
      </c>
      <c r="U9" t="e">
        <f t="shared" si="151"/>
        <v>#N/A</v>
      </c>
      <c r="V9" t="e">
        <f t="shared" si="152"/>
        <v>#N/A</v>
      </c>
      <c r="W9" t="e">
        <f t="shared" si="152"/>
        <v>#N/A</v>
      </c>
      <c r="X9" t="e">
        <f t="shared" si="152"/>
        <v>#N/A</v>
      </c>
      <c r="Y9" t="e">
        <f t="shared" si="152"/>
        <v>#N/A</v>
      </c>
      <c r="Z9" t="e">
        <f t="shared" si="152"/>
        <v>#N/A</v>
      </c>
      <c r="AA9" t="e">
        <f t="shared" si="152"/>
        <v>#N/A</v>
      </c>
      <c r="AB9" t="e">
        <f t="shared" si="152"/>
        <v>#N/A</v>
      </c>
      <c r="AC9" t="e">
        <f t="shared" si="157"/>
        <v>#N/A</v>
      </c>
      <c r="AD9" t="e">
        <f t="shared" si="158"/>
        <v>#N/A</v>
      </c>
      <c r="AE9" t="e">
        <f t="shared" si="159"/>
        <v>#N/A</v>
      </c>
      <c r="AF9" t="e">
        <f t="shared" si="160"/>
        <v>#N/A</v>
      </c>
      <c r="AG9" t="e">
        <f t="shared" si="161"/>
        <v>#N/A</v>
      </c>
      <c r="AH9" t="e">
        <f t="shared" si="162"/>
        <v>#N/A</v>
      </c>
      <c r="AI9" t="e">
        <f t="shared" si="163"/>
        <v>#N/A</v>
      </c>
      <c r="AJ9" t="e">
        <f t="shared" si="164"/>
        <v>#N/A</v>
      </c>
      <c r="AK9" t="e">
        <f t="shared" si="165"/>
        <v>#N/A</v>
      </c>
      <c r="AL9" t="e">
        <f t="shared" si="154"/>
        <v>#N/A</v>
      </c>
      <c r="AM9" t="e">
        <f t="shared" si="154"/>
        <v>#N/A</v>
      </c>
      <c r="AN9" t="e">
        <f t="shared" si="154"/>
        <v>#N/A</v>
      </c>
      <c r="AO9" t="e">
        <f t="shared" si="154"/>
        <v>#N/A</v>
      </c>
      <c r="AP9" t="e">
        <f t="shared" si="154"/>
        <v>#N/A</v>
      </c>
      <c r="AQ9" t="e">
        <f t="shared" si="154"/>
        <v>#N/A</v>
      </c>
      <c r="AR9" t="e">
        <f t="shared" si="154"/>
        <v>#N/A</v>
      </c>
      <c r="AS9" t="e">
        <f t="shared" si="154"/>
        <v>#N/A</v>
      </c>
      <c r="AT9" t="e">
        <f t="shared" si="154"/>
        <v>#N/A</v>
      </c>
      <c r="AU9" t="e">
        <f t="shared" si="155"/>
        <v>#N/A</v>
      </c>
      <c r="AV9" t="e">
        <f t="shared" si="155"/>
        <v>#N/A</v>
      </c>
      <c r="AW9" t="e">
        <f t="shared" si="155"/>
        <v>#N/A</v>
      </c>
      <c r="AX9" t="e">
        <f t="shared" si="155"/>
        <v>#N/A</v>
      </c>
      <c r="AY9" t="e">
        <f t="shared" si="155"/>
        <v>#N/A</v>
      </c>
      <c r="AZ9" t="e">
        <f t="shared" si="155"/>
        <v>#N/A</v>
      </c>
      <c r="BA9" t="e">
        <f t="shared" si="155"/>
        <v>#N/A</v>
      </c>
      <c r="BB9" t="e">
        <f t="shared" si="155"/>
        <v>#N/A</v>
      </c>
      <c r="BC9" t="e">
        <f t="shared" si="155"/>
        <v>#N/A</v>
      </c>
      <c r="BD9" t="e">
        <f t="shared" si="155"/>
        <v>#N/A</v>
      </c>
      <c r="BE9" t="e">
        <f t="shared" si="155"/>
        <v>#N/A</v>
      </c>
      <c r="BF9" t="e">
        <f t="shared" si="155"/>
        <v>#N/A</v>
      </c>
      <c r="BG9" t="e">
        <f t="shared" si="155"/>
        <v>#N/A</v>
      </c>
      <c r="BH9" t="e">
        <f t="shared" si="155"/>
        <v>#N/A</v>
      </c>
      <c r="BI9" t="e">
        <f t="shared" si="155"/>
        <v>#N/A</v>
      </c>
      <c r="BJ9" t="e">
        <f t="shared" si="155"/>
        <v>#N/A</v>
      </c>
      <c r="BK9" t="e">
        <f t="shared" si="155"/>
        <v>#N/A</v>
      </c>
      <c r="BL9" t="e">
        <f t="shared" si="155"/>
        <v>#N/A</v>
      </c>
      <c r="BM9" t="e">
        <f t="shared" si="155"/>
        <v>#N/A</v>
      </c>
      <c r="BN9" t="e">
        <f t="shared" si="155"/>
        <v>#N/A</v>
      </c>
      <c r="BO9" t="e">
        <f t="shared" si="155"/>
        <v>#N/A</v>
      </c>
      <c r="BP9" t="e">
        <f t="shared" si="155"/>
        <v>#N/A</v>
      </c>
      <c r="BQ9" t="e">
        <f t="shared" si="155"/>
        <v>#N/A</v>
      </c>
      <c r="BR9" t="e">
        <f t="shared" si="155"/>
        <v>#N/A</v>
      </c>
      <c r="BS9" t="e">
        <f t="shared" si="155"/>
        <v>#N/A</v>
      </c>
      <c r="BT9" t="e">
        <f t="shared" si="155"/>
        <v>#N/A</v>
      </c>
      <c r="BU9" t="e">
        <f t="shared" si="155"/>
        <v>#N/A</v>
      </c>
      <c r="BV9" t="e">
        <f t="shared" si="156"/>
        <v>#N/A</v>
      </c>
      <c r="BW9" t="e">
        <f t="shared" si="156"/>
        <v>#N/A</v>
      </c>
      <c r="BX9" t="e">
        <f t="shared" si="156"/>
        <v>#N/A</v>
      </c>
      <c r="BY9" t="e">
        <f t="shared" si="156"/>
        <v>#N/A</v>
      </c>
      <c r="BZ9" t="e">
        <f t="shared" si="156"/>
        <v>#N/A</v>
      </c>
      <c r="CA9" t="e">
        <f t="shared" si="156"/>
        <v>#N/A</v>
      </c>
      <c r="CB9" t="e">
        <f t="shared" si="156"/>
        <v>#N/A</v>
      </c>
      <c r="CC9" t="e">
        <f t="shared" si="156"/>
        <v>#N/A</v>
      </c>
      <c r="CD9" t="e">
        <f t="shared" si="156"/>
        <v>#N/A</v>
      </c>
    </row>
    <row r="10" spans="1:82" x14ac:dyDescent="0.25">
      <c r="A10" s="7">
        <f>'DLX - JOLTS'!B11</f>
        <v>36617</v>
      </c>
      <c r="B10" t="e">
        <f t="shared" si="150"/>
        <v>#N/A</v>
      </c>
      <c r="C10" t="e">
        <f t="shared" si="150"/>
        <v>#N/A</v>
      </c>
      <c r="D10" t="e">
        <f t="shared" si="150"/>
        <v>#N/A</v>
      </c>
      <c r="E10" t="e">
        <f t="shared" si="150"/>
        <v>#N/A</v>
      </c>
      <c r="F10" t="e">
        <f t="shared" si="150"/>
        <v>#N/A</v>
      </c>
      <c r="G10" t="e">
        <f t="shared" si="150"/>
        <v>#N/A</v>
      </c>
      <c r="H10" t="e">
        <f t="shared" si="150"/>
        <v>#N/A</v>
      </c>
      <c r="I10" t="e">
        <f t="shared" si="150"/>
        <v>#N/A</v>
      </c>
      <c r="J10" t="e">
        <f t="shared" si="150"/>
        <v>#N/A</v>
      </c>
      <c r="K10" t="e">
        <f t="shared" si="150"/>
        <v>#N/A</v>
      </c>
      <c r="L10" t="e">
        <f t="shared" si="151"/>
        <v>#N/A</v>
      </c>
      <c r="M10" t="e">
        <f t="shared" si="151"/>
        <v>#N/A</v>
      </c>
      <c r="N10" t="e">
        <f t="shared" si="151"/>
        <v>#N/A</v>
      </c>
      <c r="O10" t="e">
        <f t="shared" si="151"/>
        <v>#N/A</v>
      </c>
      <c r="P10" t="e">
        <f t="shared" si="151"/>
        <v>#N/A</v>
      </c>
      <c r="Q10" t="e">
        <f t="shared" si="151"/>
        <v>#N/A</v>
      </c>
      <c r="R10" t="e">
        <f t="shared" si="151"/>
        <v>#N/A</v>
      </c>
      <c r="S10" t="e">
        <f t="shared" si="151"/>
        <v>#N/A</v>
      </c>
      <c r="T10" t="e">
        <f t="shared" si="151"/>
        <v>#N/A</v>
      </c>
      <c r="U10" t="e">
        <f t="shared" si="151"/>
        <v>#N/A</v>
      </c>
      <c r="V10" t="e">
        <f t="shared" si="152"/>
        <v>#N/A</v>
      </c>
      <c r="W10" t="e">
        <f t="shared" si="152"/>
        <v>#N/A</v>
      </c>
      <c r="X10" t="e">
        <f t="shared" si="152"/>
        <v>#N/A</v>
      </c>
      <c r="Y10" t="e">
        <f t="shared" si="152"/>
        <v>#N/A</v>
      </c>
      <c r="Z10" t="e">
        <f t="shared" si="152"/>
        <v>#N/A</v>
      </c>
      <c r="AA10" t="e">
        <f t="shared" si="152"/>
        <v>#N/A</v>
      </c>
      <c r="AB10" t="e">
        <f t="shared" si="152"/>
        <v>#N/A</v>
      </c>
      <c r="AC10" t="e">
        <f t="shared" si="157"/>
        <v>#N/A</v>
      </c>
      <c r="AD10" t="e">
        <f t="shared" si="158"/>
        <v>#N/A</v>
      </c>
      <c r="AE10" t="e">
        <f t="shared" si="159"/>
        <v>#N/A</v>
      </c>
      <c r="AF10" t="e">
        <f t="shared" si="160"/>
        <v>#N/A</v>
      </c>
      <c r="AG10" t="e">
        <f t="shared" si="161"/>
        <v>#N/A</v>
      </c>
      <c r="AH10" t="e">
        <f t="shared" si="162"/>
        <v>#N/A</v>
      </c>
      <c r="AI10" t="e">
        <f t="shared" si="163"/>
        <v>#N/A</v>
      </c>
      <c r="AJ10" t="e">
        <f t="shared" si="164"/>
        <v>#N/A</v>
      </c>
      <c r="AK10" t="e">
        <f t="shared" si="165"/>
        <v>#N/A</v>
      </c>
      <c r="AL10" t="e">
        <f t="shared" si="154"/>
        <v>#N/A</v>
      </c>
      <c r="AM10" t="e">
        <f t="shared" si="154"/>
        <v>#N/A</v>
      </c>
      <c r="AN10" t="e">
        <f t="shared" si="154"/>
        <v>#N/A</v>
      </c>
      <c r="AO10" t="e">
        <f t="shared" si="154"/>
        <v>#N/A</v>
      </c>
      <c r="AP10" t="e">
        <f t="shared" si="154"/>
        <v>#N/A</v>
      </c>
      <c r="AQ10" t="e">
        <f t="shared" si="154"/>
        <v>#N/A</v>
      </c>
      <c r="AR10" t="e">
        <f t="shared" si="154"/>
        <v>#N/A</v>
      </c>
      <c r="AS10" t="e">
        <f t="shared" si="154"/>
        <v>#N/A</v>
      </c>
      <c r="AT10" t="e">
        <f t="shared" si="154"/>
        <v>#N/A</v>
      </c>
      <c r="AU10" t="e">
        <f t="shared" si="155"/>
        <v>#N/A</v>
      </c>
      <c r="AV10" t="e">
        <f t="shared" si="155"/>
        <v>#N/A</v>
      </c>
      <c r="AW10" t="e">
        <f t="shared" si="155"/>
        <v>#N/A</v>
      </c>
      <c r="AX10" t="e">
        <f t="shared" si="155"/>
        <v>#N/A</v>
      </c>
      <c r="AY10" t="e">
        <f t="shared" si="155"/>
        <v>#N/A</v>
      </c>
      <c r="AZ10" t="e">
        <f t="shared" si="155"/>
        <v>#N/A</v>
      </c>
      <c r="BA10" t="e">
        <f t="shared" si="155"/>
        <v>#N/A</v>
      </c>
      <c r="BB10" t="e">
        <f t="shared" si="155"/>
        <v>#N/A</v>
      </c>
      <c r="BC10" t="e">
        <f t="shared" si="155"/>
        <v>#N/A</v>
      </c>
      <c r="BD10" t="e">
        <f t="shared" si="155"/>
        <v>#N/A</v>
      </c>
      <c r="BE10" t="e">
        <f t="shared" si="155"/>
        <v>#N/A</v>
      </c>
      <c r="BF10" t="e">
        <f t="shared" si="155"/>
        <v>#N/A</v>
      </c>
      <c r="BG10" t="e">
        <f t="shared" si="155"/>
        <v>#N/A</v>
      </c>
      <c r="BH10" t="e">
        <f t="shared" si="155"/>
        <v>#N/A</v>
      </c>
      <c r="BI10" t="e">
        <f t="shared" si="155"/>
        <v>#N/A</v>
      </c>
      <c r="BJ10" t="e">
        <f t="shared" si="155"/>
        <v>#N/A</v>
      </c>
      <c r="BK10" t="e">
        <f t="shared" si="155"/>
        <v>#N/A</v>
      </c>
      <c r="BL10" t="e">
        <f t="shared" si="155"/>
        <v>#N/A</v>
      </c>
      <c r="BM10" t="e">
        <f t="shared" si="155"/>
        <v>#N/A</v>
      </c>
      <c r="BN10" t="e">
        <f t="shared" si="155"/>
        <v>#N/A</v>
      </c>
      <c r="BO10" t="e">
        <f t="shared" si="155"/>
        <v>#N/A</v>
      </c>
      <c r="BP10" t="e">
        <f t="shared" si="155"/>
        <v>#N/A</v>
      </c>
      <c r="BQ10" t="e">
        <f t="shared" si="155"/>
        <v>#N/A</v>
      </c>
      <c r="BR10" t="e">
        <f t="shared" si="155"/>
        <v>#N/A</v>
      </c>
      <c r="BS10" t="e">
        <f t="shared" si="155"/>
        <v>#N/A</v>
      </c>
      <c r="BT10" t="e">
        <f t="shared" si="155"/>
        <v>#N/A</v>
      </c>
      <c r="BU10" t="e">
        <f t="shared" si="155"/>
        <v>#N/A</v>
      </c>
      <c r="BV10" t="e">
        <f t="shared" si="156"/>
        <v>#N/A</v>
      </c>
      <c r="BW10" t="e">
        <f t="shared" si="156"/>
        <v>#N/A</v>
      </c>
      <c r="BX10" t="e">
        <f t="shared" si="156"/>
        <v>#N/A</v>
      </c>
      <c r="BY10" t="e">
        <f t="shared" si="156"/>
        <v>#N/A</v>
      </c>
      <c r="BZ10" t="e">
        <f t="shared" si="156"/>
        <v>#N/A</v>
      </c>
      <c r="CA10" t="e">
        <f t="shared" si="156"/>
        <v>#N/A</v>
      </c>
      <c r="CB10" t="e">
        <f t="shared" si="156"/>
        <v>#N/A</v>
      </c>
      <c r="CC10" t="e">
        <f t="shared" si="156"/>
        <v>#N/A</v>
      </c>
      <c r="CD10" t="e">
        <f t="shared" si="156"/>
        <v>#N/A</v>
      </c>
    </row>
    <row r="11" spans="1:82" x14ac:dyDescent="0.25">
      <c r="A11" s="7">
        <f>'DLX - JOLTS'!B12</f>
        <v>36647</v>
      </c>
      <c r="B11" t="e">
        <f t="shared" si="150"/>
        <v>#N/A</v>
      </c>
      <c r="C11" t="e">
        <f t="shared" si="150"/>
        <v>#N/A</v>
      </c>
      <c r="D11" t="e">
        <f t="shared" si="150"/>
        <v>#N/A</v>
      </c>
      <c r="E11" t="e">
        <f t="shared" si="150"/>
        <v>#N/A</v>
      </c>
      <c r="F11" t="e">
        <f t="shared" si="150"/>
        <v>#N/A</v>
      </c>
      <c r="G11" t="e">
        <f t="shared" si="150"/>
        <v>#N/A</v>
      </c>
      <c r="H11" t="e">
        <f t="shared" si="150"/>
        <v>#N/A</v>
      </c>
      <c r="I11" t="e">
        <f t="shared" si="150"/>
        <v>#N/A</v>
      </c>
      <c r="J11" t="e">
        <f t="shared" si="150"/>
        <v>#N/A</v>
      </c>
      <c r="K11" t="e">
        <f t="shared" si="150"/>
        <v>#N/A</v>
      </c>
      <c r="L11" t="e">
        <f t="shared" si="151"/>
        <v>#N/A</v>
      </c>
      <c r="M11" t="e">
        <f t="shared" si="151"/>
        <v>#N/A</v>
      </c>
      <c r="N11" t="e">
        <f t="shared" si="151"/>
        <v>#N/A</v>
      </c>
      <c r="O11" t="e">
        <f t="shared" si="151"/>
        <v>#N/A</v>
      </c>
      <c r="P11" t="e">
        <f t="shared" si="151"/>
        <v>#N/A</v>
      </c>
      <c r="Q11" t="e">
        <f t="shared" si="151"/>
        <v>#N/A</v>
      </c>
      <c r="R11" t="e">
        <f t="shared" si="151"/>
        <v>#N/A</v>
      </c>
      <c r="S11" t="e">
        <f t="shared" si="151"/>
        <v>#N/A</v>
      </c>
      <c r="T11" t="e">
        <f t="shared" si="151"/>
        <v>#N/A</v>
      </c>
      <c r="U11" t="e">
        <f t="shared" si="151"/>
        <v>#N/A</v>
      </c>
      <c r="V11" t="e">
        <f t="shared" si="152"/>
        <v>#N/A</v>
      </c>
      <c r="W11" t="e">
        <f t="shared" si="152"/>
        <v>#N/A</v>
      </c>
      <c r="X11" t="e">
        <f t="shared" si="152"/>
        <v>#N/A</v>
      </c>
      <c r="Y11" t="e">
        <f t="shared" si="152"/>
        <v>#N/A</v>
      </c>
      <c r="Z11" t="e">
        <f t="shared" si="152"/>
        <v>#N/A</v>
      </c>
      <c r="AA11" t="e">
        <f t="shared" si="152"/>
        <v>#N/A</v>
      </c>
      <c r="AB11" t="e">
        <f t="shared" si="152"/>
        <v>#N/A</v>
      </c>
      <c r="AC11" t="e">
        <f t="shared" si="157"/>
        <v>#N/A</v>
      </c>
      <c r="AD11" t="e">
        <f t="shared" si="158"/>
        <v>#N/A</v>
      </c>
      <c r="AE11" t="e">
        <f t="shared" si="159"/>
        <v>#N/A</v>
      </c>
      <c r="AF11" t="e">
        <f t="shared" si="160"/>
        <v>#N/A</v>
      </c>
      <c r="AG11" t="e">
        <f t="shared" si="161"/>
        <v>#N/A</v>
      </c>
      <c r="AH11" t="e">
        <f t="shared" si="162"/>
        <v>#N/A</v>
      </c>
      <c r="AI11" t="e">
        <f t="shared" si="163"/>
        <v>#N/A</v>
      </c>
      <c r="AJ11" t="e">
        <f t="shared" si="164"/>
        <v>#N/A</v>
      </c>
      <c r="AK11" t="e">
        <f t="shared" si="165"/>
        <v>#N/A</v>
      </c>
      <c r="AL11" t="e">
        <f t="shared" si="154"/>
        <v>#N/A</v>
      </c>
      <c r="AM11" t="e">
        <f t="shared" si="154"/>
        <v>#N/A</v>
      </c>
      <c r="AN11" t="e">
        <f t="shared" si="154"/>
        <v>#N/A</v>
      </c>
      <c r="AO11" t="e">
        <f t="shared" si="154"/>
        <v>#N/A</v>
      </c>
      <c r="AP11" t="e">
        <f t="shared" si="154"/>
        <v>#N/A</v>
      </c>
      <c r="AQ11" t="e">
        <f t="shared" si="154"/>
        <v>#N/A</v>
      </c>
      <c r="AR11" t="e">
        <f t="shared" si="154"/>
        <v>#N/A</v>
      </c>
      <c r="AS11" t="e">
        <f t="shared" si="154"/>
        <v>#N/A</v>
      </c>
      <c r="AT11" t="e">
        <f t="shared" si="154"/>
        <v>#N/A</v>
      </c>
      <c r="AU11" t="e">
        <f t="shared" si="155"/>
        <v>#N/A</v>
      </c>
      <c r="AV11" t="e">
        <f t="shared" si="155"/>
        <v>#N/A</v>
      </c>
      <c r="AW11" t="e">
        <f t="shared" si="155"/>
        <v>#N/A</v>
      </c>
      <c r="AX11" t="e">
        <f t="shared" si="155"/>
        <v>#N/A</v>
      </c>
      <c r="AY11" t="e">
        <f t="shared" si="155"/>
        <v>#N/A</v>
      </c>
      <c r="AZ11" t="e">
        <f t="shared" si="155"/>
        <v>#N/A</v>
      </c>
      <c r="BA11" t="e">
        <f t="shared" si="155"/>
        <v>#N/A</v>
      </c>
      <c r="BB11" t="e">
        <f t="shared" si="155"/>
        <v>#N/A</v>
      </c>
      <c r="BC11" t="e">
        <f t="shared" si="155"/>
        <v>#N/A</v>
      </c>
      <c r="BD11" t="e">
        <f t="shared" si="155"/>
        <v>#N/A</v>
      </c>
      <c r="BE11" t="e">
        <f t="shared" si="155"/>
        <v>#N/A</v>
      </c>
      <c r="BF11" t="e">
        <f t="shared" si="155"/>
        <v>#N/A</v>
      </c>
      <c r="BG11" t="e">
        <f t="shared" si="155"/>
        <v>#N/A</v>
      </c>
      <c r="BH11" t="e">
        <f t="shared" si="155"/>
        <v>#N/A</v>
      </c>
      <c r="BI11" t="e">
        <f t="shared" si="155"/>
        <v>#N/A</v>
      </c>
      <c r="BJ11" t="e">
        <f t="shared" si="155"/>
        <v>#N/A</v>
      </c>
      <c r="BK11" t="e">
        <f t="shared" si="155"/>
        <v>#N/A</v>
      </c>
      <c r="BL11" t="e">
        <f t="shared" si="155"/>
        <v>#N/A</v>
      </c>
      <c r="BM11" t="e">
        <f t="shared" si="155"/>
        <v>#N/A</v>
      </c>
      <c r="BN11" t="e">
        <f t="shared" si="155"/>
        <v>#N/A</v>
      </c>
      <c r="BO11" t="e">
        <f t="shared" si="155"/>
        <v>#N/A</v>
      </c>
      <c r="BP11" t="e">
        <f t="shared" si="155"/>
        <v>#N/A</v>
      </c>
      <c r="BQ11" t="e">
        <f t="shared" si="155"/>
        <v>#N/A</v>
      </c>
      <c r="BR11" t="e">
        <f t="shared" si="155"/>
        <v>#N/A</v>
      </c>
      <c r="BS11" t="e">
        <f t="shared" si="155"/>
        <v>#N/A</v>
      </c>
      <c r="BT11" t="e">
        <f t="shared" si="155"/>
        <v>#N/A</v>
      </c>
      <c r="BU11" t="e">
        <f t="shared" si="155"/>
        <v>#N/A</v>
      </c>
      <c r="BV11" t="e">
        <f t="shared" si="156"/>
        <v>#N/A</v>
      </c>
      <c r="BW11" t="e">
        <f t="shared" si="156"/>
        <v>#N/A</v>
      </c>
      <c r="BX11" t="e">
        <f t="shared" si="156"/>
        <v>#N/A</v>
      </c>
      <c r="BY11" t="e">
        <f t="shared" si="156"/>
        <v>#N/A</v>
      </c>
      <c r="BZ11" t="e">
        <f t="shared" si="156"/>
        <v>#N/A</v>
      </c>
      <c r="CA11" t="e">
        <f t="shared" si="156"/>
        <v>#N/A</v>
      </c>
      <c r="CB11" t="e">
        <f t="shared" si="156"/>
        <v>#N/A</v>
      </c>
      <c r="CC11" t="e">
        <f t="shared" si="156"/>
        <v>#N/A</v>
      </c>
      <c r="CD11" t="e">
        <f t="shared" si="156"/>
        <v>#N/A</v>
      </c>
    </row>
    <row r="12" spans="1:82" x14ac:dyDescent="0.25">
      <c r="A12" s="7">
        <f>'DLX - JOLTS'!B13</f>
        <v>36678</v>
      </c>
      <c r="B12" t="e">
        <f t="shared" si="150"/>
        <v>#N/A</v>
      </c>
      <c r="C12" t="e">
        <f t="shared" si="150"/>
        <v>#N/A</v>
      </c>
      <c r="D12" t="e">
        <f t="shared" si="150"/>
        <v>#N/A</v>
      </c>
      <c r="E12" t="e">
        <f t="shared" si="150"/>
        <v>#N/A</v>
      </c>
      <c r="F12" t="e">
        <f t="shared" si="150"/>
        <v>#N/A</v>
      </c>
      <c r="G12" t="e">
        <f t="shared" si="150"/>
        <v>#N/A</v>
      </c>
      <c r="H12" t="e">
        <f t="shared" si="150"/>
        <v>#N/A</v>
      </c>
      <c r="I12" t="e">
        <f t="shared" si="150"/>
        <v>#N/A</v>
      </c>
      <c r="J12" t="e">
        <f t="shared" si="150"/>
        <v>#N/A</v>
      </c>
      <c r="K12" t="e">
        <f t="shared" si="150"/>
        <v>#N/A</v>
      </c>
      <c r="L12" t="e">
        <f t="shared" si="151"/>
        <v>#N/A</v>
      </c>
      <c r="M12" t="e">
        <f t="shared" si="151"/>
        <v>#N/A</v>
      </c>
      <c r="N12" t="e">
        <f t="shared" si="151"/>
        <v>#N/A</v>
      </c>
      <c r="O12" t="e">
        <f t="shared" si="151"/>
        <v>#N/A</v>
      </c>
      <c r="P12" t="e">
        <f t="shared" si="151"/>
        <v>#N/A</v>
      </c>
      <c r="Q12" t="e">
        <f t="shared" si="151"/>
        <v>#N/A</v>
      </c>
      <c r="R12" t="e">
        <f t="shared" si="151"/>
        <v>#N/A</v>
      </c>
      <c r="S12" t="e">
        <f t="shared" si="151"/>
        <v>#N/A</v>
      </c>
      <c r="T12" t="e">
        <f t="shared" si="151"/>
        <v>#N/A</v>
      </c>
      <c r="U12" t="e">
        <f t="shared" si="151"/>
        <v>#N/A</v>
      </c>
      <c r="V12" t="e">
        <f t="shared" si="152"/>
        <v>#N/A</v>
      </c>
      <c r="W12" t="e">
        <f t="shared" si="152"/>
        <v>#N/A</v>
      </c>
      <c r="X12" t="e">
        <f t="shared" si="152"/>
        <v>#N/A</v>
      </c>
      <c r="Y12" t="e">
        <f t="shared" si="152"/>
        <v>#N/A</v>
      </c>
      <c r="Z12" t="e">
        <f t="shared" si="152"/>
        <v>#N/A</v>
      </c>
      <c r="AA12" t="e">
        <f t="shared" si="152"/>
        <v>#N/A</v>
      </c>
      <c r="AB12" t="e">
        <f t="shared" si="152"/>
        <v>#N/A</v>
      </c>
      <c r="AC12" t="e">
        <f t="shared" si="157"/>
        <v>#N/A</v>
      </c>
      <c r="AD12" t="e">
        <f t="shared" si="158"/>
        <v>#N/A</v>
      </c>
      <c r="AE12" t="e">
        <f t="shared" si="159"/>
        <v>#N/A</v>
      </c>
      <c r="AF12" t="e">
        <f t="shared" si="160"/>
        <v>#N/A</v>
      </c>
      <c r="AG12" t="e">
        <f t="shared" si="161"/>
        <v>#N/A</v>
      </c>
      <c r="AH12" t="e">
        <f t="shared" si="162"/>
        <v>#N/A</v>
      </c>
      <c r="AI12" t="e">
        <f t="shared" si="163"/>
        <v>#N/A</v>
      </c>
      <c r="AJ12" t="e">
        <f t="shared" si="164"/>
        <v>#N/A</v>
      </c>
      <c r="AK12" t="e">
        <f t="shared" si="165"/>
        <v>#N/A</v>
      </c>
      <c r="AL12" t="e">
        <f t="shared" si="154"/>
        <v>#N/A</v>
      </c>
      <c r="AM12" t="e">
        <f t="shared" si="154"/>
        <v>#N/A</v>
      </c>
      <c r="AN12" t="e">
        <f t="shared" si="154"/>
        <v>#N/A</v>
      </c>
      <c r="AO12" t="e">
        <f t="shared" si="154"/>
        <v>#N/A</v>
      </c>
      <c r="AP12" t="e">
        <f t="shared" si="154"/>
        <v>#N/A</v>
      </c>
      <c r="AQ12" t="e">
        <f t="shared" si="154"/>
        <v>#N/A</v>
      </c>
      <c r="AR12" t="e">
        <f t="shared" si="154"/>
        <v>#N/A</v>
      </c>
      <c r="AS12" t="e">
        <f t="shared" si="154"/>
        <v>#N/A</v>
      </c>
      <c r="AT12" t="e">
        <f t="shared" si="154"/>
        <v>#N/A</v>
      </c>
      <c r="AU12" t="e">
        <f t="shared" si="155"/>
        <v>#N/A</v>
      </c>
      <c r="AV12" t="e">
        <f t="shared" si="155"/>
        <v>#N/A</v>
      </c>
      <c r="AW12" t="e">
        <f t="shared" si="155"/>
        <v>#N/A</v>
      </c>
      <c r="AX12" t="e">
        <f t="shared" si="155"/>
        <v>#N/A</v>
      </c>
      <c r="AY12" t="e">
        <f t="shared" si="155"/>
        <v>#N/A</v>
      </c>
      <c r="AZ12" t="e">
        <f t="shared" si="155"/>
        <v>#N/A</v>
      </c>
      <c r="BA12" t="e">
        <f t="shared" si="155"/>
        <v>#N/A</v>
      </c>
      <c r="BB12" t="e">
        <f t="shared" si="155"/>
        <v>#N/A</v>
      </c>
      <c r="BC12" t="e">
        <f t="shared" si="155"/>
        <v>#N/A</v>
      </c>
      <c r="BD12" t="e">
        <f t="shared" si="155"/>
        <v>#N/A</v>
      </c>
      <c r="BE12" t="e">
        <f t="shared" si="155"/>
        <v>#N/A</v>
      </c>
      <c r="BF12" t="e">
        <f t="shared" si="155"/>
        <v>#N/A</v>
      </c>
      <c r="BG12" t="e">
        <f t="shared" si="155"/>
        <v>#N/A</v>
      </c>
      <c r="BH12" t="e">
        <f t="shared" si="155"/>
        <v>#N/A</v>
      </c>
      <c r="BI12" t="e">
        <f t="shared" si="155"/>
        <v>#N/A</v>
      </c>
      <c r="BJ12" t="e">
        <f t="shared" si="155"/>
        <v>#N/A</v>
      </c>
      <c r="BK12" t="e">
        <f t="shared" si="155"/>
        <v>#N/A</v>
      </c>
      <c r="BL12" t="e">
        <f t="shared" si="155"/>
        <v>#N/A</v>
      </c>
      <c r="BM12" t="e">
        <f t="shared" si="155"/>
        <v>#N/A</v>
      </c>
      <c r="BN12" t="e">
        <f t="shared" si="155"/>
        <v>#N/A</v>
      </c>
      <c r="BO12" t="e">
        <f t="shared" si="155"/>
        <v>#N/A</v>
      </c>
      <c r="BP12" t="e">
        <f t="shared" si="155"/>
        <v>#N/A</v>
      </c>
      <c r="BQ12" t="e">
        <f t="shared" si="155"/>
        <v>#N/A</v>
      </c>
      <c r="BR12" t="e">
        <f t="shared" si="155"/>
        <v>#N/A</v>
      </c>
      <c r="BS12" t="e">
        <f t="shared" si="155"/>
        <v>#N/A</v>
      </c>
      <c r="BT12" t="e">
        <f t="shared" si="155"/>
        <v>#N/A</v>
      </c>
      <c r="BU12" t="e">
        <f t="shared" si="155"/>
        <v>#N/A</v>
      </c>
      <c r="BV12" t="e">
        <f t="shared" si="156"/>
        <v>#N/A</v>
      </c>
      <c r="BW12" t="e">
        <f t="shared" si="156"/>
        <v>#N/A</v>
      </c>
      <c r="BX12" t="e">
        <f t="shared" si="156"/>
        <v>#N/A</v>
      </c>
      <c r="BY12" t="e">
        <f t="shared" si="156"/>
        <v>#N/A</v>
      </c>
      <c r="BZ12" t="e">
        <f t="shared" si="156"/>
        <v>#N/A</v>
      </c>
      <c r="CA12" t="e">
        <f t="shared" si="156"/>
        <v>#N/A</v>
      </c>
      <c r="CB12" t="e">
        <f t="shared" si="156"/>
        <v>#N/A</v>
      </c>
      <c r="CC12" t="e">
        <f t="shared" si="156"/>
        <v>#N/A</v>
      </c>
      <c r="CD12" t="e">
        <f t="shared" si="156"/>
        <v>#N/A</v>
      </c>
    </row>
    <row r="13" spans="1:82" x14ac:dyDescent="0.25">
      <c r="A13" s="7">
        <f>'DLX - JOLTS'!B14</f>
        <v>36708</v>
      </c>
      <c r="B13" t="e">
        <f t="shared" si="150"/>
        <v>#N/A</v>
      </c>
      <c r="C13" t="e">
        <f t="shared" si="150"/>
        <v>#N/A</v>
      </c>
      <c r="D13" t="e">
        <f t="shared" si="150"/>
        <v>#N/A</v>
      </c>
      <c r="E13" t="e">
        <f t="shared" si="150"/>
        <v>#N/A</v>
      </c>
      <c r="F13" t="e">
        <f t="shared" si="150"/>
        <v>#N/A</v>
      </c>
      <c r="G13" t="e">
        <f t="shared" si="150"/>
        <v>#N/A</v>
      </c>
      <c r="H13" t="e">
        <f t="shared" si="150"/>
        <v>#N/A</v>
      </c>
      <c r="I13" t="e">
        <f t="shared" si="150"/>
        <v>#N/A</v>
      </c>
      <c r="J13" t="e">
        <f t="shared" si="150"/>
        <v>#N/A</v>
      </c>
      <c r="K13" t="e">
        <f t="shared" si="150"/>
        <v>#N/A</v>
      </c>
      <c r="L13" t="e">
        <f t="shared" si="151"/>
        <v>#N/A</v>
      </c>
      <c r="M13" t="e">
        <f t="shared" si="151"/>
        <v>#N/A</v>
      </c>
      <c r="N13" t="e">
        <f t="shared" si="151"/>
        <v>#N/A</v>
      </c>
      <c r="O13" t="e">
        <f t="shared" si="151"/>
        <v>#N/A</v>
      </c>
      <c r="P13" t="e">
        <f t="shared" si="151"/>
        <v>#N/A</v>
      </c>
      <c r="Q13" t="e">
        <f t="shared" si="151"/>
        <v>#N/A</v>
      </c>
      <c r="R13" t="e">
        <f t="shared" si="151"/>
        <v>#N/A</v>
      </c>
      <c r="S13" t="e">
        <f t="shared" si="151"/>
        <v>#N/A</v>
      </c>
      <c r="T13" t="e">
        <f t="shared" si="151"/>
        <v>#N/A</v>
      </c>
      <c r="U13" t="e">
        <f t="shared" si="151"/>
        <v>#N/A</v>
      </c>
      <c r="V13" t="e">
        <f t="shared" si="152"/>
        <v>#N/A</v>
      </c>
      <c r="W13" t="e">
        <f t="shared" si="152"/>
        <v>#N/A</v>
      </c>
      <c r="X13" t="e">
        <f t="shared" si="152"/>
        <v>#N/A</v>
      </c>
      <c r="Y13" t="e">
        <f t="shared" si="152"/>
        <v>#N/A</v>
      </c>
      <c r="Z13" t="e">
        <f t="shared" si="152"/>
        <v>#N/A</v>
      </c>
      <c r="AA13" t="e">
        <f t="shared" si="152"/>
        <v>#N/A</v>
      </c>
      <c r="AB13" t="e">
        <f t="shared" si="152"/>
        <v>#N/A</v>
      </c>
      <c r="AC13" t="e">
        <f t="shared" si="157"/>
        <v>#N/A</v>
      </c>
      <c r="AD13" t="e">
        <f t="shared" si="158"/>
        <v>#N/A</v>
      </c>
      <c r="AE13" t="e">
        <f t="shared" si="159"/>
        <v>#N/A</v>
      </c>
      <c r="AF13" t="e">
        <f t="shared" si="160"/>
        <v>#N/A</v>
      </c>
      <c r="AG13" t="e">
        <f t="shared" si="161"/>
        <v>#N/A</v>
      </c>
      <c r="AH13" t="e">
        <f t="shared" si="162"/>
        <v>#N/A</v>
      </c>
      <c r="AI13" t="e">
        <f t="shared" si="163"/>
        <v>#N/A</v>
      </c>
      <c r="AJ13" t="e">
        <f t="shared" si="164"/>
        <v>#N/A</v>
      </c>
      <c r="AK13" t="e">
        <f t="shared" si="165"/>
        <v>#N/A</v>
      </c>
      <c r="AL13" t="e">
        <f t="shared" si="154"/>
        <v>#N/A</v>
      </c>
      <c r="AM13" t="e">
        <f t="shared" si="154"/>
        <v>#N/A</v>
      </c>
      <c r="AN13" t="e">
        <f t="shared" si="154"/>
        <v>#N/A</v>
      </c>
      <c r="AO13" t="e">
        <f t="shared" si="154"/>
        <v>#N/A</v>
      </c>
      <c r="AP13" t="e">
        <f t="shared" si="154"/>
        <v>#N/A</v>
      </c>
      <c r="AQ13" t="e">
        <f t="shared" si="154"/>
        <v>#N/A</v>
      </c>
      <c r="AR13" t="e">
        <f t="shared" si="154"/>
        <v>#N/A</v>
      </c>
      <c r="AS13" t="e">
        <f t="shared" si="154"/>
        <v>#N/A</v>
      </c>
      <c r="AT13" t="e">
        <f t="shared" si="154"/>
        <v>#N/A</v>
      </c>
      <c r="AU13" t="e">
        <f t="shared" si="155"/>
        <v>#N/A</v>
      </c>
      <c r="AV13" t="e">
        <f t="shared" si="155"/>
        <v>#N/A</v>
      </c>
      <c r="AW13" t="e">
        <f t="shared" si="155"/>
        <v>#N/A</v>
      </c>
      <c r="AX13" t="e">
        <f t="shared" si="155"/>
        <v>#N/A</v>
      </c>
      <c r="AY13" t="e">
        <f t="shared" si="155"/>
        <v>#N/A</v>
      </c>
      <c r="AZ13" t="e">
        <f t="shared" si="155"/>
        <v>#N/A</v>
      </c>
      <c r="BA13" t="e">
        <f t="shared" si="155"/>
        <v>#N/A</v>
      </c>
      <c r="BB13" t="e">
        <f t="shared" si="155"/>
        <v>#N/A</v>
      </c>
      <c r="BC13" t="e">
        <f t="shared" si="155"/>
        <v>#N/A</v>
      </c>
      <c r="BD13" t="e">
        <f t="shared" si="155"/>
        <v>#N/A</v>
      </c>
      <c r="BE13" t="e">
        <f t="shared" si="155"/>
        <v>#N/A</v>
      </c>
      <c r="BF13" t="e">
        <f t="shared" si="155"/>
        <v>#N/A</v>
      </c>
      <c r="BG13" t="e">
        <f t="shared" si="155"/>
        <v>#N/A</v>
      </c>
      <c r="BH13" t="e">
        <f t="shared" si="155"/>
        <v>#N/A</v>
      </c>
      <c r="BI13" t="e">
        <f t="shared" si="155"/>
        <v>#N/A</v>
      </c>
      <c r="BJ13" t="e">
        <f t="shared" si="155"/>
        <v>#N/A</v>
      </c>
      <c r="BK13" t="e">
        <f t="shared" si="155"/>
        <v>#N/A</v>
      </c>
      <c r="BL13" t="e">
        <f t="shared" si="155"/>
        <v>#N/A</v>
      </c>
      <c r="BM13" t="e">
        <f t="shared" si="155"/>
        <v>#N/A</v>
      </c>
      <c r="BN13" t="e">
        <f t="shared" si="155"/>
        <v>#N/A</v>
      </c>
      <c r="BO13" t="e">
        <f t="shared" si="155"/>
        <v>#N/A</v>
      </c>
      <c r="BP13" t="e">
        <f t="shared" si="155"/>
        <v>#N/A</v>
      </c>
      <c r="BQ13" t="e">
        <f t="shared" ref="AU13:BU19" si="166">VLOOKUP($A13,JOLTS_data,BQ$3+1)</f>
        <v>#N/A</v>
      </c>
      <c r="BR13" t="e">
        <f t="shared" si="166"/>
        <v>#N/A</v>
      </c>
      <c r="BS13" t="e">
        <f t="shared" si="166"/>
        <v>#N/A</v>
      </c>
      <c r="BT13" t="e">
        <f t="shared" si="166"/>
        <v>#N/A</v>
      </c>
      <c r="BU13" t="e">
        <f t="shared" si="166"/>
        <v>#N/A</v>
      </c>
      <c r="BV13" t="e">
        <f t="shared" si="156"/>
        <v>#N/A</v>
      </c>
      <c r="BW13" t="e">
        <f t="shared" si="156"/>
        <v>#N/A</v>
      </c>
      <c r="BX13" t="e">
        <f t="shared" si="156"/>
        <v>#N/A</v>
      </c>
      <c r="BY13" t="e">
        <f t="shared" si="156"/>
        <v>#N/A</v>
      </c>
      <c r="BZ13" t="e">
        <f t="shared" si="156"/>
        <v>#N/A</v>
      </c>
      <c r="CA13" t="e">
        <f t="shared" si="156"/>
        <v>#N/A</v>
      </c>
      <c r="CB13" t="e">
        <f t="shared" si="156"/>
        <v>#N/A</v>
      </c>
      <c r="CC13" t="e">
        <f t="shared" si="156"/>
        <v>#N/A</v>
      </c>
      <c r="CD13" t="e">
        <f t="shared" si="156"/>
        <v>#N/A</v>
      </c>
    </row>
    <row r="14" spans="1:82" x14ac:dyDescent="0.25">
      <c r="A14" s="7">
        <f>'DLX - JOLTS'!B15</f>
        <v>36739</v>
      </c>
      <c r="B14" t="e">
        <f t="shared" si="150"/>
        <v>#N/A</v>
      </c>
      <c r="C14" t="e">
        <f t="shared" si="150"/>
        <v>#N/A</v>
      </c>
      <c r="D14" t="e">
        <f t="shared" si="150"/>
        <v>#N/A</v>
      </c>
      <c r="E14" t="e">
        <f t="shared" si="150"/>
        <v>#N/A</v>
      </c>
      <c r="F14" t="e">
        <f t="shared" si="150"/>
        <v>#N/A</v>
      </c>
      <c r="G14" t="e">
        <f t="shared" si="150"/>
        <v>#N/A</v>
      </c>
      <c r="H14" t="e">
        <f t="shared" si="150"/>
        <v>#N/A</v>
      </c>
      <c r="I14" t="e">
        <f t="shared" si="150"/>
        <v>#N/A</v>
      </c>
      <c r="J14" t="e">
        <f t="shared" si="150"/>
        <v>#N/A</v>
      </c>
      <c r="K14" t="e">
        <f t="shared" si="150"/>
        <v>#N/A</v>
      </c>
      <c r="L14" t="e">
        <f t="shared" si="151"/>
        <v>#N/A</v>
      </c>
      <c r="M14" t="e">
        <f t="shared" si="151"/>
        <v>#N/A</v>
      </c>
      <c r="N14" t="e">
        <f t="shared" si="151"/>
        <v>#N/A</v>
      </c>
      <c r="O14" t="e">
        <f t="shared" si="151"/>
        <v>#N/A</v>
      </c>
      <c r="P14" t="e">
        <f t="shared" si="151"/>
        <v>#N/A</v>
      </c>
      <c r="Q14" t="e">
        <f t="shared" si="151"/>
        <v>#N/A</v>
      </c>
      <c r="R14" t="e">
        <f t="shared" si="151"/>
        <v>#N/A</v>
      </c>
      <c r="S14" t="e">
        <f t="shared" si="151"/>
        <v>#N/A</v>
      </c>
      <c r="T14" t="e">
        <f t="shared" si="151"/>
        <v>#N/A</v>
      </c>
      <c r="U14" t="e">
        <f t="shared" si="151"/>
        <v>#N/A</v>
      </c>
      <c r="V14" t="e">
        <f t="shared" si="152"/>
        <v>#N/A</v>
      </c>
      <c r="W14" t="e">
        <f t="shared" si="152"/>
        <v>#N/A</v>
      </c>
      <c r="X14" t="e">
        <f t="shared" si="152"/>
        <v>#N/A</v>
      </c>
      <c r="Y14" t="e">
        <f t="shared" si="152"/>
        <v>#N/A</v>
      </c>
      <c r="Z14" t="e">
        <f t="shared" si="152"/>
        <v>#N/A</v>
      </c>
      <c r="AA14" t="e">
        <f t="shared" si="152"/>
        <v>#N/A</v>
      </c>
      <c r="AB14" t="e">
        <f t="shared" si="152"/>
        <v>#N/A</v>
      </c>
      <c r="AC14" t="e">
        <f t="shared" si="157"/>
        <v>#N/A</v>
      </c>
      <c r="AD14" t="e">
        <f t="shared" si="158"/>
        <v>#N/A</v>
      </c>
      <c r="AE14" t="e">
        <f t="shared" si="159"/>
        <v>#N/A</v>
      </c>
      <c r="AF14" t="e">
        <f t="shared" si="160"/>
        <v>#N/A</v>
      </c>
      <c r="AG14" t="e">
        <f t="shared" si="161"/>
        <v>#N/A</v>
      </c>
      <c r="AH14" t="e">
        <f t="shared" si="162"/>
        <v>#N/A</v>
      </c>
      <c r="AI14" t="e">
        <f t="shared" si="163"/>
        <v>#N/A</v>
      </c>
      <c r="AJ14" t="e">
        <f t="shared" si="164"/>
        <v>#N/A</v>
      </c>
      <c r="AK14" t="e">
        <f t="shared" si="165"/>
        <v>#N/A</v>
      </c>
      <c r="AL14" t="e">
        <f t="shared" si="154"/>
        <v>#N/A</v>
      </c>
      <c r="AM14" t="e">
        <f t="shared" si="154"/>
        <v>#N/A</v>
      </c>
      <c r="AN14" t="e">
        <f t="shared" si="154"/>
        <v>#N/A</v>
      </c>
      <c r="AO14" t="e">
        <f t="shared" si="154"/>
        <v>#N/A</v>
      </c>
      <c r="AP14" t="e">
        <f t="shared" si="154"/>
        <v>#N/A</v>
      </c>
      <c r="AQ14" t="e">
        <f t="shared" si="154"/>
        <v>#N/A</v>
      </c>
      <c r="AR14" t="e">
        <f t="shared" si="154"/>
        <v>#N/A</v>
      </c>
      <c r="AS14" t="e">
        <f t="shared" si="154"/>
        <v>#N/A</v>
      </c>
      <c r="AT14" t="e">
        <f t="shared" si="154"/>
        <v>#N/A</v>
      </c>
      <c r="AU14" t="e">
        <f t="shared" si="166"/>
        <v>#N/A</v>
      </c>
      <c r="AV14" t="e">
        <f t="shared" si="166"/>
        <v>#N/A</v>
      </c>
      <c r="AW14" t="e">
        <f t="shared" si="166"/>
        <v>#N/A</v>
      </c>
      <c r="AX14" t="e">
        <f t="shared" si="166"/>
        <v>#N/A</v>
      </c>
      <c r="AY14" t="e">
        <f t="shared" si="166"/>
        <v>#N/A</v>
      </c>
      <c r="AZ14" t="e">
        <f t="shared" si="166"/>
        <v>#N/A</v>
      </c>
      <c r="BA14" t="e">
        <f t="shared" si="166"/>
        <v>#N/A</v>
      </c>
      <c r="BB14" t="e">
        <f t="shared" si="166"/>
        <v>#N/A</v>
      </c>
      <c r="BC14" t="e">
        <f t="shared" si="166"/>
        <v>#N/A</v>
      </c>
      <c r="BD14" t="e">
        <f t="shared" si="166"/>
        <v>#N/A</v>
      </c>
      <c r="BE14" t="e">
        <f t="shared" si="166"/>
        <v>#N/A</v>
      </c>
      <c r="BF14" t="e">
        <f t="shared" si="166"/>
        <v>#N/A</v>
      </c>
      <c r="BG14" t="e">
        <f t="shared" si="166"/>
        <v>#N/A</v>
      </c>
      <c r="BH14" t="e">
        <f t="shared" si="166"/>
        <v>#N/A</v>
      </c>
      <c r="BI14" t="e">
        <f t="shared" si="166"/>
        <v>#N/A</v>
      </c>
      <c r="BJ14" t="e">
        <f t="shared" si="166"/>
        <v>#N/A</v>
      </c>
      <c r="BK14" t="e">
        <f t="shared" si="166"/>
        <v>#N/A</v>
      </c>
      <c r="BL14" t="e">
        <f t="shared" si="166"/>
        <v>#N/A</v>
      </c>
      <c r="BM14" t="e">
        <f t="shared" si="166"/>
        <v>#N/A</v>
      </c>
      <c r="BN14" t="e">
        <f t="shared" si="166"/>
        <v>#N/A</v>
      </c>
      <c r="BO14" t="e">
        <f t="shared" si="166"/>
        <v>#N/A</v>
      </c>
      <c r="BP14" t="e">
        <f t="shared" si="166"/>
        <v>#N/A</v>
      </c>
      <c r="BQ14" t="e">
        <f t="shared" si="166"/>
        <v>#N/A</v>
      </c>
      <c r="BR14" t="e">
        <f t="shared" si="166"/>
        <v>#N/A</v>
      </c>
      <c r="BS14" t="e">
        <f t="shared" si="166"/>
        <v>#N/A</v>
      </c>
      <c r="BT14" t="e">
        <f t="shared" si="166"/>
        <v>#N/A</v>
      </c>
      <c r="BU14" t="e">
        <f t="shared" si="166"/>
        <v>#N/A</v>
      </c>
      <c r="BV14" t="e">
        <f t="shared" si="156"/>
        <v>#N/A</v>
      </c>
      <c r="BW14" t="e">
        <f t="shared" si="156"/>
        <v>#N/A</v>
      </c>
      <c r="BX14" t="e">
        <f t="shared" si="156"/>
        <v>#N/A</v>
      </c>
      <c r="BY14" t="e">
        <f t="shared" si="156"/>
        <v>#N/A</v>
      </c>
      <c r="BZ14" t="e">
        <f t="shared" si="156"/>
        <v>#N/A</v>
      </c>
      <c r="CA14" t="e">
        <f t="shared" si="156"/>
        <v>#N/A</v>
      </c>
      <c r="CB14" t="e">
        <f t="shared" si="156"/>
        <v>#N/A</v>
      </c>
      <c r="CC14" t="e">
        <f t="shared" si="156"/>
        <v>#N/A</v>
      </c>
      <c r="CD14" t="e">
        <f t="shared" si="156"/>
        <v>#N/A</v>
      </c>
    </row>
    <row r="15" spans="1:82" x14ac:dyDescent="0.25">
      <c r="A15" s="7">
        <f>'DLX - JOLTS'!B16</f>
        <v>36770</v>
      </c>
      <c r="B15" t="e">
        <f t="shared" si="150"/>
        <v>#N/A</v>
      </c>
      <c r="C15" t="e">
        <f t="shared" si="150"/>
        <v>#N/A</v>
      </c>
      <c r="D15" t="e">
        <f t="shared" si="150"/>
        <v>#N/A</v>
      </c>
      <c r="E15" t="e">
        <f t="shared" si="150"/>
        <v>#N/A</v>
      </c>
      <c r="F15" t="e">
        <f t="shared" si="150"/>
        <v>#N/A</v>
      </c>
      <c r="G15" t="e">
        <f t="shared" si="150"/>
        <v>#N/A</v>
      </c>
      <c r="H15" t="e">
        <f t="shared" si="150"/>
        <v>#N/A</v>
      </c>
      <c r="I15" t="e">
        <f t="shared" si="150"/>
        <v>#N/A</v>
      </c>
      <c r="J15" t="e">
        <f t="shared" si="150"/>
        <v>#N/A</v>
      </c>
      <c r="K15" t="e">
        <f t="shared" si="150"/>
        <v>#N/A</v>
      </c>
      <c r="L15" t="e">
        <f t="shared" si="151"/>
        <v>#N/A</v>
      </c>
      <c r="M15" t="e">
        <f t="shared" si="151"/>
        <v>#N/A</v>
      </c>
      <c r="N15" t="e">
        <f t="shared" si="151"/>
        <v>#N/A</v>
      </c>
      <c r="O15" t="e">
        <f t="shared" si="151"/>
        <v>#N/A</v>
      </c>
      <c r="P15" t="e">
        <f t="shared" si="151"/>
        <v>#N/A</v>
      </c>
      <c r="Q15" t="e">
        <f t="shared" si="151"/>
        <v>#N/A</v>
      </c>
      <c r="R15" t="e">
        <f t="shared" si="151"/>
        <v>#N/A</v>
      </c>
      <c r="S15" t="e">
        <f t="shared" si="151"/>
        <v>#N/A</v>
      </c>
      <c r="T15" t="e">
        <f t="shared" si="151"/>
        <v>#N/A</v>
      </c>
      <c r="U15" t="e">
        <f t="shared" si="151"/>
        <v>#N/A</v>
      </c>
      <c r="V15" t="e">
        <f t="shared" si="152"/>
        <v>#N/A</v>
      </c>
      <c r="W15" t="e">
        <f t="shared" si="152"/>
        <v>#N/A</v>
      </c>
      <c r="X15" t="e">
        <f t="shared" si="152"/>
        <v>#N/A</v>
      </c>
      <c r="Y15" t="e">
        <f t="shared" si="152"/>
        <v>#N/A</v>
      </c>
      <c r="Z15" t="e">
        <f t="shared" si="152"/>
        <v>#N/A</v>
      </c>
      <c r="AA15" t="e">
        <f t="shared" si="152"/>
        <v>#N/A</v>
      </c>
      <c r="AB15" t="e">
        <f t="shared" si="152"/>
        <v>#N/A</v>
      </c>
      <c r="AC15" t="e">
        <f t="shared" si="157"/>
        <v>#N/A</v>
      </c>
      <c r="AD15" t="e">
        <f t="shared" si="158"/>
        <v>#N/A</v>
      </c>
      <c r="AE15" t="e">
        <f t="shared" si="159"/>
        <v>#N/A</v>
      </c>
      <c r="AF15" t="e">
        <f t="shared" si="160"/>
        <v>#N/A</v>
      </c>
      <c r="AG15" t="e">
        <f t="shared" si="161"/>
        <v>#N/A</v>
      </c>
      <c r="AH15" t="e">
        <f t="shared" si="162"/>
        <v>#N/A</v>
      </c>
      <c r="AI15" t="e">
        <f t="shared" si="163"/>
        <v>#N/A</v>
      </c>
      <c r="AJ15" t="e">
        <f t="shared" si="164"/>
        <v>#N/A</v>
      </c>
      <c r="AK15" t="e">
        <f t="shared" si="165"/>
        <v>#N/A</v>
      </c>
      <c r="AL15" t="e">
        <f t="shared" si="154"/>
        <v>#N/A</v>
      </c>
      <c r="AM15" t="e">
        <f t="shared" si="154"/>
        <v>#N/A</v>
      </c>
      <c r="AN15" t="e">
        <f t="shared" si="154"/>
        <v>#N/A</v>
      </c>
      <c r="AO15" t="e">
        <f t="shared" si="154"/>
        <v>#N/A</v>
      </c>
      <c r="AP15" t="e">
        <f t="shared" si="154"/>
        <v>#N/A</v>
      </c>
      <c r="AQ15" t="e">
        <f t="shared" si="154"/>
        <v>#N/A</v>
      </c>
      <c r="AR15" t="e">
        <f t="shared" si="154"/>
        <v>#N/A</v>
      </c>
      <c r="AS15" t="e">
        <f t="shared" si="154"/>
        <v>#N/A</v>
      </c>
      <c r="AT15" t="e">
        <f t="shared" si="154"/>
        <v>#N/A</v>
      </c>
      <c r="AU15" t="e">
        <f t="shared" si="166"/>
        <v>#N/A</v>
      </c>
      <c r="AV15" t="e">
        <f t="shared" si="166"/>
        <v>#N/A</v>
      </c>
      <c r="AW15" t="e">
        <f t="shared" si="166"/>
        <v>#N/A</v>
      </c>
      <c r="AX15" t="e">
        <f t="shared" si="166"/>
        <v>#N/A</v>
      </c>
      <c r="AY15" t="e">
        <f t="shared" si="166"/>
        <v>#N/A</v>
      </c>
      <c r="AZ15" t="e">
        <f t="shared" si="166"/>
        <v>#N/A</v>
      </c>
      <c r="BA15" t="e">
        <f t="shared" si="166"/>
        <v>#N/A</v>
      </c>
      <c r="BB15" t="e">
        <f t="shared" si="166"/>
        <v>#N/A</v>
      </c>
      <c r="BC15" t="e">
        <f t="shared" si="166"/>
        <v>#N/A</v>
      </c>
      <c r="BD15" t="e">
        <f t="shared" si="166"/>
        <v>#N/A</v>
      </c>
      <c r="BE15" t="e">
        <f t="shared" si="166"/>
        <v>#N/A</v>
      </c>
      <c r="BF15" t="e">
        <f t="shared" si="166"/>
        <v>#N/A</v>
      </c>
      <c r="BG15" t="e">
        <f t="shared" si="166"/>
        <v>#N/A</v>
      </c>
      <c r="BH15" t="e">
        <f t="shared" si="166"/>
        <v>#N/A</v>
      </c>
      <c r="BI15" t="e">
        <f t="shared" si="166"/>
        <v>#N/A</v>
      </c>
      <c r="BJ15" t="e">
        <f t="shared" si="166"/>
        <v>#N/A</v>
      </c>
      <c r="BK15" t="e">
        <f t="shared" si="166"/>
        <v>#N/A</v>
      </c>
      <c r="BL15" t="e">
        <f t="shared" si="166"/>
        <v>#N/A</v>
      </c>
      <c r="BM15" t="e">
        <f t="shared" si="166"/>
        <v>#N/A</v>
      </c>
      <c r="BN15" t="e">
        <f t="shared" si="166"/>
        <v>#N/A</v>
      </c>
      <c r="BO15" t="e">
        <f t="shared" si="166"/>
        <v>#N/A</v>
      </c>
      <c r="BP15" t="e">
        <f t="shared" si="166"/>
        <v>#N/A</v>
      </c>
      <c r="BQ15" t="e">
        <f t="shared" si="166"/>
        <v>#N/A</v>
      </c>
      <c r="BR15" t="e">
        <f t="shared" si="166"/>
        <v>#N/A</v>
      </c>
      <c r="BS15" t="e">
        <f t="shared" si="166"/>
        <v>#N/A</v>
      </c>
      <c r="BT15" t="e">
        <f t="shared" si="166"/>
        <v>#N/A</v>
      </c>
      <c r="BU15" t="e">
        <f t="shared" si="166"/>
        <v>#N/A</v>
      </c>
      <c r="BV15" t="e">
        <f t="shared" si="156"/>
        <v>#N/A</v>
      </c>
      <c r="BW15" t="e">
        <f t="shared" si="156"/>
        <v>#N/A</v>
      </c>
      <c r="BX15" t="e">
        <f t="shared" si="156"/>
        <v>#N/A</v>
      </c>
      <c r="BY15" t="e">
        <f t="shared" si="156"/>
        <v>#N/A</v>
      </c>
      <c r="BZ15" t="e">
        <f t="shared" si="156"/>
        <v>#N/A</v>
      </c>
      <c r="CA15" t="e">
        <f t="shared" si="156"/>
        <v>#N/A</v>
      </c>
      <c r="CB15" t="e">
        <f t="shared" si="156"/>
        <v>#N/A</v>
      </c>
      <c r="CC15" t="e">
        <f t="shared" si="156"/>
        <v>#N/A</v>
      </c>
      <c r="CD15" t="e">
        <f t="shared" si="156"/>
        <v>#N/A</v>
      </c>
    </row>
    <row r="16" spans="1:82" x14ac:dyDescent="0.25">
      <c r="A16" s="7">
        <f>'DLX - JOLTS'!B17</f>
        <v>36800</v>
      </c>
      <c r="B16" t="e">
        <f t="shared" si="150"/>
        <v>#N/A</v>
      </c>
      <c r="C16" t="e">
        <f t="shared" si="150"/>
        <v>#N/A</v>
      </c>
      <c r="D16" t="e">
        <f t="shared" si="150"/>
        <v>#N/A</v>
      </c>
      <c r="E16" t="e">
        <f t="shared" si="150"/>
        <v>#N/A</v>
      </c>
      <c r="F16" t="e">
        <f t="shared" si="150"/>
        <v>#N/A</v>
      </c>
      <c r="G16" t="e">
        <f t="shared" si="150"/>
        <v>#N/A</v>
      </c>
      <c r="H16" t="e">
        <f t="shared" si="150"/>
        <v>#N/A</v>
      </c>
      <c r="I16" t="e">
        <f t="shared" si="150"/>
        <v>#N/A</v>
      </c>
      <c r="J16" t="e">
        <f t="shared" si="150"/>
        <v>#N/A</v>
      </c>
      <c r="K16" t="e">
        <f t="shared" si="150"/>
        <v>#N/A</v>
      </c>
      <c r="L16" t="e">
        <f t="shared" si="151"/>
        <v>#N/A</v>
      </c>
      <c r="M16" t="e">
        <f t="shared" si="151"/>
        <v>#N/A</v>
      </c>
      <c r="N16" t="e">
        <f t="shared" si="151"/>
        <v>#N/A</v>
      </c>
      <c r="O16" t="e">
        <f t="shared" si="151"/>
        <v>#N/A</v>
      </c>
      <c r="P16" t="e">
        <f t="shared" si="151"/>
        <v>#N/A</v>
      </c>
      <c r="Q16" t="e">
        <f t="shared" si="151"/>
        <v>#N/A</v>
      </c>
      <c r="R16" t="e">
        <f t="shared" si="151"/>
        <v>#N/A</v>
      </c>
      <c r="S16" t="e">
        <f t="shared" si="151"/>
        <v>#N/A</v>
      </c>
      <c r="T16" t="e">
        <f t="shared" si="151"/>
        <v>#N/A</v>
      </c>
      <c r="U16" t="e">
        <f t="shared" si="151"/>
        <v>#N/A</v>
      </c>
      <c r="V16" t="e">
        <f t="shared" si="152"/>
        <v>#N/A</v>
      </c>
      <c r="W16" t="e">
        <f t="shared" si="152"/>
        <v>#N/A</v>
      </c>
      <c r="X16" t="e">
        <f t="shared" si="152"/>
        <v>#N/A</v>
      </c>
      <c r="Y16" t="e">
        <f t="shared" si="152"/>
        <v>#N/A</v>
      </c>
      <c r="Z16" t="e">
        <f t="shared" si="152"/>
        <v>#N/A</v>
      </c>
      <c r="AA16" t="e">
        <f t="shared" si="152"/>
        <v>#N/A</v>
      </c>
      <c r="AB16" t="e">
        <f t="shared" si="152"/>
        <v>#N/A</v>
      </c>
      <c r="AC16" t="e">
        <f t="shared" si="157"/>
        <v>#N/A</v>
      </c>
      <c r="AD16" t="e">
        <f t="shared" si="158"/>
        <v>#N/A</v>
      </c>
      <c r="AE16" t="e">
        <f t="shared" si="159"/>
        <v>#N/A</v>
      </c>
      <c r="AF16" t="e">
        <f t="shared" si="160"/>
        <v>#N/A</v>
      </c>
      <c r="AG16" t="e">
        <f t="shared" si="161"/>
        <v>#N/A</v>
      </c>
      <c r="AH16" t="e">
        <f t="shared" si="162"/>
        <v>#N/A</v>
      </c>
      <c r="AI16" t="e">
        <f t="shared" si="163"/>
        <v>#N/A</v>
      </c>
      <c r="AJ16" t="e">
        <f t="shared" si="164"/>
        <v>#N/A</v>
      </c>
      <c r="AK16" t="e">
        <f t="shared" si="165"/>
        <v>#N/A</v>
      </c>
      <c r="AL16" t="e">
        <f t="shared" si="154"/>
        <v>#N/A</v>
      </c>
      <c r="AM16" t="e">
        <f t="shared" si="154"/>
        <v>#N/A</v>
      </c>
      <c r="AN16" t="e">
        <f t="shared" si="154"/>
        <v>#N/A</v>
      </c>
      <c r="AO16" t="e">
        <f t="shared" si="154"/>
        <v>#N/A</v>
      </c>
      <c r="AP16" t="e">
        <f t="shared" si="154"/>
        <v>#N/A</v>
      </c>
      <c r="AQ16" t="e">
        <f t="shared" si="154"/>
        <v>#N/A</v>
      </c>
      <c r="AR16" t="e">
        <f t="shared" si="154"/>
        <v>#N/A</v>
      </c>
      <c r="AS16" t="e">
        <f t="shared" si="154"/>
        <v>#N/A</v>
      </c>
      <c r="AT16" t="e">
        <f t="shared" si="154"/>
        <v>#N/A</v>
      </c>
      <c r="AU16" t="e">
        <f t="shared" si="166"/>
        <v>#N/A</v>
      </c>
      <c r="AV16" t="e">
        <f t="shared" si="166"/>
        <v>#N/A</v>
      </c>
      <c r="AW16" t="e">
        <f t="shared" si="166"/>
        <v>#N/A</v>
      </c>
      <c r="AX16" t="e">
        <f t="shared" si="166"/>
        <v>#N/A</v>
      </c>
      <c r="AY16" t="e">
        <f t="shared" si="166"/>
        <v>#N/A</v>
      </c>
      <c r="AZ16" t="e">
        <f t="shared" si="166"/>
        <v>#N/A</v>
      </c>
      <c r="BA16" t="e">
        <f t="shared" si="166"/>
        <v>#N/A</v>
      </c>
      <c r="BB16" t="e">
        <f t="shared" si="166"/>
        <v>#N/A</v>
      </c>
      <c r="BC16" t="e">
        <f t="shared" si="166"/>
        <v>#N/A</v>
      </c>
      <c r="BD16" t="e">
        <f t="shared" si="166"/>
        <v>#N/A</v>
      </c>
      <c r="BE16" t="e">
        <f t="shared" si="166"/>
        <v>#N/A</v>
      </c>
      <c r="BF16" t="e">
        <f t="shared" si="166"/>
        <v>#N/A</v>
      </c>
      <c r="BG16" t="e">
        <f t="shared" si="166"/>
        <v>#N/A</v>
      </c>
      <c r="BH16" t="e">
        <f t="shared" si="166"/>
        <v>#N/A</v>
      </c>
      <c r="BI16" t="e">
        <f t="shared" si="166"/>
        <v>#N/A</v>
      </c>
      <c r="BJ16" t="e">
        <f t="shared" si="166"/>
        <v>#N/A</v>
      </c>
      <c r="BK16" t="e">
        <f t="shared" si="166"/>
        <v>#N/A</v>
      </c>
      <c r="BL16" t="e">
        <f t="shared" si="166"/>
        <v>#N/A</v>
      </c>
      <c r="BM16" t="e">
        <f t="shared" si="166"/>
        <v>#N/A</v>
      </c>
      <c r="BN16" t="e">
        <f t="shared" si="166"/>
        <v>#N/A</v>
      </c>
      <c r="BO16" t="e">
        <f t="shared" si="166"/>
        <v>#N/A</v>
      </c>
      <c r="BP16" t="e">
        <f t="shared" si="166"/>
        <v>#N/A</v>
      </c>
      <c r="BQ16" t="e">
        <f t="shared" si="166"/>
        <v>#N/A</v>
      </c>
      <c r="BR16" t="e">
        <f t="shared" si="166"/>
        <v>#N/A</v>
      </c>
      <c r="BS16" t="e">
        <f t="shared" si="166"/>
        <v>#N/A</v>
      </c>
      <c r="BT16" t="e">
        <f t="shared" si="166"/>
        <v>#N/A</v>
      </c>
      <c r="BU16" t="e">
        <f t="shared" si="166"/>
        <v>#N/A</v>
      </c>
      <c r="BV16" t="e">
        <f t="shared" si="156"/>
        <v>#N/A</v>
      </c>
      <c r="BW16" t="e">
        <f t="shared" si="156"/>
        <v>#N/A</v>
      </c>
      <c r="BX16" t="e">
        <f t="shared" si="156"/>
        <v>#N/A</v>
      </c>
      <c r="BY16" t="e">
        <f t="shared" si="156"/>
        <v>#N/A</v>
      </c>
      <c r="BZ16" t="e">
        <f t="shared" si="156"/>
        <v>#N/A</v>
      </c>
      <c r="CA16" t="e">
        <f t="shared" si="156"/>
        <v>#N/A</v>
      </c>
      <c r="CB16" t="e">
        <f t="shared" si="156"/>
        <v>#N/A</v>
      </c>
      <c r="CC16" t="e">
        <f t="shared" si="156"/>
        <v>#N/A</v>
      </c>
      <c r="CD16" t="e">
        <f t="shared" si="156"/>
        <v>#N/A</v>
      </c>
    </row>
    <row r="17" spans="1:82" x14ac:dyDescent="0.25">
      <c r="A17" s="7">
        <f>'DLX - JOLTS'!B18</f>
        <v>36831</v>
      </c>
      <c r="B17" t="e">
        <f t="shared" ref="B17:K26" si="167">VLOOKUP($A17,JOLTS_data,B$3+1)</f>
        <v>#N/A</v>
      </c>
      <c r="C17" t="e">
        <f t="shared" si="167"/>
        <v>#N/A</v>
      </c>
      <c r="D17" t="e">
        <f t="shared" si="167"/>
        <v>#N/A</v>
      </c>
      <c r="E17" t="e">
        <f t="shared" si="167"/>
        <v>#N/A</v>
      </c>
      <c r="F17" t="e">
        <f t="shared" si="167"/>
        <v>#N/A</v>
      </c>
      <c r="G17" t="e">
        <f t="shared" si="167"/>
        <v>#N/A</v>
      </c>
      <c r="H17" t="e">
        <f t="shared" si="167"/>
        <v>#N/A</v>
      </c>
      <c r="I17" t="e">
        <f t="shared" si="167"/>
        <v>#N/A</v>
      </c>
      <c r="J17" t="e">
        <f t="shared" si="167"/>
        <v>#N/A</v>
      </c>
      <c r="K17" t="e">
        <f t="shared" si="167"/>
        <v>#N/A</v>
      </c>
      <c r="L17" t="e">
        <f t="shared" ref="L17:U26" si="168">VLOOKUP($A17,JOLTS_data,L$3+1)</f>
        <v>#N/A</v>
      </c>
      <c r="M17" t="e">
        <f t="shared" si="168"/>
        <v>#N/A</v>
      </c>
      <c r="N17" t="e">
        <f t="shared" si="168"/>
        <v>#N/A</v>
      </c>
      <c r="O17" t="e">
        <f t="shared" si="168"/>
        <v>#N/A</v>
      </c>
      <c r="P17" t="e">
        <f t="shared" si="168"/>
        <v>#N/A</v>
      </c>
      <c r="Q17" t="e">
        <f t="shared" si="168"/>
        <v>#N/A</v>
      </c>
      <c r="R17" t="e">
        <f t="shared" si="168"/>
        <v>#N/A</v>
      </c>
      <c r="S17" t="e">
        <f t="shared" si="168"/>
        <v>#N/A</v>
      </c>
      <c r="T17" t="e">
        <f t="shared" si="168"/>
        <v>#N/A</v>
      </c>
      <c r="U17" t="e">
        <f t="shared" si="168"/>
        <v>#N/A</v>
      </c>
      <c r="V17" t="e">
        <f t="shared" ref="V17:AB26" si="169">VLOOKUP($A17,JOLTS_data,V$3+1)</f>
        <v>#N/A</v>
      </c>
      <c r="W17" t="e">
        <f t="shared" si="169"/>
        <v>#N/A</v>
      </c>
      <c r="X17" t="e">
        <f t="shared" si="169"/>
        <v>#N/A</v>
      </c>
      <c r="Y17" t="e">
        <f t="shared" si="169"/>
        <v>#N/A</v>
      </c>
      <c r="Z17" t="e">
        <f t="shared" si="169"/>
        <v>#N/A</v>
      </c>
      <c r="AA17" t="e">
        <f t="shared" si="169"/>
        <v>#N/A</v>
      </c>
      <c r="AB17" t="e">
        <f t="shared" si="169"/>
        <v>#N/A</v>
      </c>
      <c r="AC17" t="e">
        <f t="shared" si="157"/>
        <v>#N/A</v>
      </c>
      <c r="AD17" t="e">
        <f t="shared" si="158"/>
        <v>#N/A</v>
      </c>
      <c r="AE17" t="e">
        <f t="shared" si="159"/>
        <v>#N/A</v>
      </c>
      <c r="AF17" t="e">
        <f t="shared" si="160"/>
        <v>#N/A</v>
      </c>
      <c r="AG17" t="e">
        <f t="shared" si="161"/>
        <v>#N/A</v>
      </c>
      <c r="AH17" t="e">
        <f t="shared" si="162"/>
        <v>#N/A</v>
      </c>
      <c r="AI17" t="e">
        <f t="shared" si="163"/>
        <v>#N/A</v>
      </c>
      <c r="AJ17" t="e">
        <f t="shared" si="164"/>
        <v>#N/A</v>
      </c>
      <c r="AK17" t="e">
        <f t="shared" si="165"/>
        <v>#N/A</v>
      </c>
      <c r="AL17" t="e">
        <f t="shared" si="154"/>
        <v>#N/A</v>
      </c>
      <c r="AM17" t="e">
        <f t="shared" si="154"/>
        <v>#N/A</v>
      </c>
      <c r="AN17" t="e">
        <f t="shared" si="154"/>
        <v>#N/A</v>
      </c>
      <c r="AO17" t="e">
        <f t="shared" si="154"/>
        <v>#N/A</v>
      </c>
      <c r="AP17" t="e">
        <f t="shared" si="154"/>
        <v>#N/A</v>
      </c>
      <c r="AQ17" t="e">
        <f t="shared" si="154"/>
        <v>#N/A</v>
      </c>
      <c r="AR17" t="e">
        <f t="shared" si="154"/>
        <v>#N/A</v>
      </c>
      <c r="AS17" t="e">
        <f t="shared" si="154"/>
        <v>#N/A</v>
      </c>
      <c r="AT17" t="e">
        <f t="shared" si="154"/>
        <v>#N/A</v>
      </c>
      <c r="AU17" t="e">
        <f t="shared" si="166"/>
        <v>#N/A</v>
      </c>
      <c r="AV17" t="e">
        <f t="shared" si="166"/>
        <v>#N/A</v>
      </c>
      <c r="AW17" t="e">
        <f t="shared" si="166"/>
        <v>#N/A</v>
      </c>
      <c r="AX17" t="e">
        <f t="shared" si="166"/>
        <v>#N/A</v>
      </c>
      <c r="AY17" t="e">
        <f t="shared" si="166"/>
        <v>#N/A</v>
      </c>
      <c r="AZ17" t="e">
        <f t="shared" si="166"/>
        <v>#N/A</v>
      </c>
      <c r="BA17" t="e">
        <f t="shared" si="166"/>
        <v>#N/A</v>
      </c>
      <c r="BB17" t="e">
        <f t="shared" si="166"/>
        <v>#N/A</v>
      </c>
      <c r="BC17" t="e">
        <f t="shared" si="166"/>
        <v>#N/A</v>
      </c>
      <c r="BD17" t="e">
        <f t="shared" si="166"/>
        <v>#N/A</v>
      </c>
      <c r="BE17" t="e">
        <f t="shared" si="166"/>
        <v>#N/A</v>
      </c>
      <c r="BF17" t="e">
        <f t="shared" si="166"/>
        <v>#N/A</v>
      </c>
      <c r="BG17" t="e">
        <f t="shared" si="166"/>
        <v>#N/A</v>
      </c>
      <c r="BH17" t="e">
        <f t="shared" si="166"/>
        <v>#N/A</v>
      </c>
      <c r="BI17" t="e">
        <f t="shared" si="166"/>
        <v>#N/A</v>
      </c>
      <c r="BJ17" t="e">
        <f t="shared" si="166"/>
        <v>#N/A</v>
      </c>
      <c r="BK17" t="e">
        <f t="shared" si="166"/>
        <v>#N/A</v>
      </c>
      <c r="BL17" t="e">
        <f t="shared" si="166"/>
        <v>#N/A</v>
      </c>
      <c r="BM17" t="e">
        <f t="shared" si="166"/>
        <v>#N/A</v>
      </c>
      <c r="BN17" t="e">
        <f t="shared" si="166"/>
        <v>#N/A</v>
      </c>
      <c r="BO17" t="e">
        <f t="shared" si="166"/>
        <v>#N/A</v>
      </c>
      <c r="BP17" t="e">
        <f t="shared" si="166"/>
        <v>#N/A</v>
      </c>
      <c r="BQ17" t="e">
        <f t="shared" si="166"/>
        <v>#N/A</v>
      </c>
      <c r="BR17" t="e">
        <f t="shared" si="166"/>
        <v>#N/A</v>
      </c>
      <c r="BS17" t="e">
        <f t="shared" si="166"/>
        <v>#N/A</v>
      </c>
      <c r="BT17" t="e">
        <f t="shared" si="166"/>
        <v>#N/A</v>
      </c>
      <c r="BU17" t="e">
        <f t="shared" si="166"/>
        <v>#N/A</v>
      </c>
      <c r="BV17" t="e">
        <f t="shared" si="156"/>
        <v>#N/A</v>
      </c>
      <c r="BW17" t="e">
        <f t="shared" si="156"/>
        <v>#N/A</v>
      </c>
      <c r="BX17" t="e">
        <f t="shared" si="156"/>
        <v>#N/A</v>
      </c>
      <c r="BY17" t="e">
        <f t="shared" si="156"/>
        <v>#N/A</v>
      </c>
      <c r="BZ17" t="e">
        <f t="shared" si="156"/>
        <v>#N/A</v>
      </c>
      <c r="CA17" t="e">
        <f t="shared" si="156"/>
        <v>#N/A</v>
      </c>
      <c r="CB17" t="e">
        <f t="shared" si="156"/>
        <v>#N/A</v>
      </c>
      <c r="CC17" t="e">
        <f t="shared" si="156"/>
        <v>#N/A</v>
      </c>
      <c r="CD17" t="e">
        <f t="shared" si="156"/>
        <v>#N/A</v>
      </c>
    </row>
    <row r="18" spans="1:82" x14ac:dyDescent="0.25">
      <c r="A18" s="7">
        <f>'DLX - JOLTS'!B19</f>
        <v>36861</v>
      </c>
      <c r="B18">
        <f t="shared" si="167"/>
        <v>5191</v>
      </c>
      <c r="C18">
        <f t="shared" si="167"/>
        <v>4695</v>
      </c>
      <c r="D18">
        <f t="shared" si="167"/>
        <v>231</v>
      </c>
      <c r="E18">
        <f t="shared" si="167"/>
        <v>450</v>
      </c>
      <c r="F18">
        <f t="shared" si="167"/>
        <v>798</v>
      </c>
      <c r="G18">
        <f t="shared" si="167"/>
        <v>841</v>
      </c>
      <c r="H18">
        <f t="shared" si="167"/>
        <v>879</v>
      </c>
      <c r="I18">
        <f t="shared" si="167"/>
        <v>595</v>
      </c>
      <c r="J18">
        <f t="shared" si="167"/>
        <v>497</v>
      </c>
      <c r="K18">
        <f t="shared" si="167"/>
        <v>5438</v>
      </c>
      <c r="L18">
        <f t="shared" si="168"/>
        <v>5114</v>
      </c>
      <c r="M18">
        <f t="shared" si="168"/>
        <v>410</v>
      </c>
      <c r="N18">
        <f t="shared" si="168"/>
        <v>484</v>
      </c>
      <c r="O18">
        <f t="shared" si="168"/>
        <v>1189</v>
      </c>
      <c r="P18">
        <f t="shared" si="168"/>
        <v>974</v>
      </c>
      <c r="Q18">
        <f t="shared" si="168"/>
        <v>522</v>
      </c>
      <c r="R18">
        <f t="shared" si="168"/>
        <v>962</v>
      </c>
      <c r="S18">
        <f t="shared" si="168"/>
        <v>324</v>
      </c>
      <c r="T18">
        <f t="shared" si="168"/>
        <v>3.8</v>
      </c>
      <c r="U18">
        <f t="shared" si="168"/>
        <v>4</v>
      </c>
      <c r="V18">
        <f t="shared" si="169"/>
        <v>3.3</v>
      </c>
      <c r="W18">
        <f t="shared" si="169"/>
        <v>2.6</v>
      </c>
      <c r="X18">
        <f t="shared" si="169"/>
        <v>2.9</v>
      </c>
      <c r="Y18">
        <f t="shared" si="169"/>
        <v>4.8</v>
      </c>
      <c r="Z18">
        <f t="shared" si="169"/>
        <v>5.4</v>
      </c>
      <c r="AA18">
        <f t="shared" si="169"/>
        <v>4.7</v>
      </c>
      <c r="AB18">
        <f t="shared" si="169"/>
        <v>2.2999999999999998</v>
      </c>
      <c r="AC18">
        <f t="shared" si="157"/>
        <v>1.0475823540743594</v>
      </c>
      <c r="AD18">
        <f t="shared" si="158"/>
        <v>1.0892438764643237</v>
      </c>
      <c r="AE18">
        <f t="shared" si="159"/>
        <v>1.774891774891775</v>
      </c>
      <c r="AF18">
        <f t="shared" si="160"/>
        <v>1.0755555555555556</v>
      </c>
      <c r="AG18">
        <f t="shared" si="161"/>
        <v>1.4899749373433584</v>
      </c>
      <c r="AH18">
        <f t="shared" si="162"/>
        <v>1.1581450653983354</v>
      </c>
      <c r="AI18">
        <f t="shared" si="163"/>
        <v>0.59385665529010234</v>
      </c>
      <c r="AJ18">
        <f t="shared" si="164"/>
        <v>1.6168067226890757</v>
      </c>
      <c r="AK18">
        <f t="shared" si="165"/>
        <v>0.65191146881287731</v>
      </c>
      <c r="AL18">
        <f t="shared" si="154"/>
        <v>2.2999999999999998</v>
      </c>
      <c r="AM18">
        <f t="shared" si="154"/>
        <v>2.6</v>
      </c>
      <c r="AN18">
        <f t="shared" si="154"/>
        <v>1.8</v>
      </c>
      <c r="AO18">
        <f t="shared" si="154"/>
        <v>1.9</v>
      </c>
      <c r="AP18">
        <f t="shared" si="154"/>
        <v>2.6</v>
      </c>
      <c r="AQ18">
        <f t="shared" si="154"/>
        <v>3.1</v>
      </c>
      <c r="AR18">
        <f t="shared" si="154"/>
        <v>2</v>
      </c>
      <c r="AS18">
        <f t="shared" si="154"/>
        <v>5.2</v>
      </c>
      <c r="AT18">
        <f t="shared" si="154"/>
        <v>0.7</v>
      </c>
      <c r="AU18">
        <f t="shared" si="166"/>
        <v>3092</v>
      </c>
      <c r="AV18">
        <f t="shared" si="166"/>
        <v>2947</v>
      </c>
      <c r="AW18">
        <f t="shared" si="166"/>
        <v>125</v>
      </c>
      <c r="AX18">
        <f t="shared" si="166"/>
        <v>318</v>
      </c>
      <c r="AY18">
        <f t="shared" si="166"/>
        <v>689</v>
      </c>
      <c r="AZ18">
        <f t="shared" si="166"/>
        <v>518</v>
      </c>
      <c r="BA18">
        <f t="shared" si="166"/>
        <v>307</v>
      </c>
      <c r="BB18">
        <f t="shared" si="166"/>
        <v>626</v>
      </c>
      <c r="BC18">
        <f t="shared" si="166"/>
        <v>146</v>
      </c>
      <c r="BD18">
        <f t="shared" si="166"/>
        <v>4</v>
      </c>
      <c r="BE18">
        <f t="shared" si="166"/>
        <v>4.5</v>
      </c>
      <c r="BF18">
        <f t="shared" si="166"/>
        <v>6.6</v>
      </c>
      <c r="BG18">
        <f t="shared" si="166"/>
        <v>3.3</v>
      </c>
      <c r="BH18">
        <f t="shared" si="166"/>
        <v>4.3</v>
      </c>
      <c r="BI18">
        <f t="shared" si="166"/>
        <v>6.1</v>
      </c>
      <c r="BJ18">
        <f t="shared" si="166"/>
        <v>3.1</v>
      </c>
      <c r="BK18">
        <f t="shared" si="166"/>
        <v>7.5</v>
      </c>
      <c r="BL18">
        <f t="shared" si="166"/>
        <v>1.3</v>
      </c>
      <c r="BM18">
        <f t="shared" si="166"/>
        <v>5335</v>
      </c>
      <c r="BN18">
        <f t="shared" si="166"/>
        <v>5055</v>
      </c>
      <c r="BO18">
        <f t="shared" si="166"/>
        <v>446</v>
      </c>
      <c r="BP18">
        <f t="shared" si="166"/>
        <v>562</v>
      </c>
      <c r="BQ18">
        <f t="shared" si="166"/>
        <v>1125</v>
      </c>
      <c r="BR18">
        <f t="shared" si="166"/>
        <v>1022</v>
      </c>
      <c r="BS18">
        <f t="shared" si="166"/>
        <v>481</v>
      </c>
      <c r="BT18">
        <f t="shared" si="166"/>
        <v>894</v>
      </c>
      <c r="BU18">
        <f t="shared" si="166"/>
        <v>281</v>
      </c>
      <c r="BV18">
        <f t="shared" si="156"/>
        <v>4.0999999999999996</v>
      </c>
      <c r="BW18">
        <f t="shared" si="156"/>
        <v>4.5999999999999996</v>
      </c>
      <c r="BX18">
        <f t="shared" si="156"/>
        <v>6</v>
      </c>
      <c r="BY18">
        <f t="shared" si="156"/>
        <v>2.8</v>
      </c>
      <c r="BZ18">
        <f t="shared" si="156"/>
        <v>4.5</v>
      </c>
      <c r="CA18">
        <f t="shared" si="156"/>
        <v>5.8</v>
      </c>
      <c r="CB18">
        <f t="shared" si="156"/>
        <v>3.4</v>
      </c>
      <c r="CC18">
        <f t="shared" si="156"/>
        <v>8</v>
      </c>
      <c r="CD18">
        <f t="shared" si="156"/>
        <v>1.6</v>
      </c>
    </row>
    <row r="19" spans="1:82" x14ac:dyDescent="0.25">
      <c r="A19" s="7">
        <f>'DLX - JOLTS'!B20</f>
        <v>36892</v>
      </c>
      <c r="B19">
        <f t="shared" si="167"/>
        <v>5186</v>
      </c>
      <c r="C19">
        <f t="shared" si="167"/>
        <v>4714</v>
      </c>
      <c r="D19">
        <f t="shared" si="167"/>
        <v>184</v>
      </c>
      <c r="E19">
        <f t="shared" si="167"/>
        <v>421</v>
      </c>
      <c r="F19">
        <f t="shared" si="167"/>
        <v>893</v>
      </c>
      <c r="G19">
        <f t="shared" si="167"/>
        <v>760</v>
      </c>
      <c r="H19">
        <f t="shared" si="167"/>
        <v>813</v>
      </c>
      <c r="I19">
        <f t="shared" si="167"/>
        <v>694</v>
      </c>
      <c r="J19">
        <f t="shared" si="167"/>
        <v>472</v>
      </c>
      <c r="K19">
        <f t="shared" si="167"/>
        <v>5790</v>
      </c>
      <c r="L19">
        <f t="shared" si="168"/>
        <v>5433</v>
      </c>
      <c r="M19">
        <f t="shared" si="168"/>
        <v>483</v>
      </c>
      <c r="N19">
        <f t="shared" si="168"/>
        <v>522</v>
      </c>
      <c r="O19">
        <f t="shared" si="168"/>
        <v>1169</v>
      </c>
      <c r="P19">
        <f t="shared" si="168"/>
        <v>1169</v>
      </c>
      <c r="Q19">
        <f t="shared" si="168"/>
        <v>493</v>
      </c>
      <c r="R19">
        <f t="shared" si="168"/>
        <v>946</v>
      </c>
      <c r="S19">
        <f t="shared" si="168"/>
        <v>357</v>
      </c>
      <c r="T19">
        <f t="shared" si="168"/>
        <v>3.8</v>
      </c>
      <c r="U19">
        <f t="shared" si="168"/>
        <v>4.0999999999999996</v>
      </c>
      <c r="V19">
        <f t="shared" si="169"/>
        <v>2.6</v>
      </c>
      <c r="W19">
        <f t="shared" si="169"/>
        <v>2.4</v>
      </c>
      <c r="X19">
        <f t="shared" si="169"/>
        <v>3.3</v>
      </c>
      <c r="Y19">
        <f t="shared" si="169"/>
        <v>4.3</v>
      </c>
      <c r="Z19">
        <f t="shared" si="169"/>
        <v>5</v>
      </c>
      <c r="AA19">
        <f t="shared" si="169"/>
        <v>5.5</v>
      </c>
      <c r="AB19">
        <f t="shared" si="169"/>
        <v>2.2000000000000002</v>
      </c>
      <c r="AC19">
        <f t="shared" si="157"/>
        <v>1.1164674122637872</v>
      </c>
      <c r="AD19">
        <f t="shared" si="158"/>
        <v>1.1525243954179041</v>
      </c>
      <c r="AE19">
        <f t="shared" si="159"/>
        <v>2.625</v>
      </c>
      <c r="AF19">
        <f t="shared" si="160"/>
        <v>1.2399049881235154</v>
      </c>
      <c r="AG19">
        <f t="shared" si="161"/>
        <v>1.3090705487122061</v>
      </c>
      <c r="AH19">
        <f t="shared" si="162"/>
        <v>1.5381578947368422</v>
      </c>
      <c r="AI19">
        <f t="shared" si="163"/>
        <v>0.60639606396063961</v>
      </c>
      <c r="AJ19">
        <f t="shared" si="164"/>
        <v>1.3631123919308357</v>
      </c>
      <c r="AK19">
        <f t="shared" si="165"/>
        <v>0.75635593220338981</v>
      </c>
      <c r="AL19">
        <f t="shared" si="154"/>
        <v>2.5</v>
      </c>
      <c r="AM19">
        <f t="shared" si="154"/>
        <v>2.7</v>
      </c>
      <c r="AN19">
        <f t="shared" si="154"/>
        <v>2.2000000000000002</v>
      </c>
      <c r="AO19">
        <f t="shared" si="154"/>
        <v>1.7</v>
      </c>
      <c r="AP19">
        <f t="shared" si="154"/>
        <v>2.6</v>
      </c>
      <c r="AQ19">
        <f t="shared" si="154"/>
        <v>3.4</v>
      </c>
      <c r="AR19">
        <f t="shared" si="154"/>
        <v>1.8</v>
      </c>
      <c r="AS19">
        <f t="shared" si="154"/>
        <v>5.8</v>
      </c>
      <c r="AT19">
        <f t="shared" si="154"/>
        <v>0.9</v>
      </c>
      <c r="AU19">
        <f t="shared" si="166"/>
        <v>3246</v>
      </c>
      <c r="AV19">
        <f t="shared" si="166"/>
        <v>3055</v>
      </c>
      <c r="AW19">
        <f t="shared" si="166"/>
        <v>153</v>
      </c>
      <c r="AX19">
        <f t="shared" si="166"/>
        <v>296</v>
      </c>
      <c r="AY19">
        <f t="shared" si="166"/>
        <v>682</v>
      </c>
      <c r="AZ19">
        <f t="shared" si="166"/>
        <v>573</v>
      </c>
      <c r="BA19">
        <f t="shared" si="166"/>
        <v>280</v>
      </c>
      <c r="BB19">
        <f t="shared" si="166"/>
        <v>692</v>
      </c>
      <c r="BC19">
        <f t="shared" si="166"/>
        <v>191</v>
      </c>
      <c r="BD19">
        <f t="shared" si="166"/>
        <v>4.4000000000000004</v>
      </c>
      <c r="BE19">
        <f t="shared" si="166"/>
        <v>4.9000000000000004</v>
      </c>
      <c r="BF19">
        <f t="shared" si="166"/>
        <v>6.3</v>
      </c>
      <c r="BG19">
        <f t="shared" si="166"/>
        <v>3.5</v>
      </c>
      <c r="BH19">
        <f t="shared" si="166"/>
        <v>4.8</v>
      </c>
      <c r="BI19">
        <f t="shared" si="166"/>
        <v>7.1</v>
      </c>
      <c r="BJ19">
        <f t="shared" si="166"/>
        <v>2.9</v>
      </c>
      <c r="BK19">
        <f t="shared" si="166"/>
        <v>8</v>
      </c>
      <c r="BL19">
        <f t="shared" si="166"/>
        <v>1.6</v>
      </c>
      <c r="BM19">
        <f t="shared" si="166"/>
        <v>5838</v>
      </c>
      <c r="BN19">
        <f t="shared" si="166"/>
        <v>5509</v>
      </c>
      <c r="BO19">
        <f t="shared" si="166"/>
        <v>429</v>
      </c>
      <c r="BP19">
        <f t="shared" si="166"/>
        <v>594</v>
      </c>
      <c r="BQ19">
        <f t="shared" si="166"/>
        <v>1266</v>
      </c>
      <c r="BR19">
        <f t="shared" si="166"/>
        <v>1193</v>
      </c>
      <c r="BS19">
        <f t="shared" si="166"/>
        <v>442</v>
      </c>
      <c r="BT19">
        <f t="shared" si="166"/>
        <v>960</v>
      </c>
      <c r="BU19">
        <f t="shared" si="166"/>
        <v>329</v>
      </c>
      <c r="BV19">
        <f t="shared" si="156"/>
        <v>4.4000000000000004</v>
      </c>
      <c r="BW19">
        <f t="shared" si="156"/>
        <v>4.9000000000000004</v>
      </c>
      <c r="BX19">
        <f t="shared" si="156"/>
        <v>7.1</v>
      </c>
      <c r="BY19">
        <f t="shared" si="156"/>
        <v>3.1</v>
      </c>
      <c r="BZ19">
        <f t="shared" si="156"/>
        <v>4.5</v>
      </c>
      <c r="CA19">
        <f t="shared" si="156"/>
        <v>6.9</v>
      </c>
      <c r="CB19">
        <f t="shared" si="156"/>
        <v>3.2</v>
      </c>
      <c r="CC19">
        <f t="shared" si="156"/>
        <v>7.9</v>
      </c>
      <c r="CD19">
        <f t="shared" si="156"/>
        <v>1.7</v>
      </c>
    </row>
    <row r="20" spans="1:82" x14ac:dyDescent="0.25">
      <c r="A20" s="7">
        <f>'DLX - JOLTS'!B21</f>
        <v>36923</v>
      </c>
      <c r="B20">
        <f t="shared" si="167"/>
        <v>4702</v>
      </c>
      <c r="C20">
        <f t="shared" si="167"/>
        <v>4277</v>
      </c>
      <c r="D20">
        <f t="shared" si="167"/>
        <v>242</v>
      </c>
      <c r="E20">
        <f t="shared" si="167"/>
        <v>397</v>
      </c>
      <c r="F20">
        <f t="shared" si="167"/>
        <v>864</v>
      </c>
      <c r="G20">
        <f t="shared" si="167"/>
        <v>714</v>
      </c>
      <c r="H20">
        <f t="shared" si="167"/>
        <v>797</v>
      </c>
      <c r="I20">
        <f t="shared" si="167"/>
        <v>644</v>
      </c>
      <c r="J20">
        <f t="shared" si="167"/>
        <v>426</v>
      </c>
      <c r="K20">
        <f t="shared" si="167"/>
        <v>5396</v>
      </c>
      <c r="L20">
        <f t="shared" si="168"/>
        <v>5031</v>
      </c>
      <c r="M20">
        <f t="shared" si="168"/>
        <v>469</v>
      </c>
      <c r="N20">
        <f t="shared" si="168"/>
        <v>447</v>
      </c>
      <c r="O20">
        <f t="shared" si="168"/>
        <v>1062</v>
      </c>
      <c r="P20">
        <f t="shared" si="168"/>
        <v>927</v>
      </c>
      <c r="Q20">
        <f t="shared" si="168"/>
        <v>528</v>
      </c>
      <c r="R20">
        <f t="shared" si="168"/>
        <v>960</v>
      </c>
      <c r="S20">
        <f t="shared" si="168"/>
        <v>365</v>
      </c>
      <c r="T20">
        <f t="shared" si="168"/>
        <v>3.4</v>
      </c>
      <c r="U20">
        <f t="shared" si="168"/>
        <v>3.7</v>
      </c>
      <c r="V20">
        <f t="shared" si="169"/>
        <v>3.4</v>
      </c>
      <c r="W20">
        <f t="shared" si="169"/>
        <v>2.2999999999999998</v>
      </c>
      <c r="X20">
        <f t="shared" si="169"/>
        <v>3.2</v>
      </c>
      <c r="Y20">
        <f t="shared" si="169"/>
        <v>4.0999999999999996</v>
      </c>
      <c r="Z20">
        <f t="shared" si="169"/>
        <v>4.9000000000000004</v>
      </c>
      <c r="AA20">
        <f t="shared" si="169"/>
        <v>5.0999999999999996</v>
      </c>
      <c r="AB20">
        <f t="shared" si="169"/>
        <v>2</v>
      </c>
      <c r="AC20">
        <f t="shared" si="157"/>
        <v>1.1475967673330498</v>
      </c>
      <c r="AD20">
        <f t="shared" si="158"/>
        <v>1.1762917933130699</v>
      </c>
      <c r="AE20">
        <f t="shared" si="159"/>
        <v>1.9380165289256199</v>
      </c>
      <c r="AF20">
        <f t="shared" si="160"/>
        <v>1.1259445843828715</v>
      </c>
      <c r="AG20">
        <f t="shared" si="161"/>
        <v>1.2291666666666667</v>
      </c>
      <c r="AH20">
        <f t="shared" si="162"/>
        <v>1.2983193277310925</v>
      </c>
      <c r="AI20">
        <f t="shared" si="163"/>
        <v>0.66248431618569636</v>
      </c>
      <c r="AJ20">
        <f t="shared" si="164"/>
        <v>1.4906832298136645</v>
      </c>
      <c r="AK20">
        <f t="shared" si="165"/>
        <v>0.85680751173708924</v>
      </c>
      <c r="AL20">
        <f t="shared" si="154"/>
        <v>2.5</v>
      </c>
      <c r="AM20">
        <f t="shared" si="154"/>
        <v>2.8</v>
      </c>
      <c r="AN20">
        <f t="shared" si="154"/>
        <v>2.5</v>
      </c>
      <c r="AO20">
        <f t="shared" si="154"/>
        <v>1.4</v>
      </c>
      <c r="AP20">
        <f t="shared" si="154"/>
        <v>3.2</v>
      </c>
      <c r="AQ20">
        <f t="shared" si="154"/>
        <v>3.2</v>
      </c>
      <c r="AR20">
        <f t="shared" si="154"/>
        <v>2.1</v>
      </c>
      <c r="AS20">
        <f t="shared" si="154"/>
        <v>5</v>
      </c>
      <c r="AT20">
        <f t="shared" si="154"/>
        <v>0.8</v>
      </c>
      <c r="AU20">
        <f t="shared" ref="AU20:BU26" si="170">VLOOKUP($A20,JOLTS_data,AU$3+1)</f>
        <v>3270</v>
      </c>
      <c r="AV20">
        <f t="shared" si="170"/>
        <v>3095</v>
      </c>
      <c r="AW20">
        <f t="shared" si="170"/>
        <v>168</v>
      </c>
      <c r="AX20">
        <f t="shared" si="170"/>
        <v>241</v>
      </c>
      <c r="AY20">
        <f t="shared" si="170"/>
        <v>839</v>
      </c>
      <c r="AZ20">
        <f t="shared" si="170"/>
        <v>538</v>
      </c>
      <c r="BA20">
        <f t="shared" si="170"/>
        <v>322</v>
      </c>
      <c r="BB20">
        <f t="shared" si="170"/>
        <v>600</v>
      </c>
      <c r="BC20">
        <f t="shared" si="170"/>
        <v>176</v>
      </c>
      <c r="BD20">
        <f t="shared" si="170"/>
        <v>4</v>
      </c>
      <c r="BE20">
        <f t="shared" si="170"/>
        <v>4.5</v>
      </c>
      <c r="BF20">
        <f t="shared" si="170"/>
        <v>6.7</v>
      </c>
      <c r="BG20">
        <f t="shared" si="170"/>
        <v>3.1</v>
      </c>
      <c r="BH20">
        <f t="shared" si="170"/>
        <v>4.4000000000000004</v>
      </c>
      <c r="BI20">
        <f t="shared" si="170"/>
        <v>5.7</v>
      </c>
      <c r="BJ20">
        <f t="shared" si="170"/>
        <v>3.1</v>
      </c>
      <c r="BK20">
        <f t="shared" si="170"/>
        <v>7.4</v>
      </c>
      <c r="BL20">
        <f t="shared" si="170"/>
        <v>1.5</v>
      </c>
      <c r="BM20">
        <f t="shared" si="170"/>
        <v>5344</v>
      </c>
      <c r="BN20">
        <f t="shared" si="170"/>
        <v>5037</v>
      </c>
      <c r="BO20">
        <f t="shared" si="170"/>
        <v>461</v>
      </c>
      <c r="BP20">
        <f t="shared" si="170"/>
        <v>524</v>
      </c>
      <c r="BQ20">
        <f t="shared" si="170"/>
        <v>1144</v>
      </c>
      <c r="BR20">
        <f t="shared" si="170"/>
        <v>963</v>
      </c>
      <c r="BS20">
        <f t="shared" si="170"/>
        <v>474</v>
      </c>
      <c r="BT20">
        <f t="shared" si="170"/>
        <v>889</v>
      </c>
      <c r="BU20">
        <f t="shared" si="170"/>
        <v>308</v>
      </c>
      <c r="BV20">
        <f t="shared" si="156"/>
        <v>4.0999999999999996</v>
      </c>
      <c r="BW20">
        <f t="shared" si="156"/>
        <v>4.5</v>
      </c>
      <c r="BX20">
        <f t="shared" si="156"/>
        <v>6.9</v>
      </c>
      <c r="BY20">
        <f t="shared" si="156"/>
        <v>2.6</v>
      </c>
      <c r="BZ20">
        <f t="shared" si="156"/>
        <v>4</v>
      </c>
      <c r="CA20">
        <f t="shared" si="156"/>
        <v>5.5</v>
      </c>
      <c r="CB20">
        <f t="shared" si="156"/>
        <v>3.4</v>
      </c>
      <c r="CC20">
        <f t="shared" si="156"/>
        <v>8</v>
      </c>
      <c r="CD20">
        <f t="shared" si="156"/>
        <v>1.7</v>
      </c>
    </row>
    <row r="21" spans="1:82" x14ac:dyDescent="0.25">
      <c r="A21" s="7">
        <f>'DLX - JOLTS'!B22</f>
        <v>36951</v>
      </c>
      <c r="B21">
        <f t="shared" si="167"/>
        <v>4774</v>
      </c>
      <c r="C21">
        <f t="shared" si="167"/>
        <v>4336</v>
      </c>
      <c r="D21">
        <f t="shared" si="167"/>
        <v>211</v>
      </c>
      <c r="E21">
        <f t="shared" si="167"/>
        <v>394</v>
      </c>
      <c r="F21">
        <f t="shared" si="167"/>
        <v>691</v>
      </c>
      <c r="G21">
        <f t="shared" si="167"/>
        <v>893</v>
      </c>
      <c r="H21">
        <f t="shared" si="167"/>
        <v>759</v>
      </c>
      <c r="I21">
        <f t="shared" si="167"/>
        <v>697</v>
      </c>
      <c r="J21">
        <f t="shared" si="167"/>
        <v>438</v>
      </c>
      <c r="K21">
        <f t="shared" si="167"/>
        <v>5614</v>
      </c>
      <c r="L21">
        <f t="shared" si="168"/>
        <v>5261</v>
      </c>
      <c r="M21">
        <f t="shared" si="168"/>
        <v>531</v>
      </c>
      <c r="N21">
        <f t="shared" si="168"/>
        <v>466</v>
      </c>
      <c r="O21">
        <f t="shared" si="168"/>
        <v>1113</v>
      </c>
      <c r="P21">
        <f t="shared" si="168"/>
        <v>1037</v>
      </c>
      <c r="Q21">
        <f t="shared" si="168"/>
        <v>524</v>
      </c>
      <c r="R21">
        <f t="shared" si="168"/>
        <v>960</v>
      </c>
      <c r="S21">
        <f t="shared" si="168"/>
        <v>353</v>
      </c>
      <c r="T21">
        <f t="shared" si="168"/>
        <v>3.5</v>
      </c>
      <c r="U21">
        <f t="shared" si="168"/>
        <v>3.7</v>
      </c>
      <c r="V21">
        <f t="shared" si="169"/>
        <v>3</v>
      </c>
      <c r="W21">
        <f t="shared" si="169"/>
        <v>2.2999999999999998</v>
      </c>
      <c r="X21">
        <f t="shared" si="169"/>
        <v>2.6</v>
      </c>
      <c r="Y21">
        <f t="shared" si="169"/>
        <v>5.0999999999999996</v>
      </c>
      <c r="Z21">
        <f t="shared" si="169"/>
        <v>4.7</v>
      </c>
      <c r="AA21">
        <f t="shared" si="169"/>
        <v>5.5</v>
      </c>
      <c r="AB21">
        <f t="shared" si="169"/>
        <v>2</v>
      </c>
      <c r="AC21">
        <f t="shared" si="157"/>
        <v>1.1759530791788857</v>
      </c>
      <c r="AD21">
        <f t="shared" si="158"/>
        <v>1.2133302583025831</v>
      </c>
      <c r="AE21">
        <f t="shared" si="159"/>
        <v>2.5165876777251186</v>
      </c>
      <c r="AF21">
        <f t="shared" si="160"/>
        <v>1.1827411167512691</v>
      </c>
      <c r="AG21">
        <f t="shared" si="161"/>
        <v>1.6107091172214183</v>
      </c>
      <c r="AH21">
        <f t="shared" si="162"/>
        <v>1.1612541993281076</v>
      </c>
      <c r="AI21">
        <f t="shared" si="163"/>
        <v>0.69038208168642956</v>
      </c>
      <c r="AJ21">
        <f t="shared" si="164"/>
        <v>1.3773314203730274</v>
      </c>
      <c r="AK21">
        <f t="shared" si="165"/>
        <v>0.80593607305936077</v>
      </c>
      <c r="AL21">
        <f t="shared" si="154"/>
        <v>2.4</v>
      </c>
      <c r="AM21">
        <f t="shared" si="154"/>
        <v>2.7</v>
      </c>
      <c r="AN21">
        <f t="shared" si="154"/>
        <v>3</v>
      </c>
      <c r="AO21">
        <f t="shared" si="154"/>
        <v>1.4</v>
      </c>
      <c r="AP21">
        <f t="shared" si="154"/>
        <v>2.8</v>
      </c>
      <c r="AQ21">
        <f t="shared" si="154"/>
        <v>3.4</v>
      </c>
      <c r="AR21">
        <f t="shared" si="154"/>
        <v>2.1</v>
      </c>
      <c r="AS21">
        <f t="shared" si="154"/>
        <v>5</v>
      </c>
      <c r="AT21">
        <f t="shared" si="154"/>
        <v>0.8</v>
      </c>
      <c r="AU21">
        <f t="shared" si="170"/>
        <v>3134</v>
      </c>
      <c r="AV21">
        <f t="shared" si="170"/>
        <v>2972</v>
      </c>
      <c r="AW21">
        <f t="shared" si="170"/>
        <v>203</v>
      </c>
      <c r="AX21">
        <f t="shared" si="170"/>
        <v>240</v>
      </c>
      <c r="AY21">
        <f t="shared" si="170"/>
        <v>727</v>
      </c>
      <c r="AZ21">
        <f t="shared" si="170"/>
        <v>566</v>
      </c>
      <c r="BA21">
        <f t="shared" si="170"/>
        <v>329</v>
      </c>
      <c r="BB21">
        <f t="shared" si="170"/>
        <v>596</v>
      </c>
      <c r="BC21">
        <f t="shared" si="170"/>
        <v>162</v>
      </c>
      <c r="BD21">
        <f t="shared" si="170"/>
        <v>4.4000000000000004</v>
      </c>
      <c r="BE21">
        <f t="shared" si="170"/>
        <v>4.9000000000000004</v>
      </c>
      <c r="BF21">
        <f t="shared" si="170"/>
        <v>7.3</v>
      </c>
      <c r="BG21">
        <f t="shared" si="170"/>
        <v>3.3</v>
      </c>
      <c r="BH21">
        <f t="shared" si="170"/>
        <v>4.5999999999999996</v>
      </c>
      <c r="BI21">
        <f t="shared" si="170"/>
        <v>6.9</v>
      </c>
      <c r="BJ21">
        <f t="shared" si="170"/>
        <v>3</v>
      </c>
      <c r="BK21">
        <f t="shared" si="170"/>
        <v>8.1</v>
      </c>
      <c r="BL21">
        <f t="shared" si="170"/>
        <v>1.4</v>
      </c>
      <c r="BM21">
        <f t="shared" si="170"/>
        <v>5787</v>
      </c>
      <c r="BN21">
        <f t="shared" si="170"/>
        <v>5484</v>
      </c>
      <c r="BO21">
        <f t="shared" si="170"/>
        <v>501</v>
      </c>
      <c r="BP21">
        <f t="shared" si="170"/>
        <v>564</v>
      </c>
      <c r="BQ21">
        <f t="shared" si="170"/>
        <v>1218</v>
      </c>
      <c r="BR21">
        <f t="shared" si="170"/>
        <v>1151</v>
      </c>
      <c r="BS21">
        <f t="shared" si="170"/>
        <v>467</v>
      </c>
      <c r="BT21">
        <f t="shared" si="170"/>
        <v>974</v>
      </c>
      <c r="BU21">
        <f t="shared" si="170"/>
        <v>303</v>
      </c>
      <c r="BV21">
        <f t="shared" si="156"/>
        <v>4.2</v>
      </c>
      <c r="BW21">
        <f t="shared" si="156"/>
        <v>4.7</v>
      </c>
      <c r="BX21">
        <f t="shared" si="156"/>
        <v>7.7</v>
      </c>
      <c r="BY21">
        <f t="shared" si="156"/>
        <v>2.7</v>
      </c>
      <c r="BZ21">
        <f t="shared" si="156"/>
        <v>4.2</v>
      </c>
      <c r="CA21">
        <f t="shared" si="156"/>
        <v>6.2</v>
      </c>
      <c r="CB21">
        <f t="shared" si="156"/>
        <v>3.4</v>
      </c>
      <c r="CC21">
        <f t="shared" si="156"/>
        <v>8</v>
      </c>
      <c r="CD21">
        <f t="shared" si="156"/>
        <v>1.7</v>
      </c>
    </row>
    <row r="22" spans="1:82" x14ac:dyDescent="0.25">
      <c r="A22" s="7">
        <f>'DLX - JOLTS'!B23</f>
        <v>36982</v>
      </c>
      <c r="B22">
        <f t="shared" si="167"/>
        <v>4653</v>
      </c>
      <c r="C22">
        <f t="shared" si="167"/>
        <v>4192</v>
      </c>
      <c r="D22">
        <f t="shared" si="167"/>
        <v>230</v>
      </c>
      <c r="E22">
        <f t="shared" si="167"/>
        <v>310</v>
      </c>
      <c r="F22">
        <f t="shared" si="167"/>
        <v>817</v>
      </c>
      <c r="G22">
        <f t="shared" si="167"/>
        <v>842</v>
      </c>
      <c r="H22">
        <f t="shared" si="167"/>
        <v>723</v>
      </c>
      <c r="I22">
        <f t="shared" si="167"/>
        <v>598</v>
      </c>
      <c r="J22">
        <f t="shared" si="167"/>
        <v>460</v>
      </c>
      <c r="K22">
        <f t="shared" si="167"/>
        <v>5386</v>
      </c>
      <c r="L22">
        <f t="shared" si="168"/>
        <v>5032</v>
      </c>
      <c r="M22">
        <f t="shared" si="168"/>
        <v>450</v>
      </c>
      <c r="N22">
        <f t="shared" si="168"/>
        <v>442</v>
      </c>
      <c r="O22">
        <f t="shared" si="168"/>
        <v>1128</v>
      </c>
      <c r="P22">
        <f t="shared" si="168"/>
        <v>850</v>
      </c>
      <c r="Q22">
        <f t="shared" si="168"/>
        <v>497</v>
      </c>
      <c r="R22">
        <f t="shared" si="168"/>
        <v>1074</v>
      </c>
      <c r="S22">
        <f t="shared" si="168"/>
        <v>354</v>
      </c>
      <c r="T22">
        <f t="shared" si="168"/>
        <v>3.4</v>
      </c>
      <c r="U22">
        <f t="shared" si="168"/>
        <v>3.6</v>
      </c>
      <c r="V22">
        <f t="shared" si="169"/>
        <v>3.2</v>
      </c>
      <c r="W22">
        <f t="shared" si="169"/>
        <v>1.8</v>
      </c>
      <c r="X22">
        <f t="shared" si="169"/>
        <v>3</v>
      </c>
      <c r="Y22">
        <f t="shared" si="169"/>
        <v>4.8</v>
      </c>
      <c r="Z22">
        <f t="shared" si="169"/>
        <v>4.5</v>
      </c>
      <c r="AA22">
        <f t="shared" si="169"/>
        <v>4.7</v>
      </c>
      <c r="AB22">
        <f t="shared" si="169"/>
        <v>2.1</v>
      </c>
      <c r="AC22">
        <f t="shared" si="157"/>
        <v>1.1575327745540511</v>
      </c>
      <c r="AD22">
        <f t="shared" si="158"/>
        <v>1.2003816793893129</v>
      </c>
      <c r="AE22">
        <f t="shared" si="159"/>
        <v>1.9565217391304348</v>
      </c>
      <c r="AF22">
        <f t="shared" si="160"/>
        <v>1.4258064516129032</v>
      </c>
      <c r="AG22">
        <f t="shared" si="161"/>
        <v>1.3806609547123623</v>
      </c>
      <c r="AH22">
        <f t="shared" si="162"/>
        <v>1.0095011876484561</v>
      </c>
      <c r="AI22">
        <f t="shared" si="163"/>
        <v>0.68741355463347165</v>
      </c>
      <c r="AJ22">
        <f t="shared" si="164"/>
        <v>1.7959866220735785</v>
      </c>
      <c r="AK22">
        <f t="shared" si="165"/>
        <v>0.76956521739130435</v>
      </c>
      <c r="AL22">
        <f t="shared" si="154"/>
        <v>2.4</v>
      </c>
      <c r="AM22">
        <f t="shared" si="154"/>
        <v>2.7</v>
      </c>
      <c r="AN22">
        <f t="shared" si="154"/>
        <v>2.9</v>
      </c>
      <c r="AO22">
        <f t="shared" si="154"/>
        <v>1.3</v>
      </c>
      <c r="AP22">
        <f t="shared" si="154"/>
        <v>3</v>
      </c>
      <c r="AQ22">
        <f t="shared" si="154"/>
        <v>3.3</v>
      </c>
      <c r="AR22">
        <f t="shared" si="154"/>
        <v>2</v>
      </c>
      <c r="AS22">
        <f t="shared" si="154"/>
        <v>5</v>
      </c>
      <c r="AT22">
        <f t="shared" si="154"/>
        <v>0.8</v>
      </c>
      <c r="AU22">
        <f t="shared" si="170"/>
        <v>3159</v>
      </c>
      <c r="AV22">
        <f t="shared" si="170"/>
        <v>2997</v>
      </c>
      <c r="AW22">
        <f t="shared" si="170"/>
        <v>201</v>
      </c>
      <c r="AX22">
        <f t="shared" si="170"/>
        <v>223</v>
      </c>
      <c r="AY22">
        <f t="shared" si="170"/>
        <v>777</v>
      </c>
      <c r="AZ22">
        <f t="shared" si="170"/>
        <v>554</v>
      </c>
      <c r="BA22">
        <f t="shared" si="170"/>
        <v>317</v>
      </c>
      <c r="BB22">
        <f t="shared" si="170"/>
        <v>598</v>
      </c>
      <c r="BC22">
        <f t="shared" si="170"/>
        <v>162</v>
      </c>
      <c r="BD22">
        <f t="shared" si="170"/>
        <v>4.2</v>
      </c>
      <c r="BE22">
        <f t="shared" si="170"/>
        <v>4.7</v>
      </c>
      <c r="BF22">
        <f t="shared" si="170"/>
        <v>6.1</v>
      </c>
      <c r="BG22">
        <f t="shared" si="170"/>
        <v>3.3</v>
      </c>
      <c r="BH22">
        <f t="shared" si="170"/>
        <v>4.7</v>
      </c>
      <c r="BI22">
        <f t="shared" si="170"/>
        <v>5.7</v>
      </c>
      <c r="BJ22">
        <f t="shared" si="170"/>
        <v>3</v>
      </c>
      <c r="BK22">
        <f t="shared" si="170"/>
        <v>8.6999999999999993</v>
      </c>
      <c r="BL22">
        <f t="shared" si="170"/>
        <v>1.5</v>
      </c>
      <c r="BM22">
        <f t="shared" si="170"/>
        <v>5557</v>
      </c>
      <c r="BN22">
        <f t="shared" si="170"/>
        <v>5242</v>
      </c>
      <c r="BO22">
        <f t="shared" si="170"/>
        <v>415</v>
      </c>
      <c r="BP22">
        <f t="shared" si="170"/>
        <v>559</v>
      </c>
      <c r="BQ22">
        <f t="shared" si="170"/>
        <v>1225</v>
      </c>
      <c r="BR22">
        <f t="shared" si="170"/>
        <v>944</v>
      </c>
      <c r="BS22">
        <f t="shared" si="170"/>
        <v>462</v>
      </c>
      <c r="BT22">
        <f t="shared" si="170"/>
        <v>1042</v>
      </c>
      <c r="BU22">
        <f t="shared" si="170"/>
        <v>315</v>
      </c>
      <c r="BV22">
        <f t="shared" si="156"/>
        <v>4.0999999999999996</v>
      </c>
      <c r="BW22">
        <f t="shared" si="156"/>
        <v>4.5</v>
      </c>
      <c r="BX22">
        <f t="shared" si="156"/>
        <v>6.6</v>
      </c>
      <c r="BY22">
        <f t="shared" si="156"/>
        <v>2.6</v>
      </c>
      <c r="BZ22">
        <f t="shared" si="156"/>
        <v>4.3</v>
      </c>
      <c r="CA22">
        <f t="shared" si="156"/>
        <v>5.0999999999999996</v>
      </c>
      <c r="CB22">
        <f t="shared" si="156"/>
        <v>3.2</v>
      </c>
      <c r="CC22">
        <f t="shared" si="156"/>
        <v>8.9</v>
      </c>
      <c r="CD22">
        <f t="shared" si="156"/>
        <v>1.7</v>
      </c>
    </row>
    <row r="23" spans="1:82" x14ac:dyDescent="0.25">
      <c r="A23" s="7">
        <f>'DLX - JOLTS'!B24</f>
        <v>37012</v>
      </c>
      <c r="B23">
        <f t="shared" si="167"/>
        <v>4452</v>
      </c>
      <c r="C23">
        <f t="shared" si="167"/>
        <v>3993</v>
      </c>
      <c r="D23">
        <f t="shared" si="167"/>
        <v>216</v>
      </c>
      <c r="E23">
        <f t="shared" si="167"/>
        <v>298</v>
      </c>
      <c r="F23">
        <f t="shared" si="167"/>
        <v>703</v>
      </c>
      <c r="G23">
        <f t="shared" si="167"/>
        <v>825</v>
      </c>
      <c r="H23">
        <f t="shared" si="167"/>
        <v>744</v>
      </c>
      <c r="I23">
        <f t="shared" si="167"/>
        <v>559</v>
      </c>
      <c r="J23">
        <f t="shared" si="167"/>
        <v>459</v>
      </c>
      <c r="K23">
        <f t="shared" si="167"/>
        <v>5507</v>
      </c>
      <c r="L23">
        <f t="shared" si="168"/>
        <v>5140</v>
      </c>
      <c r="M23">
        <f t="shared" si="168"/>
        <v>442</v>
      </c>
      <c r="N23">
        <f t="shared" si="168"/>
        <v>406</v>
      </c>
      <c r="O23">
        <f t="shared" si="168"/>
        <v>1220</v>
      </c>
      <c r="P23">
        <f t="shared" si="168"/>
        <v>1117</v>
      </c>
      <c r="Q23">
        <f t="shared" si="168"/>
        <v>496</v>
      </c>
      <c r="R23">
        <f t="shared" si="168"/>
        <v>948</v>
      </c>
      <c r="S23">
        <f t="shared" si="168"/>
        <v>367</v>
      </c>
      <c r="T23">
        <f t="shared" si="168"/>
        <v>3.3</v>
      </c>
      <c r="U23">
        <f t="shared" si="168"/>
        <v>3.5</v>
      </c>
      <c r="V23">
        <f t="shared" si="169"/>
        <v>3.1</v>
      </c>
      <c r="W23">
        <f t="shared" si="169"/>
        <v>1.8</v>
      </c>
      <c r="X23">
        <f t="shared" si="169"/>
        <v>2.6</v>
      </c>
      <c r="Y23">
        <f t="shared" si="169"/>
        <v>4.7</v>
      </c>
      <c r="Z23">
        <f t="shared" si="169"/>
        <v>4.5999999999999996</v>
      </c>
      <c r="AA23">
        <f t="shared" si="169"/>
        <v>4.4000000000000004</v>
      </c>
      <c r="AB23">
        <f t="shared" si="169"/>
        <v>2.1</v>
      </c>
      <c r="AC23">
        <f t="shared" si="157"/>
        <v>1.2369721473495059</v>
      </c>
      <c r="AD23">
        <f t="shared" si="158"/>
        <v>1.2872526922113698</v>
      </c>
      <c r="AE23">
        <f t="shared" si="159"/>
        <v>2.0462962962962963</v>
      </c>
      <c r="AF23">
        <f t="shared" si="160"/>
        <v>1.3624161073825503</v>
      </c>
      <c r="AG23">
        <f t="shared" si="161"/>
        <v>1.7354196301564722</v>
      </c>
      <c r="AH23">
        <f t="shared" si="162"/>
        <v>1.353939393939394</v>
      </c>
      <c r="AI23">
        <f t="shared" si="163"/>
        <v>0.66666666666666663</v>
      </c>
      <c r="AJ23">
        <f t="shared" si="164"/>
        <v>1.6958855098389982</v>
      </c>
      <c r="AK23">
        <f t="shared" si="165"/>
        <v>0.79956427015250542</v>
      </c>
      <c r="AL23">
        <f t="shared" si="154"/>
        <v>2.2999999999999998</v>
      </c>
      <c r="AM23">
        <f t="shared" si="154"/>
        <v>2.6</v>
      </c>
      <c r="AN23">
        <f t="shared" si="154"/>
        <v>2.4</v>
      </c>
      <c r="AO23">
        <f t="shared" si="154"/>
        <v>1.3</v>
      </c>
      <c r="AP23">
        <f t="shared" si="154"/>
        <v>2.9</v>
      </c>
      <c r="AQ23">
        <f t="shared" si="154"/>
        <v>3.4</v>
      </c>
      <c r="AR23">
        <f t="shared" si="154"/>
        <v>2</v>
      </c>
      <c r="AS23">
        <f t="shared" si="154"/>
        <v>5.0999999999999996</v>
      </c>
      <c r="AT23">
        <f t="shared" si="154"/>
        <v>0.9</v>
      </c>
      <c r="AU23">
        <f t="shared" si="170"/>
        <v>3086</v>
      </c>
      <c r="AV23">
        <f t="shared" si="170"/>
        <v>2907</v>
      </c>
      <c r="AW23">
        <f t="shared" si="170"/>
        <v>163</v>
      </c>
      <c r="AX23">
        <f t="shared" si="170"/>
        <v>214</v>
      </c>
      <c r="AY23">
        <f t="shared" si="170"/>
        <v>752</v>
      </c>
      <c r="AZ23">
        <f t="shared" si="170"/>
        <v>557</v>
      </c>
      <c r="BA23">
        <f t="shared" si="170"/>
        <v>305</v>
      </c>
      <c r="BB23">
        <f t="shared" si="170"/>
        <v>610</v>
      </c>
      <c r="BC23">
        <f t="shared" si="170"/>
        <v>179</v>
      </c>
      <c r="BD23">
        <f t="shared" si="170"/>
        <v>4.0999999999999996</v>
      </c>
      <c r="BE23">
        <f t="shared" si="170"/>
        <v>4.5999999999999996</v>
      </c>
      <c r="BF23">
        <f t="shared" si="170"/>
        <v>6.5</v>
      </c>
      <c r="BG23">
        <f t="shared" si="170"/>
        <v>3.3</v>
      </c>
      <c r="BH23">
        <f t="shared" si="170"/>
        <v>4.5999999999999996</v>
      </c>
      <c r="BI23">
        <f t="shared" si="170"/>
        <v>6.8</v>
      </c>
      <c r="BJ23">
        <f t="shared" si="170"/>
        <v>2.7</v>
      </c>
      <c r="BK23">
        <f t="shared" si="170"/>
        <v>7.5</v>
      </c>
      <c r="BL23">
        <f t="shared" si="170"/>
        <v>1.6</v>
      </c>
      <c r="BM23">
        <f t="shared" si="170"/>
        <v>5474</v>
      </c>
      <c r="BN23">
        <f t="shared" si="170"/>
        <v>5144</v>
      </c>
      <c r="BO23">
        <f t="shared" si="170"/>
        <v>444</v>
      </c>
      <c r="BP23">
        <f t="shared" si="170"/>
        <v>552</v>
      </c>
      <c r="BQ23">
        <f t="shared" si="170"/>
        <v>1191</v>
      </c>
      <c r="BR23">
        <f t="shared" si="170"/>
        <v>1133</v>
      </c>
      <c r="BS23">
        <f t="shared" si="170"/>
        <v>427</v>
      </c>
      <c r="BT23">
        <f t="shared" si="170"/>
        <v>903</v>
      </c>
      <c r="BU23">
        <f t="shared" si="170"/>
        <v>330</v>
      </c>
      <c r="BV23">
        <f t="shared" ref="BV23:CD38" si="171">VLOOKUP($A23,JOLTS_data,BV$3+1)</f>
        <v>4.2</v>
      </c>
      <c r="BW23">
        <f t="shared" si="171"/>
        <v>4.5999999999999996</v>
      </c>
      <c r="BX23">
        <f t="shared" si="171"/>
        <v>6.5</v>
      </c>
      <c r="BY23">
        <f t="shared" si="171"/>
        <v>2.4</v>
      </c>
      <c r="BZ23">
        <f t="shared" si="171"/>
        <v>4.7</v>
      </c>
      <c r="CA23">
        <f t="shared" si="171"/>
        <v>6.7</v>
      </c>
      <c r="CB23">
        <f t="shared" si="171"/>
        <v>3.2</v>
      </c>
      <c r="CC23">
        <f t="shared" si="171"/>
        <v>7.9</v>
      </c>
      <c r="CD23">
        <f t="shared" si="171"/>
        <v>1.7</v>
      </c>
    </row>
    <row r="24" spans="1:82" x14ac:dyDescent="0.25">
      <c r="A24" s="7">
        <f>'DLX - JOLTS'!B25</f>
        <v>37043</v>
      </c>
      <c r="B24">
        <f t="shared" si="167"/>
        <v>4337</v>
      </c>
      <c r="C24">
        <f t="shared" si="167"/>
        <v>3832</v>
      </c>
      <c r="D24">
        <f t="shared" si="167"/>
        <v>189</v>
      </c>
      <c r="E24">
        <f t="shared" si="167"/>
        <v>312</v>
      </c>
      <c r="F24">
        <f t="shared" si="167"/>
        <v>689</v>
      </c>
      <c r="G24">
        <f t="shared" si="167"/>
        <v>739</v>
      </c>
      <c r="H24">
        <f t="shared" si="167"/>
        <v>757</v>
      </c>
      <c r="I24">
        <f t="shared" si="167"/>
        <v>462</v>
      </c>
      <c r="J24">
        <f t="shared" si="167"/>
        <v>505</v>
      </c>
      <c r="K24">
        <f t="shared" si="167"/>
        <v>5116</v>
      </c>
      <c r="L24">
        <f t="shared" si="168"/>
        <v>4766</v>
      </c>
      <c r="M24">
        <f t="shared" si="168"/>
        <v>441</v>
      </c>
      <c r="N24">
        <f t="shared" si="168"/>
        <v>389</v>
      </c>
      <c r="O24">
        <f t="shared" si="168"/>
        <v>1101</v>
      </c>
      <c r="P24">
        <f t="shared" si="168"/>
        <v>921</v>
      </c>
      <c r="Q24">
        <f t="shared" si="168"/>
        <v>489</v>
      </c>
      <c r="R24">
        <f t="shared" si="168"/>
        <v>943</v>
      </c>
      <c r="S24">
        <f t="shared" si="168"/>
        <v>350</v>
      </c>
      <c r="T24">
        <f t="shared" si="168"/>
        <v>3.2</v>
      </c>
      <c r="U24">
        <f t="shared" si="168"/>
        <v>3.3</v>
      </c>
      <c r="V24">
        <f t="shared" si="169"/>
        <v>2.7</v>
      </c>
      <c r="W24">
        <f t="shared" si="169"/>
        <v>1.9</v>
      </c>
      <c r="X24">
        <f t="shared" si="169"/>
        <v>2.6</v>
      </c>
      <c r="Y24">
        <f t="shared" si="169"/>
        <v>4.3</v>
      </c>
      <c r="Z24">
        <f t="shared" si="169"/>
        <v>4.5999999999999996</v>
      </c>
      <c r="AA24">
        <f t="shared" si="169"/>
        <v>3.7</v>
      </c>
      <c r="AB24">
        <f t="shared" si="169"/>
        <v>2.2999999999999998</v>
      </c>
      <c r="AC24">
        <f t="shared" si="157"/>
        <v>1.1796172469448927</v>
      </c>
      <c r="AD24">
        <f t="shared" si="158"/>
        <v>1.2437369519832986</v>
      </c>
      <c r="AE24">
        <f t="shared" si="159"/>
        <v>2.3333333333333335</v>
      </c>
      <c r="AF24">
        <f t="shared" si="160"/>
        <v>1.2467948717948718</v>
      </c>
      <c r="AG24">
        <f t="shared" si="161"/>
        <v>1.5979680696661829</v>
      </c>
      <c r="AH24">
        <f t="shared" si="162"/>
        <v>1.246278755074425</v>
      </c>
      <c r="AI24">
        <f t="shared" si="163"/>
        <v>0.64597093791281379</v>
      </c>
      <c r="AJ24">
        <f t="shared" si="164"/>
        <v>2.0411255411255413</v>
      </c>
      <c r="AK24">
        <f t="shared" si="165"/>
        <v>0.69306930693069302</v>
      </c>
      <c r="AL24">
        <f t="shared" si="154"/>
        <v>2.2000000000000002</v>
      </c>
      <c r="AM24">
        <f t="shared" si="154"/>
        <v>2.6</v>
      </c>
      <c r="AN24">
        <f t="shared" si="154"/>
        <v>2.4</v>
      </c>
      <c r="AO24">
        <f t="shared" si="154"/>
        <v>1.2</v>
      </c>
      <c r="AP24">
        <f t="shared" si="154"/>
        <v>2.9</v>
      </c>
      <c r="AQ24">
        <f t="shared" si="154"/>
        <v>3.1</v>
      </c>
      <c r="AR24">
        <f t="shared" si="154"/>
        <v>2</v>
      </c>
      <c r="AS24">
        <f t="shared" si="154"/>
        <v>4.8</v>
      </c>
      <c r="AT24">
        <f t="shared" si="154"/>
        <v>0.6</v>
      </c>
      <c r="AU24">
        <f t="shared" si="170"/>
        <v>2969</v>
      </c>
      <c r="AV24">
        <f t="shared" si="170"/>
        <v>2841</v>
      </c>
      <c r="AW24">
        <f t="shared" si="170"/>
        <v>162</v>
      </c>
      <c r="AX24">
        <f t="shared" si="170"/>
        <v>199</v>
      </c>
      <c r="AY24">
        <f t="shared" si="170"/>
        <v>757</v>
      </c>
      <c r="AZ24">
        <f t="shared" si="170"/>
        <v>513</v>
      </c>
      <c r="BA24">
        <f t="shared" si="170"/>
        <v>312</v>
      </c>
      <c r="BB24">
        <f t="shared" si="170"/>
        <v>583</v>
      </c>
      <c r="BC24">
        <f t="shared" si="170"/>
        <v>128</v>
      </c>
      <c r="BD24">
        <f t="shared" si="170"/>
        <v>4</v>
      </c>
      <c r="BE24">
        <f t="shared" si="170"/>
        <v>4.5999999999999996</v>
      </c>
      <c r="BF24">
        <f t="shared" si="170"/>
        <v>6.7</v>
      </c>
      <c r="BG24">
        <f t="shared" si="170"/>
        <v>3.3</v>
      </c>
      <c r="BH24">
        <f t="shared" si="170"/>
        <v>4.5</v>
      </c>
      <c r="BI24">
        <f t="shared" si="170"/>
        <v>5.9</v>
      </c>
      <c r="BJ24">
        <f t="shared" si="170"/>
        <v>3</v>
      </c>
      <c r="BK24">
        <f t="shared" si="170"/>
        <v>7.6</v>
      </c>
      <c r="BL24">
        <f t="shared" si="170"/>
        <v>1.2</v>
      </c>
      <c r="BM24">
        <f t="shared" si="170"/>
        <v>5320</v>
      </c>
      <c r="BN24">
        <f t="shared" si="170"/>
        <v>5061</v>
      </c>
      <c r="BO24">
        <f t="shared" si="170"/>
        <v>459</v>
      </c>
      <c r="BP24">
        <f t="shared" si="170"/>
        <v>544</v>
      </c>
      <c r="BQ24">
        <f t="shared" si="170"/>
        <v>1169</v>
      </c>
      <c r="BR24">
        <f t="shared" si="170"/>
        <v>968</v>
      </c>
      <c r="BS24">
        <f t="shared" si="170"/>
        <v>469</v>
      </c>
      <c r="BT24">
        <f t="shared" si="170"/>
        <v>913</v>
      </c>
      <c r="BU24">
        <f t="shared" si="170"/>
        <v>258</v>
      </c>
      <c r="BV24">
        <f t="shared" si="171"/>
        <v>3.9</v>
      </c>
      <c r="BW24">
        <f t="shared" si="171"/>
        <v>4.3</v>
      </c>
      <c r="BX24">
        <f t="shared" si="171"/>
        <v>6.4</v>
      </c>
      <c r="BY24">
        <f t="shared" si="171"/>
        <v>2.4</v>
      </c>
      <c r="BZ24">
        <f t="shared" si="171"/>
        <v>4.2</v>
      </c>
      <c r="CA24">
        <f t="shared" si="171"/>
        <v>5.6</v>
      </c>
      <c r="CB24">
        <f t="shared" si="171"/>
        <v>3.1</v>
      </c>
      <c r="CC24">
        <f t="shared" si="171"/>
        <v>7.8</v>
      </c>
      <c r="CD24">
        <f t="shared" si="171"/>
        <v>1.7</v>
      </c>
    </row>
    <row r="25" spans="1:82" x14ac:dyDescent="0.25">
      <c r="A25" s="7">
        <f>'DLX - JOLTS'!B26</f>
        <v>37073</v>
      </c>
      <c r="B25">
        <f t="shared" si="167"/>
        <v>4231</v>
      </c>
      <c r="C25">
        <f t="shared" si="167"/>
        <v>3771</v>
      </c>
      <c r="D25">
        <f t="shared" si="167"/>
        <v>160</v>
      </c>
      <c r="E25">
        <f t="shared" si="167"/>
        <v>294</v>
      </c>
      <c r="F25">
        <f t="shared" si="167"/>
        <v>663</v>
      </c>
      <c r="G25">
        <f t="shared" si="167"/>
        <v>633</v>
      </c>
      <c r="H25">
        <f t="shared" si="167"/>
        <v>786</v>
      </c>
      <c r="I25">
        <f t="shared" si="167"/>
        <v>582</v>
      </c>
      <c r="J25">
        <f t="shared" si="167"/>
        <v>461</v>
      </c>
      <c r="K25">
        <f t="shared" si="167"/>
        <v>5173</v>
      </c>
      <c r="L25">
        <f t="shared" si="168"/>
        <v>4843</v>
      </c>
      <c r="M25">
        <f t="shared" si="168"/>
        <v>459</v>
      </c>
      <c r="N25">
        <f t="shared" si="168"/>
        <v>346</v>
      </c>
      <c r="O25">
        <f t="shared" si="168"/>
        <v>1095</v>
      </c>
      <c r="P25">
        <f t="shared" si="168"/>
        <v>922</v>
      </c>
      <c r="Q25">
        <f t="shared" si="168"/>
        <v>518</v>
      </c>
      <c r="R25">
        <f t="shared" si="168"/>
        <v>955</v>
      </c>
      <c r="S25">
        <f t="shared" si="168"/>
        <v>330</v>
      </c>
      <c r="T25">
        <f t="shared" si="168"/>
        <v>3.1</v>
      </c>
      <c r="U25">
        <f t="shared" si="168"/>
        <v>3.3</v>
      </c>
      <c r="V25">
        <f t="shared" si="169"/>
        <v>2.2999999999999998</v>
      </c>
      <c r="W25">
        <f t="shared" si="169"/>
        <v>1.8</v>
      </c>
      <c r="X25">
        <f t="shared" si="169"/>
        <v>2.5</v>
      </c>
      <c r="Y25">
        <f t="shared" si="169"/>
        <v>3.7</v>
      </c>
      <c r="Z25">
        <f t="shared" si="169"/>
        <v>4.8</v>
      </c>
      <c r="AA25">
        <f t="shared" si="169"/>
        <v>4.5999999999999996</v>
      </c>
      <c r="AB25">
        <f t="shared" si="169"/>
        <v>2.1</v>
      </c>
      <c r="AC25">
        <f t="shared" si="157"/>
        <v>1.2226424013235642</v>
      </c>
      <c r="AD25">
        <f t="shared" si="158"/>
        <v>1.2842747281888094</v>
      </c>
      <c r="AE25">
        <f t="shared" si="159"/>
        <v>2.8687499999999999</v>
      </c>
      <c r="AF25">
        <f t="shared" si="160"/>
        <v>1.1768707482993197</v>
      </c>
      <c r="AG25">
        <f t="shared" si="161"/>
        <v>1.6515837104072397</v>
      </c>
      <c r="AH25">
        <f t="shared" si="162"/>
        <v>1.4565560821484993</v>
      </c>
      <c r="AI25">
        <f t="shared" si="163"/>
        <v>0.65903307888040707</v>
      </c>
      <c r="AJ25">
        <f t="shared" si="164"/>
        <v>1.640893470790378</v>
      </c>
      <c r="AK25">
        <f t="shared" si="165"/>
        <v>0.71583514099783085</v>
      </c>
      <c r="AL25">
        <f t="shared" si="154"/>
        <v>2.2000000000000002</v>
      </c>
      <c r="AM25">
        <f t="shared" si="154"/>
        <v>2.5</v>
      </c>
      <c r="AN25">
        <f t="shared" si="154"/>
        <v>2.4</v>
      </c>
      <c r="AO25">
        <f t="shared" si="154"/>
        <v>1.1000000000000001</v>
      </c>
      <c r="AP25">
        <f t="shared" si="154"/>
        <v>2.7</v>
      </c>
      <c r="AQ25">
        <f t="shared" si="154"/>
        <v>3.3</v>
      </c>
      <c r="AR25">
        <f t="shared" si="154"/>
        <v>1.8</v>
      </c>
      <c r="AS25">
        <f t="shared" si="154"/>
        <v>4.9000000000000004</v>
      </c>
      <c r="AT25">
        <f t="shared" si="154"/>
        <v>0.7</v>
      </c>
      <c r="AU25">
        <f t="shared" si="170"/>
        <v>2961</v>
      </c>
      <c r="AV25">
        <f t="shared" si="170"/>
        <v>2820</v>
      </c>
      <c r="AW25">
        <f t="shared" si="170"/>
        <v>165</v>
      </c>
      <c r="AX25">
        <f t="shared" si="170"/>
        <v>173</v>
      </c>
      <c r="AY25">
        <f t="shared" si="170"/>
        <v>710</v>
      </c>
      <c r="AZ25">
        <f t="shared" si="170"/>
        <v>537</v>
      </c>
      <c r="BA25">
        <f t="shared" si="170"/>
        <v>280</v>
      </c>
      <c r="BB25">
        <f t="shared" si="170"/>
        <v>592</v>
      </c>
      <c r="BC25">
        <f t="shared" si="170"/>
        <v>141</v>
      </c>
      <c r="BD25">
        <f t="shared" si="170"/>
        <v>4</v>
      </c>
      <c r="BE25">
        <f t="shared" si="170"/>
        <v>4.5999999999999996</v>
      </c>
      <c r="BF25">
        <f t="shared" si="170"/>
        <v>6.6</v>
      </c>
      <c r="BG25">
        <f t="shared" si="170"/>
        <v>3</v>
      </c>
      <c r="BH25">
        <f t="shared" si="170"/>
        <v>4.4000000000000004</v>
      </c>
      <c r="BI25">
        <f t="shared" si="170"/>
        <v>6</v>
      </c>
      <c r="BJ25">
        <f t="shared" si="170"/>
        <v>3</v>
      </c>
      <c r="BK25">
        <f t="shared" si="170"/>
        <v>7.9</v>
      </c>
      <c r="BL25">
        <f t="shared" si="170"/>
        <v>1.3</v>
      </c>
      <c r="BM25">
        <f t="shared" si="170"/>
        <v>5343</v>
      </c>
      <c r="BN25">
        <f t="shared" si="170"/>
        <v>5076</v>
      </c>
      <c r="BO25">
        <f t="shared" si="170"/>
        <v>451</v>
      </c>
      <c r="BP25">
        <f t="shared" si="170"/>
        <v>494</v>
      </c>
      <c r="BQ25">
        <f t="shared" si="170"/>
        <v>1151</v>
      </c>
      <c r="BR25">
        <f t="shared" si="170"/>
        <v>981</v>
      </c>
      <c r="BS25">
        <f t="shared" si="170"/>
        <v>468</v>
      </c>
      <c r="BT25">
        <f t="shared" si="170"/>
        <v>956</v>
      </c>
      <c r="BU25">
        <f t="shared" si="170"/>
        <v>266</v>
      </c>
      <c r="BV25">
        <f t="shared" si="171"/>
        <v>3.9</v>
      </c>
      <c r="BW25">
        <f t="shared" si="171"/>
        <v>4.4000000000000004</v>
      </c>
      <c r="BX25">
        <f t="shared" si="171"/>
        <v>6.7</v>
      </c>
      <c r="BY25">
        <f t="shared" si="171"/>
        <v>2.1</v>
      </c>
      <c r="BZ25">
        <f t="shared" si="171"/>
        <v>4.2</v>
      </c>
      <c r="CA25">
        <f t="shared" si="171"/>
        <v>5.6</v>
      </c>
      <c r="CB25">
        <f t="shared" si="171"/>
        <v>3.3</v>
      </c>
      <c r="CC25">
        <f t="shared" si="171"/>
        <v>7.9</v>
      </c>
      <c r="CD25">
        <f t="shared" si="171"/>
        <v>1.6</v>
      </c>
    </row>
    <row r="26" spans="1:82" x14ac:dyDescent="0.25">
      <c r="A26" s="7">
        <f>'DLX - JOLTS'!B27</f>
        <v>37104</v>
      </c>
      <c r="B26">
        <f t="shared" si="167"/>
        <v>4139</v>
      </c>
      <c r="C26">
        <f t="shared" si="167"/>
        <v>3671</v>
      </c>
      <c r="D26">
        <f t="shared" si="167"/>
        <v>131</v>
      </c>
      <c r="E26">
        <f t="shared" si="167"/>
        <v>268</v>
      </c>
      <c r="F26">
        <f t="shared" si="167"/>
        <v>597</v>
      </c>
      <c r="G26">
        <f t="shared" si="167"/>
        <v>602</v>
      </c>
      <c r="H26">
        <f t="shared" si="167"/>
        <v>860</v>
      </c>
      <c r="I26">
        <f t="shared" si="167"/>
        <v>575</v>
      </c>
      <c r="J26">
        <f t="shared" si="167"/>
        <v>468</v>
      </c>
      <c r="K26">
        <f t="shared" si="167"/>
        <v>5090</v>
      </c>
      <c r="L26">
        <f t="shared" si="168"/>
        <v>4723</v>
      </c>
      <c r="M26">
        <f t="shared" si="168"/>
        <v>404</v>
      </c>
      <c r="N26">
        <f t="shared" si="168"/>
        <v>349</v>
      </c>
      <c r="O26">
        <f t="shared" si="168"/>
        <v>1043</v>
      </c>
      <c r="P26">
        <f t="shared" si="168"/>
        <v>930</v>
      </c>
      <c r="Q26">
        <f t="shared" si="168"/>
        <v>521</v>
      </c>
      <c r="R26">
        <f t="shared" si="168"/>
        <v>895</v>
      </c>
      <c r="S26">
        <f t="shared" si="168"/>
        <v>367</v>
      </c>
      <c r="T26">
        <f t="shared" si="168"/>
        <v>3</v>
      </c>
      <c r="U26">
        <f t="shared" si="168"/>
        <v>3.2</v>
      </c>
      <c r="V26">
        <f t="shared" si="169"/>
        <v>1.9</v>
      </c>
      <c r="W26">
        <f t="shared" si="169"/>
        <v>1.6</v>
      </c>
      <c r="X26">
        <f t="shared" si="169"/>
        <v>2.2000000000000002</v>
      </c>
      <c r="Y26">
        <f t="shared" si="169"/>
        <v>3.5</v>
      </c>
      <c r="Z26">
        <f t="shared" si="169"/>
        <v>5.2</v>
      </c>
      <c r="AA26">
        <f t="shared" si="169"/>
        <v>4.5</v>
      </c>
      <c r="AB26">
        <f t="shared" si="169"/>
        <v>2.2000000000000002</v>
      </c>
      <c r="AC26">
        <f t="shared" si="157"/>
        <v>1.2297656438753322</v>
      </c>
      <c r="AD26">
        <f t="shared" si="158"/>
        <v>1.2865704167801688</v>
      </c>
      <c r="AE26">
        <f t="shared" si="159"/>
        <v>3.0839694656488548</v>
      </c>
      <c r="AF26">
        <f t="shared" si="160"/>
        <v>1.3022388059701493</v>
      </c>
      <c r="AG26">
        <f t="shared" si="161"/>
        <v>1.7470686767169179</v>
      </c>
      <c r="AH26">
        <f t="shared" si="162"/>
        <v>1.5448504983388704</v>
      </c>
      <c r="AI26">
        <f t="shared" si="163"/>
        <v>0.60581395348837208</v>
      </c>
      <c r="AJ26">
        <f t="shared" si="164"/>
        <v>1.5565217391304347</v>
      </c>
      <c r="AK26">
        <f t="shared" si="165"/>
        <v>0.78418803418803418</v>
      </c>
      <c r="AL26">
        <f t="shared" si="154"/>
        <v>2.2000000000000002</v>
      </c>
      <c r="AM26">
        <f t="shared" si="154"/>
        <v>2.4</v>
      </c>
      <c r="AN26">
        <f t="shared" ref="AM26:BB41" si="172">VLOOKUP($A26,JOLTS_data,AN$3+1)</f>
        <v>2.1</v>
      </c>
      <c r="AO26">
        <f t="shared" si="172"/>
        <v>1.2</v>
      </c>
      <c r="AP26">
        <f t="shared" si="172"/>
        <v>2.5</v>
      </c>
      <c r="AQ26">
        <f t="shared" si="172"/>
        <v>3</v>
      </c>
      <c r="AR26">
        <f t="shared" si="172"/>
        <v>1.7</v>
      </c>
      <c r="AS26">
        <f t="shared" si="172"/>
        <v>5</v>
      </c>
      <c r="AT26">
        <f t="shared" si="172"/>
        <v>0.8</v>
      </c>
      <c r="AU26">
        <f t="shared" si="172"/>
        <v>2869</v>
      </c>
      <c r="AV26">
        <f t="shared" si="172"/>
        <v>2707</v>
      </c>
      <c r="AW26">
        <f t="shared" si="172"/>
        <v>146</v>
      </c>
      <c r="AX26">
        <f t="shared" si="172"/>
        <v>192</v>
      </c>
      <c r="AY26">
        <f t="shared" si="172"/>
        <v>642</v>
      </c>
      <c r="AZ26">
        <f t="shared" si="172"/>
        <v>497</v>
      </c>
      <c r="BA26">
        <f t="shared" si="172"/>
        <v>267</v>
      </c>
      <c r="BB26">
        <f t="shared" si="172"/>
        <v>600</v>
      </c>
      <c r="BC26">
        <f t="shared" si="170"/>
        <v>162</v>
      </c>
      <c r="BD26">
        <f t="shared" si="170"/>
        <v>3.9</v>
      </c>
      <c r="BE26">
        <f t="shared" si="170"/>
        <v>4.4000000000000004</v>
      </c>
      <c r="BF26">
        <f t="shared" si="170"/>
        <v>6.3</v>
      </c>
      <c r="BG26">
        <f t="shared" si="170"/>
        <v>3.1</v>
      </c>
      <c r="BH26">
        <f t="shared" si="170"/>
        <v>3.9</v>
      </c>
      <c r="BI26">
        <f t="shared" si="170"/>
        <v>6</v>
      </c>
      <c r="BJ26">
        <f t="shared" si="170"/>
        <v>2.8</v>
      </c>
      <c r="BK26">
        <f t="shared" si="170"/>
        <v>7.4</v>
      </c>
      <c r="BL26">
        <f t="shared" si="170"/>
        <v>1.6</v>
      </c>
      <c r="BM26">
        <f t="shared" si="170"/>
        <v>5163</v>
      </c>
      <c r="BN26">
        <f t="shared" si="170"/>
        <v>4832</v>
      </c>
      <c r="BO26">
        <f t="shared" ref="AU26:BU32" si="173">VLOOKUP($A26,JOLTS_data,BO$3+1)</f>
        <v>427</v>
      </c>
      <c r="BP26">
        <f t="shared" si="173"/>
        <v>495</v>
      </c>
      <c r="BQ26">
        <f t="shared" si="173"/>
        <v>1020</v>
      </c>
      <c r="BR26">
        <f t="shared" si="173"/>
        <v>991</v>
      </c>
      <c r="BS26">
        <f t="shared" si="173"/>
        <v>446</v>
      </c>
      <c r="BT26">
        <f t="shared" si="173"/>
        <v>890</v>
      </c>
      <c r="BU26">
        <f t="shared" si="173"/>
        <v>331</v>
      </c>
      <c r="BV26">
        <f t="shared" si="171"/>
        <v>3.9</v>
      </c>
      <c r="BW26">
        <f t="shared" si="171"/>
        <v>4.3</v>
      </c>
      <c r="BX26">
        <f t="shared" si="171"/>
        <v>5.9</v>
      </c>
      <c r="BY26">
        <f t="shared" si="171"/>
        <v>2.2000000000000002</v>
      </c>
      <c r="BZ26">
        <f t="shared" si="171"/>
        <v>4</v>
      </c>
      <c r="CA26">
        <f t="shared" si="171"/>
        <v>5.7</v>
      </c>
      <c r="CB26">
        <f t="shared" si="171"/>
        <v>3.3</v>
      </c>
      <c r="CC26">
        <f t="shared" si="171"/>
        <v>7.4</v>
      </c>
      <c r="CD26">
        <f t="shared" si="171"/>
        <v>1.7</v>
      </c>
    </row>
    <row r="27" spans="1:82" x14ac:dyDescent="0.25">
      <c r="A27" s="7">
        <f>'DLX - JOLTS'!B28</f>
        <v>37135</v>
      </c>
      <c r="B27">
        <f t="shared" ref="B27:K36" si="174">VLOOKUP($A27,JOLTS_data,B$3+1)</f>
        <v>4006</v>
      </c>
      <c r="C27">
        <f t="shared" si="174"/>
        <v>3604</v>
      </c>
      <c r="D27">
        <f t="shared" si="174"/>
        <v>142</v>
      </c>
      <c r="E27">
        <f t="shared" si="174"/>
        <v>303</v>
      </c>
      <c r="F27">
        <f t="shared" si="174"/>
        <v>586</v>
      </c>
      <c r="G27">
        <f t="shared" si="174"/>
        <v>635</v>
      </c>
      <c r="H27">
        <f t="shared" si="174"/>
        <v>729</v>
      </c>
      <c r="I27">
        <f t="shared" si="174"/>
        <v>600</v>
      </c>
      <c r="J27">
        <f t="shared" si="174"/>
        <v>402</v>
      </c>
      <c r="K27">
        <f t="shared" si="174"/>
        <v>4937</v>
      </c>
      <c r="L27">
        <f t="shared" ref="L27:U36" si="175">VLOOKUP($A27,JOLTS_data,L$3+1)</f>
        <v>4662</v>
      </c>
      <c r="M27">
        <f t="shared" si="175"/>
        <v>402</v>
      </c>
      <c r="N27">
        <f t="shared" si="175"/>
        <v>345</v>
      </c>
      <c r="O27">
        <f t="shared" si="175"/>
        <v>1057</v>
      </c>
      <c r="P27">
        <f t="shared" si="175"/>
        <v>904</v>
      </c>
      <c r="Q27">
        <f t="shared" si="175"/>
        <v>519</v>
      </c>
      <c r="R27">
        <f t="shared" si="175"/>
        <v>904</v>
      </c>
      <c r="S27">
        <f t="shared" si="175"/>
        <v>276</v>
      </c>
      <c r="T27">
        <f t="shared" si="175"/>
        <v>3</v>
      </c>
      <c r="U27">
        <f t="shared" si="175"/>
        <v>3.2</v>
      </c>
      <c r="V27">
        <f t="shared" ref="V27:AB36" si="176">VLOOKUP($A27,JOLTS_data,V$3+1)</f>
        <v>2</v>
      </c>
      <c r="W27">
        <f t="shared" si="176"/>
        <v>1.8</v>
      </c>
      <c r="X27">
        <f t="shared" si="176"/>
        <v>2.2000000000000002</v>
      </c>
      <c r="Y27">
        <f t="shared" si="176"/>
        <v>3.7</v>
      </c>
      <c r="Z27">
        <f t="shared" si="176"/>
        <v>4.4000000000000004</v>
      </c>
      <c r="AA27">
        <f t="shared" si="176"/>
        <v>4.7</v>
      </c>
      <c r="AB27">
        <f t="shared" si="176"/>
        <v>1.9</v>
      </c>
      <c r="AC27">
        <f t="shared" si="157"/>
        <v>1.2324013979031452</v>
      </c>
      <c r="AD27">
        <f t="shared" si="158"/>
        <v>1.2935627081021088</v>
      </c>
      <c r="AE27">
        <f t="shared" si="159"/>
        <v>2.8309859154929575</v>
      </c>
      <c r="AF27">
        <f t="shared" si="160"/>
        <v>1.1386138613861385</v>
      </c>
      <c r="AG27">
        <f t="shared" si="161"/>
        <v>1.8037542662116042</v>
      </c>
      <c r="AH27">
        <f t="shared" si="162"/>
        <v>1.4236220472440946</v>
      </c>
      <c r="AI27">
        <f t="shared" si="163"/>
        <v>0.7119341563786008</v>
      </c>
      <c r="AJ27">
        <f t="shared" si="164"/>
        <v>1.5066666666666666</v>
      </c>
      <c r="AK27">
        <f t="shared" si="165"/>
        <v>0.68656716417910446</v>
      </c>
      <c r="AL27">
        <f t="shared" si="154"/>
        <v>2.1</v>
      </c>
      <c r="AM27">
        <f t="shared" si="172"/>
        <v>2.4</v>
      </c>
      <c r="AN27">
        <f t="shared" si="172"/>
        <v>2.1</v>
      </c>
      <c r="AO27">
        <f t="shared" si="172"/>
        <v>1.1000000000000001</v>
      </c>
      <c r="AP27">
        <f t="shared" si="172"/>
        <v>2.5</v>
      </c>
      <c r="AQ27">
        <f t="shared" si="172"/>
        <v>2.9</v>
      </c>
      <c r="AR27">
        <f t="shared" si="172"/>
        <v>1.9</v>
      </c>
      <c r="AS27">
        <f t="shared" si="172"/>
        <v>4.9000000000000004</v>
      </c>
      <c r="AT27">
        <f t="shared" si="172"/>
        <v>0.7</v>
      </c>
      <c r="AU27">
        <f t="shared" si="173"/>
        <v>2790</v>
      </c>
      <c r="AV27">
        <f t="shared" si="173"/>
        <v>2652</v>
      </c>
      <c r="AW27">
        <f t="shared" si="173"/>
        <v>146</v>
      </c>
      <c r="AX27">
        <f t="shared" si="173"/>
        <v>176</v>
      </c>
      <c r="AY27">
        <f t="shared" si="173"/>
        <v>651</v>
      </c>
      <c r="AZ27">
        <f t="shared" si="173"/>
        <v>474</v>
      </c>
      <c r="BA27">
        <f t="shared" si="173"/>
        <v>299</v>
      </c>
      <c r="BB27">
        <f t="shared" si="173"/>
        <v>597</v>
      </c>
      <c r="BC27">
        <f t="shared" si="173"/>
        <v>138</v>
      </c>
      <c r="BD27">
        <f t="shared" si="173"/>
        <v>4</v>
      </c>
      <c r="BE27">
        <f t="shared" si="173"/>
        <v>4.5</v>
      </c>
      <c r="BF27">
        <f t="shared" si="173"/>
        <v>6.3</v>
      </c>
      <c r="BG27">
        <f t="shared" si="173"/>
        <v>2.9</v>
      </c>
      <c r="BH27">
        <f t="shared" si="173"/>
        <v>4.2</v>
      </c>
      <c r="BI27">
        <f t="shared" si="173"/>
        <v>6.1</v>
      </c>
      <c r="BJ27">
        <f t="shared" si="173"/>
        <v>2.9</v>
      </c>
      <c r="BK27">
        <f t="shared" si="173"/>
        <v>8</v>
      </c>
      <c r="BL27">
        <f t="shared" si="173"/>
        <v>1.2</v>
      </c>
      <c r="BM27">
        <f t="shared" si="173"/>
        <v>5213</v>
      </c>
      <c r="BN27">
        <f t="shared" si="173"/>
        <v>4948</v>
      </c>
      <c r="BO27">
        <f t="shared" si="173"/>
        <v>430</v>
      </c>
      <c r="BP27">
        <f t="shared" si="173"/>
        <v>467</v>
      </c>
      <c r="BQ27">
        <f t="shared" si="173"/>
        <v>1096</v>
      </c>
      <c r="BR27">
        <f t="shared" si="173"/>
        <v>997</v>
      </c>
      <c r="BS27">
        <f t="shared" si="173"/>
        <v>452</v>
      </c>
      <c r="BT27">
        <f t="shared" si="173"/>
        <v>965</v>
      </c>
      <c r="BU27">
        <f t="shared" si="173"/>
        <v>265</v>
      </c>
      <c r="BV27">
        <f t="shared" si="171"/>
        <v>3.8</v>
      </c>
      <c r="BW27">
        <f t="shared" si="171"/>
        <v>4.2</v>
      </c>
      <c r="BX27">
        <f t="shared" si="171"/>
        <v>5.9</v>
      </c>
      <c r="BY27">
        <f t="shared" si="171"/>
        <v>2.1</v>
      </c>
      <c r="BZ27">
        <f t="shared" si="171"/>
        <v>4.0999999999999996</v>
      </c>
      <c r="CA27">
        <f t="shared" si="171"/>
        <v>5.5</v>
      </c>
      <c r="CB27">
        <f t="shared" si="171"/>
        <v>3.3</v>
      </c>
      <c r="CC27">
        <f t="shared" si="171"/>
        <v>7.5</v>
      </c>
      <c r="CD27">
        <f t="shared" si="171"/>
        <v>1.3</v>
      </c>
    </row>
    <row r="28" spans="1:82" x14ac:dyDescent="0.25">
      <c r="A28" s="7">
        <f>'DLX - JOLTS'!B29</f>
        <v>37165</v>
      </c>
      <c r="B28">
        <f t="shared" si="174"/>
        <v>3583</v>
      </c>
      <c r="C28">
        <f t="shared" si="174"/>
        <v>3151</v>
      </c>
      <c r="D28">
        <f t="shared" si="174"/>
        <v>112</v>
      </c>
      <c r="E28">
        <f t="shared" si="174"/>
        <v>260</v>
      </c>
      <c r="F28">
        <f t="shared" si="174"/>
        <v>549</v>
      </c>
      <c r="G28">
        <f t="shared" si="174"/>
        <v>539</v>
      </c>
      <c r="H28">
        <f t="shared" si="174"/>
        <v>736</v>
      </c>
      <c r="I28">
        <f t="shared" si="174"/>
        <v>460</v>
      </c>
      <c r="J28">
        <f t="shared" si="174"/>
        <v>432</v>
      </c>
      <c r="K28">
        <f t="shared" si="174"/>
        <v>5030</v>
      </c>
      <c r="L28">
        <f t="shared" si="175"/>
        <v>4697</v>
      </c>
      <c r="M28">
        <f t="shared" si="175"/>
        <v>439</v>
      </c>
      <c r="N28">
        <f t="shared" si="175"/>
        <v>380</v>
      </c>
      <c r="O28">
        <f t="shared" si="175"/>
        <v>1068</v>
      </c>
      <c r="P28">
        <f t="shared" si="175"/>
        <v>890</v>
      </c>
      <c r="Q28">
        <f t="shared" si="175"/>
        <v>512</v>
      </c>
      <c r="R28">
        <f t="shared" si="175"/>
        <v>840</v>
      </c>
      <c r="S28">
        <f t="shared" si="175"/>
        <v>334</v>
      </c>
      <c r="T28">
        <f t="shared" si="175"/>
        <v>2.7</v>
      </c>
      <c r="U28">
        <f t="shared" si="175"/>
        <v>2.8</v>
      </c>
      <c r="V28">
        <f t="shared" si="176"/>
        <v>1.6</v>
      </c>
      <c r="W28">
        <f t="shared" si="176"/>
        <v>1.6</v>
      </c>
      <c r="X28">
        <f t="shared" si="176"/>
        <v>2.1</v>
      </c>
      <c r="Y28">
        <f t="shared" si="176"/>
        <v>3.2</v>
      </c>
      <c r="Z28">
        <f t="shared" si="176"/>
        <v>4.4000000000000004</v>
      </c>
      <c r="AA28">
        <f t="shared" si="176"/>
        <v>3.7</v>
      </c>
      <c r="AB28">
        <f t="shared" si="176"/>
        <v>2</v>
      </c>
      <c r="AC28">
        <f t="shared" si="157"/>
        <v>1.4038515210717275</v>
      </c>
      <c r="AD28">
        <f t="shared" si="158"/>
        <v>1.4906378927324659</v>
      </c>
      <c r="AE28">
        <f t="shared" si="159"/>
        <v>3.9196428571428572</v>
      </c>
      <c r="AF28">
        <f t="shared" si="160"/>
        <v>1.4615384615384615</v>
      </c>
      <c r="AG28">
        <f t="shared" si="161"/>
        <v>1.9453551912568305</v>
      </c>
      <c r="AH28">
        <f t="shared" si="162"/>
        <v>1.6512059369202226</v>
      </c>
      <c r="AI28">
        <f t="shared" si="163"/>
        <v>0.69565217391304346</v>
      </c>
      <c r="AJ28">
        <f t="shared" si="164"/>
        <v>1.826086956521739</v>
      </c>
      <c r="AK28">
        <f t="shared" si="165"/>
        <v>0.77314814814814814</v>
      </c>
      <c r="AL28">
        <f t="shared" si="154"/>
        <v>2.2000000000000002</v>
      </c>
      <c r="AM28">
        <f t="shared" si="172"/>
        <v>2.5</v>
      </c>
      <c r="AN28">
        <f t="shared" si="172"/>
        <v>2.2000000000000002</v>
      </c>
      <c r="AO28">
        <f t="shared" si="172"/>
        <v>1.2</v>
      </c>
      <c r="AP28">
        <f t="shared" si="172"/>
        <v>2.6</v>
      </c>
      <c r="AQ28">
        <f t="shared" si="172"/>
        <v>3.2</v>
      </c>
      <c r="AR28">
        <f t="shared" si="172"/>
        <v>1.7</v>
      </c>
      <c r="AS28">
        <f t="shared" si="172"/>
        <v>4.5999999999999996</v>
      </c>
      <c r="AT28">
        <f t="shared" si="172"/>
        <v>0.6</v>
      </c>
      <c r="AU28">
        <f t="shared" si="173"/>
        <v>2848</v>
      </c>
      <c r="AV28">
        <f t="shared" si="173"/>
        <v>2715</v>
      </c>
      <c r="AW28">
        <f t="shared" si="173"/>
        <v>148</v>
      </c>
      <c r="AX28">
        <f t="shared" si="173"/>
        <v>192</v>
      </c>
      <c r="AY28">
        <f t="shared" si="173"/>
        <v>673</v>
      </c>
      <c r="AZ28">
        <f t="shared" si="173"/>
        <v>520</v>
      </c>
      <c r="BA28">
        <f t="shared" si="173"/>
        <v>274</v>
      </c>
      <c r="BB28">
        <f t="shared" si="173"/>
        <v>558</v>
      </c>
      <c r="BC28">
        <f t="shared" si="173"/>
        <v>133</v>
      </c>
      <c r="BD28">
        <f t="shared" si="173"/>
        <v>4.0999999999999996</v>
      </c>
      <c r="BE28">
        <f t="shared" si="173"/>
        <v>4.7</v>
      </c>
      <c r="BF28">
        <f t="shared" si="173"/>
        <v>6.6</v>
      </c>
      <c r="BG28">
        <f t="shared" si="173"/>
        <v>3.4</v>
      </c>
      <c r="BH28">
        <f t="shared" si="173"/>
        <v>4.4000000000000004</v>
      </c>
      <c r="BI28">
        <f t="shared" si="173"/>
        <v>6.1</v>
      </c>
      <c r="BJ28">
        <f t="shared" si="173"/>
        <v>3.2</v>
      </c>
      <c r="BK28">
        <f t="shared" si="173"/>
        <v>7.6</v>
      </c>
      <c r="BL28">
        <f t="shared" si="173"/>
        <v>1.4</v>
      </c>
      <c r="BM28">
        <f t="shared" si="173"/>
        <v>5434</v>
      </c>
      <c r="BN28">
        <f t="shared" si="173"/>
        <v>5133</v>
      </c>
      <c r="BO28">
        <f t="shared" si="173"/>
        <v>446</v>
      </c>
      <c r="BP28">
        <f t="shared" si="173"/>
        <v>544</v>
      </c>
      <c r="BQ28">
        <f t="shared" si="173"/>
        <v>1139</v>
      </c>
      <c r="BR28">
        <f t="shared" si="173"/>
        <v>996</v>
      </c>
      <c r="BS28">
        <f t="shared" si="173"/>
        <v>500</v>
      </c>
      <c r="BT28">
        <f t="shared" si="173"/>
        <v>914</v>
      </c>
      <c r="BU28">
        <f t="shared" si="173"/>
        <v>301</v>
      </c>
      <c r="BV28">
        <f t="shared" si="171"/>
        <v>3.8</v>
      </c>
      <c r="BW28">
        <f t="shared" si="171"/>
        <v>4.3</v>
      </c>
      <c r="BX28">
        <f t="shared" si="171"/>
        <v>6.5</v>
      </c>
      <c r="BY28">
        <f t="shared" si="171"/>
        <v>2.4</v>
      </c>
      <c r="BZ28">
        <f t="shared" si="171"/>
        <v>4.0999999999999996</v>
      </c>
      <c r="CA28">
        <f t="shared" si="171"/>
        <v>5.5</v>
      </c>
      <c r="CB28">
        <f t="shared" si="171"/>
        <v>3.2</v>
      </c>
      <c r="CC28">
        <f t="shared" si="171"/>
        <v>7</v>
      </c>
      <c r="CD28">
        <f t="shared" si="171"/>
        <v>1.6</v>
      </c>
    </row>
    <row r="29" spans="1:82" x14ac:dyDescent="0.25">
      <c r="A29" s="7">
        <f>'DLX - JOLTS'!B30</f>
        <v>37196</v>
      </c>
      <c r="B29">
        <f t="shared" si="174"/>
        <v>3538</v>
      </c>
      <c r="C29">
        <f t="shared" si="174"/>
        <v>3117</v>
      </c>
      <c r="D29">
        <f t="shared" si="174"/>
        <v>135</v>
      </c>
      <c r="E29">
        <f t="shared" si="174"/>
        <v>230</v>
      </c>
      <c r="F29">
        <f t="shared" si="174"/>
        <v>548</v>
      </c>
      <c r="G29">
        <f t="shared" si="174"/>
        <v>562</v>
      </c>
      <c r="H29">
        <f t="shared" si="174"/>
        <v>680</v>
      </c>
      <c r="I29">
        <f t="shared" si="174"/>
        <v>470</v>
      </c>
      <c r="J29">
        <f t="shared" si="174"/>
        <v>422</v>
      </c>
      <c r="K29">
        <f t="shared" si="174"/>
        <v>4957</v>
      </c>
      <c r="L29">
        <f t="shared" si="175"/>
        <v>4612</v>
      </c>
      <c r="M29">
        <f t="shared" si="175"/>
        <v>457</v>
      </c>
      <c r="N29">
        <f t="shared" si="175"/>
        <v>363</v>
      </c>
      <c r="O29">
        <f t="shared" si="175"/>
        <v>1002</v>
      </c>
      <c r="P29">
        <f t="shared" si="175"/>
        <v>881</v>
      </c>
      <c r="Q29">
        <f t="shared" si="175"/>
        <v>498</v>
      </c>
      <c r="R29">
        <f t="shared" si="175"/>
        <v>833</v>
      </c>
      <c r="S29">
        <f t="shared" si="175"/>
        <v>345</v>
      </c>
      <c r="T29">
        <f t="shared" si="175"/>
        <v>2.6</v>
      </c>
      <c r="U29">
        <f t="shared" si="175"/>
        <v>2.8</v>
      </c>
      <c r="V29">
        <f t="shared" si="176"/>
        <v>1.9</v>
      </c>
      <c r="W29">
        <f t="shared" si="176"/>
        <v>1.4</v>
      </c>
      <c r="X29">
        <f t="shared" si="176"/>
        <v>2.1</v>
      </c>
      <c r="Y29">
        <f t="shared" si="176"/>
        <v>3.4</v>
      </c>
      <c r="Z29">
        <f t="shared" si="176"/>
        <v>4.0999999999999996</v>
      </c>
      <c r="AA29">
        <f t="shared" si="176"/>
        <v>3.8</v>
      </c>
      <c r="AB29">
        <f t="shared" si="176"/>
        <v>1.9</v>
      </c>
      <c r="AC29">
        <f t="shared" si="157"/>
        <v>1.4010740531373658</v>
      </c>
      <c r="AD29">
        <f t="shared" si="158"/>
        <v>1.47962784728906</v>
      </c>
      <c r="AE29">
        <f t="shared" si="159"/>
        <v>3.3851851851851853</v>
      </c>
      <c r="AF29">
        <f t="shared" si="160"/>
        <v>1.5782608695652174</v>
      </c>
      <c r="AG29">
        <f t="shared" si="161"/>
        <v>1.8284671532846715</v>
      </c>
      <c r="AH29">
        <f t="shared" si="162"/>
        <v>1.5676156583629892</v>
      </c>
      <c r="AI29">
        <f t="shared" si="163"/>
        <v>0.73235294117647054</v>
      </c>
      <c r="AJ29">
        <f t="shared" si="164"/>
        <v>1.7723404255319148</v>
      </c>
      <c r="AK29">
        <f t="shared" si="165"/>
        <v>0.81753554502369663</v>
      </c>
      <c r="AL29">
        <f t="shared" si="154"/>
        <v>2</v>
      </c>
      <c r="AM29">
        <f t="shared" si="172"/>
        <v>2.2999999999999998</v>
      </c>
      <c r="AN29">
        <f t="shared" si="172"/>
        <v>2.2999999999999998</v>
      </c>
      <c r="AO29">
        <f t="shared" si="172"/>
        <v>1.1000000000000001</v>
      </c>
      <c r="AP29">
        <f t="shared" si="172"/>
        <v>2.2999999999999998</v>
      </c>
      <c r="AQ29">
        <f t="shared" si="172"/>
        <v>3.2</v>
      </c>
      <c r="AR29">
        <f t="shared" si="172"/>
        <v>1.7</v>
      </c>
      <c r="AS29">
        <f t="shared" si="172"/>
        <v>4.0999999999999996</v>
      </c>
      <c r="AT29">
        <f t="shared" si="172"/>
        <v>0.8</v>
      </c>
      <c r="AU29">
        <f t="shared" si="173"/>
        <v>2668</v>
      </c>
      <c r="AV29">
        <f t="shared" si="173"/>
        <v>2508</v>
      </c>
      <c r="AW29">
        <f t="shared" si="173"/>
        <v>155</v>
      </c>
      <c r="AX29">
        <f t="shared" si="173"/>
        <v>176</v>
      </c>
      <c r="AY29">
        <f t="shared" si="173"/>
        <v>590</v>
      </c>
      <c r="AZ29">
        <f t="shared" si="173"/>
        <v>512</v>
      </c>
      <c r="BA29">
        <f t="shared" si="173"/>
        <v>274</v>
      </c>
      <c r="BB29">
        <f t="shared" si="173"/>
        <v>496</v>
      </c>
      <c r="BC29">
        <f t="shared" si="173"/>
        <v>160</v>
      </c>
      <c r="BD29">
        <f t="shared" si="173"/>
        <v>3.9</v>
      </c>
      <c r="BE29">
        <f t="shared" si="173"/>
        <v>4.4000000000000004</v>
      </c>
      <c r="BF29">
        <f t="shared" si="173"/>
        <v>7</v>
      </c>
      <c r="BG29">
        <f t="shared" si="173"/>
        <v>3.1</v>
      </c>
      <c r="BH29">
        <f t="shared" si="173"/>
        <v>4.0999999999999996</v>
      </c>
      <c r="BI29">
        <f t="shared" si="173"/>
        <v>5.9</v>
      </c>
      <c r="BJ29">
        <f t="shared" si="173"/>
        <v>2.8</v>
      </c>
      <c r="BK29">
        <f t="shared" si="173"/>
        <v>7.3</v>
      </c>
      <c r="BL29">
        <f t="shared" si="173"/>
        <v>1.3</v>
      </c>
      <c r="BM29">
        <f t="shared" si="173"/>
        <v>5128</v>
      </c>
      <c r="BN29">
        <f t="shared" si="173"/>
        <v>4847</v>
      </c>
      <c r="BO29">
        <f t="shared" si="173"/>
        <v>473</v>
      </c>
      <c r="BP29">
        <f t="shared" si="173"/>
        <v>483</v>
      </c>
      <c r="BQ29">
        <f t="shared" si="173"/>
        <v>1049</v>
      </c>
      <c r="BR29">
        <f t="shared" si="173"/>
        <v>958</v>
      </c>
      <c r="BS29">
        <f t="shared" si="173"/>
        <v>447</v>
      </c>
      <c r="BT29">
        <f t="shared" si="173"/>
        <v>871</v>
      </c>
      <c r="BU29">
        <f t="shared" si="173"/>
        <v>280</v>
      </c>
      <c r="BV29">
        <f t="shared" si="171"/>
        <v>3.8</v>
      </c>
      <c r="BW29">
        <f t="shared" si="171"/>
        <v>4.2</v>
      </c>
      <c r="BX29">
        <f t="shared" si="171"/>
        <v>6.7</v>
      </c>
      <c r="BY29">
        <f t="shared" si="171"/>
        <v>2.2999999999999998</v>
      </c>
      <c r="BZ29">
        <f t="shared" si="171"/>
        <v>3.9</v>
      </c>
      <c r="CA29">
        <f t="shared" si="171"/>
        <v>5.5</v>
      </c>
      <c r="CB29">
        <f t="shared" si="171"/>
        <v>3.1</v>
      </c>
      <c r="CC29">
        <f t="shared" si="171"/>
        <v>6.9</v>
      </c>
      <c r="CD29">
        <f t="shared" si="171"/>
        <v>1.6</v>
      </c>
    </row>
    <row r="30" spans="1:82" x14ac:dyDescent="0.25">
      <c r="A30" s="7">
        <f>'DLX - JOLTS'!B31</f>
        <v>37226</v>
      </c>
      <c r="B30">
        <f t="shared" si="174"/>
        <v>3559</v>
      </c>
      <c r="C30">
        <f t="shared" si="174"/>
        <v>3140</v>
      </c>
      <c r="D30">
        <f t="shared" si="174"/>
        <v>127</v>
      </c>
      <c r="E30">
        <f t="shared" si="174"/>
        <v>214</v>
      </c>
      <c r="F30">
        <f t="shared" si="174"/>
        <v>572</v>
      </c>
      <c r="G30">
        <f t="shared" si="174"/>
        <v>502</v>
      </c>
      <c r="H30">
        <f t="shared" si="174"/>
        <v>727</v>
      </c>
      <c r="I30">
        <f t="shared" si="174"/>
        <v>469</v>
      </c>
      <c r="J30">
        <f t="shared" si="174"/>
        <v>419</v>
      </c>
      <c r="K30">
        <f t="shared" si="174"/>
        <v>4771</v>
      </c>
      <c r="L30">
        <f t="shared" si="175"/>
        <v>4435</v>
      </c>
      <c r="M30">
        <f t="shared" si="175"/>
        <v>429</v>
      </c>
      <c r="N30">
        <f t="shared" si="175"/>
        <v>372</v>
      </c>
      <c r="O30">
        <f t="shared" si="175"/>
        <v>972</v>
      </c>
      <c r="P30">
        <f t="shared" si="175"/>
        <v>835</v>
      </c>
      <c r="Q30">
        <f t="shared" si="175"/>
        <v>457</v>
      </c>
      <c r="R30">
        <f t="shared" si="175"/>
        <v>828</v>
      </c>
      <c r="S30">
        <f t="shared" si="175"/>
        <v>335</v>
      </c>
      <c r="T30">
        <f t="shared" si="175"/>
        <v>2.7</v>
      </c>
      <c r="U30">
        <f t="shared" si="175"/>
        <v>2.8</v>
      </c>
      <c r="V30">
        <f t="shared" si="176"/>
        <v>1.8</v>
      </c>
      <c r="W30">
        <f t="shared" si="176"/>
        <v>1.3</v>
      </c>
      <c r="X30">
        <f t="shared" si="176"/>
        <v>2.2000000000000002</v>
      </c>
      <c r="Y30">
        <f t="shared" si="176"/>
        <v>3</v>
      </c>
      <c r="Z30">
        <f t="shared" si="176"/>
        <v>4.4000000000000004</v>
      </c>
      <c r="AA30">
        <f t="shared" si="176"/>
        <v>3.8</v>
      </c>
      <c r="AB30">
        <f t="shared" si="176"/>
        <v>1.9</v>
      </c>
      <c r="AC30">
        <f t="shared" si="157"/>
        <v>1.340545096937342</v>
      </c>
      <c r="AD30">
        <f t="shared" si="158"/>
        <v>1.4124203821656052</v>
      </c>
      <c r="AE30">
        <f t="shared" si="159"/>
        <v>3.377952755905512</v>
      </c>
      <c r="AF30">
        <f t="shared" si="160"/>
        <v>1.7383177570093458</v>
      </c>
      <c r="AG30">
        <f t="shared" si="161"/>
        <v>1.6993006993006994</v>
      </c>
      <c r="AH30">
        <f t="shared" si="162"/>
        <v>1.6633466135458168</v>
      </c>
      <c r="AI30">
        <f t="shared" si="163"/>
        <v>0.62861072902338377</v>
      </c>
      <c r="AJ30">
        <f t="shared" si="164"/>
        <v>1.7654584221748402</v>
      </c>
      <c r="AK30">
        <f t="shared" si="165"/>
        <v>0.7995226730310262</v>
      </c>
      <c r="AL30">
        <f t="shared" si="154"/>
        <v>2</v>
      </c>
      <c r="AM30">
        <f t="shared" si="172"/>
        <v>2.2000000000000002</v>
      </c>
      <c r="AN30">
        <f t="shared" si="172"/>
        <v>2</v>
      </c>
      <c r="AO30">
        <f t="shared" si="172"/>
        <v>1</v>
      </c>
      <c r="AP30">
        <f t="shared" si="172"/>
        <v>2.5</v>
      </c>
      <c r="AQ30">
        <f t="shared" si="172"/>
        <v>2.8</v>
      </c>
      <c r="AR30">
        <f t="shared" si="172"/>
        <v>1.8</v>
      </c>
      <c r="AS30">
        <f t="shared" si="172"/>
        <v>4</v>
      </c>
      <c r="AT30">
        <f t="shared" si="172"/>
        <v>0.8</v>
      </c>
      <c r="AU30">
        <f t="shared" si="173"/>
        <v>2613</v>
      </c>
      <c r="AV30">
        <f t="shared" si="173"/>
        <v>2440</v>
      </c>
      <c r="AW30">
        <f t="shared" si="173"/>
        <v>134</v>
      </c>
      <c r="AX30">
        <f t="shared" si="173"/>
        <v>160</v>
      </c>
      <c r="AY30">
        <f t="shared" si="173"/>
        <v>638</v>
      </c>
      <c r="AZ30">
        <f t="shared" si="173"/>
        <v>450</v>
      </c>
      <c r="BA30">
        <f t="shared" si="173"/>
        <v>279</v>
      </c>
      <c r="BB30">
        <f t="shared" si="173"/>
        <v>482</v>
      </c>
      <c r="BC30">
        <f t="shared" si="173"/>
        <v>173</v>
      </c>
      <c r="BD30">
        <f t="shared" si="173"/>
        <v>3.7</v>
      </c>
      <c r="BE30">
        <f t="shared" si="173"/>
        <v>4.2</v>
      </c>
      <c r="BF30">
        <f t="shared" si="173"/>
        <v>6.4</v>
      </c>
      <c r="BG30">
        <f t="shared" si="173"/>
        <v>2.9</v>
      </c>
      <c r="BH30">
        <f t="shared" si="173"/>
        <v>4.0999999999999996</v>
      </c>
      <c r="BI30">
        <f t="shared" si="173"/>
        <v>5.5</v>
      </c>
      <c r="BJ30">
        <f t="shared" si="173"/>
        <v>2.6</v>
      </c>
      <c r="BK30">
        <f t="shared" si="173"/>
        <v>6.7</v>
      </c>
      <c r="BL30">
        <f t="shared" si="173"/>
        <v>1.4</v>
      </c>
      <c r="BM30">
        <f t="shared" si="173"/>
        <v>4857</v>
      </c>
      <c r="BN30">
        <f t="shared" si="173"/>
        <v>4547</v>
      </c>
      <c r="BO30">
        <f t="shared" si="173"/>
        <v>435</v>
      </c>
      <c r="BP30">
        <f t="shared" si="173"/>
        <v>454</v>
      </c>
      <c r="BQ30">
        <f t="shared" si="173"/>
        <v>1046</v>
      </c>
      <c r="BR30">
        <f t="shared" si="173"/>
        <v>888</v>
      </c>
      <c r="BS30">
        <f t="shared" si="173"/>
        <v>410</v>
      </c>
      <c r="BT30">
        <f t="shared" si="173"/>
        <v>801</v>
      </c>
      <c r="BU30">
        <f t="shared" si="173"/>
        <v>309</v>
      </c>
      <c r="BV30">
        <f t="shared" si="171"/>
        <v>3.6</v>
      </c>
      <c r="BW30">
        <f t="shared" si="171"/>
        <v>4.0999999999999996</v>
      </c>
      <c r="BX30">
        <f t="shared" si="171"/>
        <v>6.3</v>
      </c>
      <c r="BY30">
        <f t="shared" si="171"/>
        <v>2.4</v>
      </c>
      <c r="BZ30">
        <f t="shared" si="171"/>
        <v>3.8</v>
      </c>
      <c r="CA30">
        <f t="shared" si="171"/>
        <v>5.2</v>
      </c>
      <c r="CB30">
        <f t="shared" si="171"/>
        <v>2.9</v>
      </c>
      <c r="CC30">
        <f t="shared" si="171"/>
        <v>6.9</v>
      </c>
      <c r="CD30">
        <f t="shared" si="171"/>
        <v>1.6</v>
      </c>
    </row>
    <row r="31" spans="1:82" x14ac:dyDescent="0.25">
      <c r="A31" s="7">
        <f>'DLX - JOLTS'!B32</f>
        <v>37257</v>
      </c>
      <c r="B31">
        <f t="shared" si="174"/>
        <v>3572</v>
      </c>
      <c r="C31">
        <f t="shared" si="174"/>
        <v>3204</v>
      </c>
      <c r="D31">
        <f t="shared" si="174"/>
        <v>103</v>
      </c>
      <c r="E31">
        <f t="shared" si="174"/>
        <v>248</v>
      </c>
      <c r="F31">
        <f t="shared" si="174"/>
        <v>571</v>
      </c>
      <c r="G31">
        <f t="shared" si="174"/>
        <v>586</v>
      </c>
      <c r="H31">
        <f t="shared" si="174"/>
        <v>751</v>
      </c>
      <c r="I31">
        <f t="shared" si="174"/>
        <v>385</v>
      </c>
      <c r="J31">
        <f t="shared" si="174"/>
        <v>369</v>
      </c>
      <c r="K31">
        <f t="shared" si="174"/>
        <v>4858</v>
      </c>
      <c r="L31">
        <f t="shared" si="175"/>
        <v>4549</v>
      </c>
      <c r="M31">
        <f t="shared" si="175"/>
        <v>426</v>
      </c>
      <c r="N31">
        <f t="shared" si="175"/>
        <v>351</v>
      </c>
      <c r="O31">
        <f t="shared" si="175"/>
        <v>984</v>
      </c>
      <c r="P31">
        <f t="shared" si="175"/>
        <v>916</v>
      </c>
      <c r="Q31">
        <f t="shared" si="175"/>
        <v>512</v>
      </c>
      <c r="R31">
        <f t="shared" si="175"/>
        <v>804</v>
      </c>
      <c r="S31">
        <f t="shared" si="175"/>
        <v>309</v>
      </c>
      <c r="T31">
        <f t="shared" si="175"/>
        <v>2.7</v>
      </c>
      <c r="U31">
        <f t="shared" si="175"/>
        <v>2.8</v>
      </c>
      <c r="V31">
        <f t="shared" si="176"/>
        <v>1.5</v>
      </c>
      <c r="W31">
        <f t="shared" si="176"/>
        <v>1.6</v>
      </c>
      <c r="X31">
        <f t="shared" si="176"/>
        <v>2.2000000000000002</v>
      </c>
      <c r="Y31">
        <f t="shared" si="176"/>
        <v>3.5</v>
      </c>
      <c r="Z31">
        <f t="shared" si="176"/>
        <v>4.5</v>
      </c>
      <c r="AA31">
        <f t="shared" si="176"/>
        <v>3.1</v>
      </c>
      <c r="AB31">
        <f t="shared" si="176"/>
        <v>1.7</v>
      </c>
      <c r="AC31">
        <f t="shared" si="157"/>
        <v>1.3600223964165734</v>
      </c>
      <c r="AD31">
        <f t="shared" si="158"/>
        <v>1.4197877652933832</v>
      </c>
      <c r="AE31">
        <f t="shared" si="159"/>
        <v>4.1359223300970873</v>
      </c>
      <c r="AF31">
        <f t="shared" si="160"/>
        <v>1.4153225806451613</v>
      </c>
      <c r="AG31">
        <f t="shared" si="161"/>
        <v>1.723292469352014</v>
      </c>
      <c r="AH31">
        <f t="shared" si="162"/>
        <v>1.5631399317406143</v>
      </c>
      <c r="AI31">
        <f t="shared" si="163"/>
        <v>0.68175765645805597</v>
      </c>
      <c r="AJ31">
        <f t="shared" si="164"/>
        <v>2.0883116883116881</v>
      </c>
      <c r="AK31">
        <f t="shared" si="165"/>
        <v>0.83739837398373984</v>
      </c>
      <c r="AL31">
        <f t="shared" si="154"/>
        <v>2.2000000000000002</v>
      </c>
      <c r="AM31">
        <f t="shared" si="172"/>
        <v>2.4</v>
      </c>
      <c r="AN31">
        <f t="shared" si="172"/>
        <v>2.4</v>
      </c>
      <c r="AO31">
        <f t="shared" si="172"/>
        <v>1.1000000000000001</v>
      </c>
      <c r="AP31">
        <f t="shared" si="172"/>
        <v>2.5</v>
      </c>
      <c r="AQ31">
        <f t="shared" si="172"/>
        <v>3.4</v>
      </c>
      <c r="AR31">
        <f t="shared" si="172"/>
        <v>1.7</v>
      </c>
      <c r="AS31">
        <f t="shared" si="172"/>
        <v>4.7</v>
      </c>
      <c r="AT31">
        <f t="shared" si="172"/>
        <v>0.7</v>
      </c>
      <c r="AU31">
        <f t="shared" si="173"/>
        <v>2824</v>
      </c>
      <c r="AV31">
        <f t="shared" si="173"/>
        <v>2675</v>
      </c>
      <c r="AW31">
        <f t="shared" si="173"/>
        <v>165</v>
      </c>
      <c r="AX31">
        <f t="shared" si="173"/>
        <v>177</v>
      </c>
      <c r="AY31">
        <f t="shared" si="173"/>
        <v>647</v>
      </c>
      <c r="AZ31">
        <f t="shared" si="173"/>
        <v>544</v>
      </c>
      <c r="BA31">
        <f t="shared" si="173"/>
        <v>268</v>
      </c>
      <c r="BB31">
        <f t="shared" si="173"/>
        <v>564</v>
      </c>
      <c r="BC31">
        <f t="shared" si="173"/>
        <v>149</v>
      </c>
      <c r="BD31">
        <f t="shared" si="173"/>
        <v>3.9</v>
      </c>
      <c r="BE31">
        <f t="shared" si="173"/>
        <v>4.4000000000000004</v>
      </c>
      <c r="BF31">
        <f t="shared" si="173"/>
        <v>6.2</v>
      </c>
      <c r="BG31">
        <f t="shared" si="173"/>
        <v>3</v>
      </c>
      <c r="BH31">
        <f t="shared" si="173"/>
        <v>4.2</v>
      </c>
      <c r="BI31">
        <f t="shared" si="173"/>
        <v>6.1</v>
      </c>
      <c r="BJ31">
        <f t="shared" si="173"/>
        <v>2.9</v>
      </c>
      <c r="BK31">
        <f t="shared" si="173"/>
        <v>6.6</v>
      </c>
      <c r="BL31">
        <f t="shared" si="173"/>
        <v>1.4</v>
      </c>
      <c r="BM31">
        <f t="shared" si="173"/>
        <v>5051</v>
      </c>
      <c r="BN31">
        <f t="shared" si="173"/>
        <v>4761</v>
      </c>
      <c r="BO31">
        <f t="shared" si="173"/>
        <v>422</v>
      </c>
      <c r="BP31">
        <f t="shared" si="173"/>
        <v>470</v>
      </c>
      <c r="BQ31">
        <f t="shared" si="173"/>
        <v>1080</v>
      </c>
      <c r="BR31">
        <f t="shared" si="173"/>
        <v>982</v>
      </c>
      <c r="BS31">
        <f t="shared" si="173"/>
        <v>460</v>
      </c>
      <c r="BT31">
        <f t="shared" si="173"/>
        <v>789</v>
      </c>
      <c r="BU31">
        <f t="shared" si="173"/>
        <v>290</v>
      </c>
      <c r="BV31">
        <f t="shared" si="171"/>
        <v>3.7</v>
      </c>
      <c r="BW31">
        <f t="shared" si="171"/>
        <v>4.2</v>
      </c>
      <c r="BX31">
        <f t="shared" si="171"/>
        <v>6.3</v>
      </c>
      <c r="BY31">
        <f t="shared" si="171"/>
        <v>2.2999999999999998</v>
      </c>
      <c r="BZ31">
        <f t="shared" si="171"/>
        <v>3.8</v>
      </c>
      <c r="CA31">
        <f t="shared" si="171"/>
        <v>5.7</v>
      </c>
      <c r="CB31">
        <f t="shared" si="171"/>
        <v>3.2</v>
      </c>
      <c r="CC31">
        <f t="shared" si="171"/>
        <v>6.7</v>
      </c>
      <c r="CD31">
        <f t="shared" si="171"/>
        <v>1.4</v>
      </c>
    </row>
    <row r="32" spans="1:82" x14ac:dyDescent="0.25">
      <c r="A32" s="7">
        <f>'DLX - JOLTS'!B33</f>
        <v>37288</v>
      </c>
      <c r="B32">
        <f t="shared" si="174"/>
        <v>3370</v>
      </c>
      <c r="C32">
        <f t="shared" si="174"/>
        <v>2935</v>
      </c>
      <c r="D32">
        <f t="shared" si="174"/>
        <v>111</v>
      </c>
      <c r="E32">
        <f t="shared" si="174"/>
        <v>248</v>
      </c>
      <c r="F32">
        <f t="shared" si="174"/>
        <v>490</v>
      </c>
      <c r="G32">
        <f t="shared" si="174"/>
        <v>494</v>
      </c>
      <c r="H32">
        <f t="shared" si="174"/>
        <v>749</v>
      </c>
      <c r="I32">
        <f t="shared" si="174"/>
        <v>397</v>
      </c>
      <c r="J32">
        <f t="shared" si="174"/>
        <v>434</v>
      </c>
      <c r="K32">
        <f t="shared" si="174"/>
        <v>4903</v>
      </c>
      <c r="L32">
        <f t="shared" si="175"/>
        <v>4580</v>
      </c>
      <c r="M32">
        <f t="shared" si="175"/>
        <v>426</v>
      </c>
      <c r="N32">
        <f t="shared" si="175"/>
        <v>388</v>
      </c>
      <c r="O32">
        <f t="shared" si="175"/>
        <v>1001</v>
      </c>
      <c r="P32">
        <f t="shared" si="175"/>
        <v>942</v>
      </c>
      <c r="Q32">
        <f t="shared" si="175"/>
        <v>474</v>
      </c>
      <c r="R32">
        <f t="shared" si="175"/>
        <v>848</v>
      </c>
      <c r="S32">
        <f t="shared" si="175"/>
        <v>324</v>
      </c>
      <c r="T32">
        <f t="shared" si="175"/>
        <v>2.5</v>
      </c>
      <c r="U32">
        <f t="shared" si="175"/>
        <v>2.6</v>
      </c>
      <c r="V32">
        <f t="shared" si="176"/>
        <v>1.6</v>
      </c>
      <c r="W32">
        <f t="shared" si="176"/>
        <v>1.6</v>
      </c>
      <c r="X32">
        <f t="shared" si="176"/>
        <v>1.9</v>
      </c>
      <c r="Y32">
        <f t="shared" si="176"/>
        <v>3</v>
      </c>
      <c r="Z32">
        <f t="shared" si="176"/>
        <v>4.5</v>
      </c>
      <c r="AA32">
        <f t="shared" si="176"/>
        <v>3.2</v>
      </c>
      <c r="AB32">
        <f t="shared" si="176"/>
        <v>2</v>
      </c>
      <c r="AC32">
        <f t="shared" si="157"/>
        <v>1.4548961424332345</v>
      </c>
      <c r="AD32">
        <f t="shared" si="158"/>
        <v>1.5604770017035776</v>
      </c>
      <c r="AE32">
        <f t="shared" si="159"/>
        <v>3.8378378378378377</v>
      </c>
      <c r="AF32">
        <f t="shared" si="160"/>
        <v>1.564516129032258</v>
      </c>
      <c r="AG32">
        <f t="shared" si="161"/>
        <v>2.0428571428571427</v>
      </c>
      <c r="AH32">
        <f t="shared" si="162"/>
        <v>1.9068825910931173</v>
      </c>
      <c r="AI32">
        <f t="shared" si="163"/>
        <v>0.63284379172229643</v>
      </c>
      <c r="AJ32">
        <f t="shared" si="164"/>
        <v>2.1360201511335011</v>
      </c>
      <c r="AK32">
        <f t="shared" si="165"/>
        <v>0.74654377880184331</v>
      </c>
      <c r="AL32">
        <f t="shared" si="154"/>
        <v>2.1</v>
      </c>
      <c r="AM32">
        <f t="shared" si="172"/>
        <v>2.2999999999999998</v>
      </c>
      <c r="AN32">
        <f t="shared" si="172"/>
        <v>2.5</v>
      </c>
      <c r="AO32">
        <f t="shared" si="172"/>
        <v>1.2</v>
      </c>
      <c r="AP32">
        <f t="shared" si="172"/>
        <v>2.2000000000000002</v>
      </c>
      <c r="AQ32">
        <f t="shared" si="172"/>
        <v>3.2</v>
      </c>
      <c r="AR32">
        <f t="shared" si="172"/>
        <v>1.6</v>
      </c>
      <c r="AS32">
        <f t="shared" si="172"/>
        <v>4.5</v>
      </c>
      <c r="AT32">
        <f t="shared" si="172"/>
        <v>0.8</v>
      </c>
      <c r="AU32">
        <f t="shared" si="173"/>
        <v>2706</v>
      </c>
      <c r="AV32">
        <f t="shared" si="173"/>
        <v>2534</v>
      </c>
      <c r="AW32">
        <f t="shared" si="173"/>
        <v>166</v>
      </c>
      <c r="AX32">
        <f t="shared" si="173"/>
        <v>187</v>
      </c>
      <c r="AY32">
        <f t="shared" si="173"/>
        <v>553</v>
      </c>
      <c r="AZ32">
        <f t="shared" si="173"/>
        <v>512</v>
      </c>
      <c r="BA32">
        <f t="shared" si="173"/>
        <v>264</v>
      </c>
      <c r="BB32">
        <f t="shared" si="173"/>
        <v>540</v>
      </c>
      <c r="BC32">
        <f t="shared" si="173"/>
        <v>172</v>
      </c>
      <c r="BD32">
        <f t="shared" si="173"/>
        <v>3.9</v>
      </c>
      <c r="BE32">
        <f t="shared" si="173"/>
        <v>4.3</v>
      </c>
      <c r="BF32">
        <f t="shared" si="173"/>
        <v>6.6</v>
      </c>
      <c r="BG32">
        <f t="shared" si="173"/>
        <v>2.9</v>
      </c>
      <c r="BH32">
        <f t="shared" si="173"/>
        <v>4.0999999999999996</v>
      </c>
      <c r="BI32">
        <f t="shared" si="173"/>
        <v>6.1</v>
      </c>
      <c r="BJ32">
        <f t="shared" si="173"/>
        <v>2.7</v>
      </c>
      <c r="BK32">
        <f t="shared" si="173"/>
        <v>7.1</v>
      </c>
      <c r="BL32">
        <f t="shared" si="173"/>
        <v>1.5</v>
      </c>
      <c r="BM32">
        <f t="shared" si="173"/>
        <v>5032</v>
      </c>
      <c r="BN32">
        <f t="shared" si="173"/>
        <v>4709</v>
      </c>
      <c r="BO32">
        <f t="shared" si="173"/>
        <v>447</v>
      </c>
      <c r="BP32">
        <f t="shared" si="173"/>
        <v>454</v>
      </c>
      <c r="BQ32">
        <f t="shared" si="173"/>
        <v>1040</v>
      </c>
      <c r="BR32">
        <f t="shared" si="173"/>
        <v>976</v>
      </c>
      <c r="BS32">
        <f t="shared" si="173"/>
        <v>425</v>
      </c>
      <c r="BT32">
        <f t="shared" si="173"/>
        <v>850</v>
      </c>
      <c r="BU32">
        <f t="shared" si="173"/>
        <v>324</v>
      </c>
      <c r="BV32">
        <f t="shared" si="171"/>
        <v>3.8</v>
      </c>
      <c r="BW32">
        <f t="shared" si="171"/>
        <v>4.2</v>
      </c>
      <c r="BX32">
        <f t="shared" si="171"/>
        <v>6.3</v>
      </c>
      <c r="BY32">
        <f t="shared" si="171"/>
        <v>2.5</v>
      </c>
      <c r="BZ32">
        <f t="shared" si="171"/>
        <v>3.9</v>
      </c>
      <c r="CA32">
        <f t="shared" si="171"/>
        <v>5.9</v>
      </c>
      <c r="CB32">
        <f t="shared" si="171"/>
        <v>3</v>
      </c>
      <c r="CC32">
        <f t="shared" si="171"/>
        <v>7.1</v>
      </c>
      <c r="CD32">
        <f t="shared" si="171"/>
        <v>1.5</v>
      </c>
    </row>
    <row r="33" spans="1:82" x14ac:dyDescent="0.25">
      <c r="A33" s="7">
        <f>'DLX - JOLTS'!B34</f>
        <v>37316</v>
      </c>
      <c r="B33">
        <f t="shared" si="174"/>
        <v>3560</v>
      </c>
      <c r="C33">
        <f t="shared" si="174"/>
        <v>3137</v>
      </c>
      <c r="D33">
        <f t="shared" si="174"/>
        <v>130</v>
      </c>
      <c r="E33">
        <f t="shared" si="174"/>
        <v>225</v>
      </c>
      <c r="F33">
        <f t="shared" si="174"/>
        <v>596</v>
      </c>
      <c r="G33">
        <f t="shared" si="174"/>
        <v>545</v>
      </c>
      <c r="H33">
        <f t="shared" si="174"/>
        <v>728</v>
      </c>
      <c r="I33">
        <f t="shared" si="174"/>
        <v>450</v>
      </c>
      <c r="J33">
        <f t="shared" si="174"/>
        <v>422</v>
      </c>
      <c r="K33">
        <f t="shared" si="174"/>
        <v>4637</v>
      </c>
      <c r="L33">
        <f t="shared" si="175"/>
        <v>4320</v>
      </c>
      <c r="M33">
        <f t="shared" si="175"/>
        <v>406</v>
      </c>
      <c r="N33">
        <f t="shared" si="175"/>
        <v>354</v>
      </c>
      <c r="O33">
        <f t="shared" si="175"/>
        <v>915</v>
      </c>
      <c r="P33">
        <f t="shared" si="175"/>
        <v>941</v>
      </c>
      <c r="Q33">
        <f t="shared" si="175"/>
        <v>455</v>
      </c>
      <c r="R33">
        <f t="shared" si="175"/>
        <v>769</v>
      </c>
      <c r="S33">
        <f t="shared" si="175"/>
        <v>318</v>
      </c>
      <c r="T33">
        <f t="shared" si="175"/>
        <v>2.7</v>
      </c>
      <c r="U33">
        <f t="shared" si="175"/>
        <v>2.8</v>
      </c>
      <c r="V33">
        <f t="shared" si="176"/>
        <v>1.9</v>
      </c>
      <c r="W33">
        <f t="shared" si="176"/>
        <v>1.4</v>
      </c>
      <c r="X33">
        <f t="shared" si="176"/>
        <v>2.2999999999999998</v>
      </c>
      <c r="Y33">
        <f t="shared" si="176"/>
        <v>3.3</v>
      </c>
      <c r="Z33">
        <f t="shared" si="176"/>
        <v>4.3</v>
      </c>
      <c r="AA33">
        <f t="shared" si="176"/>
        <v>3.6</v>
      </c>
      <c r="AB33">
        <f t="shared" si="176"/>
        <v>1.9</v>
      </c>
      <c r="AC33">
        <f t="shared" si="157"/>
        <v>1.3025280898876404</v>
      </c>
      <c r="AD33">
        <f t="shared" si="158"/>
        <v>1.3771118903410902</v>
      </c>
      <c r="AE33">
        <f t="shared" si="159"/>
        <v>3.1230769230769231</v>
      </c>
      <c r="AF33">
        <f t="shared" si="160"/>
        <v>1.5733333333333333</v>
      </c>
      <c r="AG33">
        <f t="shared" si="161"/>
        <v>1.5352348993288591</v>
      </c>
      <c r="AH33">
        <f t="shared" si="162"/>
        <v>1.726605504587156</v>
      </c>
      <c r="AI33">
        <f t="shared" si="163"/>
        <v>0.625</v>
      </c>
      <c r="AJ33">
        <f t="shared" si="164"/>
        <v>1.7088888888888889</v>
      </c>
      <c r="AK33">
        <f t="shared" si="165"/>
        <v>0.75355450236966826</v>
      </c>
      <c r="AL33">
        <f t="shared" si="154"/>
        <v>2</v>
      </c>
      <c r="AM33">
        <f t="shared" si="172"/>
        <v>2.2999999999999998</v>
      </c>
      <c r="AN33">
        <f t="shared" si="172"/>
        <v>2.1</v>
      </c>
      <c r="AO33">
        <f t="shared" si="172"/>
        <v>1.2</v>
      </c>
      <c r="AP33">
        <f t="shared" si="172"/>
        <v>2.2000000000000002</v>
      </c>
      <c r="AQ33">
        <f t="shared" si="172"/>
        <v>3.3</v>
      </c>
      <c r="AR33">
        <f t="shared" si="172"/>
        <v>1.4</v>
      </c>
      <c r="AS33">
        <f t="shared" si="172"/>
        <v>4.5</v>
      </c>
      <c r="AT33">
        <f t="shared" si="172"/>
        <v>0.6</v>
      </c>
      <c r="AU33">
        <f t="shared" ref="AU33:BU39" si="177">VLOOKUP($A33,JOLTS_data,AU$3+1)</f>
        <v>2583</v>
      </c>
      <c r="AV33">
        <f t="shared" si="177"/>
        <v>2453</v>
      </c>
      <c r="AW33">
        <f t="shared" si="177"/>
        <v>139</v>
      </c>
      <c r="AX33">
        <f t="shared" si="177"/>
        <v>187</v>
      </c>
      <c r="AY33">
        <f t="shared" si="177"/>
        <v>558</v>
      </c>
      <c r="AZ33">
        <f t="shared" si="177"/>
        <v>521</v>
      </c>
      <c r="BA33">
        <f t="shared" si="177"/>
        <v>226</v>
      </c>
      <c r="BB33">
        <f t="shared" si="177"/>
        <v>538</v>
      </c>
      <c r="BC33">
        <f t="shared" si="177"/>
        <v>130</v>
      </c>
      <c r="BD33">
        <f t="shared" si="177"/>
        <v>3.6</v>
      </c>
      <c r="BE33">
        <f t="shared" si="177"/>
        <v>4.0999999999999996</v>
      </c>
      <c r="BF33">
        <f t="shared" si="177"/>
        <v>6</v>
      </c>
      <c r="BG33">
        <f t="shared" si="177"/>
        <v>2.8</v>
      </c>
      <c r="BH33">
        <f t="shared" si="177"/>
        <v>3.8</v>
      </c>
      <c r="BI33">
        <f t="shared" si="177"/>
        <v>6.1</v>
      </c>
      <c r="BJ33">
        <f t="shared" si="177"/>
        <v>2.6</v>
      </c>
      <c r="BK33">
        <f t="shared" si="177"/>
        <v>6.4</v>
      </c>
      <c r="BL33">
        <f t="shared" si="177"/>
        <v>1.2</v>
      </c>
      <c r="BM33">
        <f t="shared" si="177"/>
        <v>4749</v>
      </c>
      <c r="BN33">
        <f t="shared" si="177"/>
        <v>4483</v>
      </c>
      <c r="BO33">
        <f t="shared" si="177"/>
        <v>408</v>
      </c>
      <c r="BP33">
        <f t="shared" si="177"/>
        <v>429</v>
      </c>
      <c r="BQ33">
        <f t="shared" si="177"/>
        <v>977</v>
      </c>
      <c r="BR33">
        <f t="shared" si="177"/>
        <v>981</v>
      </c>
      <c r="BS33">
        <f t="shared" si="177"/>
        <v>415</v>
      </c>
      <c r="BT33">
        <f t="shared" si="177"/>
        <v>770</v>
      </c>
      <c r="BU33">
        <f t="shared" si="177"/>
        <v>266</v>
      </c>
      <c r="BV33">
        <f t="shared" si="171"/>
        <v>3.6</v>
      </c>
      <c r="BW33">
        <f t="shared" si="171"/>
        <v>4</v>
      </c>
      <c r="BX33">
        <f t="shared" si="171"/>
        <v>6</v>
      </c>
      <c r="BY33">
        <f t="shared" si="171"/>
        <v>2.2999999999999998</v>
      </c>
      <c r="BZ33">
        <f t="shared" si="171"/>
        <v>3.6</v>
      </c>
      <c r="CA33">
        <f t="shared" si="171"/>
        <v>5.9</v>
      </c>
      <c r="CB33">
        <f t="shared" si="171"/>
        <v>2.8</v>
      </c>
      <c r="CC33">
        <f t="shared" si="171"/>
        <v>6.4</v>
      </c>
      <c r="CD33">
        <f t="shared" si="171"/>
        <v>1.5</v>
      </c>
    </row>
    <row r="34" spans="1:82" x14ac:dyDescent="0.25">
      <c r="A34" s="7">
        <f>'DLX - JOLTS'!B35</f>
        <v>37347</v>
      </c>
      <c r="B34">
        <f t="shared" si="174"/>
        <v>3373</v>
      </c>
      <c r="C34">
        <f t="shared" si="174"/>
        <v>2986</v>
      </c>
      <c r="D34">
        <f t="shared" si="174"/>
        <v>91</v>
      </c>
      <c r="E34">
        <f t="shared" si="174"/>
        <v>238</v>
      </c>
      <c r="F34">
        <f t="shared" si="174"/>
        <v>545</v>
      </c>
      <c r="G34">
        <f t="shared" si="174"/>
        <v>530</v>
      </c>
      <c r="H34">
        <f t="shared" si="174"/>
        <v>698</v>
      </c>
      <c r="I34">
        <f t="shared" si="174"/>
        <v>409</v>
      </c>
      <c r="J34">
        <f t="shared" si="174"/>
        <v>387</v>
      </c>
      <c r="K34">
        <f t="shared" si="174"/>
        <v>4984</v>
      </c>
      <c r="L34">
        <f t="shared" si="175"/>
        <v>4651</v>
      </c>
      <c r="M34">
        <f t="shared" si="175"/>
        <v>420</v>
      </c>
      <c r="N34">
        <f t="shared" si="175"/>
        <v>407</v>
      </c>
      <c r="O34">
        <f t="shared" si="175"/>
        <v>1037</v>
      </c>
      <c r="P34">
        <f t="shared" si="175"/>
        <v>945</v>
      </c>
      <c r="Q34">
        <f t="shared" si="175"/>
        <v>486</v>
      </c>
      <c r="R34">
        <f t="shared" si="175"/>
        <v>828</v>
      </c>
      <c r="S34">
        <f t="shared" si="175"/>
        <v>332</v>
      </c>
      <c r="T34">
        <f t="shared" si="175"/>
        <v>2.5</v>
      </c>
      <c r="U34">
        <f t="shared" si="175"/>
        <v>2.7</v>
      </c>
      <c r="V34">
        <f t="shared" si="176"/>
        <v>1.3</v>
      </c>
      <c r="W34">
        <f t="shared" si="176"/>
        <v>1.5</v>
      </c>
      <c r="X34">
        <f t="shared" si="176"/>
        <v>2.1</v>
      </c>
      <c r="Y34">
        <f t="shared" si="176"/>
        <v>3.2</v>
      </c>
      <c r="Z34">
        <f t="shared" si="176"/>
        <v>4.2</v>
      </c>
      <c r="AA34">
        <f t="shared" si="176"/>
        <v>3.3</v>
      </c>
      <c r="AB34">
        <f t="shared" si="176"/>
        <v>1.8</v>
      </c>
      <c r="AC34">
        <f t="shared" si="157"/>
        <v>1.4776163652534835</v>
      </c>
      <c r="AD34">
        <f t="shared" si="158"/>
        <v>1.557602143335566</v>
      </c>
      <c r="AE34">
        <f t="shared" si="159"/>
        <v>4.615384615384615</v>
      </c>
      <c r="AF34">
        <f t="shared" si="160"/>
        <v>1.7100840336134453</v>
      </c>
      <c r="AG34">
        <f t="shared" si="161"/>
        <v>1.9027522935779817</v>
      </c>
      <c r="AH34">
        <f t="shared" si="162"/>
        <v>1.7830188679245282</v>
      </c>
      <c r="AI34">
        <f t="shared" si="163"/>
        <v>0.69627507163323787</v>
      </c>
      <c r="AJ34">
        <f t="shared" si="164"/>
        <v>2.024449877750611</v>
      </c>
      <c r="AK34">
        <f t="shared" si="165"/>
        <v>0.8578811369509044</v>
      </c>
      <c r="AL34">
        <f t="shared" si="154"/>
        <v>2.1</v>
      </c>
      <c r="AM34">
        <f t="shared" si="172"/>
        <v>2.2999999999999998</v>
      </c>
      <c r="AN34">
        <f t="shared" si="172"/>
        <v>2.6</v>
      </c>
      <c r="AO34">
        <f t="shared" si="172"/>
        <v>1.3</v>
      </c>
      <c r="AP34">
        <f t="shared" si="172"/>
        <v>2.2999999999999998</v>
      </c>
      <c r="AQ34">
        <f t="shared" si="172"/>
        <v>3</v>
      </c>
      <c r="AR34">
        <f t="shared" si="172"/>
        <v>1.7</v>
      </c>
      <c r="AS34">
        <f t="shared" si="172"/>
        <v>4.7</v>
      </c>
      <c r="AT34">
        <f t="shared" si="172"/>
        <v>0.8</v>
      </c>
      <c r="AU34">
        <f t="shared" si="177"/>
        <v>2715</v>
      </c>
      <c r="AV34">
        <f t="shared" si="177"/>
        <v>2540</v>
      </c>
      <c r="AW34">
        <f t="shared" si="177"/>
        <v>173</v>
      </c>
      <c r="AX34">
        <f t="shared" si="177"/>
        <v>197</v>
      </c>
      <c r="AY34">
        <f t="shared" si="177"/>
        <v>575</v>
      </c>
      <c r="AZ34">
        <f t="shared" si="177"/>
        <v>486</v>
      </c>
      <c r="BA34">
        <f t="shared" si="177"/>
        <v>272</v>
      </c>
      <c r="BB34">
        <f t="shared" si="177"/>
        <v>560</v>
      </c>
      <c r="BC34">
        <f t="shared" si="177"/>
        <v>175</v>
      </c>
      <c r="BD34">
        <f t="shared" si="177"/>
        <v>3.9</v>
      </c>
      <c r="BE34">
        <f t="shared" si="177"/>
        <v>4.3</v>
      </c>
      <c r="BF34">
        <f t="shared" si="177"/>
        <v>6.4</v>
      </c>
      <c r="BG34">
        <f t="shared" si="177"/>
        <v>2.9</v>
      </c>
      <c r="BH34">
        <f t="shared" si="177"/>
        <v>4.0999999999999996</v>
      </c>
      <c r="BI34">
        <f t="shared" si="177"/>
        <v>5.7</v>
      </c>
      <c r="BJ34">
        <f t="shared" si="177"/>
        <v>2.9</v>
      </c>
      <c r="BK34">
        <f t="shared" si="177"/>
        <v>7.3</v>
      </c>
      <c r="BL34">
        <f t="shared" si="177"/>
        <v>1.5</v>
      </c>
      <c r="BM34">
        <f t="shared" si="177"/>
        <v>5030</v>
      </c>
      <c r="BN34">
        <f t="shared" si="177"/>
        <v>4702</v>
      </c>
      <c r="BO34">
        <f t="shared" si="177"/>
        <v>432</v>
      </c>
      <c r="BP34">
        <f t="shared" si="177"/>
        <v>447</v>
      </c>
      <c r="BQ34">
        <f t="shared" si="177"/>
        <v>1045</v>
      </c>
      <c r="BR34">
        <f t="shared" si="177"/>
        <v>907</v>
      </c>
      <c r="BS34">
        <f t="shared" si="177"/>
        <v>459</v>
      </c>
      <c r="BT34">
        <f t="shared" si="177"/>
        <v>867</v>
      </c>
      <c r="BU34">
        <f t="shared" si="177"/>
        <v>328</v>
      </c>
      <c r="BV34">
        <f t="shared" si="171"/>
        <v>3.8</v>
      </c>
      <c r="BW34">
        <f t="shared" si="171"/>
        <v>4.3</v>
      </c>
      <c r="BX34">
        <f t="shared" si="171"/>
        <v>6.3</v>
      </c>
      <c r="BY34">
        <f t="shared" si="171"/>
        <v>2.6</v>
      </c>
      <c r="BZ34">
        <f t="shared" si="171"/>
        <v>4.0999999999999996</v>
      </c>
      <c r="CA34">
        <f t="shared" si="171"/>
        <v>5.9</v>
      </c>
      <c r="CB34">
        <f t="shared" si="171"/>
        <v>3</v>
      </c>
      <c r="CC34">
        <f t="shared" si="171"/>
        <v>6.9</v>
      </c>
      <c r="CD34">
        <f t="shared" si="171"/>
        <v>1.5</v>
      </c>
    </row>
    <row r="35" spans="1:82" x14ac:dyDescent="0.25">
      <c r="A35" s="7">
        <f>'DLX - JOLTS'!B36</f>
        <v>37377</v>
      </c>
      <c r="B35">
        <f t="shared" si="174"/>
        <v>3482</v>
      </c>
      <c r="C35">
        <f t="shared" si="174"/>
        <v>3067</v>
      </c>
      <c r="D35">
        <f t="shared" si="174"/>
        <v>108</v>
      </c>
      <c r="E35">
        <f t="shared" si="174"/>
        <v>245</v>
      </c>
      <c r="F35">
        <f t="shared" si="174"/>
        <v>551</v>
      </c>
      <c r="G35">
        <f t="shared" si="174"/>
        <v>629</v>
      </c>
      <c r="H35">
        <f t="shared" si="174"/>
        <v>641</v>
      </c>
      <c r="I35">
        <f t="shared" si="174"/>
        <v>426</v>
      </c>
      <c r="J35">
        <f t="shared" si="174"/>
        <v>415</v>
      </c>
      <c r="K35">
        <f t="shared" si="174"/>
        <v>4997</v>
      </c>
      <c r="L35">
        <f t="shared" si="175"/>
        <v>4646</v>
      </c>
      <c r="M35">
        <f t="shared" si="175"/>
        <v>409</v>
      </c>
      <c r="N35">
        <f t="shared" si="175"/>
        <v>406</v>
      </c>
      <c r="O35">
        <f t="shared" si="175"/>
        <v>1021</v>
      </c>
      <c r="P35">
        <f t="shared" si="175"/>
        <v>1006</v>
      </c>
      <c r="Q35">
        <f t="shared" si="175"/>
        <v>466</v>
      </c>
      <c r="R35">
        <f t="shared" si="175"/>
        <v>811</v>
      </c>
      <c r="S35">
        <f t="shared" si="175"/>
        <v>350</v>
      </c>
      <c r="T35">
        <f t="shared" si="175"/>
        <v>2.6</v>
      </c>
      <c r="U35">
        <f t="shared" si="175"/>
        <v>2.7</v>
      </c>
      <c r="V35">
        <f t="shared" si="176"/>
        <v>1.6</v>
      </c>
      <c r="W35">
        <f t="shared" si="176"/>
        <v>1.6</v>
      </c>
      <c r="X35">
        <f t="shared" si="176"/>
        <v>2.1</v>
      </c>
      <c r="Y35">
        <f t="shared" si="176"/>
        <v>3.8</v>
      </c>
      <c r="Z35">
        <f t="shared" si="176"/>
        <v>3.8</v>
      </c>
      <c r="AA35">
        <f t="shared" si="176"/>
        <v>3.4</v>
      </c>
      <c r="AB35">
        <f t="shared" si="176"/>
        <v>1.9</v>
      </c>
      <c r="AC35">
        <f t="shared" si="157"/>
        <v>1.4350947731188972</v>
      </c>
      <c r="AD35">
        <f t="shared" si="158"/>
        <v>1.5148353439843496</v>
      </c>
      <c r="AE35">
        <f t="shared" si="159"/>
        <v>3.7870370370370372</v>
      </c>
      <c r="AF35">
        <f t="shared" si="160"/>
        <v>1.6571428571428573</v>
      </c>
      <c r="AG35">
        <f t="shared" si="161"/>
        <v>1.852994555353902</v>
      </c>
      <c r="AH35">
        <f t="shared" si="162"/>
        <v>1.5993640699523053</v>
      </c>
      <c r="AI35">
        <f t="shared" si="163"/>
        <v>0.72698907956318248</v>
      </c>
      <c r="AJ35">
        <f t="shared" si="164"/>
        <v>1.903755868544601</v>
      </c>
      <c r="AK35">
        <f t="shared" si="165"/>
        <v>0.84337349397590367</v>
      </c>
      <c r="AL35">
        <f t="shared" si="154"/>
        <v>2</v>
      </c>
      <c r="AM35">
        <f t="shared" si="172"/>
        <v>2.2999999999999998</v>
      </c>
      <c r="AN35">
        <f t="shared" si="172"/>
        <v>2.2999999999999998</v>
      </c>
      <c r="AO35">
        <f t="shared" si="172"/>
        <v>1.3</v>
      </c>
      <c r="AP35">
        <f t="shared" si="172"/>
        <v>2.1</v>
      </c>
      <c r="AQ35">
        <f t="shared" si="172"/>
        <v>3.2</v>
      </c>
      <c r="AR35">
        <f t="shared" si="172"/>
        <v>1.7</v>
      </c>
      <c r="AS35">
        <f t="shared" si="172"/>
        <v>4.4000000000000004</v>
      </c>
      <c r="AT35">
        <f t="shared" si="172"/>
        <v>0.6</v>
      </c>
      <c r="AU35">
        <f t="shared" si="177"/>
        <v>2654</v>
      </c>
      <c r="AV35">
        <f t="shared" si="177"/>
        <v>2519</v>
      </c>
      <c r="AW35">
        <f t="shared" si="177"/>
        <v>155</v>
      </c>
      <c r="AX35">
        <f t="shared" si="177"/>
        <v>197</v>
      </c>
      <c r="AY35">
        <f t="shared" si="177"/>
        <v>540</v>
      </c>
      <c r="AZ35">
        <f t="shared" si="177"/>
        <v>514</v>
      </c>
      <c r="BA35">
        <f t="shared" si="177"/>
        <v>279</v>
      </c>
      <c r="BB35">
        <f t="shared" si="177"/>
        <v>525</v>
      </c>
      <c r="BC35">
        <f t="shared" si="177"/>
        <v>135</v>
      </c>
      <c r="BD35">
        <f t="shared" si="177"/>
        <v>3.8</v>
      </c>
      <c r="BE35">
        <f t="shared" si="177"/>
        <v>4.3</v>
      </c>
      <c r="BF35">
        <f t="shared" si="177"/>
        <v>6.6</v>
      </c>
      <c r="BG35">
        <f t="shared" si="177"/>
        <v>3</v>
      </c>
      <c r="BH35">
        <f t="shared" si="177"/>
        <v>4</v>
      </c>
      <c r="BI35">
        <f t="shared" si="177"/>
        <v>6.1</v>
      </c>
      <c r="BJ35">
        <f t="shared" si="177"/>
        <v>2.7</v>
      </c>
      <c r="BK35">
        <f t="shared" si="177"/>
        <v>6.6</v>
      </c>
      <c r="BL35">
        <f t="shared" si="177"/>
        <v>1.3</v>
      </c>
      <c r="BM35">
        <f t="shared" si="177"/>
        <v>4949</v>
      </c>
      <c r="BN35">
        <f t="shared" si="177"/>
        <v>4668</v>
      </c>
      <c r="BO35">
        <f t="shared" si="177"/>
        <v>440</v>
      </c>
      <c r="BP35">
        <f t="shared" si="177"/>
        <v>458</v>
      </c>
      <c r="BQ35">
        <f t="shared" si="177"/>
        <v>1030</v>
      </c>
      <c r="BR35">
        <f t="shared" si="177"/>
        <v>979</v>
      </c>
      <c r="BS35">
        <f t="shared" si="177"/>
        <v>430</v>
      </c>
      <c r="BT35">
        <f t="shared" si="177"/>
        <v>790</v>
      </c>
      <c r="BU35">
        <f t="shared" si="177"/>
        <v>281</v>
      </c>
      <c r="BV35">
        <f t="shared" si="171"/>
        <v>3.8</v>
      </c>
      <c r="BW35">
        <f t="shared" si="171"/>
        <v>4.3</v>
      </c>
      <c r="BX35">
        <f t="shared" si="171"/>
        <v>6.1</v>
      </c>
      <c r="BY35">
        <f t="shared" si="171"/>
        <v>2.6</v>
      </c>
      <c r="BZ35">
        <f t="shared" si="171"/>
        <v>4</v>
      </c>
      <c r="CA35">
        <f t="shared" si="171"/>
        <v>6.3</v>
      </c>
      <c r="CB35">
        <f t="shared" si="171"/>
        <v>2.9</v>
      </c>
      <c r="CC35">
        <f t="shared" si="171"/>
        <v>6.8</v>
      </c>
      <c r="CD35">
        <f t="shared" si="171"/>
        <v>1.6</v>
      </c>
    </row>
    <row r="36" spans="1:82" x14ac:dyDescent="0.25">
      <c r="A36" s="7">
        <f>'DLX - JOLTS'!B37</f>
        <v>37408</v>
      </c>
      <c r="B36">
        <f t="shared" si="174"/>
        <v>3251</v>
      </c>
      <c r="C36">
        <f t="shared" si="174"/>
        <v>2880</v>
      </c>
      <c r="D36">
        <f t="shared" si="174"/>
        <v>127</v>
      </c>
      <c r="E36">
        <f t="shared" si="174"/>
        <v>240</v>
      </c>
      <c r="F36">
        <f t="shared" si="174"/>
        <v>525</v>
      </c>
      <c r="G36">
        <f t="shared" si="174"/>
        <v>531</v>
      </c>
      <c r="H36">
        <f t="shared" si="174"/>
        <v>708</v>
      </c>
      <c r="I36">
        <f t="shared" si="174"/>
        <v>320</v>
      </c>
      <c r="J36">
        <f t="shared" si="174"/>
        <v>371</v>
      </c>
      <c r="K36">
        <f t="shared" si="174"/>
        <v>4840</v>
      </c>
      <c r="L36">
        <f t="shared" si="175"/>
        <v>4517</v>
      </c>
      <c r="M36">
        <f t="shared" si="175"/>
        <v>417</v>
      </c>
      <c r="N36">
        <f t="shared" si="175"/>
        <v>394</v>
      </c>
      <c r="O36">
        <f t="shared" si="175"/>
        <v>1016</v>
      </c>
      <c r="P36">
        <f t="shared" si="175"/>
        <v>869</v>
      </c>
      <c r="Q36">
        <f t="shared" si="175"/>
        <v>496</v>
      </c>
      <c r="R36">
        <f t="shared" si="175"/>
        <v>793</v>
      </c>
      <c r="S36">
        <f t="shared" si="175"/>
        <v>323</v>
      </c>
      <c r="T36">
        <f t="shared" si="175"/>
        <v>2.4</v>
      </c>
      <c r="U36">
        <f t="shared" si="175"/>
        <v>2.6</v>
      </c>
      <c r="V36">
        <f t="shared" si="176"/>
        <v>1.9</v>
      </c>
      <c r="W36">
        <f t="shared" si="176"/>
        <v>1.5</v>
      </c>
      <c r="X36">
        <f t="shared" si="176"/>
        <v>2</v>
      </c>
      <c r="Y36">
        <f t="shared" si="176"/>
        <v>3.2</v>
      </c>
      <c r="Z36">
        <f t="shared" si="176"/>
        <v>4.2</v>
      </c>
      <c r="AA36">
        <f t="shared" si="176"/>
        <v>2.6</v>
      </c>
      <c r="AB36">
        <f t="shared" si="176"/>
        <v>1.7</v>
      </c>
      <c r="AC36">
        <f t="shared" si="157"/>
        <v>1.4887726853275915</v>
      </c>
      <c r="AD36">
        <f t="shared" si="158"/>
        <v>1.5684027777777778</v>
      </c>
      <c r="AE36">
        <f t="shared" si="159"/>
        <v>3.2834645669291338</v>
      </c>
      <c r="AF36">
        <f t="shared" si="160"/>
        <v>1.6416666666666666</v>
      </c>
      <c r="AG36">
        <f t="shared" si="161"/>
        <v>1.9352380952380952</v>
      </c>
      <c r="AH36">
        <f t="shared" si="162"/>
        <v>1.6365348399246704</v>
      </c>
      <c r="AI36">
        <f t="shared" si="163"/>
        <v>0.70056497175141241</v>
      </c>
      <c r="AJ36">
        <f t="shared" si="164"/>
        <v>2.4781249999999999</v>
      </c>
      <c r="AK36">
        <f t="shared" si="165"/>
        <v>0.87061994609164417</v>
      </c>
      <c r="AL36">
        <f t="shared" si="154"/>
        <v>2</v>
      </c>
      <c r="AM36">
        <f t="shared" si="172"/>
        <v>2.2000000000000002</v>
      </c>
      <c r="AN36">
        <f t="shared" si="172"/>
        <v>1.9</v>
      </c>
      <c r="AO36">
        <f t="shared" si="172"/>
        <v>1.3</v>
      </c>
      <c r="AP36">
        <f t="shared" si="172"/>
        <v>2.4</v>
      </c>
      <c r="AQ36">
        <f t="shared" si="172"/>
        <v>2.6</v>
      </c>
      <c r="AR36">
        <f t="shared" si="172"/>
        <v>1.6</v>
      </c>
      <c r="AS36">
        <f t="shared" si="172"/>
        <v>4.3</v>
      </c>
      <c r="AT36">
        <f t="shared" si="172"/>
        <v>0.7</v>
      </c>
      <c r="AU36">
        <f t="shared" si="177"/>
        <v>2591</v>
      </c>
      <c r="AV36">
        <f t="shared" si="177"/>
        <v>2442</v>
      </c>
      <c r="AW36">
        <f t="shared" si="177"/>
        <v>126</v>
      </c>
      <c r="AX36">
        <f t="shared" si="177"/>
        <v>198</v>
      </c>
      <c r="AY36">
        <f t="shared" si="177"/>
        <v>623</v>
      </c>
      <c r="AZ36">
        <f t="shared" si="177"/>
        <v>422</v>
      </c>
      <c r="BA36">
        <f t="shared" si="177"/>
        <v>259</v>
      </c>
      <c r="BB36">
        <f t="shared" si="177"/>
        <v>506</v>
      </c>
      <c r="BC36">
        <f t="shared" si="177"/>
        <v>149</v>
      </c>
      <c r="BD36">
        <f t="shared" si="177"/>
        <v>3.7</v>
      </c>
      <c r="BE36">
        <f t="shared" si="177"/>
        <v>4.2</v>
      </c>
      <c r="BF36">
        <f t="shared" si="177"/>
        <v>6.2</v>
      </c>
      <c r="BG36">
        <f t="shared" si="177"/>
        <v>2.9</v>
      </c>
      <c r="BH36">
        <f t="shared" si="177"/>
        <v>4</v>
      </c>
      <c r="BI36">
        <f t="shared" si="177"/>
        <v>5.4</v>
      </c>
      <c r="BJ36">
        <f t="shared" si="177"/>
        <v>2.5</v>
      </c>
      <c r="BK36">
        <f t="shared" si="177"/>
        <v>6.6</v>
      </c>
      <c r="BL36">
        <f t="shared" si="177"/>
        <v>1.4</v>
      </c>
      <c r="BM36">
        <f t="shared" si="177"/>
        <v>4840</v>
      </c>
      <c r="BN36">
        <f t="shared" si="177"/>
        <v>4544</v>
      </c>
      <c r="BO36">
        <f t="shared" si="177"/>
        <v>416</v>
      </c>
      <c r="BP36">
        <f t="shared" si="177"/>
        <v>440</v>
      </c>
      <c r="BQ36">
        <f t="shared" si="177"/>
        <v>1030</v>
      </c>
      <c r="BR36">
        <f t="shared" si="177"/>
        <v>862</v>
      </c>
      <c r="BS36">
        <f t="shared" si="177"/>
        <v>407</v>
      </c>
      <c r="BT36">
        <f t="shared" si="177"/>
        <v>788</v>
      </c>
      <c r="BU36">
        <f t="shared" si="177"/>
        <v>297</v>
      </c>
      <c r="BV36">
        <f t="shared" si="171"/>
        <v>3.7</v>
      </c>
      <c r="BW36">
        <f t="shared" si="171"/>
        <v>4.2</v>
      </c>
      <c r="BX36">
        <f t="shared" si="171"/>
        <v>6.2</v>
      </c>
      <c r="BY36">
        <f t="shared" si="171"/>
        <v>2.6</v>
      </c>
      <c r="BZ36">
        <f t="shared" si="171"/>
        <v>4</v>
      </c>
      <c r="CA36">
        <f t="shared" si="171"/>
        <v>5.4</v>
      </c>
      <c r="CB36">
        <f t="shared" si="171"/>
        <v>3.1</v>
      </c>
      <c r="CC36">
        <f t="shared" si="171"/>
        <v>6.7</v>
      </c>
      <c r="CD36">
        <f t="shared" si="171"/>
        <v>1.5</v>
      </c>
    </row>
    <row r="37" spans="1:82" x14ac:dyDescent="0.25">
      <c r="A37" s="7">
        <f>'DLX - JOLTS'!B38</f>
        <v>37438</v>
      </c>
      <c r="B37">
        <f t="shared" ref="B37:K46" si="178">VLOOKUP($A37,JOLTS_data,B$3+1)</f>
        <v>3403</v>
      </c>
      <c r="C37">
        <f t="shared" si="178"/>
        <v>2987</v>
      </c>
      <c r="D37">
        <f t="shared" si="178"/>
        <v>95</v>
      </c>
      <c r="E37">
        <f t="shared" si="178"/>
        <v>249</v>
      </c>
      <c r="F37">
        <f t="shared" si="178"/>
        <v>522</v>
      </c>
      <c r="G37">
        <f t="shared" si="178"/>
        <v>591</v>
      </c>
      <c r="H37">
        <f t="shared" si="178"/>
        <v>668</v>
      </c>
      <c r="I37">
        <f t="shared" si="178"/>
        <v>410</v>
      </c>
      <c r="J37">
        <f t="shared" si="178"/>
        <v>416</v>
      </c>
      <c r="K37">
        <f t="shared" si="178"/>
        <v>5047</v>
      </c>
      <c r="L37">
        <f t="shared" ref="L37:U46" si="179">VLOOKUP($A37,JOLTS_data,L$3+1)</f>
        <v>4720</v>
      </c>
      <c r="M37">
        <f t="shared" si="179"/>
        <v>448</v>
      </c>
      <c r="N37">
        <f t="shared" si="179"/>
        <v>401</v>
      </c>
      <c r="O37">
        <f t="shared" si="179"/>
        <v>1043</v>
      </c>
      <c r="P37">
        <f t="shared" si="179"/>
        <v>936</v>
      </c>
      <c r="Q37">
        <f t="shared" si="179"/>
        <v>483</v>
      </c>
      <c r="R37">
        <f t="shared" si="179"/>
        <v>874</v>
      </c>
      <c r="S37">
        <f t="shared" si="179"/>
        <v>327</v>
      </c>
      <c r="T37">
        <f t="shared" si="179"/>
        <v>2.5</v>
      </c>
      <c r="U37">
        <f t="shared" si="179"/>
        <v>2.7</v>
      </c>
      <c r="V37">
        <f t="shared" ref="V37:AB46" si="180">VLOOKUP($A37,JOLTS_data,V$3+1)</f>
        <v>1.4</v>
      </c>
      <c r="W37">
        <f t="shared" si="180"/>
        <v>1.6</v>
      </c>
      <c r="X37">
        <f t="shared" si="180"/>
        <v>2</v>
      </c>
      <c r="Y37">
        <f t="shared" si="180"/>
        <v>3.6</v>
      </c>
      <c r="Z37">
        <f t="shared" si="180"/>
        <v>3.9</v>
      </c>
      <c r="AA37">
        <f t="shared" si="180"/>
        <v>3.3</v>
      </c>
      <c r="AB37">
        <f t="shared" si="180"/>
        <v>1.9</v>
      </c>
      <c r="AC37">
        <f t="shared" si="157"/>
        <v>1.4831031442844549</v>
      </c>
      <c r="AD37">
        <f t="shared" si="158"/>
        <v>1.5801807833947104</v>
      </c>
      <c r="AE37">
        <f t="shared" si="159"/>
        <v>4.7157894736842101</v>
      </c>
      <c r="AF37">
        <f t="shared" si="160"/>
        <v>1.6104417670682731</v>
      </c>
      <c r="AG37">
        <f t="shared" si="161"/>
        <v>1.9980842911877394</v>
      </c>
      <c r="AH37">
        <f t="shared" si="162"/>
        <v>1.5837563451776651</v>
      </c>
      <c r="AI37">
        <f t="shared" si="163"/>
        <v>0.72305389221556882</v>
      </c>
      <c r="AJ37">
        <f t="shared" si="164"/>
        <v>2.1317073170731708</v>
      </c>
      <c r="AK37">
        <f t="shared" si="165"/>
        <v>0.78605769230769229</v>
      </c>
      <c r="AL37">
        <f t="shared" si="154"/>
        <v>2</v>
      </c>
      <c r="AM37">
        <f t="shared" si="172"/>
        <v>2.2999999999999998</v>
      </c>
      <c r="AN37">
        <f t="shared" si="172"/>
        <v>2.5</v>
      </c>
      <c r="AO37">
        <f t="shared" si="172"/>
        <v>1.3</v>
      </c>
      <c r="AP37">
        <f t="shared" si="172"/>
        <v>2.2999999999999998</v>
      </c>
      <c r="AQ37">
        <f t="shared" si="172"/>
        <v>2.9</v>
      </c>
      <c r="AR37">
        <f t="shared" si="172"/>
        <v>1.8</v>
      </c>
      <c r="AS37">
        <f t="shared" si="172"/>
        <v>4.3</v>
      </c>
      <c r="AT37">
        <f t="shared" si="172"/>
        <v>0.6</v>
      </c>
      <c r="AU37">
        <f t="shared" si="177"/>
        <v>2639</v>
      </c>
      <c r="AV37">
        <f t="shared" si="177"/>
        <v>2500</v>
      </c>
      <c r="AW37">
        <f t="shared" si="177"/>
        <v>169</v>
      </c>
      <c r="AX37">
        <f t="shared" si="177"/>
        <v>194</v>
      </c>
      <c r="AY37">
        <f t="shared" si="177"/>
        <v>576</v>
      </c>
      <c r="AZ37">
        <f t="shared" si="177"/>
        <v>459</v>
      </c>
      <c r="BA37">
        <f t="shared" si="177"/>
        <v>287</v>
      </c>
      <c r="BB37">
        <f t="shared" si="177"/>
        <v>510</v>
      </c>
      <c r="BC37">
        <f t="shared" si="177"/>
        <v>139</v>
      </c>
      <c r="BD37">
        <f t="shared" si="177"/>
        <v>4</v>
      </c>
      <c r="BE37">
        <f t="shared" si="177"/>
        <v>4.5</v>
      </c>
      <c r="BF37">
        <f t="shared" si="177"/>
        <v>7</v>
      </c>
      <c r="BG37">
        <f t="shared" si="177"/>
        <v>3</v>
      </c>
      <c r="BH37">
        <f t="shared" si="177"/>
        <v>4</v>
      </c>
      <c r="BI37">
        <f t="shared" si="177"/>
        <v>6.4</v>
      </c>
      <c r="BJ37">
        <f t="shared" si="177"/>
        <v>2.8</v>
      </c>
      <c r="BK37">
        <f t="shared" si="177"/>
        <v>7.6</v>
      </c>
      <c r="BL37">
        <f t="shared" si="177"/>
        <v>1.5</v>
      </c>
      <c r="BM37">
        <f t="shared" si="177"/>
        <v>5221</v>
      </c>
      <c r="BN37">
        <f t="shared" si="177"/>
        <v>4904</v>
      </c>
      <c r="BO37">
        <f t="shared" si="177"/>
        <v>466</v>
      </c>
      <c r="BP37">
        <f t="shared" si="177"/>
        <v>451</v>
      </c>
      <c r="BQ37">
        <f t="shared" si="177"/>
        <v>1028</v>
      </c>
      <c r="BR37">
        <f t="shared" si="177"/>
        <v>1024</v>
      </c>
      <c r="BS37">
        <f t="shared" si="177"/>
        <v>460</v>
      </c>
      <c r="BT37">
        <f t="shared" si="177"/>
        <v>905</v>
      </c>
      <c r="BU37">
        <f t="shared" si="177"/>
        <v>317</v>
      </c>
      <c r="BV37">
        <f t="shared" si="171"/>
        <v>3.9</v>
      </c>
      <c r="BW37">
        <f t="shared" si="171"/>
        <v>4.3</v>
      </c>
      <c r="BX37">
        <f t="shared" si="171"/>
        <v>6.7</v>
      </c>
      <c r="BY37">
        <f t="shared" si="171"/>
        <v>2.6</v>
      </c>
      <c r="BZ37">
        <f t="shared" si="171"/>
        <v>4.0999999999999996</v>
      </c>
      <c r="CA37">
        <f t="shared" si="171"/>
        <v>5.9</v>
      </c>
      <c r="CB37">
        <f t="shared" si="171"/>
        <v>3</v>
      </c>
      <c r="CC37">
        <f t="shared" si="171"/>
        <v>7.3</v>
      </c>
      <c r="CD37">
        <f t="shared" si="171"/>
        <v>1.5</v>
      </c>
    </row>
    <row r="38" spans="1:82" x14ac:dyDescent="0.25">
      <c r="A38" s="7">
        <f>'DLX - JOLTS'!B39</f>
        <v>37469</v>
      </c>
      <c r="B38">
        <f t="shared" si="178"/>
        <v>3415</v>
      </c>
      <c r="C38">
        <f t="shared" si="178"/>
        <v>2998</v>
      </c>
      <c r="D38">
        <f t="shared" si="178"/>
        <v>117</v>
      </c>
      <c r="E38">
        <f t="shared" si="178"/>
        <v>240</v>
      </c>
      <c r="F38">
        <f t="shared" si="178"/>
        <v>513</v>
      </c>
      <c r="G38">
        <f t="shared" si="178"/>
        <v>600</v>
      </c>
      <c r="H38">
        <f t="shared" si="178"/>
        <v>688</v>
      </c>
      <c r="I38">
        <f t="shared" si="178"/>
        <v>415</v>
      </c>
      <c r="J38">
        <f t="shared" si="178"/>
        <v>417</v>
      </c>
      <c r="K38">
        <f t="shared" si="178"/>
        <v>4845</v>
      </c>
      <c r="L38">
        <f t="shared" si="179"/>
        <v>4510</v>
      </c>
      <c r="M38">
        <f t="shared" si="179"/>
        <v>412</v>
      </c>
      <c r="N38">
        <f t="shared" si="179"/>
        <v>370</v>
      </c>
      <c r="O38">
        <f t="shared" si="179"/>
        <v>984</v>
      </c>
      <c r="P38">
        <f t="shared" si="179"/>
        <v>915</v>
      </c>
      <c r="Q38">
        <f t="shared" si="179"/>
        <v>453</v>
      </c>
      <c r="R38">
        <f t="shared" si="179"/>
        <v>834</v>
      </c>
      <c r="S38">
        <f t="shared" si="179"/>
        <v>335</v>
      </c>
      <c r="T38">
        <f t="shared" si="179"/>
        <v>2.6</v>
      </c>
      <c r="U38">
        <f t="shared" si="179"/>
        <v>2.7</v>
      </c>
      <c r="V38">
        <f t="shared" si="180"/>
        <v>1.7</v>
      </c>
      <c r="W38">
        <f t="shared" si="180"/>
        <v>1.6</v>
      </c>
      <c r="X38">
        <f t="shared" si="180"/>
        <v>2</v>
      </c>
      <c r="Y38">
        <f t="shared" si="180"/>
        <v>3.6</v>
      </c>
      <c r="Z38">
        <f t="shared" si="180"/>
        <v>4.0999999999999996</v>
      </c>
      <c r="AA38">
        <f t="shared" si="180"/>
        <v>3.4</v>
      </c>
      <c r="AB38">
        <f t="shared" si="180"/>
        <v>1.9</v>
      </c>
      <c r="AC38">
        <f t="shared" si="157"/>
        <v>1.4187408491947291</v>
      </c>
      <c r="AD38">
        <f t="shared" si="158"/>
        <v>1.5043362241494329</v>
      </c>
      <c r="AE38">
        <f t="shared" si="159"/>
        <v>3.5213675213675213</v>
      </c>
      <c r="AF38">
        <f t="shared" si="160"/>
        <v>1.5416666666666667</v>
      </c>
      <c r="AG38">
        <f t="shared" si="161"/>
        <v>1.9181286549707601</v>
      </c>
      <c r="AH38">
        <f t="shared" si="162"/>
        <v>1.5249999999999999</v>
      </c>
      <c r="AI38">
        <f t="shared" si="163"/>
        <v>0.65843023255813948</v>
      </c>
      <c r="AJ38">
        <f t="shared" si="164"/>
        <v>2.0096385542168673</v>
      </c>
      <c r="AK38">
        <f t="shared" si="165"/>
        <v>0.80335731414868106</v>
      </c>
      <c r="AL38">
        <f t="shared" si="154"/>
        <v>2</v>
      </c>
      <c r="AM38">
        <f t="shared" si="172"/>
        <v>2.2999999999999998</v>
      </c>
      <c r="AN38">
        <f t="shared" si="172"/>
        <v>2.2999999999999998</v>
      </c>
      <c r="AO38">
        <f t="shared" si="172"/>
        <v>1.3</v>
      </c>
      <c r="AP38">
        <f t="shared" si="172"/>
        <v>2.2000000000000002</v>
      </c>
      <c r="AQ38">
        <f t="shared" si="172"/>
        <v>3</v>
      </c>
      <c r="AR38">
        <f t="shared" si="172"/>
        <v>1.7</v>
      </c>
      <c r="AS38">
        <f t="shared" si="172"/>
        <v>4.2</v>
      </c>
      <c r="AT38">
        <f t="shared" si="172"/>
        <v>0.7</v>
      </c>
      <c r="AU38">
        <f t="shared" si="177"/>
        <v>2617</v>
      </c>
      <c r="AV38">
        <f t="shared" si="177"/>
        <v>2475</v>
      </c>
      <c r="AW38">
        <f t="shared" si="177"/>
        <v>157</v>
      </c>
      <c r="AX38">
        <f t="shared" si="177"/>
        <v>195</v>
      </c>
      <c r="AY38">
        <f t="shared" si="177"/>
        <v>570</v>
      </c>
      <c r="AZ38">
        <f t="shared" si="177"/>
        <v>482</v>
      </c>
      <c r="BA38">
        <f t="shared" si="177"/>
        <v>272</v>
      </c>
      <c r="BB38">
        <f t="shared" si="177"/>
        <v>497</v>
      </c>
      <c r="BC38">
        <f t="shared" si="177"/>
        <v>142</v>
      </c>
      <c r="BD38">
        <f t="shared" si="177"/>
        <v>3.7</v>
      </c>
      <c r="BE38">
        <f t="shared" si="177"/>
        <v>4.2</v>
      </c>
      <c r="BF38">
        <f t="shared" si="177"/>
        <v>6.1</v>
      </c>
      <c r="BG38">
        <f t="shared" si="177"/>
        <v>2.9</v>
      </c>
      <c r="BH38">
        <f t="shared" si="177"/>
        <v>4.0999999999999996</v>
      </c>
      <c r="BI38">
        <f t="shared" si="177"/>
        <v>5.5</v>
      </c>
      <c r="BJ38">
        <f t="shared" si="177"/>
        <v>2.6</v>
      </c>
      <c r="BK38">
        <f t="shared" si="177"/>
        <v>6.7</v>
      </c>
      <c r="BL38">
        <f t="shared" si="177"/>
        <v>1.4</v>
      </c>
      <c r="BM38">
        <f t="shared" si="177"/>
        <v>4821</v>
      </c>
      <c r="BN38">
        <f t="shared" si="177"/>
        <v>4527</v>
      </c>
      <c r="BO38">
        <f t="shared" si="177"/>
        <v>406</v>
      </c>
      <c r="BP38">
        <f t="shared" si="177"/>
        <v>445</v>
      </c>
      <c r="BQ38">
        <f t="shared" si="177"/>
        <v>1040</v>
      </c>
      <c r="BR38">
        <f t="shared" si="177"/>
        <v>877</v>
      </c>
      <c r="BS38">
        <f t="shared" si="177"/>
        <v>420</v>
      </c>
      <c r="BT38">
        <f t="shared" si="177"/>
        <v>801</v>
      </c>
      <c r="BU38">
        <f t="shared" si="177"/>
        <v>294</v>
      </c>
      <c r="BV38">
        <f t="shared" si="171"/>
        <v>3.7</v>
      </c>
      <c r="BW38">
        <f t="shared" si="171"/>
        <v>4.2</v>
      </c>
      <c r="BX38">
        <f t="shared" si="171"/>
        <v>6.2</v>
      </c>
      <c r="BY38">
        <f t="shared" si="171"/>
        <v>2.4</v>
      </c>
      <c r="BZ38">
        <f t="shared" si="171"/>
        <v>3.9</v>
      </c>
      <c r="CA38">
        <f t="shared" si="171"/>
        <v>5.7</v>
      </c>
      <c r="CB38">
        <f t="shared" si="171"/>
        <v>2.8</v>
      </c>
      <c r="CC38">
        <f t="shared" si="171"/>
        <v>7</v>
      </c>
      <c r="CD38">
        <f t="shared" si="171"/>
        <v>1.6</v>
      </c>
    </row>
    <row r="39" spans="1:82" x14ac:dyDescent="0.25">
      <c r="A39" s="7">
        <f>'DLX - JOLTS'!B40</f>
        <v>37500</v>
      </c>
      <c r="B39">
        <f t="shared" si="178"/>
        <v>3290</v>
      </c>
      <c r="C39">
        <f t="shared" si="178"/>
        <v>2891</v>
      </c>
      <c r="D39">
        <f t="shared" si="178"/>
        <v>127</v>
      </c>
      <c r="E39">
        <f t="shared" si="178"/>
        <v>229</v>
      </c>
      <c r="F39">
        <f t="shared" si="178"/>
        <v>511</v>
      </c>
      <c r="G39">
        <f t="shared" si="178"/>
        <v>564</v>
      </c>
      <c r="H39">
        <f t="shared" si="178"/>
        <v>703</v>
      </c>
      <c r="I39">
        <f t="shared" si="178"/>
        <v>380</v>
      </c>
      <c r="J39">
        <f t="shared" si="178"/>
        <v>399</v>
      </c>
      <c r="K39">
        <f t="shared" si="178"/>
        <v>4862</v>
      </c>
      <c r="L39">
        <f t="shared" si="179"/>
        <v>4581</v>
      </c>
      <c r="M39">
        <f t="shared" si="179"/>
        <v>429</v>
      </c>
      <c r="N39">
        <f t="shared" si="179"/>
        <v>386</v>
      </c>
      <c r="O39">
        <f t="shared" si="179"/>
        <v>1027</v>
      </c>
      <c r="P39">
        <f t="shared" si="179"/>
        <v>937</v>
      </c>
      <c r="Q39">
        <f t="shared" si="179"/>
        <v>457</v>
      </c>
      <c r="R39">
        <f t="shared" si="179"/>
        <v>817</v>
      </c>
      <c r="S39">
        <f t="shared" si="179"/>
        <v>281</v>
      </c>
      <c r="T39">
        <f t="shared" si="179"/>
        <v>2.5</v>
      </c>
      <c r="U39">
        <f t="shared" si="179"/>
        <v>2.6</v>
      </c>
      <c r="V39">
        <f t="shared" si="180"/>
        <v>1.9</v>
      </c>
      <c r="W39">
        <f t="shared" si="180"/>
        <v>1.5</v>
      </c>
      <c r="X39">
        <f t="shared" si="180"/>
        <v>2</v>
      </c>
      <c r="Y39">
        <f t="shared" si="180"/>
        <v>3.4</v>
      </c>
      <c r="Z39">
        <f t="shared" si="180"/>
        <v>4.0999999999999996</v>
      </c>
      <c r="AA39">
        <f t="shared" si="180"/>
        <v>3.1</v>
      </c>
      <c r="AB39">
        <f t="shared" si="180"/>
        <v>1.8</v>
      </c>
      <c r="AC39">
        <f t="shared" si="157"/>
        <v>1.4778115501519757</v>
      </c>
      <c r="AD39">
        <f t="shared" si="158"/>
        <v>1.5845728121757177</v>
      </c>
      <c r="AE39">
        <f t="shared" si="159"/>
        <v>3.377952755905512</v>
      </c>
      <c r="AF39">
        <f t="shared" si="160"/>
        <v>1.685589519650655</v>
      </c>
      <c r="AG39">
        <f t="shared" si="161"/>
        <v>2.0097847358121332</v>
      </c>
      <c r="AH39">
        <f t="shared" si="162"/>
        <v>1.6613475177304964</v>
      </c>
      <c r="AI39">
        <f t="shared" si="163"/>
        <v>0.65007112375533427</v>
      </c>
      <c r="AJ39">
        <f t="shared" si="164"/>
        <v>2.15</v>
      </c>
      <c r="AK39">
        <f t="shared" si="165"/>
        <v>0.7042606516290727</v>
      </c>
      <c r="AL39">
        <f t="shared" si="154"/>
        <v>2</v>
      </c>
      <c r="AM39">
        <f t="shared" si="172"/>
        <v>2.2999999999999998</v>
      </c>
      <c r="AN39">
        <f t="shared" si="172"/>
        <v>2.5</v>
      </c>
      <c r="AO39">
        <f t="shared" si="172"/>
        <v>1.2</v>
      </c>
      <c r="AP39">
        <f t="shared" si="172"/>
        <v>2.2000000000000002</v>
      </c>
      <c r="AQ39">
        <f t="shared" si="172"/>
        <v>3.1</v>
      </c>
      <c r="AR39">
        <f t="shared" si="172"/>
        <v>1.5</v>
      </c>
      <c r="AS39">
        <f t="shared" si="172"/>
        <v>4.3</v>
      </c>
      <c r="AT39">
        <f t="shared" si="172"/>
        <v>0.7</v>
      </c>
      <c r="AU39">
        <f t="shared" si="177"/>
        <v>2630</v>
      </c>
      <c r="AV39">
        <f t="shared" si="177"/>
        <v>2485</v>
      </c>
      <c r="AW39">
        <f t="shared" si="177"/>
        <v>171</v>
      </c>
      <c r="AX39">
        <f t="shared" si="177"/>
        <v>189</v>
      </c>
      <c r="AY39">
        <f t="shared" si="177"/>
        <v>551</v>
      </c>
      <c r="AZ39">
        <f t="shared" si="177"/>
        <v>501</v>
      </c>
      <c r="BA39">
        <f t="shared" si="177"/>
        <v>244</v>
      </c>
      <c r="BB39">
        <f t="shared" si="177"/>
        <v>517</v>
      </c>
      <c r="BC39">
        <f t="shared" si="177"/>
        <v>145</v>
      </c>
      <c r="BD39">
        <f t="shared" si="177"/>
        <v>3.8</v>
      </c>
      <c r="BE39">
        <f t="shared" ref="AU39:BU45" si="181">VLOOKUP($A39,JOLTS_data,BE$3+1)</f>
        <v>4.2</v>
      </c>
      <c r="BF39">
        <f t="shared" si="181"/>
        <v>6.5</v>
      </c>
      <c r="BG39">
        <f t="shared" si="181"/>
        <v>2.9</v>
      </c>
      <c r="BH39">
        <f t="shared" si="181"/>
        <v>4.0999999999999996</v>
      </c>
      <c r="BI39">
        <f t="shared" si="181"/>
        <v>6</v>
      </c>
      <c r="BJ39">
        <f t="shared" si="181"/>
        <v>2.6</v>
      </c>
      <c r="BK39">
        <f t="shared" si="181"/>
        <v>6.6</v>
      </c>
      <c r="BL39">
        <f t="shared" si="181"/>
        <v>1.4</v>
      </c>
      <c r="BM39">
        <f t="shared" si="181"/>
        <v>4923</v>
      </c>
      <c r="BN39">
        <f t="shared" si="181"/>
        <v>4612</v>
      </c>
      <c r="BO39">
        <f t="shared" si="181"/>
        <v>437</v>
      </c>
      <c r="BP39">
        <f t="shared" si="181"/>
        <v>439</v>
      </c>
      <c r="BQ39">
        <f t="shared" si="181"/>
        <v>1032</v>
      </c>
      <c r="BR39">
        <f t="shared" si="181"/>
        <v>962</v>
      </c>
      <c r="BS39">
        <f t="shared" si="181"/>
        <v>431</v>
      </c>
      <c r="BT39">
        <f t="shared" si="181"/>
        <v>789</v>
      </c>
      <c r="BU39">
        <f t="shared" si="181"/>
        <v>310</v>
      </c>
      <c r="BV39">
        <f t="shared" ref="BV39:CD54" si="182">VLOOKUP($A39,JOLTS_data,BV$3+1)</f>
        <v>3.7</v>
      </c>
      <c r="BW39">
        <f t="shared" si="182"/>
        <v>4.2</v>
      </c>
      <c r="BX39">
        <f t="shared" si="182"/>
        <v>6.4</v>
      </c>
      <c r="BY39">
        <f t="shared" si="182"/>
        <v>2.6</v>
      </c>
      <c r="BZ39">
        <f t="shared" si="182"/>
        <v>4</v>
      </c>
      <c r="CA39">
        <f t="shared" si="182"/>
        <v>5.9</v>
      </c>
      <c r="CB39">
        <f t="shared" si="182"/>
        <v>2.8</v>
      </c>
      <c r="CC39">
        <f t="shared" si="182"/>
        <v>6.8</v>
      </c>
      <c r="CD39">
        <f t="shared" si="182"/>
        <v>1.3</v>
      </c>
    </row>
    <row r="40" spans="1:82" x14ac:dyDescent="0.25">
      <c r="A40" s="7">
        <f>'DLX - JOLTS'!B41</f>
        <v>37530</v>
      </c>
      <c r="B40">
        <f t="shared" si="178"/>
        <v>3560</v>
      </c>
      <c r="C40">
        <f t="shared" si="178"/>
        <v>3165</v>
      </c>
      <c r="D40">
        <f t="shared" si="178"/>
        <v>126</v>
      </c>
      <c r="E40">
        <f t="shared" si="178"/>
        <v>228</v>
      </c>
      <c r="F40">
        <f t="shared" si="178"/>
        <v>589</v>
      </c>
      <c r="G40">
        <f t="shared" si="178"/>
        <v>692</v>
      </c>
      <c r="H40">
        <f t="shared" si="178"/>
        <v>652</v>
      </c>
      <c r="I40">
        <f t="shared" si="178"/>
        <v>401</v>
      </c>
      <c r="J40">
        <f t="shared" si="178"/>
        <v>395</v>
      </c>
      <c r="K40">
        <f t="shared" si="178"/>
        <v>4811</v>
      </c>
      <c r="L40">
        <f t="shared" si="179"/>
        <v>4480</v>
      </c>
      <c r="M40">
        <f t="shared" si="179"/>
        <v>426</v>
      </c>
      <c r="N40">
        <f t="shared" si="179"/>
        <v>355</v>
      </c>
      <c r="O40">
        <f t="shared" si="179"/>
        <v>969</v>
      </c>
      <c r="P40">
        <f t="shared" si="179"/>
        <v>983</v>
      </c>
      <c r="Q40">
        <f t="shared" si="179"/>
        <v>453</v>
      </c>
      <c r="R40">
        <f t="shared" si="179"/>
        <v>788</v>
      </c>
      <c r="S40">
        <f t="shared" si="179"/>
        <v>331</v>
      </c>
      <c r="T40">
        <f t="shared" si="179"/>
        <v>2.7</v>
      </c>
      <c r="U40">
        <f t="shared" si="179"/>
        <v>2.8</v>
      </c>
      <c r="V40">
        <f t="shared" si="180"/>
        <v>1.9</v>
      </c>
      <c r="W40">
        <f t="shared" si="180"/>
        <v>1.5</v>
      </c>
      <c r="X40">
        <f t="shared" si="180"/>
        <v>2.2999999999999998</v>
      </c>
      <c r="Y40">
        <f t="shared" si="180"/>
        <v>4.2</v>
      </c>
      <c r="Z40">
        <f t="shared" si="180"/>
        <v>3.8</v>
      </c>
      <c r="AA40">
        <f t="shared" si="180"/>
        <v>3.2</v>
      </c>
      <c r="AB40">
        <f t="shared" si="180"/>
        <v>1.8</v>
      </c>
      <c r="AC40">
        <f t="shared" si="157"/>
        <v>1.3514044943820225</v>
      </c>
      <c r="AD40">
        <f t="shared" si="158"/>
        <v>1.415481832543444</v>
      </c>
      <c r="AE40">
        <f t="shared" si="159"/>
        <v>3.3809523809523809</v>
      </c>
      <c r="AF40">
        <f t="shared" si="160"/>
        <v>1.5570175438596492</v>
      </c>
      <c r="AG40">
        <f t="shared" si="161"/>
        <v>1.6451612903225807</v>
      </c>
      <c r="AH40">
        <f t="shared" si="162"/>
        <v>1.4205202312138729</v>
      </c>
      <c r="AI40">
        <f t="shared" si="163"/>
        <v>0.69478527607361962</v>
      </c>
      <c r="AJ40">
        <f t="shared" si="164"/>
        <v>1.9650872817955112</v>
      </c>
      <c r="AK40">
        <f t="shared" si="165"/>
        <v>0.83797468354430382</v>
      </c>
      <c r="AL40">
        <f t="shared" si="154"/>
        <v>2</v>
      </c>
      <c r="AM40">
        <f t="shared" si="172"/>
        <v>2.2000000000000002</v>
      </c>
      <c r="AN40">
        <f t="shared" si="172"/>
        <v>2.2000000000000002</v>
      </c>
      <c r="AO40">
        <f t="shared" si="172"/>
        <v>1.1000000000000001</v>
      </c>
      <c r="AP40">
        <f t="shared" si="172"/>
        <v>2.2000000000000002</v>
      </c>
      <c r="AQ40">
        <f t="shared" si="172"/>
        <v>3.1</v>
      </c>
      <c r="AR40">
        <f t="shared" si="172"/>
        <v>1.7</v>
      </c>
      <c r="AS40">
        <f t="shared" si="172"/>
        <v>4</v>
      </c>
      <c r="AT40">
        <f t="shared" si="172"/>
        <v>0.7</v>
      </c>
      <c r="AU40">
        <f t="shared" si="181"/>
        <v>2551</v>
      </c>
      <c r="AV40">
        <f t="shared" si="181"/>
        <v>2405</v>
      </c>
      <c r="AW40">
        <f t="shared" si="181"/>
        <v>144</v>
      </c>
      <c r="AX40">
        <f t="shared" si="181"/>
        <v>169</v>
      </c>
      <c r="AY40">
        <f t="shared" si="181"/>
        <v>559</v>
      </c>
      <c r="AZ40">
        <f t="shared" si="181"/>
        <v>491</v>
      </c>
      <c r="BA40">
        <f t="shared" si="181"/>
        <v>275</v>
      </c>
      <c r="BB40">
        <f t="shared" si="181"/>
        <v>483</v>
      </c>
      <c r="BC40">
        <f t="shared" si="181"/>
        <v>145</v>
      </c>
      <c r="BD40">
        <f t="shared" si="181"/>
        <v>3.6</v>
      </c>
      <c r="BE40">
        <f t="shared" si="181"/>
        <v>4.0999999999999996</v>
      </c>
      <c r="BF40">
        <f t="shared" si="181"/>
        <v>6.5</v>
      </c>
      <c r="BG40">
        <f t="shared" si="181"/>
        <v>2.9</v>
      </c>
      <c r="BH40">
        <f t="shared" si="181"/>
        <v>3.8</v>
      </c>
      <c r="BI40">
        <f t="shared" si="181"/>
        <v>6</v>
      </c>
      <c r="BJ40">
        <f t="shared" si="181"/>
        <v>2.7</v>
      </c>
      <c r="BK40">
        <f t="shared" si="181"/>
        <v>6.1</v>
      </c>
      <c r="BL40">
        <f t="shared" si="181"/>
        <v>1.5</v>
      </c>
      <c r="BM40">
        <f t="shared" si="181"/>
        <v>4757</v>
      </c>
      <c r="BN40">
        <f t="shared" si="181"/>
        <v>4435</v>
      </c>
      <c r="BO40">
        <f t="shared" si="181"/>
        <v>438</v>
      </c>
      <c r="BP40">
        <f t="shared" si="181"/>
        <v>430</v>
      </c>
      <c r="BQ40">
        <f t="shared" si="181"/>
        <v>965</v>
      </c>
      <c r="BR40">
        <f t="shared" si="181"/>
        <v>965</v>
      </c>
      <c r="BS40">
        <f t="shared" si="181"/>
        <v>435</v>
      </c>
      <c r="BT40">
        <f t="shared" si="181"/>
        <v>735</v>
      </c>
      <c r="BU40">
        <f t="shared" si="181"/>
        <v>322</v>
      </c>
      <c r="BV40">
        <f t="shared" si="182"/>
        <v>3.7</v>
      </c>
      <c r="BW40">
        <f t="shared" si="182"/>
        <v>4.0999999999999996</v>
      </c>
      <c r="BX40">
        <f t="shared" si="182"/>
        <v>6.4</v>
      </c>
      <c r="BY40">
        <f t="shared" si="182"/>
        <v>2.4</v>
      </c>
      <c r="BZ40">
        <f t="shared" si="182"/>
        <v>3.8</v>
      </c>
      <c r="CA40">
        <f t="shared" si="182"/>
        <v>6.2</v>
      </c>
      <c r="CB40">
        <f t="shared" si="182"/>
        <v>2.8</v>
      </c>
      <c r="CC40">
        <f t="shared" si="182"/>
        <v>6.5</v>
      </c>
      <c r="CD40">
        <f t="shared" si="182"/>
        <v>1.5</v>
      </c>
    </row>
    <row r="41" spans="1:82" x14ac:dyDescent="0.25">
      <c r="A41" s="7">
        <f>'DLX - JOLTS'!B42</f>
        <v>37561</v>
      </c>
      <c r="B41">
        <f t="shared" si="178"/>
        <v>3513</v>
      </c>
      <c r="C41">
        <f t="shared" si="178"/>
        <v>3091</v>
      </c>
      <c r="D41">
        <f t="shared" si="178"/>
        <v>112</v>
      </c>
      <c r="E41">
        <f t="shared" si="178"/>
        <v>226</v>
      </c>
      <c r="F41">
        <f t="shared" si="178"/>
        <v>499</v>
      </c>
      <c r="G41">
        <f t="shared" si="178"/>
        <v>667</v>
      </c>
      <c r="H41">
        <f t="shared" si="178"/>
        <v>705</v>
      </c>
      <c r="I41">
        <f t="shared" si="178"/>
        <v>415</v>
      </c>
      <c r="J41">
        <f t="shared" si="178"/>
        <v>422</v>
      </c>
      <c r="K41">
        <f t="shared" si="178"/>
        <v>4893</v>
      </c>
      <c r="L41">
        <f t="shared" si="179"/>
        <v>4530</v>
      </c>
      <c r="M41">
        <f t="shared" si="179"/>
        <v>415</v>
      </c>
      <c r="N41">
        <f t="shared" si="179"/>
        <v>376</v>
      </c>
      <c r="O41">
        <f t="shared" si="179"/>
        <v>999</v>
      </c>
      <c r="P41">
        <f t="shared" si="179"/>
        <v>974</v>
      </c>
      <c r="Q41">
        <f t="shared" si="179"/>
        <v>440</v>
      </c>
      <c r="R41">
        <f t="shared" si="179"/>
        <v>814</v>
      </c>
      <c r="S41">
        <f t="shared" si="179"/>
        <v>362</v>
      </c>
      <c r="T41">
        <f t="shared" si="179"/>
        <v>2.6</v>
      </c>
      <c r="U41">
        <f t="shared" si="179"/>
        <v>2.8</v>
      </c>
      <c r="V41">
        <f t="shared" si="180"/>
        <v>1.6</v>
      </c>
      <c r="W41">
        <f t="shared" si="180"/>
        <v>1.5</v>
      </c>
      <c r="X41">
        <f t="shared" si="180"/>
        <v>1.9</v>
      </c>
      <c r="Y41">
        <f t="shared" si="180"/>
        <v>4</v>
      </c>
      <c r="Z41">
        <f t="shared" si="180"/>
        <v>4.0999999999999996</v>
      </c>
      <c r="AA41">
        <f t="shared" si="180"/>
        <v>3.3</v>
      </c>
      <c r="AB41">
        <f t="shared" si="180"/>
        <v>1.9</v>
      </c>
      <c r="AC41">
        <f t="shared" si="157"/>
        <v>1.3928266438941077</v>
      </c>
      <c r="AD41">
        <f t="shared" si="158"/>
        <v>1.4655451310255581</v>
      </c>
      <c r="AE41">
        <f t="shared" si="159"/>
        <v>3.7053571428571428</v>
      </c>
      <c r="AF41">
        <f t="shared" si="160"/>
        <v>1.663716814159292</v>
      </c>
      <c r="AG41">
        <f t="shared" si="161"/>
        <v>2.0020040080160322</v>
      </c>
      <c r="AH41">
        <f t="shared" si="162"/>
        <v>1.4602698650674664</v>
      </c>
      <c r="AI41">
        <f t="shared" si="163"/>
        <v>0.62411347517730498</v>
      </c>
      <c r="AJ41">
        <f t="shared" si="164"/>
        <v>1.96144578313253</v>
      </c>
      <c r="AK41">
        <f t="shared" si="165"/>
        <v>0.85781990521327012</v>
      </c>
      <c r="AL41">
        <f t="shared" si="154"/>
        <v>1.9</v>
      </c>
      <c r="AM41">
        <f t="shared" si="172"/>
        <v>2.2000000000000002</v>
      </c>
      <c r="AN41">
        <f t="shared" si="172"/>
        <v>1.6</v>
      </c>
      <c r="AO41">
        <f t="shared" si="172"/>
        <v>1.2</v>
      </c>
      <c r="AP41">
        <f t="shared" si="172"/>
        <v>2.2000000000000002</v>
      </c>
      <c r="AQ41">
        <f t="shared" si="172"/>
        <v>3</v>
      </c>
      <c r="AR41">
        <f t="shared" si="172"/>
        <v>1.6</v>
      </c>
      <c r="AS41">
        <f t="shared" si="172"/>
        <v>3.9</v>
      </c>
      <c r="AT41">
        <f t="shared" si="172"/>
        <v>0.7</v>
      </c>
      <c r="AU41">
        <f t="shared" si="181"/>
        <v>2503</v>
      </c>
      <c r="AV41">
        <f t="shared" si="181"/>
        <v>2342</v>
      </c>
      <c r="AW41">
        <f t="shared" si="181"/>
        <v>106</v>
      </c>
      <c r="AX41">
        <f t="shared" si="181"/>
        <v>175</v>
      </c>
      <c r="AY41">
        <f t="shared" si="181"/>
        <v>565</v>
      </c>
      <c r="AZ41">
        <f t="shared" si="181"/>
        <v>480</v>
      </c>
      <c r="BA41">
        <f t="shared" si="181"/>
        <v>265</v>
      </c>
      <c r="BB41">
        <f t="shared" si="181"/>
        <v>472</v>
      </c>
      <c r="BC41">
        <f t="shared" si="181"/>
        <v>161</v>
      </c>
      <c r="BD41">
        <f t="shared" si="181"/>
        <v>3.7</v>
      </c>
      <c r="BE41">
        <f t="shared" si="181"/>
        <v>4.0999999999999996</v>
      </c>
      <c r="BF41">
        <f t="shared" si="181"/>
        <v>5.7</v>
      </c>
      <c r="BG41">
        <f t="shared" si="181"/>
        <v>2.9</v>
      </c>
      <c r="BH41">
        <f t="shared" si="181"/>
        <v>3.9</v>
      </c>
      <c r="BI41">
        <f t="shared" si="181"/>
        <v>6</v>
      </c>
      <c r="BJ41">
        <f t="shared" si="181"/>
        <v>2.4</v>
      </c>
      <c r="BK41">
        <f t="shared" si="181"/>
        <v>6.5</v>
      </c>
      <c r="BL41">
        <f t="shared" si="181"/>
        <v>1.5</v>
      </c>
      <c r="BM41">
        <f t="shared" si="181"/>
        <v>4794</v>
      </c>
      <c r="BN41">
        <f t="shared" si="181"/>
        <v>4466</v>
      </c>
      <c r="BO41">
        <f t="shared" si="181"/>
        <v>383</v>
      </c>
      <c r="BP41">
        <f t="shared" si="181"/>
        <v>438</v>
      </c>
      <c r="BQ41">
        <f t="shared" si="181"/>
        <v>1002</v>
      </c>
      <c r="BR41">
        <f t="shared" si="181"/>
        <v>957</v>
      </c>
      <c r="BS41">
        <f t="shared" si="181"/>
        <v>391</v>
      </c>
      <c r="BT41">
        <f t="shared" si="181"/>
        <v>784</v>
      </c>
      <c r="BU41">
        <f t="shared" si="181"/>
        <v>328</v>
      </c>
      <c r="BV41">
        <f t="shared" si="182"/>
        <v>3.8</v>
      </c>
      <c r="BW41">
        <f t="shared" si="182"/>
        <v>4.2</v>
      </c>
      <c r="BX41">
        <f t="shared" si="182"/>
        <v>6.2</v>
      </c>
      <c r="BY41">
        <f t="shared" si="182"/>
        <v>2.5</v>
      </c>
      <c r="BZ41">
        <f t="shared" si="182"/>
        <v>3.9</v>
      </c>
      <c r="CA41">
        <f t="shared" si="182"/>
        <v>6.1</v>
      </c>
      <c r="CB41">
        <f t="shared" si="182"/>
        <v>2.7</v>
      </c>
      <c r="CC41">
        <f t="shared" si="182"/>
        <v>6.7</v>
      </c>
      <c r="CD41">
        <f t="shared" si="182"/>
        <v>1.7</v>
      </c>
    </row>
    <row r="42" spans="1:82" x14ac:dyDescent="0.25">
      <c r="A42" s="7">
        <f>'DLX - JOLTS'!B43</f>
        <v>37591</v>
      </c>
      <c r="B42">
        <f t="shared" si="178"/>
        <v>3056</v>
      </c>
      <c r="C42">
        <f t="shared" si="178"/>
        <v>2696</v>
      </c>
      <c r="D42">
        <f t="shared" si="178"/>
        <v>96</v>
      </c>
      <c r="E42">
        <f t="shared" si="178"/>
        <v>215</v>
      </c>
      <c r="F42">
        <f t="shared" si="178"/>
        <v>430</v>
      </c>
      <c r="G42">
        <f t="shared" si="178"/>
        <v>566</v>
      </c>
      <c r="H42">
        <f t="shared" si="178"/>
        <v>629</v>
      </c>
      <c r="I42">
        <f t="shared" si="178"/>
        <v>370</v>
      </c>
      <c r="J42">
        <f t="shared" si="178"/>
        <v>360</v>
      </c>
      <c r="K42">
        <f t="shared" si="178"/>
        <v>4965</v>
      </c>
      <c r="L42">
        <f t="shared" si="179"/>
        <v>4661</v>
      </c>
      <c r="M42">
        <f t="shared" si="179"/>
        <v>430</v>
      </c>
      <c r="N42">
        <f t="shared" si="179"/>
        <v>369</v>
      </c>
      <c r="O42">
        <f t="shared" si="179"/>
        <v>1006</v>
      </c>
      <c r="P42">
        <f t="shared" si="179"/>
        <v>1031</v>
      </c>
      <c r="Q42">
        <f t="shared" si="179"/>
        <v>474</v>
      </c>
      <c r="R42">
        <f t="shared" si="179"/>
        <v>826</v>
      </c>
      <c r="S42">
        <f t="shared" si="179"/>
        <v>305</v>
      </c>
      <c r="T42">
        <f t="shared" si="179"/>
        <v>2.2999999999999998</v>
      </c>
      <c r="U42">
        <f t="shared" si="179"/>
        <v>2.4</v>
      </c>
      <c r="V42">
        <f t="shared" si="180"/>
        <v>1.4</v>
      </c>
      <c r="W42">
        <f t="shared" si="180"/>
        <v>1.4</v>
      </c>
      <c r="X42">
        <f t="shared" si="180"/>
        <v>1.7</v>
      </c>
      <c r="Y42">
        <f t="shared" si="180"/>
        <v>3.4</v>
      </c>
      <c r="Z42">
        <f t="shared" si="180"/>
        <v>3.7</v>
      </c>
      <c r="AA42">
        <f t="shared" si="180"/>
        <v>3</v>
      </c>
      <c r="AB42">
        <f t="shared" si="180"/>
        <v>1.6</v>
      </c>
      <c r="AC42">
        <f t="shared" si="157"/>
        <v>1.6246727748691099</v>
      </c>
      <c r="AD42">
        <f t="shared" si="158"/>
        <v>1.7288575667655786</v>
      </c>
      <c r="AE42">
        <f t="shared" si="159"/>
        <v>4.479166666666667</v>
      </c>
      <c r="AF42">
        <f t="shared" si="160"/>
        <v>1.7162790697674419</v>
      </c>
      <c r="AG42">
        <f t="shared" si="161"/>
        <v>2.3395348837209302</v>
      </c>
      <c r="AH42">
        <f t="shared" si="162"/>
        <v>1.8215547703180213</v>
      </c>
      <c r="AI42">
        <f t="shared" si="163"/>
        <v>0.75357710651828302</v>
      </c>
      <c r="AJ42">
        <f t="shared" si="164"/>
        <v>2.2324324324324323</v>
      </c>
      <c r="AK42">
        <f t="shared" si="165"/>
        <v>0.84722222222222221</v>
      </c>
      <c r="AL42">
        <f t="shared" si="154"/>
        <v>2</v>
      </c>
      <c r="AM42">
        <f t="shared" ref="AM42:BB57" si="183">VLOOKUP($A42,JOLTS_data,AM$3+1)</f>
        <v>2.2999999999999998</v>
      </c>
      <c r="AN42">
        <f t="shared" si="183"/>
        <v>2.2000000000000002</v>
      </c>
      <c r="AO42">
        <f t="shared" si="183"/>
        <v>1</v>
      </c>
      <c r="AP42">
        <f t="shared" si="183"/>
        <v>2.1</v>
      </c>
      <c r="AQ42">
        <f t="shared" si="183"/>
        <v>3.5</v>
      </c>
      <c r="AR42">
        <f t="shared" si="183"/>
        <v>1.8</v>
      </c>
      <c r="AS42">
        <f t="shared" si="183"/>
        <v>4</v>
      </c>
      <c r="AT42">
        <f t="shared" si="183"/>
        <v>0.7</v>
      </c>
      <c r="AU42">
        <f t="shared" si="183"/>
        <v>2658</v>
      </c>
      <c r="AV42">
        <f t="shared" si="183"/>
        <v>2510</v>
      </c>
      <c r="AW42">
        <f t="shared" si="183"/>
        <v>146</v>
      </c>
      <c r="AX42">
        <f t="shared" si="183"/>
        <v>155</v>
      </c>
      <c r="AY42">
        <f t="shared" si="183"/>
        <v>532</v>
      </c>
      <c r="AZ42">
        <f t="shared" si="183"/>
        <v>562</v>
      </c>
      <c r="BA42">
        <f t="shared" si="183"/>
        <v>298</v>
      </c>
      <c r="BB42">
        <f t="shared" si="183"/>
        <v>489</v>
      </c>
      <c r="BC42">
        <f t="shared" si="181"/>
        <v>149</v>
      </c>
      <c r="BD42">
        <f t="shared" si="181"/>
        <v>3.9</v>
      </c>
      <c r="BE42">
        <f t="shared" si="181"/>
        <v>4.4000000000000004</v>
      </c>
      <c r="BF42">
        <f t="shared" si="181"/>
        <v>6.7</v>
      </c>
      <c r="BG42">
        <f t="shared" si="181"/>
        <v>2.9</v>
      </c>
      <c r="BH42">
        <f t="shared" si="181"/>
        <v>3.8</v>
      </c>
      <c r="BI42">
        <f t="shared" si="181"/>
        <v>7</v>
      </c>
      <c r="BJ42">
        <f t="shared" si="181"/>
        <v>2.8</v>
      </c>
      <c r="BK42">
        <f t="shared" si="181"/>
        <v>6.6</v>
      </c>
      <c r="BL42">
        <f t="shared" si="181"/>
        <v>1.4</v>
      </c>
      <c r="BM42">
        <f t="shared" si="181"/>
        <v>5069</v>
      </c>
      <c r="BN42">
        <f t="shared" si="181"/>
        <v>4766</v>
      </c>
      <c r="BO42">
        <f t="shared" si="181"/>
        <v>451</v>
      </c>
      <c r="BP42">
        <f t="shared" si="181"/>
        <v>428</v>
      </c>
      <c r="BQ42">
        <f t="shared" si="181"/>
        <v>978</v>
      </c>
      <c r="BR42">
        <f t="shared" si="181"/>
        <v>1109</v>
      </c>
      <c r="BS42">
        <f t="shared" si="181"/>
        <v>460</v>
      </c>
      <c r="BT42">
        <f t="shared" si="181"/>
        <v>795</v>
      </c>
      <c r="BU42">
        <f t="shared" si="181"/>
        <v>303</v>
      </c>
      <c r="BV42">
        <f t="shared" si="182"/>
        <v>3.8</v>
      </c>
      <c r="BW42">
        <f t="shared" si="182"/>
        <v>4.3</v>
      </c>
      <c r="BX42">
        <f t="shared" si="182"/>
        <v>6.4</v>
      </c>
      <c r="BY42">
        <f t="shared" si="182"/>
        <v>2.5</v>
      </c>
      <c r="BZ42">
        <f t="shared" si="182"/>
        <v>4</v>
      </c>
      <c r="CA42">
        <f t="shared" si="182"/>
        <v>6.5</v>
      </c>
      <c r="CB42">
        <f t="shared" si="182"/>
        <v>2.9</v>
      </c>
      <c r="CC42">
        <f t="shared" si="182"/>
        <v>6.8</v>
      </c>
      <c r="CD42">
        <f t="shared" si="182"/>
        <v>1.4</v>
      </c>
    </row>
    <row r="43" spans="1:82" x14ac:dyDescent="0.25">
      <c r="A43" s="7">
        <f>'DLX - JOLTS'!B44</f>
        <v>37622</v>
      </c>
      <c r="B43">
        <f t="shared" si="178"/>
        <v>3618</v>
      </c>
      <c r="C43">
        <f t="shared" si="178"/>
        <v>3211</v>
      </c>
      <c r="D43">
        <f t="shared" si="178"/>
        <v>115</v>
      </c>
      <c r="E43">
        <f t="shared" si="178"/>
        <v>212</v>
      </c>
      <c r="F43">
        <f t="shared" si="178"/>
        <v>516</v>
      </c>
      <c r="G43">
        <f t="shared" si="178"/>
        <v>894</v>
      </c>
      <c r="H43">
        <f t="shared" si="178"/>
        <v>608</v>
      </c>
      <c r="I43">
        <f t="shared" si="178"/>
        <v>407</v>
      </c>
      <c r="J43">
        <f t="shared" si="178"/>
        <v>408</v>
      </c>
      <c r="K43">
        <f t="shared" si="178"/>
        <v>5000</v>
      </c>
      <c r="L43">
        <f t="shared" si="179"/>
        <v>4671</v>
      </c>
      <c r="M43">
        <f t="shared" si="179"/>
        <v>457</v>
      </c>
      <c r="N43">
        <f t="shared" si="179"/>
        <v>389</v>
      </c>
      <c r="O43">
        <f t="shared" si="179"/>
        <v>958</v>
      </c>
      <c r="P43">
        <f t="shared" si="179"/>
        <v>963</v>
      </c>
      <c r="Q43">
        <f t="shared" si="179"/>
        <v>496</v>
      </c>
      <c r="R43">
        <f t="shared" si="179"/>
        <v>869</v>
      </c>
      <c r="S43">
        <f t="shared" si="179"/>
        <v>329</v>
      </c>
      <c r="T43">
        <f t="shared" si="179"/>
        <v>2.7</v>
      </c>
      <c r="U43">
        <f t="shared" si="179"/>
        <v>2.9</v>
      </c>
      <c r="V43">
        <f t="shared" si="180"/>
        <v>1.7</v>
      </c>
      <c r="W43">
        <f t="shared" si="180"/>
        <v>1.4</v>
      </c>
      <c r="X43">
        <f t="shared" si="180"/>
        <v>2</v>
      </c>
      <c r="Y43">
        <f t="shared" si="180"/>
        <v>5.3</v>
      </c>
      <c r="Z43">
        <f t="shared" si="180"/>
        <v>3.6</v>
      </c>
      <c r="AA43">
        <f t="shared" si="180"/>
        <v>3.2</v>
      </c>
      <c r="AB43">
        <f t="shared" si="180"/>
        <v>1.9</v>
      </c>
      <c r="AC43">
        <f t="shared" si="157"/>
        <v>1.3819789939192924</v>
      </c>
      <c r="AD43">
        <f t="shared" si="158"/>
        <v>1.4546870133914669</v>
      </c>
      <c r="AE43">
        <f t="shared" si="159"/>
        <v>3.973913043478261</v>
      </c>
      <c r="AF43">
        <f t="shared" si="160"/>
        <v>1.8349056603773586</v>
      </c>
      <c r="AG43">
        <f t="shared" si="161"/>
        <v>1.8565891472868217</v>
      </c>
      <c r="AH43">
        <f t="shared" si="162"/>
        <v>1.0771812080536913</v>
      </c>
      <c r="AI43">
        <f t="shared" si="163"/>
        <v>0.81578947368421051</v>
      </c>
      <c r="AJ43">
        <f t="shared" si="164"/>
        <v>2.1351351351351351</v>
      </c>
      <c r="AK43">
        <f t="shared" si="165"/>
        <v>0.80637254901960786</v>
      </c>
      <c r="AL43">
        <f t="shared" si="154"/>
        <v>1.9</v>
      </c>
      <c r="AM43">
        <f t="shared" si="183"/>
        <v>2.2000000000000002</v>
      </c>
      <c r="AN43">
        <f t="shared" si="183"/>
        <v>2.1</v>
      </c>
      <c r="AO43">
        <f t="shared" si="183"/>
        <v>1.2</v>
      </c>
      <c r="AP43">
        <f t="shared" si="183"/>
        <v>2</v>
      </c>
      <c r="AQ43">
        <f t="shared" si="183"/>
        <v>2.8</v>
      </c>
      <c r="AR43">
        <f t="shared" si="183"/>
        <v>1.7</v>
      </c>
      <c r="AS43">
        <f t="shared" si="183"/>
        <v>4</v>
      </c>
      <c r="AT43">
        <f t="shared" si="183"/>
        <v>0.6</v>
      </c>
      <c r="AU43">
        <f t="shared" si="181"/>
        <v>2492</v>
      </c>
      <c r="AV43">
        <f t="shared" si="181"/>
        <v>2357</v>
      </c>
      <c r="AW43">
        <f t="shared" si="181"/>
        <v>142</v>
      </c>
      <c r="AX43">
        <f t="shared" si="181"/>
        <v>174</v>
      </c>
      <c r="AY43">
        <f t="shared" si="181"/>
        <v>519</v>
      </c>
      <c r="AZ43">
        <f t="shared" si="181"/>
        <v>451</v>
      </c>
      <c r="BA43">
        <f t="shared" si="181"/>
        <v>276</v>
      </c>
      <c r="BB43">
        <f t="shared" si="181"/>
        <v>483</v>
      </c>
      <c r="BC43">
        <f t="shared" si="181"/>
        <v>135</v>
      </c>
      <c r="BD43">
        <f t="shared" si="181"/>
        <v>3.7</v>
      </c>
      <c r="BE43">
        <f t="shared" si="181"/>
        <v>4.2</v>
      </c>
      <c r="BF43">
        <f t="shared" si="181"/>
        <v>6.5</v>
      </c>
      <c r="BG43">
        <f t="shared" si="181"/>
        <v>2.9</v>
      </c>
      <c r="BH43">
        <f t="shared" si="181"/>
        <v>3.9</v>
      </c>
      <c r="BI43">
        <f t="shared" si="181"/>
        <v>5.7</v>
      </c>
      <c r="BJ43">
        <f t="shared" si="181"/>
        <v>2.7</v>
      </c>
      <c r="BK43">
        <f t="shared" si="181"/>
        <v>6.6</v>
      </c>
      <c r="BL43">
        <f t="shared" si="181"/>
        <v>1.4</v>
      </c>
      <c r="BM43">
        <f t="shared" si="181"/>
        <v>4880</v>
      </c>
      <c r="BN43">
        <f t="shared" si="181"/>
        <v>4586</v>
      </c>
      <c r="BO43">
        <f t="shared" si="181"/>
        <v>435</v>
      </c>
      <c r="BP43">
        <f t="shared" si="181"/>
        <v>430</v>
      </c>
      <c r="BQ43">
        <f t="shared" si="181"/>
        <v>998</v>
      </c>
      <c r="BR43">
        <f t="shared" si="181"/>
        <v>914</v>
      </c>
      <c r="BS43">
        <f t="shared" si="181"/>
        <v>443</v>
      </c>
      <c r="BT43">
        <f t="shared" si="181"/>
        <v>805</v>
      </c>
      <c r="BU43">
        <f t="shared" si="181"/>
        <v>294</v>
      </c>
      <c r="BV43">
        <f t="shared" si="182"/>
        <v>3.8</v>
      </c>
      <c r="BW43">
        <f t="shared" si="182"/>
        <v>4.3</v>
      </c>
      <c r="BX43">
        <f t="shared" si="182"/>
        <v>6.8</v>
      </c>
      <c r="BY43">
        <f t="shared" si="182"/>
        <v>2.6</v>
      </c>
      <c r="BZ43">
        <f t="shared" si="182"/>
        <v>3.8</v>
      </c>
      <c r="CA43">
        <f t="shared" si="182"/>
        <v>6</v>
      </c>
      <c r="CB43">
        <f t="shared" si="182"/>
        <v>3</v>
      </c>
      <c r="CC43">
        <f t="shared" si="182"/>
        <v>7.1</v>
      </c>
      <c r="CD43">
        <f t="shared" si="182"/>
        <v>1.5</v>
      </c>
    </row>
    <row r="44" spans="1:82" x14ac:dyDescent="0.25">
      <c r="A44" s="7">
        <f>'DLX - JOLTS'!B45</f>
        <v>37653</v>
      </c>
      <c r="B44">
        <f t="shared" si="178"/>
        <v>3378</v>
      </c>
      <c r="C44">
        <f t="shared" si="178"/>
        <v>3003</v>
      </c>
      <c r="D44">
        <f t="shared" si="178"/>
        <v>94</v>
      </c>
      <c r="E44">
        <f t="shared" si="178"/>
        <v>196</v>
      </c>
      <c r="F44">
        <f t="shared" si="178"/>
        <v>526</v>
      </c>
      <c r="G44">
        <f t="shared" si="178"/>
        <v>787</v>
      </c>
      <c r="H44">
        <f t="shared" si="178"/>
        <v>585</v>
      </c>
      <c r="I44">
        <f t="shared" si="178"/>
        <v>357</v>
      </c>
      <c r="J44">
        <f t="shared" si="178"/>
        <v>375</v>
      </c>
      <c r="K44">
        <f t="shared" si="178"/>
        <v>4676</v>
      </c>
      <c r="L44">
        <f t="shared" si="179"/>
        <v>4393</v>
      </c>
      <c r="M44">
        <f t="shared" si="179"/>
        <v>351</v>
      </c>
      <c r="N44">
        <f t="shared" si="179"/>
        <v>357</v>
      </c>
      <c r="O44">
        <f t="shared" si="179"/>
        <v>960</v>
      </c>
      <c r="P44">
        <f t="shared" si="179"/>
        <v>935</v>
      </c>
      <c r="Q44">
        <f t="shared" si="179"/>
        <v>447</v>
      </c>
      <c r="R44">
        <f t="shared" si="179"/>
        <v>798</v>
      </c>
      <c r="S44">
        <f t="shared" si="179"/>
        <v>284</v>
      </c>
      <c r="T44">
        <f t="shared" si="179"/>
        <v>2.5</v>
      </c>
      <c r="U44">
        <f t="shared" si="179"/>
        <v>2.7</v>
      </c>
      <c r="V44">
        <f t="shared" si="180"/>
        <v>1.4</v>
      </c>
      <c r="W44">
        <f t="shared" si="180"/>
        <v>1.3</v>
      </c>
      <c r="X44">
        <f t="shared" si="180"/>
        <v>2</v>
      </c>
      <c r="Y44">
        <f t="shared" si="180"/>
        <v>4.7</v>
      </c>
      <c r="Z44">
        <f t="shared" si="180"/>
        <v>3.4</v>
      </c>
      <c r="AA44">
        <f t="shared" si="180"/>
        <v>2.9</v>
      </c>
      <c r="AB44">
        <f t="shared" si="180"/>
        <v>1.7</v>
      </c>
      <c r="AC44">
        <f t="shared" si="157"/>
        <v>1.3842510361160449</v>
      </c>
      <c r="AD44">
        <f t="shared" si="158"/>
        <v>1.462870462870463</v>
      </c>
      <c r="AE44">
        <f t="shared" si="159"/>
        <v>3.7340425531914891</v>
      </c>
      <c r="AF44">
        <f t="shared" si="160"/>
        <v>1.8214285714285714</v>
      </c>
      <c r="AG44">
        <f t="shared" si="161"/>
        <v>1.8250950570342206</v>
      </c>
      <c r="AH44">
        <f t="shared" si="162"/>
        <v>1.1880559085133418</v>
      </c>
      <c r="AI44">
        <f t="shared" si="163"/>
        <v>0.76410256410256405</v>
      </c>
      <c r="AJ44">
        <f t="shared" si="164"/>
        <v>2.2352941176470589</v>
      </c>
      <c r="AK44">
        <f t="shared" si="165"/>
        <v>0.7573333333333333</v>
      </c>
      <c r="AL44">
        <f t="shared" si="154"/>
        <v>1.9</v>
      </c>
      <c r="AM44">
        <f t="shared" si="183"/>
        <v>2.2000000000000002</v>
      </c>
      <c r="AN44">
        <f t="shared" si="183"/>
        <v>2.1</v>
      </c>
      <c r="AO44">
        <f t="shared" si="183"/>
        <v>1.1000000000000001</v>
      </c>
      <c r="AP44">
        <f t="shared" si="183"/>
        <v>2.2000000000000002</v>
      </c>
      <c r="AQ44">
        <f t="shared" si="183"/>
        <v>2.8</v>
      </c>
      <c r="AR44">
        <f t="shared" si="183"/>
        <v>1.6</v>
      </c>
      <c r="AS44">
        <f t="shared" si="183"/>
        <v>4.2</v>
      </c>
      <c r="AT44">
        <f t="shared" si="183"/>
        <v>0.6</v>
      </c>
      <c r="AU44">
        <f t="shared" si="181"/>
        <v>2511</v>
      </c>
      <c r="AV44">
        <f t="shared" si="181"/>
        <v>2376</v>
      </c>
      <c r="AW44">
        <f t="shared" si="181"/>
        <v>140</v>
      </c>
      <c r="AX44">
        <f t="shared" si="181"/>
        <v>166</v>
      </c>
      <c r="AY44">
        <f t="shared" si="181"/>
        <v>554</v>
      </c>
      <c r="AZ44">
        <f t="shared" si="181"/>
        <v>443</v>
      </c>
      <c r="BA44">
        <f t="shared" si="181"/>
        <v>263</v>
      </c>
      <c r="BB44">
        <f t="shared" si="181"/>
        <v>512</v>
      </c>
      <c r="BC44">
        <f t="shared" si="181"/>
        <v>134</v>
      </c>
      <c r="BD44">
        <f t="shared" si="181"/>
        <v>3.7</v>
      </c>
      <c r="BE44">
        <f t="shared" si="181"/>
        <v>4.2</v>
      </c>
      <c r="BF44">
        <f t="shared" si="181"/>
        <v>6</v>
      </c>
      <c r="BG44">
        <f t="shared" si="181"/>
        <v>2.9</v>
      </c>
      <c r="BH44">
        <f t="shared" si="181"/>
        <v>4</v>
      </c>
      <c r="BI44">
        <f t="shared" si="181"/>
        <v>5.7</v>
      </c>
      <c r="BJ44">
        <f t="shared" si="181"/>
        <v>2.5</v>
      </c>
      <c r="BK44">
        <f t="shared" si="181"/>
        <v>6.6</v>
      </c>
      <c r="BL44">
        <f t="shared" si="181"/>
        <v>1.4</v>
      </c>
      <c r="BM44">
        <f t="shared" si="181"/>
        <v>4823</v>
      </c>
      <c r="BN44">
        <f t="shared" si="181"/>
        <v>4522</v>
      </c>
      <c r="BO44">
        <f t="shared" si="181"/>
        <v>397</v>
      </c>
      <c r="BP44">
        <f t="shared" si="181"/>
        <v>433</v>
      </c>
      <c r="BQ44">
        <f t="shared" si="181"/>
        <v>1003</v>
      </c>
      <c r="BR44">
        <f t="shared" si="181"/>
        <v>913</v>
      </c>
      <c r="BS44">
        <f t="shared" si="181"/>
        <v>416</v>
      </c>
      <c r="BT44">
        <f t="shared" si="181"/>
        <v>804</v>
      </c>
      <c r="BU44">
        <f t="shared" si="181"/>
        <v>300</v>
      </c>
      <c r="BV44">
        <f t="shared" si="182"/>
        <v>3.6</v>
      </c>
      <c r="BW44">
        <f t="shared" si="182"/>
        <v>4</v>
      </c>
      <c r="BX44">
        <f t="shared" si="182"/>
        <v>5.3</v>
      </c>
      <c r="BY44">
        <f t="shared" si="182"/>
        <v>2.4</v>
      </c>
      <c r="BZ44">
        <f t="shared" si="182"/>
        <v>3.8</v>
      </c>
      <c r="CA44">
        <f t="shared" si="182"/>
        <v>5.9</v>
      </c>
      <c r="CB44">
        <f t="shared" si="182"/>
        <v>2.7</v>
      </c>
      <c r="CC44">
        <f t="shared" si="182"/>
        <v>6.6</v>
      </c>
      <c r="CD44">
        <f t="shared" si="182"/>
        <v>1.3</v>
      </c>
    </row>
    <row r="45" spans="1:82" x14ac:dyDescent="0.25">
      <c r="A45" s="7">
        <f>'DLX - JOLTS'!B46</f>
        <v>37681</v>
      </c>
      <c r="B45">
        <f t="shared" si="178"/>
        <v>3056</v>
      </c>
      <c r="C45">
        <f t="shared" si="178"/>
        <v>2710</v>
      </c>
      <c r="D45">
        <f t="shared" si="178"/>
        <v>89</v>
      </c>
      <c r="E45">
        <f t="shared" si="178"/>
        <v>189</v>
      </c>
      <c r="F45">
        <f t="shared" si="178"/>
        <v>489</v>
      </c>
      <c r="G45">
        <f t="shared" si="178"/>
        <v>634</v>
      </c>
      <c r="H45">
        <f t="shared" si="178"/>
        <v>570</v>
      </c>
      <c r="I45">
        <f t="shared" si="178"/>
        <v>354</v>
      </c>
      <c r="J45">
        <f t="shared" si="178"/>
        <v>346</v>
      </c>
      <c r="K45">
        <f t="shared" si="178"/>
        <v>4402</v>
      </c>
      <c r="L45">
        <f t="shared" si="179"/>
        <v>4115</v>
      </c>
      <c r="M45">
        <f t="shared" si="179"/>
        <v>411</v>
      </c>
      <c r="N45">
        <f t="shared" si="179"/>
        <v>334</v>
      </c>
      <c r="O45">
        <f t="shared" si="179"/>
        <v>918</v>
      </c>
      <c r="P45">
        <f t="shared" si="179"/>
        <v>730</v>
      </c>
      <c r="Q45">
        <f t="shared" si="179"/>
        <v>431</v>
      </c>
      <c r="R45">
        <f t="shared" si="179"/>
        <v>773</v>
      </c>
      <c r="S45">
        <f t="shared" si="179"/>
        <v>287</v>
      </c>
      <c r="T45">
        <f t="shared" si="179"/>
        <v>2.2999999999999998</v>
      </c>
      <c r="U45">
        <f t="shared" si="179"/>
        <v>2.4</v>
      </c>
      <c r="V45">
        <f t="shared" si="180"/>
        <v>1.3</v>
      </c>
      <c r="W45">
        <f t="shared" si="180"/>
        <v>1.3</v>
      </c>
      <c r="X45">
        <f t="shared" si="180"/>
        <v>1.9</v>
      </c>
      <c r="Y45">
        <f t="shared" si="180"/>
        <v>3.8</v>
      </c>
      <c r="Z45">
        <f t="shared" si="180"/>
        <v>3.3</v>
      </c>
      <c r="AA45">
        <f t="shared" si="180"/>
        <v>2.8</v>
      </c>
      <c r="AB45">
        <f t="shared" si="180"/>
        <v>1.6</v>
      </c>
      <c r="AC45">
        <f t="shared" si="157"/>
        <v>1.4404450261780104</v>
      </c>
      <c r="AD45">
        <f t="shared" si="158"/>
        <v>1.518450184501845</v>
      </c>
      <c r="AE45">
        <f t="shared" si="159"/>
        <v>4.617977528089888</v>
      </c>
      <c r="AF45">
        <f t="shared" si="160"/>
        <v>1.7671957671957672</v>
      </c>
      <c r="AG45">
        <f t="shared" si="161"/>
        <v>1.8773006134969326</v>
      </c>
      <c r="AH45">
        <f t="shared" si="162"/>
        <v>1.1514195583596214</v>
      </c>
      <c r="AI45">
        <f t="shared" si="163"/>
        <v>0.756140350877193</v>
      </c>
      <c r="AJ45">
        <f t="shared" si="164"/>
        <v>2.1836158192090394</v>
      </c>
      <c r="AK45">
        <f t="shared" si="165"/>
        <v>0.82947976878612717</v>
      </c>
      <c r="AL45">
        <f t="shared" si="154"/>
        <v>1.9</v>
      </c>
      <c r="AM45">
        <f t="shared" si="183"/>
        <v>2.1</v>
      </c>
      <c r="AN45">
        <f t="shared" si="183"/>
        <v>1.9</v>
      </c>
      <c r="AO45">
        <f t="shared" si="183"/>
        <v>1.1000000000000001</v>
      </c>
      <c r="AP45">
        <f t="shared" si="183"/>
        <v>2.2000000000000002</v>
      </c>
      <c r="AQ45">
        <f t="shared" si="183"/>
        <v>2.6</v>
      </c>
      <c r="AR45">
        <f t="shared" si="183"/>
        <v>1.5</v>
      </c>
      <c r="AS45">
        <f t="shared" si="183"/>
        <v>4</v>
      </c>
      <c r="AT45">
        <f t="shared" si="183"/>
        <v>0.6</v>
      </c>
      <c r="AU45">
        <f t="shared" si="181"/>
        <v>2426</v>
      </c>
      <c r="AV45">
        <f t="shared" si="181"/>
        <v>2289</v>
      </c>
      <c r="AW45">
        <f t="shared" si="181"/>
        <v>128</v>
      </c>
      <c r="AX45">
        <f t="shared" si="181"/>
        <v>156</v>
      </c>
      <c r="AY45">
        <f t="shared" si="181"/>
        <v>555</v>
      </c>
      <c r="AZ45">
        <f t="shared" si="181"/>
        <v>415</v>
      </c>
      <c r="BA45">
        <f t="shared" si="181"/>
        <v>244</v>
      </c>
      <c r="BB45">
        <f t="shared" si="181"/>
        <v>483</v>
      </c>
      <c r="BC45">
        <f t="shared" si="181"/>
        <v>137</v>
      </c>
      <c r="BD45">
        <f t="shared" si="181"/>
        <v>3.6</v>
      </c>
      <c r="BE45">
        <f t="shared" si="181"/>
        <v>4.0999999999999996</v>
      </c>
      <c r="BF45">
        <f t="shared" si="181"/>
        <v>6.2</v>
      </c>
      <c r="BG45">
        <f t="shared" si="181"/>
        <v>2.7</v>
      </c>
      <c r="BH45">
        <f t="shared" si="181"/>
        <v>4</v>
      </c>
      <c r="BI45">
        <f t="shared" si="181"/>
        <v>5.3</v>
      </c>
      <c r="BJ45">
        <f t="shared" si="181"/>
        <v>2.5</v>
      </c>
      <c r="BK45">
        <f t="shared" si="181"/>
        <v>6.7</v>
      </c>
      <c r="BL45">
        <f t="shared" si="181"/>
        <v>1.4</v>
      </c>
      <c r="BM45">
        <f t="shared" si="181"/>
        <v>4694</v>
      </c>
      <c r="BN45">
        <f t="shared" si="181"/>
        <v>4396</v>
      </c>
      <c r="BO45">
        <f t="shared" si="181"/>
        <v>412</v>
      </c>
      <c r="BP45">
        <f t="shared" si="181"/>
        <v>398</v>
      </c>
      <c r="BQ45">
        <f t="shared" si="181"/>
        <v>1007</v>
      </c>
      <c r="BR45">
        <f t="shared" si="181"/>
        <v>837</v>
      </c>
      <c r="BS45">
        <f t="shared" si="181"/>
        <v>415</v>
      </c>
      <c r="BT45">
        <f t="shared" si="181"/>
        <v>810</v>
      </c>
      <c r="BU45">
        <f t="shared" si="181"/>
        <v>297</v>
      </c>
      <c r="BV45">
        <f t="shared" si="182"/>
        <v>3.4</v>
      </c>
      <c r="BW45">
        <f t="shared" si="182"/>
        <v>3.8</v>
      </c>
      <c r="BX45">
        <f t="shared" si="182"/>
        <v>6.2</v>
      </c>
      <c r="BY45">
        <f t="shared" si="182"/>
        <v>2.2999999999999998</v>
      </c>
      <c r="BZ45">
        <f t="shared" si="182"/>
        <v>3.6</v>
      </c>
      <c r="CA45">
        <f t="shared" si="182"/>
        <v>4.5999999999999996</v>
      </c>
      <c r="CB45">
        <f t="shared" si="182"/>
        <v>2.6</v>
      </c>
      <c r="CC45">
        <f t="shared" si="182"/>
        <v>6.4</v>
      </c>
      <c r="CD45">
        <f t="shared" si="182"/>
        <v>1.3</v>
      </c>
    </row>
    <row r="46" spans="1:82" x14ac:dyDescent="0.25">
      <c r="A46" s="7">
        <f>'DLX - JOLTS'!B47</f>
        <v>37712</v>
      </c>
      <c r="B46">
        <f t="shared" si="178"/>
        <v>3107</v>
      </c>
      <c r="C46">
        <f t="shared" si="178"/>
        <v>2762</v>
      </c>
      <c r="D46">
        <f t="shared" si="178"/>
        <v>143</v>
      </c>
      <c r="E46">
        <f t="shared" si="178"/>
        <v>192</v>
      </c>
      <c r="F46">
        <f t="shared" si="178"/>
        <v>440</v>
      </c>
      <c r="G46">
        <f t="shared" si="178"/>
        <v>496</v>
      </c>
      <c r="H46">
        <f t="shared" si="178"/>
        <v>615</v>
      </c>
      <c r="I46">
        <f t="shared" si="178"/>
        <v>424</v>
      </c>
      <c r="J46">
        <f t="shared" si="178"/>
        <v>345</v>
      </c>
      <c r="K46">
        <f t="shared" si="178"/>
        <v>4583</v>
      </c>
      <c r="L46">
        <f t="shared" si="179"/>
        <v>4299</v>
      </c>
      <c r="M46">
        <f t="shared" si="179"/>
        <v>432</v>
      </c>
      <c r="N46">
        <f t="shared" si="179"/>
        <v>316</v>
      </c>
      <c r="O46">
        <f t="shared" si="179"/>
        <v>892</v>
      </c>
      <c r="P46">
        <f t="shared" si="179"/>
        <v>911</v>
      </c>
      <c r="Q46">
        <f t="shared" si="179"/>
        <v>435</v>
      </c>
      <c r="R46">
        <f t="shared" si="179"/>
        <v>798</v>
      </c>
      <c r="S46">
        <f t="shared" si="179"/>
        <v>285</v>
      </c>
      <c r="T46">
        <f t="shared" si="179"/>
        <v>2.2999999999999998</v>
      </c>
      <c r="U46">
        <f t="shared" si="179"/>
        <v>2.5</v>
      </c>
      <c r="V46">
        <f t="shared" si="180"/>
        <v>2.1</v>
      </c>
      <c r="W46">
        <f t="shared" si="180"/>
        <v>1.3</v>
      </c>
      <c r="X46">
        <f t="shared" si="180"/>
        <v>1.7</v>
      </c>
      <c r="Y46">
        <f t="shared" si="180"/>
        <v>3</v>
      </c>
      <c r="Z46">
        <f t="shared" si="180"/>
        <v>3.6</v>
      </c>
      <c r="AA46">
        <f t="shared" si="180"/>
        <v>3.4</v>
      </c>
      <c r="AB46">
        <f t="shared" si="180"/>
        <v>1.6</v>
      </c>
      <c r="AC46">
        <f t="shared" si="157"/>
        <v>1.4750563244287094</v>
      </c>
      <c r="AD46">
        <f t="shared" si="158"/>
        <v>1.5564808110065169</v>
      </c>
      <c r="AE46">
        <f t="shared" si="159"/>
        <v>3.0209790209790208</v>
      </c>
      <c r="AF46">
        <f t="shared" si="160"/>
        <v>1.6458333333333333</v>
      </c>
      <c r="AG46">
        <f t="shared" si="161"/>
        <v>2.0272727272727273</v>
      </c>
      <c r="AH46">
        <f t="shared" si="162"/>
        <v>1.8366935483870968</v>
      </c>
      <c r="AI46">
        <f t="shared" si="163"/>
        <v>0.70731707317073167</v>
      </c>
      <c r="AJ46">
        <f t="shared" si="164"/>
        <v>1.8820754716981132</v>
      </c>
      <c r="AK46">
        <f t="shared" si="165"/>
        <v>0.82608695652173914</v>
      </c>
      <c r="AL46">
        <f t="shared" si="154"/>
        <v>1.8</v>
      </c>
      <c r="AM46">
        <f t="shared" si="183"/>
        <v>2.1</v>
      </c>
      <c r="AN46">
        <f t="shared" si="183"/>
        <v>1.4</v>
      </c>
      <c r="AO46">
        <f t="shared" si="183"/>
        <v>1.1000000000000001</v>
      </c>
      <c r="AP46">
        <f t="shared" si="183"/>
        <v>2</v>
      </c>
      <c r="AQ46">
        <f t="shared" si="183"/>
        <v>2.7</v>
      </c>
      <c r="AR46">
        <f t="shared" si="183"/>
        <v>1.4</v>
      </c>
      <c r="AS46">
        <f t="shared" si="183"/>
        <v>4</v>
      </c>
      <c r="AT46">
        <f t="shared" si="183"/>
        <v>0.6</v>
      </c>
      <c r="AU46">
        <f t="shared" ref="AU46:BU52" si="184">VLOOKUP($A46,JOLTS_data,AU$3+1)</f>
        <v>2352</v>
      </c>
      <c r="AV46">
        <f t="shared" si="184"/>
        <v>2222</v>
      </c>
      <c r="AW46">
        <f t="shared" si="184"/>
        <v>91</v>
      </c>
      <c r="AX46">
        <f t="shared" si="184"/>
        <v>164</v>
      </c>
      <c r="AY46">
        <f t="shared" si="184"/>
        <v>511</v>
      </c>
      <c r="AZ46">
        <f t="shared" si="184"/>
        <v>428</v>
      </c>
      <c r="BA46">
        <f t="shared" si="184"/>
        <v>239</v>
      </c>
      <c r="BB46">
        <f t="shared" si="184"/>
        <v>480</v>
      </c>
      <c r="BC46">
        <f t="shared" si="184"/>
        <v>130</v>
      </c>
      <c r="BD46">
        <f t="shared" si="184"/>
        <v>3.6</v>
      </c>
      <c r="BE46">
        <f t="shared" si="184"/>
        <v>4</v>
      </c>
      <c r="BF46">
        <f t="shared" si="184"/>
        <v>6</v>
      </c>
      <c r="BG46">
        <f t="shared" si="184"/>
        <v>2.9</v>
      </c>
      <c r="BH46">
        <f t="shared" si="184"/>
        <v>3.5</v>
      </c>
      <c r="BI46">
        <f t="shared" si="184"/>
        <v>5.7</v>
      </c>
      <c r="BJ46">
        <f t="shared" si="184"/>
        <v>2.2999999999999998</v>
      </c>
      <c r="BK46">
        <f t="shared" si="184"/>
        <v>6.8</v>
      </c>
      <c r="BL46">
        <f t="shared" si="184"/>
        <v>1.4</v>
      </c>
      <c r="BM46">
        <f t="shared" si="184"/>
        <v>4641</v>
      </c>
      <c r="BN46">
        <f t="shared" si="184"/>
        <v>4329</v>
      </c>
      <c r="BO46">
        <f t="shared" si="184"/>
        <v>401</v>
      </c>
      <c r="BP46">
        <f t="shared" si="184"/>
        <v>425</v>
      </c>
      <c r="BQ46">
        <f t="shared" si="184"/>
        <v>891</v>
      </c>
      <c r="BR46">
        <f t="shared" si="184"/>
        <v>904</v>
      </c>
      <c r="BS46">
        <f t="shared" si="184"/>
        <v>384</v>
      </c>
      <c r="BT46">
        <f t="shared" si="184"/>
        <v>819</v>
      </c>
      <c r="BU46">
        <f t="shared" si="184"/>
        <v>311</v>
      </c>
      <c r="BV46">
        <f t="shared" si="182"/>
        <v>3.5</v>
      </c>
      <c r="BW46">
        <f t="shared" si="182"/>
        <v>4</v>
      </c>
      <c r="BX46">
        <f t="shared" si="182"/>
        <v>6.5</v>
      </c>
      <c r="BY46">
        <f t="shared" si="182"/>
        <v>2.2000000000000002</v>
      </c>
      <c r="BZ46">
        <f t="shared" si="182"/>
        <v>3.5</v>
      </c>
      <c r="CA46">
        <f t="shared" si="182"/>
        <v>5.7</v>
      </c>
      <c r="CB46">
        <f t="shared" si="182"/>
        <v>2.6</v>
      </c>
      <c r="CC46">
        <f t="shared" si="182"/>
        <v>6.6</v>
      </c>
      <c r="CD46">
        <f t="shared" si="182"/>
        <v>1.3</v>
      </c>
    </row>
    <row r="47" spans="1:82" x14ac:dyDescent="0.25">
      <c r="A47" s="7">
        <f>'DLX - JOLTS'!B48</f>
        <v>37742</v>
      </c>
      <c r="B47">
        <f t="shared" ref="B47:K56" si="185">VLOOKUP($A47,JOLTS_data,B$3+1)</f>
        <v>3108</v>
      </c>
      <c r="C47">
        <f t="shared" si="185"/>
        <v>2799</v>
      </c>
      <c r="D47">
        <f t="shared" si="185"/>
        <v>97</v>
      </c>
      <c r="E47">
        <f t="shared" si="185"/>
        <v>195</v>
      </c>
      <c r="F47">
        <f t="shared" si="185"/>
        <v>498</v>
      </c>
      <c r="G47">
        <f t="shared" si="185"/>
        <v>605</v>
      </c>
      <c r="H47">
        <f t="shared" si="185"/>
        <v>623</v>
      </c>
      <c r="I47">
        <f t="shared" si="185"/>
        <v>392</v>
      </c>
      <c r="J47">
        <f t="shared" si="185"/>
        <v>309</v>
      </c>
      <c r="K47">
        <f t="shared" si="185"/>
        <v>4589</v>
      </c>
      <c r="L47">
        <f t="shared" ref="L47:U56" si="186">VLOOKUP($A47,JOLTS_data,L$3+1)</f>
        <v>4326</v>
      </c>
      <c r="M47">
        <f t="shared" si="186"/>
        <v>444</v>
      </c>
      <c r="N47">
        <f t="shared" si="186"/>
        <v>318</v>
      </c>
      <c r="O47">
        <f t="shared" si="186"/>
        <v>908</v>
      </c>
      <c r="P47">
        <f t="shared" si="186"/>
        <v>834</v>
      </c>
      <c r="Q47">
        <f t="shared" si="186"/>
        <v>469</v>
      </c>
      <c r="R47">
        <f t="shared" si="186"/>
        <v>836</v>
      </c>
      <c r="S47">
        <f t="shared" si="186"/>
        <v>263</v>
      </c>
      <c r="T47">
        <f t="shared" si="186"/>
        <v>2.2999999999999998</v>
      </c>
      <c r="U47">
        <f t="shared" si="186"/>
        <v>2.5</v>
      </c>
      <c r="V47">
        <f t="shared" ref="V47:AB56" si="187">VLOOKUP($A47,JOLTS_data,V$3+1)</f>
        <v>1.4</v>
      </c>
      <c r="W47">
        <f t="shared" si="187"/>
        <v>1.3</v>
      </c>
      <c r="X47">
        <f t="shared" si="187"/>
        <v>1.9</v>
      </c>
      <c r="Y47">
        <f t="shared" si="187"/>
        <v>3.7</v>
      </c>
      <c r="Z47">
        <f t="shared" si="187"/>
        <v>3.6</v>
      </c>
      <c r="AA47">
        <f t="shared" si="187"/>
        <v>3.1</v>
      </c>
      <c r="AB47">
        <f t="shared" si="187"/>
        <v>1.4</v>
      </c>
      <c r="AC47">
        <f t="shared" si="157"/>
        <v>1.4765122265122266</v>
      </c>
      <c r="AD47">
        <f t="shared" si="158"/>
        <v>1.5455519828510182</v>
      </c>
      <c r="AE47">
        <f t="shared" si="159"/>
        <v>4.5773195876288657</v>
      </c>
      <c r="AF47">
        <f t="shared" si="160"/>
        <v>1.6307692307692307</v>
      </c>
      <c r="AG47">
        <f t="shared" si="161"/>
        <v>1.8232931726907631</v>
      </c>
      <c r="AH47">
        <f t="shared" si="162"/>
        <v>1.3785123966942148</v>
      </c>
      <c r="AI47">
        <f t="shared" si="163"/>
        <v>0.7528089887640449</v>
      </c>
      <c r="AJ47">
        <f t="shared" si="164"/>
        <v>2.1326530612244898</v>
      </c>
      <c r="AK47">
        <f t="shared" si="165"/>
        <v>0.85113268608414239</v>
      </c>
      <c r="AL47">
        <f t="shared" si="154"/>
        <v>1.8</v>
      </c>
      <c r="AM47">
        <f t="shared" si="183"/>
        <v>2</v>
      </c>
      <c r="AN47">
        <f t="shared" si="183"/>
        <v>2.2999999999999998</v>
      </c>
      <c r="AO47">
        <f t="shared" si="183"/>
        <v>1.2</v>
      </c>
      <c r="AP47">
        <f t="shared" si="183"/>
        <v>2.1</v>
      </c>
      <c r="AQ47">
        <f t="shared" si="183"/>
        <v>2.1</v>
      </c>
      <c r="AR47">
        <f t="shared" si="183"/>
        <v>1.5</v>
      </c>
      <c r="AS47">
        <f t="shared" si="183"/>
        <v>3.7</v>
      </c>
      <c r="AT47">
        <f t="shared" si="183"/>
        <v>0.6</v>
      </c>
      <c r="AU47">
        <f t="shared" si="184"/>
        <v>2318</v>
      </c>
      <c r="AV47">
        <f t="shared" si="184"/>
        <v>2184</v>
      </c>
      <c r="AW47">
        <f t="shared" si="184"/>
        <v>154</v>
      </c>
      <c r="AX47">
        <f t="shared" si="184"/>
        <v>178</v>
      </c>
      <c r="AY47">
        <f t="shared" si="184"/>
        <v>527</v>
      </c>
      <c r="AZ47">
        <f t="shared" si="184"/>
        <v>338</v>
      </c>
      <c r="BA47">
        <f t="shared" si="184"/>
        <v>255</v>
      </c>
      <c r="BB47">
        <f t="shared" si="184"/>
        <v>443</v>
      </c>
      <c r="BC47">
        <f t="shared" si="184"/>
        <v>134</v>
      </c>
      <c r="BD47">
        <f t="shared" si="184"/>
        <v>3.6</v>
      </c>
      <c r="BE47">
        <f t="shared" si="184"/>
        <v>4</v>
      </c>
      <c r="BF47">
        <f t="shared" si="184"/>
        <v>6.4</v>
      </c>
      <c r="BG47">
        <f t="shared" si="184"/>
        <v>2.5</v>
      </c>
      <c r="BH47">
        <f t="shared" si="184"/>
        <v>3.7</v>
      </c>
      <c r="BI47">
        <f t="shared" si="184"/>
        <v>4.9000000000000004</v>
      </c>
      <c r="BJ47">
        <f t="shared" si="184"/>
        <v>2.7</v>
      </c>
      <c r="BK47">
        <f t="shared" si="184"/>
        <v>7.2</v>
      </c>
      <c r="BL47">
        <f t="shared" si="184"/>
        <v>1.4</v>
      </c>
      <c r="BM47">
        <f t="shared" si="184"/>
        <v>4632</v>
      </c>
      <c r="BN47">
        <f t="shared" si="184"/>
        <v>4335</v>
      </c>
      <c r="BO47">
        <f t="shared" si="184"/>
        <v>431</v>
      </c>
      <c r="BP47">
        <f t="shared" si="184"/>
        <v>370</v>
      </c>
      <c r="BQ47">
        <f t="shared" si="184"/>
        <v>932</v>
      </c>
      <c r="BR47">
        <f t="shared" si="184"/>
        <v>781</v>
      </c>
      <c r="BS47">
        <f t="shared" si="184"/>
        <v>445</v>
      </c>
      <c r="BT47">
        <f t="shared" si="184"/>
        <v>870</v>
      </c>
      <c r="BU47">
        <f t="shared" si="184"/>
        <v>297</v>
      </c>
      <c r="BV47">
        <f t="shared" si="182"/>
        <v>3.5</v>
      </c>
      <c r="BW47">
        <f t="shared" si="182"/>
        <v>4</v>
      </c>
      <c r="BX47">
        <f t="shared" si="182"/>
        <v>6.6</v>
      </c>
      <c r="BY47">
        <f t="shared" si="182"/>
        <v>2.2000000000000002</v>
      </c>
      <c r="BZ47">
        <f t="shared" si="182"/>
        <v>3.6</v>
      </c>
      <c r="CA47">
        <f t="shared" si="182"/>
        <v>5.2</v>
      </c>
      <c r="CB47">
        <f t="shared" si="182"/>
        <v>2.8</v>
      </c>
      <c r="CC47">
        <f t="shared" si="182"/>
        <v>6.9</v>
      </c>
      <c r="CD47">
        <f t="shared" si="182"/>
        <v>1.2</v>
      </c>
    </row>
    <row r="48" spans="1:82" x14ac:dyDescent="0.25">
      <c r="A48" s="7">
        <f>'DLX - JOLTS'!B49</f>
        <v>37773</v>
      </c>
      <c r="B48">
        <f t="shared" si="185"/>
        <v>3196</v>
      </c>
      <c r="C48">
        <f t="shared" si="185"/>
        <v>2810</v>
      </c>
      <c r="D48">
        <f t="shared" si="185"/>
        <v>107</v>
      </c>
      <c r="E48">
        <f t="shared" si="185"/>
        <v>194</v>
      </c>
      <c r="F48">
        <f t="shared" si="185"/>
        <v>504</v>
      </c>
      <c r="G48">
        <f t="shared" si="185"/>
        <v>601</v>
      </c>
      <c r="H48">
        <f t="shared" si="185"/>
        <v>591</v>
      </c>
      <c r="I48">
        <f t="shared" si="185"/>
        <v>421</v>
      </c>
      <c r="J48">
        <f t="shared" si="185"/>
        <v>385</v>
      </c>
      <c r="K48">
        <f t="shared" si="185"/>
        <v>4725</v>
      </c>
      <c r="L48">
        <f t="shared" si="186"/>
        <v>4424</v>
      </c>
      <c r="M48">
        <f t="shared" si="186"/>
        <v>449</v>
      </c>
      <c r="N48">
        <f t="shared" si="186"/>
        <v>338</v>
      </c>
      <c r="O48">
        <f t="shared" si="186"/>
        <v>953</v>
      </c>
      <c r="P48">
        <f t="shared" si="186"/>
        <v>903</v>
      </c>
      <c r="Q48">
        <f t="shared" si="186"/>
        <v>471</v>
      </c>
      <c r="R48">
        <f t="shared" si="186"/>
        <v>807</v>
      </c>
      <c r="S48">
        <f t="shared" si="186"/>
        <v>301</v>
      </c>
      <c r="T48">
        <f t="shared" si="186"/>
        <v>2.4</v>
      </c>
      <c r="U48">
        <f t="shared" si="186"/>
        <v>2.5</v>
      </c>
      <c r="V48">
        <f t="shared" si="187"/>
        <v>1.6</v>
      </c>
      <c r="W48">
        <f t="shared" si="187"/>
        <v>1.3</v>
      </c>
      <c r="X48">
        <f t="shared" si="187"/>
        <v>2</v>
      </c>
      <c r="Y48">
        <f t="shared" si="187"/>
        <v>3.6</v>
      </c>
      <c r="Z48">
        <f t="shared" si="187"/>
        <v>3.4</v>
      </c>
      <c r="AA48">
        <f t="shared" si="187"/>
        <v>3.4</v>
      </c>
      <c r="AB48">
        <f t="shared" si="187"/>
        <v>1.8</v>
      </c>
      <c r="AC48">
        <f t="shared" si="157"/>
        <v>1.4784105131414267</v>
      </c>
      <c r="AD48">
        <f t="shared" si="158"/>
        <v>1.5743772241992882</v>
      </c>
      <c r="AE48">
        <f t="shared" si="159"/>
        <v>4.1962616822429908</v>
      </c>
      <c r="AF48">
        <f t="shared" si="160"/>
        <v>1.7422680412371134</v>
      </c>
      <c r="AG48">
        <f t="shared" si="161"/>
        <v>1.8908730158730158</v>
      </c>
      <c r="AH48">
        <f t="shared" si="162"/>
        <v>1.502495840266223</v>
      </c>
      <c r="AI48">
        <f t="shared" si="163"/>
        <v>0.79695431472081213</v>
      </c>
      <c r="AJ48">
        <f t="shared" si="164"/>
        <v>1.9168646080760094</v>
      </c>
      <c r="AK48">
        <f t="shared" si="165"/>
        <v>0.78181818181818186</v>
      </c>
      <c r="AL48">
        <f t="shared" si="154"/>
        <v>1.8</v>
      </c>
      <c r="AM48">
        <f t="shared" si="183"/>
        <v>2</v>
      </c>
      <c r="AN48">
        <f t="shared" si="183"/>
        <v>2.2999999999999998</v>
      </c>
      <c r="AO48">
        <f t="shared" si="183"/>
        <v>1.1000000000000001</v>
      </c>
      <c r="AP48">
        <f t="shared" si="183"/>
        <v>2</v>
      </c>
      <c r="AQ48">
        <f t="shared" si="183"/>
        <v>2.5</v>
      </c>
      <c r="AR48">
        <f t="shared" si="183"/>
        <v>1.6</v>
      </c>
      <c r="AS48">
        <f t="shared" si="183"/>
        <v>4</v>
      </c>
      <c r="AT48">
        <f t="shared" si="183"/>
        <v>0.6</v>
      </c>
      <c r="AU48">
        <f t="shared" si="184"/>
        <v>2333</v>
      </c>
      <c r="AV48">
        <f t="shared" si="184"/>
        <v>2214</v>
      </c>
      <c r="AW48">
        <f t="shared" si="184"/>
        <v>156</v>
      </c>
      <c r="AX48">
        <f t="shared" si="184"/>
        <v>164</v>
      </c>
      <c r="AY48">
        <f t="shared" si="184"/>
        <v>493</v>
      </c>
      <c r="AZ48">
        <f t="shared" si="184"/>
        <v>398</v>
      </c>
      <c r="BA48">
        <f t="shared" si="184"/>
        <v>264</v>
      </c>
      <c r="BB48">
        <f t="shared" si="184"/>
        <v>487</v>
      </c>
      <c r="BC48">
        <f t="shared" si="184"/>
        <v>120</v>
      </c>
      <c r="BD48">
        <f t="shared" si="184"/>
        <v>3.7</v>
      </c>
      <c r="BE48">
        <f t="shared" si="184"/>
        <v>4.0999999999999996</v>
      </c>
      <c r="BF48">
        <f t="shared" si="184"/>
        <v>6.4</v>
      </c>
      <c r="BG48">
        <f t="shared" si="184"/>
        <v>2.8</v>
      </c>
      <c r="BH48">
        <f t="shared" si="184"/>
        <v>4</v>
      </c>
      <c r="BI48">
        <f t="shared" si="184"/>
        <v>5.5</v>
      </c>
      <c r="BJ48">
        <f t="shared" si="184"/>
        <v>2.8</v>
      </c>
      <c r="BK48">
        <f t="shared" si="184"/>
        <v>6.2</v>
      </c>
      <c r="BL48">
        <f t="shared" si="184"/>
        <v>1.2</v>
      </c>
      <c r="BM48">
        <f t="shared" si="184"/>
        <v>4752</v>
      </c>
      <c r="BN48">
        <f t="shared" si="184"/>
        <v>4482</v>
      </c>
      <c r="BO48">
        <f t="shared" si="184"/>
        <v>431</v>
      </c>
      <c r="BP48">
        <f t="shared" si="184"/>
        <v>400</v>
      </c>
      <c r="BQ48">
        <f t="shared" si="184"/>
        <v>1000</v>
      </c>
      <c r="BR48">
        <f t="shared" si="184"/>
        <v>884</v>
      </c>
      <c r="BS48">
        <f t="shared" si="184"/>
        <v>465</v>
      </c>
      <c r="BT48">
        <f t="shared" si="184"/>
        <v>751</v>
      </c>
      <c r="BU48">
        <f t="shared" si="184"/>
        <v>270</v>
      </c>
      <c r="BV48">
        <f t="shared" si="182"/>
        <v>3.6</v>
      </c>
      <c r="BW48">
        <f t="shared" si="182"/>
        <v>4.0999999999999996</v>
      </c>
      <c r="BX48">
        <f t="shared" si="182"/>
        <v>6.7</v>
      </c>
      <c r="BY48">
        <f t="shared" si="182"/>
        <v>2.2999999999999998</v>
      </c>
      <c r="BZ48">
        <f t="shared" si="182"/>
        <v>3.8</v>
      </c>
      <c r="CA48">
        <f t="shared" si="182"/>
        <v>5.7</v>
      </c>
      <c r="CB48">
        <f t="shared" si="182"/>
        <v>2.8</v>
      </c>
      <c r="CC48">
        <f t="shared" si="182"/>
        <v>6.7</v>
      </c>
      <c r="CD48">
        <f t="shared" si="182"/>
        <v>1.4</v>
      </c>
    </row>
    <row r="49" spans="1:82" x14ac:dyDescent="0.25">
      <c r="A49" s="7">
        <f>'DLX - JOLTS'!B50</f>
        <v>37803</v>
      </c>
      <c r="B49">
        <f t="shared" si="185"/>
        <v>3106</v>
      </c>
      <c r="C49">
        <f t="shared" si="185"/>
        <v>2783</v>
      </c>
      <c r="D49">
        <f t="shared" si="185"/>
        <v>127</v>
      </c>
      <c r="E49">
        <f t="shared" si="185"/>
        <v>184</v>
      </c>
      <c r="F49">
        <f t="shared" si="185"/>
        <v>506</v>
      </c>
      <c r="G49">
        <f t="shared" si="185"/>
        <v>676</v>
      </c>
      <c r="H49">
        <f t="shared" si="185"/>
        <v>520</v>
      </c>
      <c r="I49">
        <f t="shared" si="185"/>
        <v>365</v>
      </c>
      <c r="J49">
        <f t="shared" si="185"/>
        <v>323</v>
      </c>
      <c r="K49">
        <f t="shared" si="185"/>
        <v>4616</v>
      </c>
      <c r="L49">
        <f t="shared" si="186"/>
        <v>4285</v>
      </c>
      <c r="M49">
        <f t="shared" si="186"/>
        <v>429</v>
      </c>
      <c r="N49">
        <f t="shared" si="186"/>
        <v>340</v>
      </c>
      <c r="O49">
        <f t="shared" si="186"/>
        <v>930</v>
      </c>
      <c r="P49">
        <f t="shared" si="186"/>
        <v>908</v>
      </c>
      <c r="Q49">
        <f t="shared" si="186"/>
        <v>437</v>
      </c>
      <c r="R49">
        <f t="shared" si="186"/>
        <v>729</v>
      </c>
      <c r="S49">
        <f t="shared" si="186"/>
        <v>331</v>
      </c>
      <c r="T49">
        <f t="shared" si="186"/>
        <v>2.2999999999999998</v>
      </c>
      <c r="U49">
        <f t="shared" si="186"/>
        <v>2.5</v>
      </c>
      <c r="V49">
        <f t="shared" si="187"/>
        <v>1.9</v>
      </c>
      <c r="W49">
        <f t="shared" si="187"/>
        <v>1.3</v>
      </c>
      <c r="X49">
        <f t="shared" si="187"/>
        <v>2</v>
      </c>
      <c r="Y49">
        <f t="shared" si="187"/>
        <v>4.0999999999999996</v>
      </c>
      <c r="Z49">
        <f t="shared" si="187"/>
        <v>3</v>
      </c>
      <c r="AA49">
        <f t="shared" si="187"/>
        <v>2.9</v>
      </c>
      <c r="AB49">
        <f t="shared" si="187"/>
        <v>1.5</v>
      </c>
      <c r="AC49">
        <f t="shared" si="157"/>
        <v>1.4861558274307791</v>
      </c>
      <c r="AD49">
        <f t="shared" si="158"/>
        <v>1.5397053539346028</v>
      </c>
      <c r="AE49">
        <f t="shared" si="159"/>
        <v>3.377952755905512</v>
      </c>
      <c r="AF49">
        <f t="shared" si="160"/>
        <v>1.8478260869565217</v>
      </c>
      <c r="AG49">
        <f t="shared" si="161"/>
        <v>1.8379446640316206</v>
      </c>
      <c r="AH49">
        <f t="shared" si="162"/>
        <v>1.3431952662721893</v>
      </c>
      <c r="AI49">
        <f t="shared" si="163"/>
        <v>0.8403846153846154</v>
      </c>
      <c r="AJ49">
        <f t="shared" si="164"/>
        <v>1.9972602739726026</v>
      </c>
      <c r="AK49">
        <f t="shared" si="165"/>
        <v>1.0247678018575852</v>
      </c>
      <c r="AL49">
        <f t="shared" si="154"/>
        <v>1.8</v>
      </c>
      <c r="AM49">
        <f t="shared" si="183"/>
        <v>2</v>
      </c>
      <c r="AN49">
        <f t="shared" si="183"/>
        <v>2.1</v>
      </c>
      <c r="AO49">
        <f t="shared" si="183"/>
        <v>1.3</v>
      </c>
      <c r="AP49">
        <f t="shared" si="183"/>
        <v>2</v>
      </c>
      <c r="AQ49">
        <f t="shared" si="183"/>
        <v>2.5</v>
      </c>
      <c r="AR49">
        <f t="shared" si="183"/>
        <v>1.4</v>
      </c>
      <c r="AS49">
        <f t="shared" si="183"/>
        <v>4.0999999999999996</v>
      </c>
      <c r="AT49">
        <f t="shared" si="183"/>
        <v>0.6</v>
      </c>
      <c r="AU49">
        <f t="shared" si="184"/>
        <v>2333</v>
      </c>
      <c r="AV49">
        <f t="shared" si="184"/>
        <v>2195</v>
      </c>
      <c r="AW49">
        <f t="shared" si="184"/>
        <v>144</v>
      </c>
      <c r="AX49">
        <f t="shared" si="184"/>
        <v>182</v>
      </c>
      <c r="AY49">
        <f t="shared" si="184"/>
        <v>509</v>
      </c>
      <c r="AZ49">
        <f t="shared" si="184"/>
        <v>397</v>
      </c>
      <c r="BA49">
        <f t="shared" si="184"/>
        <v>231</v>
      </c>
      <c r="BB49">
        <f t="shared" si="184"/>
        <v>497</v>
      </c>
      <c r="BC49">
        <f t="shared" si="184"/>
        <v>138</v>
      </c>
      <c r="BD49">
        <f t="shared" si="184"/>
        <v>3.6</v>
      </c>
      <c r="BE49">
        <f t="shared" si="184"/>
        <v>4</v>
      </c>
      <c r="BF49">
        <f t="shared" si="184"/>
        <v>6.4</v>
      </c>
      <c r="BG49">
        <f t="shared" si="184"/>
        <v>3</v>
      </c>
      <c r="BH49">
        <f t="shared" si="184"/>
        <v>3.9</v>
      </c>
      <c r="BI49">
        <f t="shared" si="184"/>
        <v>5.5</v>
      </c>
      <c r="BJ49">
        <f t="shared" si="184"/>
        <v>2.6</v>
      </c>
      <c r="BK49">
        <f t="shared" si="184"/>
        <v>5.8</v>
      </c>
      <c r="BL49">
        <f t="shared" si="184"/>
        <v>1.4</v>
      </c>
      <c r="BM49">
        <f t="shared" si="184"/>
        <v>4654</v>
      </c>
      <c r="BN49">
        <f t="shared" si="184"/>
        <v>4358</v>
      </c>
      <c r="BO49">
        <f t="shared" si="184"/>
        <v>429</v>
      </c>
      <c r="BP49">
        <f t="shared" si="184"/>
        <v>438</v>
      </c>
      <c r="BQ49">
        <f t="shared" si="184"/>
        <v>971</v>
      </c>
      <c r="BR49">
        <f t="shared" si="184"/>
        <v>876</v>
      </c>
      <c r="BS49">
        <f t="shared" si="184"/>
        <v>436</v>
      </c>
      <c r="BT49">
        <f t="shared" si="184"/>
        <v>707</v>
      </c>
      <c r="BU49">
        <f t="shared" si="184"/>
        <v>296</v>
      </c>
      <c r="BV49">
        <f t="shared" si="182"/>
        <v>3.6</v>
      </c>
      <c r="BW49">
        <f t="shared" si="182"/>
        <v>4</v>
      </c>
      <c r="BX49">
        <f t="shared" si="182"/>
        <v>6.4</v>
      </c>
      <c r="BY49">
        <f t="shared" si="182"/>
        <v>2.4</v>
      </c>
      <c r="BZ49">
        <f t="shared" si="182"/>
        <v>3.7</v>
      </c>
      <c r="CA49">
        <f t="shared" si="182"/>
        <v>5.7</v>
      </c>
      <c r="CB49">
        <f t="shared" si="182"/>
        <v>2.6</v>
      </c>
      <c r="CC49">
        <f t="shared" si="182"/>
        <v>6</v>
      </c>
      <c r="CD49">
        <f t="shared" si="182"/>
        <v>1.5</v>
      </c>
    </row>
    <row r="50" spans="1:82" x14ac:dyDescent="0.25">
      <c r="A50" s="7">
        <f>'DLX - JOLTS'!B51</f>
        <v>37834</v>
      </c>
      <c r="B50">
        <f t="shared" si="185"/>
        <v>3182</v>
      </c>
      <c r="C50">
        <f t="shared" si="185"/>
        <v>2881</v>
      </c>
      <c r="D50">
        <f t="shared" si="185"/>
        <v>105</v>
      </c>
      <c r="E50">
        <f t="shared" si="185"/>
        <v>209</v>
      </c>
      <c r="F50">
        <f t="shared" si="185"/>
        <v>542</v>
      </c>
      <c r="G50">
        <f t="shared" si="185"/>
        <v>765</v>
      </c>
      <c r="H50">
        <f t="shared" si="185"/>
        <v>543</v>
      </c>
      <c r="I50">
        <f t="shared" si="185"/>
        <v>345</v>
      </c>
      <c r="J50">
        <f t="shared" si="185"/>
        <v>301</v>
      </c>
      <c r="K50">
        <f t="shared" si="185"/>
        <v>4637</v>
      </c>
      <c r="L50">
        <f t="shared" si="186"/>
        <v>4395</v>
      </c>
      <c r="M50">
        <f t="shared" si="186"/>
        <v>476</v>
      </c>
      <c r="N50">
        <f t="shared" si="186"/>
        <v>343</v>
      </c>
      <c r="O50">
        <f t="shared" si="186"/>
        <v>971</v>
      </c>
      <c r="P50">
        <f t="shared" si="186"/>
        <v>885</v>
      </c>
      <c r="Q50">
        <f t="shared" si="186"/>
        <v>450</v>
      </c>
      <c r="R50">
        <f t="shared" si="186"/>
        <v>801</v>
      </c>
      <c r="S50">
        <f t="shared" si="186"/>
        <v>242</v>
      </c>
      <c r="T50">
        <f t="shared" si="186"/>
        <v>2.4</v>
      </c>
      <c r="U50">
        <f t="shared" si="186"/>
        <v>2.6</v>
      </c>
      <c r="V50">
        <f t="shared" si="187"/>
        <v>1.5</v>
      </c>
      <c r="W50">
        <f t="shared" si="187"/>
        <v>1.4</v>
      </c>
      <c r="X50">
        <f t="shared" si="187"/>
        <v>2.1</v>
      </c>
      <c r="Y50">
        <f t="shared" si="187"/>
        <v>4.5999999999999996</v>
      </c>
      <c r="Z50">
        <f t="shared" si="187"/>
        <v>3.2</v>
      </c>
      <c r="AA50">
        <f t="shared" si="187"/>
        <v>2.8</v>
      </c>
      <c r="AB50">
        <f t="shared" si="187"/>
        <v>1.4</v>
      </c>
      <c r="AC50">
        <f t="shared" si="157"/>
        <v>1.457259585166562</v>
      </c>
      <c r="AD50">
        <f t="shared" si="158"/>
        <v>1.5255119750086776</v>
      </c>
      <c r="AE50">
        <f t="shared" si="159"/>
        <v>4.5333333333333332</v>
      </c>
      <c r="AF50">
        <f t="shared" si="160"/>
        <v>1.6411483253588517</v>
      </c>
      <c r="AG50">
        <f t="shared" si="161"/>
        <v>1.7915129151291513</v>
      </c>
      <c r="AH50">
        <f t="shared" si="162"/>
        <v>1.1568627450980393</v>
      </c>
      <c r="AI50">
        <f t="shared" si="163"/>
        <v>0.82872928176795579</v>
      </c>
      <c r="AJ50">
        <f t="shared" si="164"/>
        <v>2.3217391304347825</v>
      </c>
      <c r="AK50">
        <f t="shared" si="165"/>
        <v>0.8039867109634552</v>
      </c>
      <c r="AL50">
        <f t="shared" si="154"/>
        <v>1.8</v>
      </c>
      <c r="AM50">
        <f t="shared" si="183"/>
        <v>2</v>
      </c>
      <c r="AN50">
        <f t="shared" si="183"/>
        <v>2.2999999999999998</v>
      </c>
      <c r="AO50">
        <f t="shared" si="183"/>
        <v>1.2</v>
      </c>
      <c r="AP50">
        <f t="shared" si="183"/>
        <v>2</v>
      </c>
      <c r="AQ50">
        <f t="shared" si="183"/>
        <v>2.2999999999999998</v>
      </c>
      <c r="AR50">
        <f t="shared" si="183"/>
        <v>1.6</v>
      </c>
      <c r="AS50">
        <f t="shared" si="183"/>
        <v>3.9</v>
      </c>
      <c r="AT50">
        <f t="shared" si="183"/>
        <v>0.6</v>
      </c>
      <c r="AU50">
        <f t="shared" si="184"/>
        <v>2307</v>
      </c>
      <c r="AV50">
        <f t="shared" si="184"/>
        <v>2167</v>
      </c>
      <c r="AW50">
        <f t="shared" si="184"/>
        <v>153</v>
      </c>
      <c r="AX50">
        <f t="shared" si="184"/>
        <v>168</v>
      </c>
      <c r="AY50">
        <f t="shared" si="184"/>
        <v>502</v>
      </c>
      <c r="AZ50">
        <f t="shared" si="184"/>
        <v>370</v>
      </c>
      <c r="BA50">
        <f t="shared" si="184"/>
        <v>261</v>
      </c>
      <c r="BB50">
        <f t="shared" si="184"/>
        <v>480</v>
      </c>
      <c r="BC50">
        <f t="shared" si="184"/>
        <v>139</v>
      </c>
      <c r="BD50">
        <f t="shared" si="184"/>
        <v>3.6</v>
      </c>
      <c r="BE50">
        <f t="shared" si="184"/>
        <v>4</v>
      </c>
      <c r="BF50">
        <f t="shared" si="184"/>
        <v>7</v>
      </c>
      <c r="BG50">
        <f t="shared" si="184"/>
        <v>2.6</v>
      </c>
      <c r="BH50">
        <f t="shared" si="184"/>
        <v>3.8</v>
      </c>
      <c r="BI50">
        <f t="shared" si="184"/>
        <v>5.7</v>
      </c>
      <c r="BJ50">
        <f t="shared" si="184"/>
        <v>2.6</v>
      </c>
      <c r="BK50">
        <f t="shared" si="184"/>
        <v>6.3</v>
      </c>
      <c r="BL50">
        <f t="shared" si="184"/>
        <v>1.5</v>
      </c>
      <c r="BM50">
        <f t="shared" si="184"/>
        <v>4688</v>
      </c>
      <c r="BN50">
        <f t="shared" si="184"/>
        <v>4369</v>
      </c>
      <c r="BO50">
        <f t="shared" si="184"/>
        <v>472</v>
      </c>
      <c r="BP50">
        <f t="shared" si="184"/>
        <v>368</v>
      </c>
      <c r="BQ50">
        <f t="shared" si="184"/>
        <v>968</v>
      </c>
      <c r="BR50">
        <f t="shared" si="184"/>
        <v>911</v>
      </c>
      <c r="BS50">
        <f t="shared" si="184"/>
        <v>435</v>
      </c>
      <c r="BT50">
        <f t="shared" si="184"/>
        <v>762</v>
      </c>
      <c r="BU50">
        <f t="shared" si="184"/>
        <v>320</v>
      </c>
      <c r="BV50">
        <f t="shared" si="182"/>
        <v>3.6</v>
      </c>
      <c r="BW50">
        <f t="shared" si="182"/>
        <v>4.0999999999999996</v>
      </c>
      <c r="BX50">
        <f t="shared" si="182"/>
        <v>7</v>
      </c>
      <c r="BY50">
        <f t="shared" si="182"/>
        <v>2.4</v>
      </c>
      <c r="BZ50">
        <f t="shared" si="182"/>
        <v>3.8</v>
      </c>
      <c r="CA50">
        <f t="shared" si="182"/>
        <v>5.5</v>
      </c>
      <c r="CB50">
        <f t="shared" si="182"/>
        <v>2.7</v>
      </c>
      <c r="CC50">
        <f t="shared" si="182"/>
        <v>6.6</v>
      </c>
      <c r="CD50">
        <f t="shared" si="182"/>
        <v>1.1000000000000001</v>
      </c>
    </row>
    <row r="51" spans="1:82" x14ac:dyDescent="0.25">
      <c r="A51" s="7">
        <f>'DLX - JOLTS'!B52</f>
        <v>37865</v>
      </c>
      <c r="B51">
        <f t="shared" si="185"/>
        <v>3051</v>
      </c>
      <c r="C51">
        <f t="shared" si="185"/>
        <v>2756</v>
      </c>
      <c r="D51">
        <f t="shared" si="185"/>
        <v>54</v>
      </c>
      <c r="E51">
        <f t="shared" si="185"/>
        <v>200</v>
      </c>
      <c r="F51">
        <f t="shared" si="185"/>
        <v>536</v>
      </c>
      <c r="G51">
        <f t="shared" si="185"/>
        <v>657</v>
      </c>
      <c r="H51">
        <f t="shared" si="185"/>
        <v>539</v>
      </c>
      <c r="I51">
        <f t="shared" si="185"/>
        <v>373</v>
      </c>
      <c r="J51">
        <f t="shared" si="185"/>
        <v>295</v>
      </c>
      <c r="K51">
        <f t="shared" si="185"/>
        <v>4744</v>
      </c>
      <c r="L51">
        <f t="shared" si="186"/>
        <v>4487</v>
      </c>
      <c r="M51">
        <f t="shared" si="186"/>
        <v>460</v>
      </c>
      <c r="N51">
        <f t="shared" si="186"/>
        <v>334</v>
      </c>
      <c r="O51">
        <f t="shared" si="186"/>
        <v>988</v>
      </c>
      <c r="P51">
        <f t="shared" si="186"/>
        <v>875</v>
      </c>
      <c r="Q51">
        <f t="shared" si="186"/>
        <v>501</v>
      </c>
      <c r="R51">
        <f t="shared" si="186"/>
        <v>798</v>
      </c>
      <c r="S51">
        <f t="shared" si="186"/>
        <v>257</v>
      </c>
      <c r="T51">
        <f t="shared" si="186"/>
        <v>2.2999999999999998</v>
      </c>
      <c r="U51">
        <f t="shared" si="186"/>
        <v>2.5</v>
      </c>
      <c r="V51">
        <f t="shared" si="187"/>
        <v>0.8</v>
      </c>
      <c r="W51">
        <f t="shared" si="187"/>
        <v>1.4</v>
      </c>
      <c r="X51">
        <f t="shared" si="187"/>
        <v>2.1</v>
      </c>
      <c r="Y51">
        <f t="shared" si="187"/>
        <v>3.9</v>
      </c>
      <c r="Z51">
        <f t="shared" si="187"/>
        <v>3.1</v>
      </c>
      <c r="AA51">
        <f t="shared" si="187"/>
        <v>3</v>
      </c>
      <c r="AB51">
        <f t="shared" si="187"/>
        <v>1.4</v>
      </c>
      <c r="AC51">
        <f t="shared" si="157"/>
        <v>1.5549000327761389</v>
      </c>
      <c r="AD51">
        <f t="shared" si="158"/>
        <v>1.6280841799709724</v>
      </c>
      <c r="AE51">
        <f t="shared" si="159"/>
        <v>8.518518518518519</v>
      </c>
      <c r="AF51">
        <f t="shared" si="160"/>
        <v>1.67</v>
      </c>
      <c r="AG51">
        <f t="shared" si="161"/>
        <v>1.8432835820895523</v>
      </c>
      <c r="AH51">
        <f t="shared" si="162"/>
        <v>1.3318112633181127</v>
      </c>
      <c r="AI51">
        <f t="shared" si="163"/>
        <v>0.92949907235621521</v>
      </c>
      <c r="AJ51">
        <f t="shared" si="164"/>
        <v>2.1394101876675604</v>
      </c>
      <c r="AK51">
        <f t="shared" si="165"/>
        <v>0.87118644067796613</v>
      </c>
      <c r="AL51">
        <f t="shared" si="154"/>
        <v>1.9</v>
      </c>
      <c r="AM51">
        <f t="shared" si="183"/>
        <v>2.2000000000000002</v>
      </c>
      <c r="AN51">
        <f t="shared" si="183"/>
        <v>2</v>
      </c>
      <c r="AO51">
        <f t="shared" si="183"/>
        <v>1.2</v>
      </c>
      <c r="AP51">
        <f t="shared" si="183"/>
        <v>2.2000000000000002</v>
      </c>
      <c r="AQ51">
        <f t="shared" si="183"/>
        <v>2.2999999999999998</v>
      </c>
      <c r="AR51">
        <f t="shared" si="183"/>
        <v>1.8</v>
      </c>
      <c r="AS51">
        <f t="shared" si="183"/>
        <v>4</v>
      </c>
      <c r="AT51">
        <f t="shared" si="183"/>
        <v>0.6</v>
      </c>
      <c r="AU51">
        <f t="shared" si="184"/>
        <v>2469</v>
      </c>
      <c r="AV51">
        <f t="shared" si="184"/>
        <v>2336</v>
      </c>
      <c r="AW51">
        <f t="shared" si="184"/>
        <v>138</v>
      </c>
      <c r="AX51">
        <f t="shared" si="184"/>
        <v>171</v>
      </c>
      <c r="AY51">
        <f t="shared" si="184"/>
        <v>561</v>
      </c>
      <c r="AZ51">
        <f t="shared" si="184"/>
        <v>368</v>
      </c>
      <c r="BA51">
        <f t="shared" si="184"/>
        <v>299</v>
      </c>
      <c r="BB51">
        <f t="shared" si="184"/>
        <v>487</v>
      </c>
      <c r="BC51">
        <f t="shared" si="184"/>
        <v>133</v>
      </c>
      <c r="BD51">
        <f t="shared" si="184"/>
        <v>3.6</v>
      </c>
      <c r="BE51">
        <f t="shared" si="184"/>
        <v>4</v>
      </c>
      <c r="BF51">
        <f t="shared" si="184"/>
        <v>6.6</v>
      </c>
      <c r="BG51">
        <f t="shared" si="184"/>
        <v>2.6</v>
      </c>
      <c r="BH51">
        <f t="shared" si="184"/>
        <v>3.6</v>
      </c>
      <c r="BI51">
        <f t="shared" si="184"/>
        <v>5.0999999999999996</v>
      </c>
      <c r="BJ51">
        <f t="shared" si="184"/>
        <v>2.8</v>
      </c>
      <c r="BK51">
        <f t="shared" si="184"/>
        <v>6.4</v>
      </c>
      <c r="BL51">
        <f t="shared" si="184"/>
        <v>1.4</v>
      </c>
      <c r="BM51">
        <f t="shared" si="184"/>
        <v>4633</v>
      </c>
      <c r="BN51">
        <f t="shared" si="184"/>
        <v>4335</v>
      </c>
      <c r="BO51">
        <f t="shared" si="184"/>
        <v>447</v>
      </c>
      <c r="BP51">
        <f t="shared" si="184"/>
        <v>367</v>
      </c>
      <c r="BQ51">
        <f t="shared" si="184"/>
        <v>918</v>
      </c>
      <c r="BR51">
        <f t="shared" si="184"/>
        <v>820</v>
      </c>
      <c r="BS51">
        <f t="shared" si="184"/>
        <v>459</v>
      </c>
      <c r="BT51">
        <f t="shared" si="184"/>
        <v>787</v>
      </c>
      <c r="BU51">
        <f t="shared" si="184"/>
        <v>298</v>
      </c>
      <c r="BV51">
        <f t="shared" si="182"/>
        <v>3.7</v>
      </c>
      <c r="BW51">
        <f t="shared" si="182"/>
        <v>4.0999999999999996</v>
      </c>
      <c r="BX51">
        <f t="shared" si="182"/>
        <v>6.8</v>
      </c>
      <c r="BY51">
        <f t="shared" si="182"/>
        <v>2.2999999999999998</v>
      </c>
      <c r="BZ51">
        <f t="shared" si="182"/>
        <v>3.9</v>
      </c>
      <c r="CA51">
        <f t="shared" si="182"/>
        <v>5.5</v>
      </c>
      <c r="CB51">
        <f t="shared" si="182"/>
        <v>3</v>
      </c>
      <c r="CC51">
        <f t="shared" si="182"/>
        <v>6.5</v>
      </c>
      <c r="CD51">
        <f t="shared" si="182"/>
        <v>1.2</v>
      </c>
    </row>
    <row r="52" spans="1:82" x14ac:dyDescent="0.25">
      <c r="A52" s="7">
        <f>'DLX - JOLTS'!B53</f>
        <v>37895</v>
      </c>
      <c r="B52">
        <f t="shared" si="185"/>
        <v>3140</v>
      </c>
      <c r="C52">
        <f t="shared" si="185"/>
        <v>2814</v>
      </c>
      <c r="D52">
        <f t="shared" si="185"/>
        <v>79</v>
      </c>
      <c r="E52">
        <f t="shared" si="185"/>
        <v>202</v>
      </c>
      <c r="F52">
        <f t="shared" si="185"/>
        <v>575</v>
      </c>
      <c r="G52">
        <f t="shared" si="185"/>
        <v>573</v>
      </c>
      <c r="H52">
        <f t="shared" si="185"/>
        <v>579</v>
      </c>
      <c r="I52">
        <f t="shared" si="185"/>
        <v>407</v>
      </c>
      <c r="J52">
        <f t="shared" si="185"/>
        <v>327</v>
      </c>
      <c r="K52">
        <f t="shared" si="185"/>
        <v>4896</v>
      </c>
      <c r="L52">
        <f t="shared" si="186"/>
        <v>4571</v>
      </c>
      <c r="M52">
        <f t="shared" si="186"/>
        <v>411</v>
      </c>
      <c r="N52">
        <f t="shared" si="186"/>
        <v>345</v>
      </c>
      <c r="O52">
        <f t="shared" si="186"/>
        <v>1080</v>
      </c>
      <c r="P52">
        <f t="shared" si="186"/>
        <v>897</v>
      </c>
      <c r="Q52">
        <f t="shared" si="186"/>
        <v>492</v>
      </c>
      <c r="R52">
        <f t="shared" si="186"/>
        <v>829</v>
      </c>
      <c r="S52">
        <f t="shared" si="186"/>
        <v>325</v>
      </c>
      <c r="T52">
        <f t="shared" si="186"/>
        <v>2.4</v>
      </c>
      <c r="U52">
        <f t="shared" si="186"/>
        <v>2.5</v>
      </c>
      <c r="V52">
        <f t="shared" si="187"/>
        <v>1.1000000000000001</v>
      </c>
      <c r="W52">
        <f t="shared" si="187"/>
        <v>1.4</v>
      </c>
      <c r="X52">
        <f t="shared" si="187"/>
        <v>2.2000000000000002</v>
      </c>
      <c r="Y52">
        <f t="shared" si="187"/>
        <v>3.4</v>
      </c>
      <c r="Z52">
        <f t="shared" si="187"/>
        <v>3.4</v>
      </c>
      <c r="AA52">
        <f t="shared" si="187"/>
        <v>3.2</v>
      </c>
      <c r="AB52">
        <f t="shared" si="187"/>
        <v>1.5</v>
      </c>
      <c r="AC52">
        <f t="shared" si="157"/>
        <v>1.559235668789809</v>
      </c>
      <c r="AD52">
        <f t="shared" si="158"/>
        <v>1.6243781094527363</v>
      </c>
      <c r="AE52">
        <f t="shared" si="159"/>
        <v>5.2025316455696204</v>
      </c>
      <c r="AF52">
        <f t="shared" si="160"/>
        <v>1.7079207920792079</v>
      </c>
      <c r="AG52">
        <f t="shared" si="161"/>
        <v>1.8782608695652174</v>
      </c>
      <c r="AH52">
        <f t="shared" si="162"/>
        <v>1.5654450261780104</v>
      </c>
      <c r="AI52">
        <f t="shared" si="163"/>
        <v>0.84974093264248707</v>
      </c>
      <c r="AJ52">
        <f t="shared" si="164"/>
        <v>2.0368550368550369</v>
      </c>
      <c r="AK52">
        <f t="shared" si="165"/>
        <v>0.99388379204892963</v>
      </c>
      <c r="AL52">
        <f t="shared" si="154"/>
        <v>1.9</v>
      </c>
      <c r="AM52">
        <f t="shared" si="183"/>
        <v>2.1</v>
      </c>
      <c r="AN52">
        <f t="shared" si="183"/>
        <v>2.1</v>
      </c>
      <c r="AO52">
        <f t="shared" si="183"/>
        <v>1.2</v>
      </c>
      <c r="AP52">
        <f t="shared" si="183"/>
        <v>2.2999999999999998</v>
      </c>
      <c r="AQ52">
        <f t="shared" si="183"/>
        <v>2.2999999999999998</v>
      </c>
      <c r="AR52">
        <f t="shared" si="183"/>
        <v>1.6</v>
      </c>
      <c r="AS52">
        <f t="shared" si="183"/>
        <v>4.2</v>
      </c>
      <c r="AT52">
        <f t="shared" si="183"/>
        <v>0.6</v>
      </c>
      <c r="AU52">
        <f t="shared" si="184"/>
        <v>2454</v>
      </c>
      <c r="AV52">
        <f t="shared" si="184"/>
        <v>2323</v>
      </c>
      <c r="AW52">
        <f t="shared" si="184"/>
        <v>145</v>
      </c>
      <c r="AX52">
        <f t="shared" si="184"/>
        <v>169</v>
      </c>
      <c r="AY52">
        <f t="shared" si="184"/>
        <v>575</v>
      </c>
      <c r="AZ52">
        <f t="shared" si="184"/>
        <v>369</v>
      </c>
      <c r="BA52">
        <f t="shared" si="184"/>
        <v>274</v>
      </c>
      <c r="BB52">
        <f t="shared" si="184"/>
        <v>513</v>
      </c>
      <c r="BC52">
        <f t="shared" ref="AU52:BU58" si="188">VLOOKUP($A52,JOLTS_data,BC$3+1)</f>
        <v>131</v>
      </c>
      <c r="BD52">
        <f t="shared" si="188"/>
        <v>3.6</v>
      </c>
      <c r="BE52">
        <f t="shared" si="188"/>
        <v>4.0999999999999996</v>
      </c>
      <c r="BF52">
        <f t="shared" si="188"/>
        <v>6</v>
      </c>
      <c r="BG52">
        <f t="shared" si="188"/>
        <v>2.6</v>
      </c>
      <c r="BH52">
        <f t="shared" si="188"/>
        <v>4.0999999999999996</v>
      </c>
      <c r="BI52">
        <f t="shared" si="188"/>
        <v>5.3</v>
      </c>
      <c r="BJ52">
        <f t="shared" si="188"/>
        <v>2.7</v>
      </c>
      <c r="BK52">
        <f t="shared" si="188"/>
        <v>6.6</v>
      </c>
      <c r="BL52">
        <f t="shared" si="188"/>
        <v>1.2</v>
      </c>
      <c r="BM52">
        <f t="shared" si="188"/>
        <v>4720</v>
      </c>
      <c r="BN52">
        <f t="shared" si="188"/>
        <v>4455</v>
      </c>
      <c r="BO52">
        <f t="shared" si="188"/>
        <v>407</v>
      </c>
      <c r="BP52">
        <f t="shared" si="188"/>
        <v>367</v>
      </c>
      <c r="BQ52">
        <f t="shared" si="188"/>
        <v>1048</v>
      </c>
      <c r="BR52">
        <f t="shared" si="188"/>
        <v>855</v>
      </c>
      <c r="BS52">
        <f t="shared" si="188"/>
        <v>454</v>
      </c>
      <c r="BT52">
        <f t="shared" si="188"/>
        <v>805</v>
      </c>
      <c r="BU52">
        <f t="shared" si="188"/>
        <v>265</v>
      </c>
      <c r="BV52">
        <f t="shared" si="182"/>
        <v>3.8</v>
      </c>
      <c r="BW52">
        <f t="shared" si="182"/>
        <v>4.2</v>
      </c>
      <c r="BX52">
        <f t="shared" si="182"/>
        <v>6.1</v>
      </c>
      <c r="BY52">
        <f t="shared" si="182"/>
        <v>2.4</v>
      </c>
      <c r="BZ52">
        <f t="shared" si="182"/>
        <v>4.3</v>
      </c>
      <c r="CA52">
        <f t="shared" si="182"/>
        <v>5.6</v>
      </c>
      <c r="CB52">
        <f t="shared" si="182"/>
        <v>3</v>
      </c>
      <c r="CC52">
        <f t="shared" si="182"/>
        <v>6.8</v>
      </c>
      <c r="CD52">
        <f t="shared" si="182"/>
        <v>1.5</v>
      </c>
    </row>
    <row r="53" spans="1:82" x14ac:dyDescent="0.25">
      <c r="A53" s="7">
        <f>'DLX - JOLTS'!B54</f>
        <v>37926</v>
      </c>
      <c r="B53">
        <f t="shared" si="185"/>
        <v>3286</v>
      </c>
      <c r="C53">
        <f t="shared" si="185"/>
        <v>2992</v>
      </c>
      <c r="D53">
        <f t="shared" si="185"/>
        <v>104</v>
      </c>
      <c r="E53">
        <f t="shared" si="185"/>
        <v>251</v>
      </c>
      <c r="F53">
        <f t="shared" si="185"/>
        <v>581</v>
      </c>
      <c r="G53">
        <f t="shared" si="185"/>
        <v>648</v>
      </c>
      <c r="H53">
        <f t="shared" si="185"/>
        <v>577</v>
      </c>
      <c r="I53">
        <f t="shared" si="185"/>
        <v>391</v>
      </c>
      <c r="J53">
        <f t="shared" si="185"/>
        <v>294</v>
      </c>
      <c r="K53">
        <f t="shared" si="185"/>
        <v>4666</v>
      </c>
      <c r="L53">
        <f t="shared" si="186"/>
        <v>4388</v>
      </c>
      <c r="M53">
        <f t="shared" si="186"/>
        <v>451</v>
      </c>
      <c r="N53">
        <f t="shared" si="186"/>
        <v>363</v>
      </c>
      <c r="O53">
        <f t="shared" si="186"/>
        <v>956</v>
      </c>
      <c r="P53">
        <f t="shared" si="186"/>
        <v>834</v>
      </c>
      <c r="Q53">
        <f t="shared" si="186"/>
        <v>472</v>
      </c>
      <c r="R53">
        <f t="shared" si="186"/>
        <v>826</v>
      </c>
      <c r="S53">
        <f t="shared" si="186"/>
        <v>279</v>
      </c>
      <c r="T53">
        <f t="shared" si="186"/>
        <v>2.5</v>
      </c>
      <c r="U53">
        <f t="shared" si="186"/>
        <v>2.7</v>
      </c>
      <c r="V53">
        <f t="shared" si="187"/>
        <v>1.5</v>
      </c>
      <c r="W53">
        <f t="shared" si="187"/>
        <v>1.7</v>
      </c>
      <c r="X53">
        <f t="shared" si="187"/>
        <v>2.2000000000000002</v>
      </c>
      <c r="Y53">
        <f t="shared" si="187"/>
        <v>3.9</v>
      </c>
      <c r="Z53">
        <f t="shared" si="187"/>
        <v>3.3</v>
      </c>
      <c r="AA53">
        <f t="shared" si="187"/>
        <v>3.1</v>
      </c>
      <c r="AB53">
        <f t="shared" si="187"/>
        <v>1.3</v>
      </c>
      <c r="AC53">
        <f t="shared" si="157"/>
        <v>1.4199634814363968</v>
      </c>
      <c r="AD53">
        <f t="shared" si="158"/>
        <v>1.4665775401069518</v>
      </c>
      <c r="AE53">
        <f t="shared" si="159"/>
        <v>4.3365384615384617</v>
      </c>
      <c r="AF53">
        <f t="shared" si="160"/>
        <v>1.4462151394422311</v>
      </c>
      <c r="AG53">
        <f t="shared" si="161"/>
        <v>1.6454388984509467</v>
      </c>
      <c r="AH53">
        <f t="shared" si="162"/>
        <v>1.287037037037037</v>
      </c>
      <c r="AI53">
        <f t="shared" si="163"/>
        <v>0.81802426343154244</v>
      </c>
      <c r="AJ53">
        <f t="shared" si="164"/>
        <v>2.1125319693094631</v>
      </c>
      <c r="AK53">
        <f t="shared" si="165"/>
        <v>0.94897959183673475</v>
      </c>
      <c r="AL53">
        <f t="shared" si="154"/>
        <v>1.9</v>
      </c>
      <c r="AM53">
        <f t="shared" si="183"/>
        <v>2.1</v>
      </c>
      <c r="AN53">
        <f t="shared" si="183"/>
        <v>2.4</v>
      </c>
      <c r="AO53">
        <f t="shared" si="183"/>
        <v>1.2</v>
      </c>
      <c r="AP53">
        <f t="shared" si="183"/>
        <v>2.1</v>
      </c>
      <c r="AQ53">
        <f t="shared" si="183"/>
        <v>2.1</v>
      </c>
      <c r="AR53">
        <f t="shared" si="183"/>
        <v>1.5</v>
      </c>
      <c r="AS53">
        <f t="shared" si="183"/>
        <v>4.0999999999999996</v>
      </c>
      <c r="AT53">
        <f t="shared" si="183"/>
        <v>0.6</v>
      </c>
      <c r="AU53">
        <f t="shared" si="188"/>
        <v>2428</v>
      </c>
      <c r="AV53">
        <f t="shared" si="188"/>
        <v>2301</v>
      </c>
      <c r="AW53">
        <f t="shared" si="188"/>
        <v>164</v>
      </c>
      <c r="AX53">
        <f t="shared" si="188"/>
        <v>179</v>
      </c>
      <c r="AY53">
        <f t="shared" si="188"/>
        <v>539</v>
      </c>
      <c r="AZ53">
        <f t="shared" si="188"/>
        <v>342</v>
      </c>
      <c r="BA53">
        <f t="shared" si="188"/>
        <v>256</v>
      </c>
      <c r="BB53">
        <f t="shared" si="188"/>
        <v>500</v>
      </c>
      <c r="BC53">
        <f t="shared" si="188"/>
        <v>127</v>
      </c>
      <c r="BD53">
        <f t="shared" si="188"/>
        <v>3.5</v>
      </c>
      <c r="BE53">
        <f t="shared" si="188"/>
        <v>4</v>
      </c>
      <c r="BF53">
        <f t="shared" si="188"/>
        <v>6.4</v>
      </c>
      <c r="BG53">
        <f t="shared" si="188"/>
        <v>2.7</v>
      </c>
      <c r="BH53">
        <f t="shared" si="188"/>
        <v>3.8</v>
      </c>
      <c r="BI53">
        <f t="shared" si="188"/>
        <v>4.8</v>
      </c>
      <c r="BJ53">
        <f t="shared" si="188"/>
        <v>2.6</v>
      </c>
      <c r="BK53">
        <f t="shared" si="188"/>
        <v>6.6</v>
      </c>
      <c r="BL53">
        <f t="shared" si="188"/>
        <v>1.4</v>
      </c>
      <c r="BM53">
        <f t="shared" si="188"/>
        <v>4612</v>
      </c>
      <c r="BN53">
        <f t="shared" si="188"/>
        <v>4312</v>
      </c>
      <c r="BO53">
        <f t="shared" si="188"/>
        <v>434</v>
      </c>
      <c r="BP53">
        <f t="shared" si="188"/>
        <v>382</v>
      </c>
      <c r="BQ53">
        <f t="shared" si="188"/>
        <v>973</v>
      </c>
      <c r="BR53">
        <f t="shared" si="188"/>
        <v>773</v>
      </c>
      <c r="BS53">
        <f t="shared" si="188"/>
        <v>429</v>
      </c>
      <c r="BT53">
        <f t="shared" si="188"/>
        <v>816</v>
      </c>
      <c r="BU53">
        <f t="shared" si="188"/>
        <v>299</v>
      </c>
      <c r="BV53">
        <f t="shared" si="182"/>
        <v>3.6</v>
      </c>
      <c r="BW53">
        <f t="shared" si="182"/>
        <v>4</v>
      </c>
      <c r="BX53">
        <f t="shared" si="182"/>
        <v>6.6</v>
      </c>
      <c r="BY53">
        <f t="shared" si="182"/>
        <v>2.5</v>
      </c>
      <c r="BZ53">
        <f t="shared" si="182"/>
        <v>3.8</v>
      </c>
      <c r="CA53">
        <f t="shared" si="182"/>
        <v>5.2</v>
      </c>
      <c r="CB53">
        <f t="shared" si="182"/>
        <v>2.8</v>
      </c>
      <c r="CC53">
        <f t="shared" si="182"/>
        <v>6.7</v>
      </c>
      <c r="CD53">
        <f t="shared" si="182"/>
        <v>1.3</v>
      </c>
    </row>
    <row r="54" spans="1:82" x14ac:dyDescent="0.25">
      <c r="A54" s="7">
        <f>'DLX - JOLTS'!B55</f>
        <v>37956</v>
      </c>
      <c r="B54">
        <f t="shared" si="185"/>
        <v>3255</v>
      </c>
      <c r="C54">
        <f t="shared" si="185"/>
        <v>2949</v>
      </c>
      <c r="D54">
        <f t="shared" si="185"/>
        <v>108</v>
      </c>
      <c r="E54">
        <f t="shared" si="185"/>
        <v>220</v>
      </c>
      <c r="F54">
        <f t="shared" si="185"/>
        <v>567</v>
      </c>
      <c r="G54">
        <f t="shared" si="185"/>
        <v>622</v>
      </c>
      <c r="H54">
        <f t="shared" si="185"/>
        <v>533</v>
      </c>
      <c r="I54">
        <f t="shared" si="185"/>
        <v>504</v>
      </c>
      <c r="J54">
        <f t="shared" si="185"/>
        <v>306</v>
      </c>
      <c r="K54">
        <f t="shared" si="185"/>
        <v>4980</v>
      </c>
      <c r="L54">
        <f t="shared" si="186"/>
        <v>4671</v>
      </c>
      <c r="M54">
        <f t="shared" si="186"/>
        <v>445</v>
      </c>
      <c r="N54">
        <f t="shared" si="186"/>
        <v>360</v>
      </c>
      <c r="O54">
        <f t="shared" si="186"/>
        <v>1053</v>
      </c>
      <c r="P54">
        <f t="shared" si="186"/>
        <v>876</v>
      </c>
      <c r="Q54">
        <f t="shared" si="186"/>
        <v>452</v>
      </c>
      <c r="R54">
        <f t="shared" si="186"/>
        <v>926</v>
      </c>
      <c r="S54">
        <f t="shared" si="186"/>
        <v>310</v>
      </c>
      <c r="T54">
        <f t="shared" si="186"/>
        <v>2.4</v>
      </c>
      <c r="U54">
        <f t="shared" si="186"/>
        <v>2.6</v>
      </c>
      <c r="V54">
        <f t="shared" si="187"/>
        <v>1.6</v>
      </c>
      <c r="W54">
        <f t="shared" si="187"/>
        <v>1.5</v>
      </c>
      <c r="X54">
        <f t="shared" si="187"/>
        <v>2.2000000000000002</v>
      </c>
      <c r="Y54">
        <f t="shared" si="187"/>
        <v>3.7</v>
      </c>
      <c r="Z54">
        <f t="shared" si="187"/>
        <v>3.1</v>
      </c>
      <c r="AA54">
        <f t="shared" si="187"/>
        <v>3.9</v>
      </c>
      <c r="AB54">
        <f t="shared" si="187"/>
        <v>1.4</v>
      </c>
      <c r="AC54">
        <f t="shared" si="157"/>
        <v>1.5299539170506913</v>
      </c>
      <c r="AD54">
        <f t="shared" si="158"/>
        <v>1.5839267548321465</v>
      </c>
      <c r="AE54">
        <f t="shared" si="159"/>
        <v>4.1203703703703702</v>
      </c>
      <c r="AF54">
        <f t="shared" si="160"/>
        <v>1.6363636363636365</v>
      </c>
      <c r="AG54">
        <f t="shared" si="161"/>
        <v>1.8571428571428572</v>
      </c>
      <c r="AH54">
        <f t="shared" si="162"/>
        <v>1.4083601286173633</v>
      </c>
      <c r="AI54">
        <f t="shared" si="163"/>
        <v>0.84803001876172612</v>
      </c>
      <c r="AJ54">
        <f t="shared" si="164"/>
        <v>1.8373015873015872</v>
      </c>
      <c r="AK54">
        <f t="shared" si="165"/>
        <v>1.0130718954248366</v>
      </c>
      <c r="AL54">
        <f t="shared" si="154"/>
        <v>1.9</v>
      </c>
      <c r="AM54">
        <f t="shared" si="183"/>
        <v>2.1</v>
      </c>
      <c r="AN54">
        <f t="shared" si="183"/>
        <v>2.8</v>
      </c>
      <c r="AO54">
        <f t="shared" si="183"/>
        <v>1.4</v>
      </c>
      <c r="AP54">
        <f t="shared" si="183"/>
        <v>2.1</v>
      </c>
      <c r="AQ54">
        <f t="shared" si="183"/>
        <v>2.4</v>
      </c>
      <c r="AR54">
        <f t="shared" si="183"/>
        <v>1.6</v>
      </c>
      <c r="AS54">
        <f t="shared" si="183"/>
        <v>3.8</v>
      </c>
      <c r="AT54">
        <f t="shared" si="183"/>
        <v>0.6</v>
      </c>
      <c r="AU54">
        <f t="shared" si="188"/>
        <v>2461</v>
      </c>
      <c r="AV54">
        <f t="shared" si="188"/>
        <v>2323</v>
      </c>
      <c r="AW54">
        <f t="shared" si="188"/>
        <v>191</v>
      </c>
      <c r="AX54">
        <f t="shared" si="188"/>
        <v>195</v>
      </c>
      <c r="AY54">
        <f t="shared" si="188"/>
        <v>521</v>
      </c>
      <c r="AZ54">
        <f t="shared" si="188"/>
        <v>393</v>
      </c>
      <c r="BA54">
        <f t="shared" si="188"/>
        <v>272</v>
      </c>
      <c r="BB54">
        <f t="shared" si="188"/>
        <v>466</v>
      </c>
      <c r="BC54">
        <f t="shared" si="188"/>
        <v>137</v>
      </c>
      <c r="BD54">
        <f t="shared" si="188"/>
        <v>3.7</v>
      </c>
      <c r="BE54">
        <f t="shared" si="188"/>
        <v>4.0999999999999996</v>
      </c>
      <c r="BF54">
        <f t="shared" si="188"/>
        <v>6.2</v>
      </c>
      <c r="BG54">
        <f t="shared" si="188"/>
        <v>2.7</v>
      </c>
      <c r="BH54">
        <f t="shared" si="188"/>
        <v>4</v>
      </c>
      <c r="BI54">
        <f t="shared" si="188"/>
        <v>5.0999999999999996</v>
      </c>
      <c r="BJ54">
        <f t="shared" si="188"/>
        <v>2.5</v>
      </c>
      <c r="BK54">
        <f t="shared" si="188"/>
        <v>7</v>
      </c>
      <c r="BL54">
        <f t="shared" si="188"/>
        <v>1.4</v>
      </c>
      <c r="BM54">
        <f t="shared" si="188"/>
        <v>4809</v>
      </c>
      <c r="BN54">
        <f t="shared" si="188"/>
        <v>4502</v>
      </c>
      <c r="BO54">
        <f t="shared" si="188"/>
        <v>422</v>
      </c>
      <c r="BP54">
        <f t="shared" si="188"/>
        <v>388</v>
      </c>
      <c r="BQ54">
        <f t="shared" si="188"/>
        <v>1020</v>
      </c>
      <c r="BR54">
        <f t="shared" si="188"/>
        <v>820</v>
      </c>
      <c r="BS54">
        <f t="shared" si="188"/>
        <v>415</v>
      </c>
      <c r="BT54">
        <f t="shared" si="188"/>
        <v>860</v>
      </c>
      <c r="BU54">
        <f t="shared" si="188"/>
        <v>307</v>
      </c>
      <c r="BV54">
        <f t="shared" si="182"/>
        <v>3.8</v>
      </c>
      <c r="BW54">
        <f t="shared" si="182"/>
        <v>4.3</v>
      </c>
      <c r="BX54">
        <f t="shared" si="182"/>
        <v>6.5</v>
      </c>
      <c r="BY54">
        <f t="shared" si="182"/>
        <v>2.5</v>
      </c>
      <c r="BZ54">
        <f t="shared" si="182"/>
        <v>4.2</v>
      </c>
      <c r="CA54">
        <f t="shared" si="182"/>
        <v>5.4</v>
      </c>
      <c r="CB54">
        <f t="shared" si="182"/>
        <v>2.7</v>
      </c>
      <c r="CC54">
        <f t="shared" si="182"/>
        <v>7.5</v>
      </c>
      <c r="CD54">
        <f t="shared" si="182"/>
        <v>1.4</v>
      </c>
    </row>
    <row r="55" spans="1:82" x14ac:dyDescent="0.25">
      <c r="A55" s="7">
        <f>'DLX - JOLTS'!B56</f>
        <v>37987</v>
      </c>
      <c r="B55">
        <f t="shared" si="185"/>
        <v>3322</v>
      </c>
      <c r="C55">
        <f t="shared" si="185"/>
        <v>3003</v>
      </c>
      <c r="D55">
        <f t="shared" si="185"/>
        <v>126</v>
      </c>
      <c r="E55">
        <f t="shared" si="185"/>
        <v>231</v>
      </c>
      <c r="F55">
        <f t="shared" si="185"/>
        <v>521</v>
      </c>
      <c r="G55">
        <f t="shared" si="185"/>
        <v>586</v>
      </c>
      <c r="H55">
        <f t="shared" si="185"/>
        <v>620</v>
      </c>
      <c r="I55">
        <f t="shared" si="185"/>
        <v>429</v>
      </c>
      <c r="J55">
        <f t="shared" si="185"/>
        <v>319</v>
      </c>
      <c r="K55">
        <f t="shared" si="185"/>
        <v>4819</v>
      </c>
      <c r="L55">
        <f t="shared" si="186"/>
        <v>4527</v>
      </c>
      <c r="M55">
        <f t="shared" si="186"/>
        <v>438</v>
      </c>
      <c r="N55">
        <f t="shared" si="186"/>
        <v>365</v>
      </c>
      <c r="O55">
        <f t="shared" si="186"/>
        <v>1092</v>
      </c>
      <c r="P55">
        <f t="shared" si="186"/>
        <v>858</v>
      </c>
      <c r="Q55">
        <f t="shared" si="186"/>
        <v>470</v>
      </c>
      <c r="R55">
        <f t="shared" si="186"/>
        <v>821</v>
      </c>
      <c r="S55">
        <f t="shared" si="186"/>
        <v>292</v>
      </c>
      <c r="T55">
        <f t="shared" si="186"/>
        <v>2.5</v>
      </c>
      <c r="U55">
        <f t="shared" si="186"/>
        <v>2.7</v>
      </c>
      <c r="V55">
        <f t="shared" si="187"/>
        <v>1.8</v>
      </c>
      <c r="W55">
        <f t="shared" si="187"/>
        <v>1.6</v>
      </c>
      <c r="X55">
        <f t="shared" si="187"/>
        <v>2</v>
      </c>
      <c r="Y55">
        <f t="shared" si="187"/>
        <v>3.5</v>
      </c>
      <c r="Z55">
        <f t="shared" si="187"/>
        <v>3.6</v>
      </c>
      <c r="AA55">
        <f t="shared" si="187"/>
        <v>3.4</v>
      </c>
      <c r="AB55">
        <f t="shared" si="187"/>
        <v>1.5</v>
      </c>
      <c r="AC55">
        <f t="shared" si="157"/>
        <v>1.4506321493076459</v>
      </c>
      <c r="AD55">
        <f t="shared" si="158"/>
        <v>1.5074925074925074</v>
      </c>
      <c r="AE55">
        <f t="shared" si="159"/>
        <v>3.4761904761904763</v>
      </c>
      <c r="AF55">
        <f t="shared" si="160"/>
        <v>1.58008658008658</v>
      </c>
      <c r="AG55">
        <f t="shared" si="161"/>
        <v>2.0959692898272553</v>
      </c>
      <c r="AH55">
        <f t="shared" si="162"/>
        <v>1.4641638225255973</v>
      </c>
      <c r="AI55">
        <f t="shared" si="163"/>
        <v>0.75806451612903225</v>
      </c>
      <c r="AJ55">
        <f t="shared" si="164"/>
        <v>1.9137529137529137</v>
      </c>
      <c r="AK55">
        <f t="shared" si="165"/>
        <v>0.91536050156739812</v>
      </c>
      <c r="AL55">
        <f t="shared" si="154"/>
        <v>1.8</v>
      </c>
      <c r="AM55">
        <f t="shared" si="183"/>
        <v>2.1</v>
      </c>
      <c r="AN55">
        <f t="shared" si="183"/>
        <v>2.2000000000000002</v>
      </c>
      <c r="AO55">
        <f t="shared" si="183"/>
        <v>1.3</v>
      </c>
      <c r="AP55">
        <f t="shared" si="183"/>
        <v>2.2000000000000002</v>
      </c>
      <c r="AQ55">
        <f t="shared" si="183"/>
        <v>2.1</v>
      </c>
      <c r="AR55">
        <f t="shared" si="183"/>
        <v>1.7</v>
      </c>
      <c r="AS55">
        <f t="shared" si="183"/>
        <v>3.7</v>
      </c>
      <c r="AT55">
        <f t="shared" si="183"/>
        <v>0.6</v>
      </c>
      <c r="AU55">
        <f t="shared" si="188"/>
        <v>2411</v>
      </c>
      <c r="AV55">
        <f t="shared" si="188"/>
        <v>2274</v>
      </c>
      <c r="AW55">
        <f t="shared" si="188"/>
        <v>152</v>
      </c>
      <c r="AX55">
        <f t="shared" si="188"/>
        <v>191</v>
      </c>
      <c r="AY55">
        <f t="shared" si="188"/>
        <v>556</v>
      </c>
      <c r="AZ55">
        <f t="shared" si="188"/>
        <v>345</v>
      </c>
      <c r="BA55">
        <f t="shared" si="188"/>
        <v>279</v>
      </c>
      <c r="BB55">
        <f t="shared" si="188"/>
        <v>457</v>
      </c>
      <c r="BC55">
        <f t="shared" si="188"/>
        <v>137</v>
      </c>
      <c r="BD55">
        <f t="shared" si="188"/>
        <v>3.6</v>
      </c>
      <c r="BE55">
        <f t="shared" si="188"/>
        <v>4</v>
      </c>
      <c r="BF55">
        <f t="shared" si="188"/>
        <v>6.1</v>
      </c>
      <c r="BG55">
        <f t="shared" si="188"/>
        <v>2.6</v>
      </c>
      <c r="BH55">
        <f t="shared" si="188"/>
        <v>3.9</v>
      </c>
      <c r="BI55">
        <f t="shared" si="188"/>
        <v>5.3</v>
      </c>
      <c r="BJ55">
        <f t="shared" si="188"/>
        <v>2.6</v>
      </c>
      <c r="BK55">
        <f t="shared" si="188"/>
        <v>6.4</v>
      </c>
      <c r="BL55">
        <f t="shared" si="188"/>
        <v>1.4</v>
      </c>
      <c r="BM55">
        <f t="shared" si="188"/>
        <v>4653</v>
      </c>
      <c r="BN55">
        <f t="shared" si="188"/>
        <v>4354</v>
      </c>
      <c r="BO55">
        <f t="shared" si="188"/>
        <v>420</v>
      </c>
      <c r="BP55">
        <f t="shared" si="188"/>
        <v>377</v>
      </c>
      <c r="BQ55">
        <f t="shared" si="188"/>
        <v>999</v>
      </c>
      <c r="BR55">
        <f t="shared" si="188"/>
        <v>851</v>
      </c>
      <c r="BS55">
        <f t="shared" si="188"/>
        <v>434</v>
      </c>
      <c r="BT55">
        <f t="shared" si="188"/>
        <v>786</v>
      </c>
      <c r="BU55">
        <f t="shared" si="188"/>
        <v>299</v>
      </c>
      <c r="BV55">
        <f t="shared" ref="BV55:CD70" si="189">VLOOKUP($A55,JOLTS_data,BV$3+1)</f>
        <v>3.7</v>
      </c>
      <c r="BW55">
        <f t="shared" si="189"/>
        <v>4.2</v>
      </c>
      <c r="BX55">
        <f t="shared" si="189"/>
        <v>6.4</v>
      </c>
      <c r="BY55">
        <f t="shared" si="189"/>
        <v>2.6</v>
      </c>
      <c r="BZ55">
        <f t="shared" si="189"/>
        <v>4.3</v>
      </c>
      <c r="CA55">
        <f t="shared" si="189"/>
        <v>5.3</v>
      </c>
      <c r="CB55">
        <f t="shared" si="189"/>
        <v>2.8</v>
      </c>
      <c r="CC55">
        <f t="shared" si="189"/>
        <v>6.7</v>
      </c>
      <c r="CD55">
        <f t="shared" si="189"/>
        <v>1.4</v>
      </c>
    </row>
    <row r="56" spans="1:82" x14ac:dyDescent="0.25">
      <c r="A56" s="7">
        <f>'DLX - JOLTS'!B57</f>
        <v>38018</v>
      </c>
      <c r="B56">
        <f t="shared" si="185"/>
        <v>3415</v>
      </c>
      <c r="C56">
        <f t="shared" si="185"/>
        <v>3085</v>
      </c>
      <c r="D56">
        <f t="shared" si="185"/>
        <v>118</v>
      </c>
      <c r="E56">
        <f t="shared" si="185"/>
        <v>215</v>
      </c>
      <c r="F56">
        <f t="shared" si="185"/>
        <v>547</v>
      </c>
      <c r="G56">
        <f t="shared" si="185"/>
        <v>679</v>
      </c>
      <c r="H56">
        <f t="shared" si="185"/>
        <v>586</v>
      </c>
      <c r="I56">
        <f t="shared" si="185"/>
        <v>437</v>
      </c>
      <c r="J56">
        <f t="shared" si="185"/>
        <v>331</v>
      </c>
      <c r="K56">
        <f t="shared" si="185"/>
        <v>4712</v>
      </c>
      <c r="L56">
        <f t="shared" si="186"/>
        <v>4401</v>
      </c>
      <c r="M56">
        <f t="shared" si="186"/>
        <v>439</v>
      </c>
      <c r="N56">
        <f t="shared" si="186"/>
        <v>361</v>
      </c>
      <c r="O56">
        <f t="shared" si="186"/>
        <v>1032</v>
      </c>
      <c r="P56">
        <f t="shared" si="186"/>
        <v>722</v>
      </c>
      <c r="Q56">
        <f t="shared" si="186"/>
        <v>470</v>
      </c>
      <c r="R56">
        <f t="shared" si="186"/>
        <v>861</v>
      </c>
      <c r="S56">
        <f t="shared" si="186"/>
        <v>310</v>
      </c>
      <c r="T56">
        <f t="shared" si="186"/>
        <v>2.6</v>
      </c>
      <c r="U56">
        <f t="shared" si="186"/>
        <v>2.8</v>
      </c>
      <c r="V56">
        <f t="shared" si="187"/>
        <v>1.7</v>
      </c>
      <c r="W56">
        <f t="shared" si="187"/>
        <v>1.5</v>
      </c>
      <c r="X56">
        <f t="shared" si="187"/>
        <v>2.1</v>
      </c>
      <c r="Y56">
        <f t="shared" si="187"/>
        <v>4</v>
      </c>
      <c r="Z56">
        <f t="shared" si="187"/>
        <v>3.4</v>
      </c>
      <c r="AA56">
        <f t="shared" si="187"/>
        <v>3.4</v>
      </c>
      <c r="AB56">
        <f t="shared" si="187"/>
        <v>1.5</v>
      </c>
      <c r="AC56">
        <f t="shared" si="157"/>
        <v>1.3797950219619326</v>
      </c>
      <c r="AD56">
        <f t="shared" si="158"/>
        <v>1.4265802269043759</v>
      </c>
      <c r="AE56">
        <f t="shared" si="159"/>
        <v>3.7203389830508473</v>
      </c>
      <c r="AF56">
        <f t="shared" si="160"/>
        <v>1.6790697674418604</v>
      </c>
      <c r="AG56">
        <f t="shared" si="161"/>
        <v>1.8866544789762341</v>
      </c>
      <c r="AH56">
        <f t="shared" si="162"/>
        <v>1.0633284241531664</v>
      </c>
      <c r="AI56">
        <f t="shared" si="163"/>
        <v>0.80204778156996592</v>
      </c>
      <c r="AJ56">
        <f t="shared" si="164"/>
        <v>1.9702517162471396</v>
      </c>
      <c r="AK56">
        <f t="shared" si="165"/>
        <v>0.93655589123867067</v>
      </c>
      <c r="AL56">
        <f t="shared" si="154"/>
        <v>1.9</v>
      </c>
      <c r="AM56">
        <f t="shared" si="183"/>
        <v>2.1</v>
      </c>
      <c r="AN56">
        <f t="shared" si="183"/>
        <v>2.2999999999999998</v>
      </c>
      <c r="AO56">
        <f t="shared" si="183"/>
        <v>1.3</v>
      </c>
      <c r="AP56">
        <f t="shared" si="183"/>
        <v>2.1</v>
      </c>
      <c r="AQ56">
        <f t="shared" si="183"/>
        <v>2.2000000000000002</v>
      </c>
      <c r="AR56">
        <f t="shared" si="183"/>
        <v>1.6</v>
      </c>
      <c r="AS56">
        <f t="shared" si="183"/>
        <v>3.8</v>
      </c>
      <c r="AT56">
        <f t="shared" si="183"/>
        <v>0.7</v>
      </c>
      <c r="AU56">
        <f t="shared" si="188"/>
        <v>2434</v>
      </c>
      <c r="AV56">
        <f t="shared" si="188"/>
        <v>2285</v>
      </c>
      <c r="AW56">
        <f t="shared" si="188"/>
        <v>160</v>
      </c>
      <c r="AX56">
        <f t="shared" si="188"/>
        <v>186</v>
      </c>
      <c r="AY56">
        <f t="shared" si="188"/>
        <v>541</v>
      </c>
      <c r="AZ56">
        <f t="shared" si="188"/>
        <v>355</v>
      </c>
      <c r="BA56">
        <f t="shared" si="188"/>
        <v>268</v>
      </c>
      <c r="BB56">
        <f t="shared" si="188"/>
        <v>474</v>
      </c>
      <c r="BC56">
        <f t="shared" si="188"/>
        <v>149</v>
      </c>
      <c r="BD56">
        <f t="shared" si="188"/>
        <v>3.6</v>
      </c>
      <c r="BE56">
        <f t="shared" si="188"/>
        <v>4</v>
      </c>
      <c r="BF56">
        <f t="shared" si="188"/>
        <v>6.7</v>
      </c>
      <c r="BG56">
        <f t="shared" si="188"/>
        <v>2.6</v>
      </c>
      <c r="BH56">
        <f t="shared" si="188"/>
        <v>4</v>
      </c>
      <c r="BI56">
        <f t="shared" si="188"/>
        <v>4.4000000000000004</v>
      </c>
      <c r="BJ56">
        <f t="shared" si="188"/>
        <v>2.7</v>
      </c>
      <c r="BK56">
        <f t="shared" si="188"/>
        <v>6.5</v>
      </c>
      <c r="BL56">
        <f t="shared" si="188"/>
        <v>1.4</v>
      </c>
      <c r="BM56">
        <f t="shared" si="188"/>
        <v>4639</v>
      </c>
      <c r="BN56">
        <f t="shared" si="188"/>
        <v>4336</v>
      </c>
      <c r="BO56">
        <f t="shared" si="188"/>
        <v>457</v>
      </c>
      <c r="BP56">
        <f t="shared" si="188"/>
        <v>373</v>
      </c>
      <c r="BQ56">
        <f t="shared" si="188"/>
        <v>1018</v>
      </c>
      <c r="BR56">
        <f t="shared" si="188"/>
        <v>715</v>
      </c>
      <c r="BS56">
        <f t="shared" si="188"/>
        <v>452</v>
      </c>
      <c r="BT56">
        <f t="shared" si="188"/>
        <v>806</v>
      </c>
      <c r="BU56">
        <f t="shared" si="188"/>
        <v>304</v>
      </c>
      <c r="BV56">
        <f t="shared" si="189"/>
        <v>3.6</v>
      </c>
      <c r="BW56">
        <f t="shared" si="189"/>
        <v>4</v>
      </c>
      <c r="BX56">
        <f t="shared" si="189"/>
        <v>6.4</v>
      </c>
      <c r="BY56">
        <f t="shared" si="189"/>
        <v>2.5</v>
      </c>
      <c r="BZ56">
        <f t="shared" si="189"/>
        <v>4.0999999999999996</v>
      </c>
      <c r="CA56">
        <f t="shared" si="189"/>
        <v>4.5</v>
      </c>
      <c r="CB56">
        <f t="shared" si="189"/>
        <v>2.8</v>
      </c>
      <c r="CC56">
        <f t="shared" si="189"/>
        <v>7</v>
      </c>
      <c r="CD56">
        <f t="shared" si="189"/>
        <v>1.4</v>
      </c>
    </row>
    <row r="57" spans="1:82" x14ac:dyDescent="0.25">
      <c r="A57" s="7">
        <f>'DLX - JOLTS'!B58</f>
        <v>38047</v>
      </c>
      <c r="B57">
        <f t="shared" ref="B57:K66" si="190">VLOOKUP($A57,JOLTS_data,B$3+1)</f>
        <v>3394</v>
      </c>
      <c r="C57">
        <f t="shared" si="190"/>
        <v>3046</v>
      </c>
      <c r="D57">
        <f t="shared" si="190"/>
        <v>124</v>
      </c>
      <c r="E57">
        <f t="shared" si="190"/>
        <v>252</v>
      </c>
      <c r="F57">
        <f t="shared" si="190"/>
        <v>612</v>
      </c>
      <c r="G57">
        <f t="shared" si="190"/>
        <v>547</v>
      </c>
      <c r="H57">
        <f t="shared" si="190"/>
        <v>592</v>
      </c>
      <c r="I57">
        <f t="shared" si="190"/>
        <v>430</v>
      </c>
      <c r="J57">
        <f t="shared" si="190"/>
        <v>348</v>
      </c>
      <c r="K57">
        <f t="shared" si="190"/>
        <v>5157</v>
      </c>
      <c r="L57">
        <f t="shared" ref="L57:U66" si="191">VLOOKUP($A57,JOLTS_data,L$3+1)</f>
        <v>4815</v>
      </c>
      <c r="M57">
        <f t="shared" si="191"/>
        <v>512</v>
      </c>
      <c r="N57">
        <f t="shared" si="191"/>
        <v>393</v>
      </c>
      <c r="O57">
        <f t="shared" si="191"/>
        <v>1098</v>
      </c>
      <c r="P57">
        <f t="shared" si="191"/>
        <v>908</v>
      </c>
      <c r="Q57">
        <f t="shared" si="191"/>
        <v>476</v>
      </c>
      <c r="R57">
        <f t="shared" si="191"/>
        <v>877</v>
      </c>
      <c r="S57">
        <f t="shared" si="191"/>
        <v>342</v>
      </c>
      <c r="T57">
        <f t="shared" si="191"/>
        <v>2.5</v>
      </c>
      <c r="U57">
        <f t="shared" si="191"/>
        <v>2.7</v>
      </c>
      <c r="V57">
        <f t="shared" ref="V57:AB66" si="192">VLOOKUP($A57,JOLTS_data,V$3+1)</f>
        <v>1.8</v>
      </c>
      <c r="W57">
        <f t="shared" si="192"/>
        <v>1.7</v>
      </c>
      <c r="X57">
        <f t="shared" si="192"/>
        <v>2.4</v>
      </c>
      <c r="Y57">
        <f t="shared" si="192"/>
        <v>3.3</v>
      </c>
      <c r="Z57">
        <f t="shared" si="192"/>
        <v>3.4</v>
      </c>
      <c r="AA57">
        <f t="shared" si="192"/>
        <v>3.3</v>
      </c>
      <c r="AB57">
        <f t="shared" si="192"/>
        <v>1.6</v>
      </c>
      <c r="AC57">
        <f t="shared" si="157"/>
        <v>1.5194460813199764</v>
      </c>
      <c r="AD57">
        <f t="shared" si="158"/>
        <v>1.5807616546290217</v>
      </c>
      <c r="AE57">
        <f t="shared" si="159"/>
        <v>4.129032258064516</v>
      </c>
      <c r="AF57">
        <f t="shared" si="160"/>
        <v>1.5595238095238095</v>
      </c>
      <c r="AG57">
        <f t="shared" si="161"/>
        <v>1.7941176470588236</v>
      </c>
      <c r="AH57">
        <f t="shared" si="162"/>
        <v>1.659963436928702</v>
      </c>
      <c r="AI57">
        <f t="shared" si="163"/>
        <v>0.80405405405405406</v>
      </c>
      <c r="AJ57">
        <f t="shared" si="164"/>
        <v>2.0395348837209304</v>
      </c>
      <c r="AK57">
        <f t="shared" si="165"/>
        <v>0.98275862068965514</v>
      </c>
      <c r="AL57">
        <f t="shared" si="154"/>
        <v>2</v>
      </c>
      <c r="AM57">
        <f t="shared" si="183"/>
        <v>2.2999999999999998</v>
      </c>
      <c r="AN57">
        <f t="shared" si="183"/>
        <v>2.5</v>
      </c>
      <c r="AO57">
        <f t="shared" si="183"/>
        <v>1.4</v>
      </c>
      <c r="AP57">
        <f t="shared" si="183"/>
        <v>2.2000000000000002</v>
      </c>
      <c r="AQ57">
        <f t="shared" si="183"/>
        <v>2.7</v>
      </c>
      <c r="AR57">
        <f t="shared" si="183"/>
        <v>1.6</v>
      </c>
      <c r="AS57">
        <f t="shared" si="183"/>
        <v>4.2</v>
      </c>
      <c r="AT57">
        <f t="shared" si="183"/>
        <v>0.6</v>
      </c>
      <c r="AU57">
        <f t="shared" si="188"/>
        <v>2620</v>
      </c>
      <c r="AV57">
        <f t="shared" si="188"/>
        <v>2483</v>
      </c>
      <c r="AW57">
        <f t="shared" si="188"/>
        <v>170</v>
      </c>
      <c r="AX57">
        <f t="shared" si="188"/>
        <v>197</v>
      </c>
      <c r="AY57">
        <f t="shared" si="188"/>
        <v>571</v>
      </c>
      <c r="AZ57">
        <f t="shared" si="188"/>
        <v>444</v>
      </c>
      <c r="BA57">
        <f t="shared" si="188"/>
        <v>277</v>
      </c>
      <c r="BB57">
        <f t="shared" si="188"/>
        <v>519</v>
      </c>
      <c r="BC57">
        <f t="shared" si="188"/>
        <v>138</v>
      </c>
      <c r="BD57">
        <f t="shared" si="188"/>
        <v>3.8</v>
      </c>
      <c r="BE57">
        <f t="shared" si="188"/>
        <v>4.2</v>
      </c>
      <c r="BF57">
        <f t="shared" si="188"/>
        <v>6.5</v>
      </c>
      <c r="BG57">
        <f t="shared" si="188"/>
        <v>2.7</v>
      </c>
      <c r="BH57">
        <f t="shared" si="188"/>
        <v>4.2</v>
      </c>
      <c r="BI57">
        <f t="shared" si="188"/>
        <v>5.6</v>
      </c>
      <c r="BJ57">
        <f t="shared" si="188"/>
        <v>2.5</v>
      </c>
      <c r="BK57">
        <f t="shared" si="188"/>
        <v>6.7</v>
      </c>
      <c r="BL57">
        <f t="shared" si="188"/>
        <v>1.4</v>
      </c>
      <c r="BM57">
        <f t="shared" si="188"/>
        <v>4923</v>
      </c>
      <c r="BN57">
        <f t="shared" si="188"/>
        <v>4622</v>
      </c>
      <c r="BO57">
        <f t="shared" si="188"/>
        <v>448</v>
      </c>
      <c r="BP57">
        <f t="shared" si="188"/>
        <v>391</v>
      </c>
      <c r="BQ57">
        <f t="shared" si="188"/>
        <v>1081</v>
      </c>
      <c r="BR57">
        <f t="shared" si="188"/>
        <v>909</v>
      </c>
      <c r="BS57">
        <f t="shared" si="188"/>
        <v>429</v>
      </c>
      <c r="BT57">
        <f t="shared" si="188"/>
        <v>834</v>
      </c>
      <c r="BU57">
        <f t="shared" si="188"/>
        <v>301</v>
      </c>
      <c r="BV57">
        <f t="shared" si="189"/>
        <v>3.9</v>
      </c>
      <c r="BW57">
        <f t="shared" si="189"/>
        <v>4.4000000000000004</v>
      </c>
      <c r="BX57">
        <f t="shared" si="189"/>
        <v>7.4</v>
      </c>
      <c r="BY57">
        <f t="shared" si="189"/>
        <v>2.7</v>
      </c>
      <c r="BZ57">
        <f t="shared" si="189"/>
        <v>4.3</v>
      </c>
      <c r="CA57">
        <f t="shared" si="189"/>
        <v>5.6</v>
      </c>
      <c r="CB57">
        <f t="shared" si="189"/>
        <v>2.8</v>
      </c>
      <c r="CC57">
        <f t="shared" si="189"/>
        <v>7.1</v>
      </c>
      <c r="CD57">
        <f t="shared" si="189"/>
        <v>1.6</v>
      </c>
    </row>
    <row r="58" spans="1:82" x14ac:dyDescent="0.25">
      <c r="A58" s="7">
        <f>'DLX - JOLTS'!B59</f>
        <v>38078</v>
      </c>
      <c r="B58">
        <f t="shared" si="190"/>
        <v>3524</v>
      </c>
      <c r="C58">
        <f t="shared" si="190"/>
        <v>3170</v>
      </c>
      <c r="D58">
        <f t="shared" si="190"/>
        <v>131</v>
      </c>
      <c r="E58">
        <f t="shared" si="190"/>
        <v>268</v>
      </c>
      <c r="F58">
        <f t="shared" si="190"/>
        <v>607</v>
      </c>
      <c r="G58">
        <f t="shared" si="190"/>
        <v>691</v>
      </c>
      <c r="H58">
        <f t="shared" si="190"/>
        <v>596</v>
      </c>
      <c r="I58">
        <f t="shared" si="190"/>
        <v>412</v>
      </c>
      <c r="J58">
        <f t="shared" si="190"/>
        <v>354</v>
      </c>
      <c r="K58">
        <f t="shared" si="190"/>
        <v>5131</v>
      </c>
      <c r="L58">
        <f t="shared" si="191"/>
        <v>4827</v>
      </c>
      <c r="M58">
        <f t="shared" si="191"/>
        <v>444</v>
      </c>
      <c r="N58">
        <f t="shared" si="191"/>
        <v>419</v>
      </c>
      <c r="O58">
        <f t="shared" si="191"/>
        <v>1111</v>
      </c>
      <c r="P58">
        <f t="shared" si="191"/>
        <v>995</v>
      </c>
      <c r="Q58">
        <f t="shared" si="191"/>
        <v>466</v>
      </c>
      <c r="R58">
        <f t="shared" si="191"/>
        <v>857</v>
      </c>
      <c r="S58">
        <f t="shared" si="191"/>
        <v>304</v>
      </c>
      <c r="T58">
        <f t="shared" si="191"/>
        <v>2.6</v>
      </c>
      <c r="U58">
        <f t="shared" si="191"/>
        <v>2.8</v>
      </c>
      <c r="V58">
        <f t="shared" si="192"/>
        <v>1.9</v>
      </c>
      <c r="W58">
        <f t="shared" si="192"/>
        <v>1.8</v>
      </c>
      <c r="X58">
        <f t="shared" si="192"/>
        <v>2.2999999999999998</v>
      </c>
      <c r="Y58">
        <f t="shared" si="192"/>
        <v>4.0999999999999996</v>
      </c>
      <c r="Z58">
        <f t="shared" si="192"/>
        <v>3.4</v>
      </c>
      <c r="AA58">
        <f t="shared" si="192"/>
        <v>3.2</v>
      </c>
      <c r="AB58">
        <f t="shared" si="192"/>
        <v>1.6</v>
      </c>
      <c r="AC58">
        <f t="shared" si="157"/>
        <v>1.4560158910329171</v>
      </c>
      <c r="AD58">
        <f t="shared" si="158"/>
        <v>1.5227129337539431</v>
      </c>
      <c r="AE58">
        <f t="shared" si="159"/>
        <v>3.3893129770992365</v>
      </c>
      <c r="AF58">
        <f t="shared" si="160"/>
        <v>1.5634328358208955</v>
      </c>
      <c r="AG58">
        <f t="shared" si="161"/>
        <v>1.8303130148270181</v>
      </c>
      <c r="AH58">
        <f t="shared" si="162"/>
        <v>1.4399421128798842</v>
      </c>
      <c r="AI58">
        <f t="shared" si="163"/>
        <v>0.78187919463087252</v>
      </c>
      <c r="AJ58">
        <f t="shared" si="164"/>
        <v>2.0800970873786406</v>
      </c>
      <c r="AK58">
        <f t="shared" si="165"/>
        <v>0.85875706214689262</v>
      </c>
      <c r="AL58">
        <f t="shared" si="154"/>
        <v>2</v>
      </c>
      <c r="AM58">
        <f t="shared" ref="AM58:BB70" si="193">VLOOKUP($A58,JOLTS_data,AM$3+1)</f>
        <v>2.2999999999999998</v>
      </c>
      <c r="AN58">
        <f t="shared" si="193"/>
        <v>2.5</v>
      </c>
      <c r="AO58">
        <f t="shared" si="193"/>
        <v>1.4</v>
      </c>
      <c r="AP58">
        <f t="shared" si="193"/>
        <v>2.4</v>
      </c>
      <c r="AQ58">
        <f t="shared" si="193"/>
        <v>2.2000000000000002</v>
      </c>
      <c r="AR58">
        <f t="shared" si="193"/>
        <v>1.6</v>
      </c>
      <c r="AS58">
        <f t="shared" si="193"/>
        <v>4.2</v>
      </c>
      <c r="AT58">
        <f t="shared" si="193"/>
        <v>0.7</v>
      </c>
      <c r="AU58">
        <f t="shared" si="193"/>
        <v>2609</v>
      </c>
      <c r="AV58">
        <f t="shared" si="193"/>
        <v>2467</v>
      </c>
      <c r="AW58">
        <f t="shared" si="193"/>
        <v>170</v>
      </c>
      <c r="AX58">
        <f t="shared" si="193"/>
        <v>202</v>
      </c>
      <c r="AY58">
        <f t="shared" si="193"/>
        <v>612</v>
      </c>
      <c r="AZ58">
        <f t="shared" si="193"/>
        <v>362</v>
      </c>
      <c r="BA58">
        <f t="shared" si="193"/>
        <v>278</v>
      </c>
      <c r="BB58">
        <f t="shared" si="193"/>
        <v>518</v>
      </c>
      <c r="BC58">
        <f t="shared" si="188"/>
        <v>141</v>
      </c>
      <c r="BD58">
        <f t="shared" si="188"/>
        <v>3.7</v>
      </c>
      <c r="BE58">
        <f t="shared" si="188"/>
        <v>4.2</v>
      </c>
      <c r="BF58">
        <f t="shared" si="188"/>
        <v>6.1</v>
      </c>
      <c r="BG58">
        <f t="shared" si="188"/>
        <v>2.7</v>
      </c>
      <c r="BH58">
        <f t="shared" si="188"/>
        <v>4.3</v>
      </c>
      <c r="BI58">
        <f t="shared" si="188"/>
        <v>5.5</v>
      </c>
      <c r="BJ58">
        <f t="shared" si="188"/>
        <v>2.6</v>
      </c>
      <c r="BK58">
        <f t="shared" si="188"/>
        <v>6.8</v>
      </c>
      <c r="BL58">
        <f t="shared" si="188"/>
        <v>1.3</v>
      </c>
      <c r="BM58">
        <f t="shared" si="188"/>
        <v>4873</v>
      </c>
      <c r="BN58">
        <f t="shared" si="188"/>
        <v>4593</v>
      </c>
      <c r="BO58">
        <f t="shared" si="188"/>
        <v>419</v>
      </c>
      <c r="BP58">
        <f t="shared" si="188"/>
        <v>382</v>
      </c>
      <c r="BQ58">
        <f t="shared" si="188"/>
        <v>1086</v>
      </c>
      <c r="BR58">
        <f t="shared" si="188"/>
        <v>900</v>
      </c>
      <c r="BS58">
        <f t="shared" si="188"/>
        <v>439</v>
      </c>
      <c r="BT58">
        <f t="shared" si="188"/>
        <v>847</v>
      </c>
      <c r="BU58">
        <f t="shared" si="188"/>
        <v>280</v>
      </c>
      <c r="BV58">
        <f t="shared" si="189"/>
        <v>3.9</v>
      </c>
      <c r="BW58">
        <f t="shared" si="189"/>
        <v>4.4000000000000004</v>
      </c>
      <c r="BX58">
        <f t="shared" si="189"/>
        <v>6.4</v>
      </c>
      <c r="BY58">
        <f t="shared" si="189"/>
        <v>2.9</v>
      </c>
      <c r="BZ58">
        <f t="shared" si="189"/>
        <v>4.4000000000000004</v>
      </c>
      <c r="CA58">
        <f t="shared" si="189"/>
        <v>6.1</v>
      </c>
      <c r="CB58">
        <f t="shared" si="189"/>
        <v>2.8</v>
      </c>
      <c r="CC58">
        <f t="shared" si="189"/>
        <v>6.9</v>
      </c>
      <c r="CD58">
        <f t="shared" si="189"/>
        <v>1.4</v>
      </c>
    </row>
    <row r="59" spans="1:82" x14ac:dyDescent="0.25">
      <c r="A59" s="7">
        <f>'DLX - JOLTS'!B60</f>
        <v>38108</v>
      </c>
      <c r="B59">
        <f t="shared" si="190"/>
        <v>3620</v>
      </c>
      <c r="C59">
        <f t="shared" si="190"/>
        <v>3271</v>
      </c>
      <c r="D59">
        <f t="shared" si="190"/>
        <v>135</v>
      </c>
      <c r="E59">
        <f t="shared" si="190"/>
        <v>299</v>
      </c>
      <c r="F59">
        <f t="shared" si="190"/>
        <v>627</v>
      </c>
      <c r="G59">
        <f t="shared" si="190"/>
        <v>666</v>
      </c>
      <c r="H59">
        <f t="shared" si="190"/>
        <v>603</v>
      </c>
      <c r="I59">
        <f t="shared" si="190"/>
        <v>425</v>
      </c>
      <c r="J59">
        <f t="shared" si="190"/>
        <v>349</v>
      </c>
      <c r="K59">
        <f t="shared" si="190"/>
        <v>4943</v>
      </c>
      <c r="L59">
        <f t="shared" si="191"/>
        <v>4655</v>
      </c>
      <c r="M59">
        <f t="shared" si="191"/>
        <v>435</v>
      </c>
      <c r="N59">
        <f t="shared" si="191"/>
        <v>391</v>
      </c>
      <c r="O59">
        <f t="shared" si="191"/>
        <v>1042</v>
      </c>
      <c r="P59">
        <f t="shared" si="191"/>
        <v>886</v>
      </c>
      <c r="Q59">
        <f t="shared" si="191"/>
        <v>459</v>
      </c>
      <c r="R59">
        <f t="shared" si="191"/>
        <v>886</v>
      </c>
      <c r="S59">
        <f t="shared" si="191"/>
        <v>288</v>
      </c>
      <c r="T59">
        <f t="shared" si="191"/>
        <v>2.7</v>
      </c>
      <c r="U59">
        <f t="shared" si="191"/>
        <v>2.9</v>
      </c>
      <c r="V59">
        <f t="shared" si="192"/>
        <v>1.9</v>
      </c>
      <c r="W59">
        <f t="shared" si="192"/>
        <v>2</v>
      </c>
      <c r="X59">
        <f t="shared" si="192"/>
        <v>2.4</v>
      </c>
      <c r="Y59">
        <f t="shared" si="192"/>
        <v>3.9</v>
      </c>
      <c r="Z59">
        <f t="shared" si="192"/>
        <v>3.4</v>
      </c>
      <c r="AA59">
        <f t="shared" si="192"/>
        <v>3.3</v>
      </c>
      <c r="AB59">
        <f t="shared" si="192"/>
        <v>1.6</v>
      </c>
      <c r="AC59">
        <f t="shared" si="157"/>
        <v>1.3654696132596684</v>
      </c>
      <c r="AD59">
        <f t="shared" si="158"/>
        <v>1.4231121981045551</v>
      </c>
      <c r="AE59">
        <f t="shared" si="159"/>
        <v>3.2222222222222223</v>
      </c>
      <c r="AF59">
        <f t="shared" si="160"/>
        <v>1.3076923076923077</v>
      </c>
      <c r="AG59">
        <f t="shared" si="161"/>
        <v>1.6618819776714513</v>
      </c>
      <c r="AH59">
        <f t="shared" si="162"/>
        <v>1.3303303303303304</v>
      </c>
      <c r="AI59">
        <f t="shared" si="163"/>
        <v>0.76119402985074625</v>
      </c>
      <c r="AJ59">
        <f t="shared" si="164"/>
        <v>2.084705882352941</v>
      </c>
      <c r="AK59">
        <f t="shared" si="165"/>
        <v>0.82521489971346706</v>
      </c>
      <c r="AL59">
        <f t="shared" si="154"/>
        <v>1.9</v>
      </c>
      <c r="AM59">
        <f t="shared" si="193"/>
        <v>2.1</v>
      </c>
      <c r="AN59">
        <f t="shared" si="193"/>
        <v>2.2000000000000002</v>
      </c>
      <c r="AO59">
        <f t="shared" si="193"/>
        <v>1.2</v>
      </c>
      <c r="AP59">
        <f t="shared" si="193"/>
        <v>2.1</v>
      </c>
      <c r="AQ59">
        <f t="shared" si="193"/>
        <v>1.9</v>
      </c>
      <c r="AR59">
        <f t="shared" si="193"/>
        <v>1.6</v>
      </c>
      <c r="AS59">
        <f t="shared" si="193"/>
        <v>4.3</v>
      </c>
      <c r="AT59">
        <f t="shared" si="193"/>
        <v>0.6</v>
      </c>
      <c r="AU59">
        <f t="shared" ref="AU59:BU65" si="194">VLOOKUP($A59,JOLTS_data,AU$3+1)</f>
        <v>2436</v>
      </c>
      <c r="AV59">
        <f t="shared" si="194"/>
        <v>2298</v>
      </c>
      <c r="AW59">
        <f t="shared" si="194"/>
        <v>156</v>
      </c>
      <c r="AX59">
        <f t="shared" si="194"/>
        <v>173</v>
      </c>
      <c r="AY59">
        <f t="shared" si="194"/>
        <v>536</v>
      </c>
      <c r="AZ59">
        <f t="shared" si="194"/>
        <v>316</v>
      </c>
      <c r="BA59">
        <f t="shared" si="194"/>
        <v>270</v>
      </c>
      <c r="BB59">
        <f t="shared" si="194"/>
        <v>536</v>
      </c>
      <c r="BC59">
        <f t="shared" si="194"/>
        <v>138</v>
      </c>
      <c r="BD59">
        <f t="shared" si="194"/>
        <v>3.5</v>
      </c>
      <c r="BE59">
        <f t="shared" si="194"/>
        <v>4</v>
      </c>
      <c r="BF59">
        <f t="shared" si="194"/>
        <v>5.5</v>
      </c>
      <c r="BG59">
        <f t="shared" si="194"/>
        <v>2.5</v>
      </c>
      <c r="BH59">
        <f t="shared" si="194"/>
        <v>4</v>
      </c>
      <c r="BI59">
        <f t="shared" si="194"/>
        <v>4.8</v>
      </c>
      <c r="BJ59">
        <f t="shared" si="194"/>
        <v>2.6</v>
      </c>
      <c r="BK59">
        <f t="shared" si="194"/>
        <v>6.8</v>
      </c>
      <c r="BL59">
        <f t="shared" si="194"/>
        <v>1.3</v>
      </c>
      <c r="BM59">
        <f t="shared" si="194"/>
        <v>4653</v>
      </c>
      <c r="BN59">
        <f t="shared" si="194"/>
        <v>4367</v>
      </c>
      <c r="BO59">
        <f t="shared" si="194"/>
        <v>385</v>
      </c>
      <c r="BP59">
        <f t="shared" si="194"/>
        <v>358</v>
      </c>
      <c r="BQ59">
        <f t="shared" si="194"/>
        <v>1008</v>
      </c>
      <c r="BR59">
        <f t="shared" si="194"/>
        <v>787</v>
      </c>
      <c r="BS59">
        <f t="shared" si="194"/>
        <v>440</v>
      </c>
      <c r="BT59">
        <f t="shared" si="194"/>
        <v>848</v>
      </c>
      <c r="BU59">
        <f t="shared" si="194"/>
        <v>286</v>
      </c>
      <c r="BV59">
        <f t="shared" si="189"/>
        <v>3.8</v>
      </c>
      <c r="BW59">
        <f t="shared" si="189"/>
        <v>4.2</v>
      </c>
      <c r="BX59">
        <f t="shared" si="189"/>
        <v>6.3</v>
      </c>
      <c r="BY59">
        <f t="shared" si="189"/>
        <v>2.7</v>
      </c>
      <c r="BZ59">
        <f t="shared" si="189"/>
        <v>4.0999999999999996</v>
      </c>
      <c r="CA59">
        <f t="shared" si="189"/>
        <v>5.4</v>
      </c>
      <c r="CB59">
        <f t="shared" si="189"/>
        <v>2.7</v>
      </c>
      <c r="CC59">
        <f t="shared" si="189"/>
        <v>7.1</v>
      </c>
      <c r="CD59">
        <f t="shared" si="189"/>
        <v>1.3</v>
      </c>
    </row>
    <row r="60" spans="1:82" x14ac:dyDescent="0.25">
      <c r="A60" s="7">
        <f>'DLX - JOLTS'!B61</f>
        <v>38139</v>
      </c>
      <c r="B60">
        <f t="shared" si="190"/>
        <v>3423</v>
      </c>
      <c r="C60">
        <f t="shared" si="190"/>
        <v>3089</v>
      </c>
      <c r="D60">
        <f t="shared" si="190"/>
        <v>114</v>
      </c>
      <c r="E60">
        <f t="shared" si="190"/>
        <v>268</v>
      </c>
      <c r="F60">
        <f t="shared" si="190"/>
        <v>633</v>
      </c>
      <c r="G60">
        <f t="shared" si="190"/>
        <v>710</v>
      </c>
      <c r="H60">
        <f t="shared" si="190"/>
        <v>514</v>
      </c>
      <c r="I60">
        <f t="shared" si="190"/>
        <v>445</v>
      </c>
      <c r="J60">
        <f t="shared" si="190"/>
        <v>334</v>
      </c>
      <c r="K60">
        <f t="shared" si="190"/>
        <v>4991</v>
      </c>
      <c r="L60">
        <f t="shared" si="191"/>
        <v>4697</v>
      </c>
      <c r="M60">
        <f t="shared" si="191"/>
        <v>460</v>
      </c>
      <c r="N60">
        <f t="shared" si="191"/>
        <v>375</v>
      </c>
      <c r="O60">
        <f t="shared" si="191"/>
        <v>1046</v>
      </c>
      <c r="P60">
        <f t="shared" si="191"/>
        <v>935</v>
      </c>
      <c r="Q60">
        <f t="shared" si="191"/>
        <v>438</v>
      </c>
      <c r="R60">
        <f t="shared" si="191"/>
        <v>865</v>
      </c>
      <c r="S60">
        <f t="shared" si="191"/>
        <v>294</v>
      </c>
      <c r="T60">
        <f t="shared" si="191"/>
        <v>2.5</v>
      </c>
      <c r="U60">
        <f t="shared" si="191"/>
        <v>2.7</v>
      </c>
      <c r="V60">
        <f t="shared" si="192"/>
        <v>1.6</v>
      </c>
      <c r="W60">
        <f t="shared" si="192"/>
        <v>1.8</v>
      </c>
      <c r="X60">
        <f t="shared" si="192"/>
        <v>2.4</v>
      </c>
      <c r="Y60">
        <f t="shared" si="192"/>
        <v>4.2</v>
      </c>
      <c r="Z60">
        <f t="shared" si="192"/>
        <v>2.9</v>
      </c>
      <c r="AA60">
        <f t="shared" si="192"/>
        <v>3.4</v>
      </c>
      <c r="AB60">
        <f t="shared" si="192"/>
        <v>1.5</v>
      </c>
      <c r="AC60">
        <f t="shared" si="157"/>
        <v>1.4580777096114519</v>
      </c>
      <c r="AD60">
        <f t="shared" si="158"/>
        <v>1.5205568145030754</v>
      </c>
      <c r="AE60">
        <f t="shared" si="159"/>
        <v>4.0350877192982457</v>
      </c>
      <c r="AF60">
        <f t="shared" si="160"/>
        <v>1.3992537313432836</v>
      </c>
      <c r="AG60">
        <f t="shared" si="161"/>
        <v>1.6524486571879937</v>
      </c>
      <c r="AH60">
        <f t="shared" si="162"/>
        <v>1.3169014084507042</v>
      </c>
      <c r="AI60">
        <f t="shared" si="163"/>
        <v>0.85214007782101164</v>
      </c>
      <c r="AJ60">
        <f t="shared" si="164"/>
        <v>1.9438202247191012</v>
      </c>
      <c r="AK60">
        <f t="shared" si="165"/>
        <v>0.88023952095808389</v>
      </c>
      <c r="AL60">
        <f t="shared" si="154"/>
        <v>2</v>
      </c>
      <c r="AM60">
        <f t="shared" si="193"/>
        <v>2.2999999999999998</v>
      </c>
      <c r="AN60">
        <f t="shared" si="193"/>
        <v>2.7</v>
      </c>
      <c r="AO60">
        <f t="shared" si="193"/>
        <v>1.4</v>
      </c>
      <c r="AP60">
        <f t="shared" si="193"/>
        <v>2.2999999999999998</v>
      </c>
      <c r="AQ60">
        <f t="shared" si="193"/>
        <v>2.7</v>
      </c>
      <c r="AR60">
        <f t="shared" si="193"/>
        <v>1.6</v>
      </c>
      <c r="AS60">
        <f t="shared" si="193"/>
        <v>4</v>
      </c>
      <c r="AT60">
        <f t="shared" si="193"/>
        <v>0.7</v>
      </c>
      <c r="AU60">
        <f t="shared" si="194"/>
        <v>2665</v>
      </c>
      <c r="AV60">
        <f t="shared" si="194"/>
        <v>2524</v>
      </c>
      <c r="AW60">
        <f t="shared" si="194"/>
        <v>185</v>
      </c>
      <c r="AX60">
        <f t="shared" si="194"/>
        <v>194</v>
      </c>
      <c r="AY60">
        <f t="shared" si="194"/>
        <v>578</v>
      </c>
      <c r="AZ60">
        <f t="shared" si="194"/>
        <v>443</v>
      </c>
      <c r="BA60">
        <f t="shared" si="194"/>
        <v>268</v>
      </c>
      <c r="BB60">
        <f t="shared" si="194"/>
        <v>499</v>
      </c>
      <c r="BC60">
        <f t="shared" si="194"/>
        <v>141</v>
      </c>
      <c r="BD60">
        <f t="shared" si="194"/>
        <v>3.7</v>
      </c>
      <c r="BE60">
        <f t="shared" si="194"/>
        <v>4.2</v>
      </c>
      <c r="BF60">
        <f t="shared" si="194"/>
        <v>6.2</v>
      </c>
      <c r="BG60">
        <f t="shared" si="194"/>
        <v>2.6</v>
      </c>
      <c r="BH60">
        <f t="shared" si="194"/>
        <v>3.9</v>
      </c>
      <c r="BI60">
        <f t="shared" si="194"/>
        <v>5.7</v>
      </c>
      <c r="BJ60">
        <f t="shared" si="194"/>
        <v>2.5</v>
      </c>
      <c r="BK60">
        <f t="shared" si="194"/>
        <v>6.8</v>
      </c>
      <c r="BL60">
        <f t="shared" si="194"/>
        <v>1.4</v>
      </c>
      <c r="BM60">
        <f t="shared" si="194"/>
        <v>4884</v>
      </c>
      <c r="BN60">
        <f t="shared" si="194"/>
        <v>4581</v>
      </c>
      <c r="BO60">
        <f t="shared" si="194"/>
        <v>430</v>
      </c>
      <c r="BP60">
        <f t="shared" si="194"/>
        <v>372</v>
      </c>
      <c r="BQ60">
        <f t="shared" si="194"/>
        <v>997</v>
      </c>
      <c r="BR60">
        <f t="shared" si="194"/>
        <v>928</v>
      </c>
      <c r="BS60">
        <f t="shared" si="194"/>
        <v>423</v>
      </c>
      <c r="BT60">
        <f t="shared" si="194"/>
        <v>845</v>
      </c>
      <c r="BU60">
        <f t="shared" si="194"/>
        <v>303</v>
      </c>
      <c r="BV60">
        <f t="shared" si="189"/>
        <v>3.8</v>
      </c>
      <c r="BW60">
        <f t="shared" si="189"/>
        <v>4.3</v>
      </c>
      <c r="BX60">
        <f t="shared" si="189"/>
        <v>6.6</v>
      </c>
      <c r="BY60">
        <f t="shared" si="189"/>
        <v>2.6</v>
      </c>
      <c r="BZ60">
        <f t="shared" si="189"/>
        <v>4.0999999999999996</v>
      </c>
      <c r="CA60">
        <f t="shared" si="189"/>
        <v>5.7</v>
      </c>
      <c r="CB60">
        <f t="shared" si="189"/>
        <v>2.6</v>
      </c>
      <c r="CC60">
        <f t="shared" si="189"/>
        <v>6.9</v>
      </c>
      <c r="CD60">
        <f t="shared" si="189"/>
        <v>1.4</v>
      </c>
    </row>
    <row r="61" spans="1:82" x14ac:dyDescent="0.25">
      <c r="A61" s="7">
        <f>'DLX - JOLTS'!B62</f>
        <v>38169</v>
      </c>
      <c r="B61">
        <f t="shared" si="190"/>
        <v>3807</v>
      </c>
      <c r="C61">
        <f t="shared" si="190"/>
        <v>3463</v>
      </c>
      <c r="D61">
        <f t="shared" si="190"/>
        <v>113</v>
      </c>
      <c r="E61">
        <f t="shared" si="190"/>
        <v>272</v>
      </c>
      <c r="F61">
        <f t="shared" si="190"/>
        <v>687</v>
      </c>
      <c r="G61">
        <f t="shared" si="190"/>
        <v>754</v>
      </c>
      <c r="H61">
        <f t="shared" si="190"/>
        <v>589</v>
      </c>
      <c r="I61">
        <f t="shared" si="190"/>
        <v>450</v>
      </c>
      <c r="J61">
        <f t="shared" si="190"/>
        <v>344</v>
      </c>
      <c r="K61">
        <f t="shared" si="190"/>
        <v>4891</v>
      </c>
      <c r="L61">
        <f t="shared" si="191"/>
        <v>4586</v>
      </c>
      <c r="M61">
        <f t="shared" si="191"/>
        <v>414</v>
      </c>
      <c r="N61">
        <f t="shared" si="191"/>
        <v>383</v>
      </c>
      <c r="O61">
        <f t="shared" si="191"/>
        <v>1072</v>
      </c>
      <c r="P61">
        <f t="shared" si="191"/>
        <v>900</v>
      </c>
      <c r="Q61">
        <f t="shared" si="191"/>
        <v>459</v>
      </c>
      <c r="R61">
        <f t="shared" si="191"/>
        <v>835</v>
      </c>
      <c r="S61">
        <f t="shared" si="191"/>
        <v>305</v>
      </c>
      <c r="T61">
        <f t="shared" si="191"/>
        <v>2.8</v>
      </c>
      <c r="U61">
        <f t="shared" si="191"/>
        <v>3.1</v>
      </c>
      <c r="V61">
        <f t="shared" si="192"/>
        <v>1.6</v>
      </c>
      <c r="W61">
        <f t="shared" si="192"/>
        <v>1.9</v>
      </c>
      <c r="X61">
        <f t="shared" si="192"/>
        <v>2.6</v>
      </c>
      <c r="Y61">
        <f t="shared" si="192"/>
        <v>4.4000000000000004</v>
      </c>
      <c r="Z61">
        <f t="shared" si="192"/>
        <v>3.4</v>
      </c>
      <c r="AA61">
        <f t="shared" si="192"/>
        <v>3.5</v>
      </c>
      <c r="AB61">
        <f t="shared" si="192"/>
        <v>1.6</v>
      </c>
      <c r="AC61">
        <f t="shared" si="157"/>
        <v>1.2847386393485685</v>
      </c>
      <c r="AD61">
        <f t="shared" si="158"/>
        <v>1.3242853017614784</v>
      </c>
      <c r="AE61">
        <f t="shared" si="159"/>
        <v>3.663716814159292</v>
      </c>
      <c r="AF61">
        <f t="shared" si="160"/>
        <v>1.4080882352941178</v>
      </c>
      <c r="AG61">
        <f t="shared" si="161"/>
        <v>1.5604075691411936</v>
      </c>
      <c r="AH61">
        <f t="shared" si="162"/>
        <v>1.193633952254642</v>
      </c>
      <c r="AI61">
        <f t="shared" si="163"/>
        <v>0.77928692699490665</v>
      </c>
      <c r="AJ61">
        <f t="shared" si="164"/>
        <v>1.8555555555555556</v>
      </c>
      <c r="AK61">
        <f t="shared" si="165"/>
        <v>0.88662790697674421</v>
      </c>
      <c r="AL61">
        <f t="shared" si="154"/>
        <v>2</v>
      </c>
      <c r="AM61">
        <f t="shared" si="193"/>
        <v>2.2999999999999998</v>
      </c>
      <c r="AN61">
        <f t="shared" si="193"/>
        <v>2</v>
      </c>
      <c r="AO61">
        <f t="shared" si="193"/>
        <v>1.3</v>
      </c>
      <c r="AP61">
        <f t="shared" si="193"/>
        <v>2.4</v>
      </c>
      <c r="AQ61">
        <f t="shared" si="193"/>
        <v>2.6</v>
      </c>
      <c r="AR61">
        <f t="shared" si="193"/>
        <v>1.8</v>
      </c>
      <c r="AS61">
        <f t="shared" si="193"/>
        <v>4</v>
      </c>
      <c r="AT61">
        <f t="shared" si="193"/>
        <v>0.6</v>
      </c>
      <c r="AU61">
        <f t="shared" si="194"/>
        <v>2673</v>
      </c>
      <c r="AV61">
        <f t="shared" si="194"/>
        <v>2538</v>
      </c>
      <c r="AW61">
        <f t="shared" si="194"/>
        <v>137</v>
      </c>
      <c r="AX61">
        <f t="shared" si="194"/>
        <v>191</v>
      </c>
      <c r="AY61">
        <f t="shared" si="194"/>
        <v>613</v>
      </c>
      <c r="AZ61">
        <f t="shared" si="194"/>
        <v>435</v>
      </c>
      <c r="BA61">
        <f t="shared" si="194"/>
        <v>305</v>
      </c>
      <c r="BB61">
        <f t="shared" si="194"/>
        <v>506</v>
      </c>
      <c r="BC61">
        <f t="shared" si="194"/>
        <v>135</v>
      </c>
      <c r="BD61">
        <f t="shared" si="194"/>
        <v>3.7</v>
      </c>
      <c r="BE61">
        <f t="shared" si="194"/>
        <v>4.2</v>
      </c>
      <c r="BF61">
        <f t="shared" si="194"/>
        <v>5.8</v>
      </c>
      <c r="BG61">
        <f t="shared" si="194"/>
        <v>2.7</v>
      </c>
      <c r="BH61">
        <f t="shared" si="194"/>
        <v>4.3</v>
      </c>
      <c r="BI61">
        <f t="shared" si="194"/>
        <v>5.4</v>
      </c>
      <c r="BJ61">
        <f t="shared" si="194"/>
        <v>2.6</v>
      </c>
      <c r="BK61">
        <f t="shared" si="194"/>
        <v>6.8</v>
      </c>
      <c r="BL61">
        <f t="shared" si="194"/>
        <v>1.4</v>
      </c>
      <c r="BM61">
        <f t="shared" si="194"/>
        <v>4866</v>
      </c>
      <c r="BN61">
        <f t="shared" si="194"/>
        <v>4570</v>
      </c>
      <c r="BO61">
        <f t="shared" si="194"/>
        <v>407</v>
      </c>
      <c r="BP61">
        <f t="shared" si="194"/>
        <v>383</v>
      </c>
      <c r="BQ61">
        <f t="shared" si="194"/>
        <v>1087</v>
      </c>
      <c r="BR61">
        <f t="shared" si="194"/>
        <v>882</v>
      </c>
      <c r="BS61">
        <f t="shared" si="194"/>
        <v>433</v>
      </c>
      <c r="BT61">
        <f t="shared" si="194"/>
        <v>846</v>
      </c>
      <c r="BU61">
        <f t="shared" si="194"/>
        <v>296</v>
      </c>
      <c r="BV61">
        <f t="shared" si="189"/>
        <v>3.7</v>
      </c>
      <c r="BW61">
        <f t="shared" si="189"/>
        <v>4.2</v>
      </c>
      <c r="BX61">
        <f t="shared" si="189"/>
        <v>5.9</v>
      </c>
      <c r="BY61">
        <f t="shared" si="189"/>
        <v>2.7</v>
      </c>
      <c r="BZ61">
        <f t="shared" si="189"/>
        <v>4.2</v>
      </c>
      <c r="CA61">
        <f t="shared" si="189"/>
        <v>5.5</v>
      </c>
      <c r="CB61">
        <f t="shared" si="189"/>
        <v>2.7</v>
      </c>
      <c r="CC61">
        <f t="shared" si="189"/>
        <v>6.7</v>
      </c>
      <c r="CD61">
        <f t="shared" si="189"/>
        <v>1.4</v>
      </c>
    </row>
    <row r="62" spans="1:82" x14ac:dyDescent="0.25">
      <c r="A62" s="7">
        <f>'DLX - JOLTS'!B63</f>
        <v>38200</v>
      </c>
      <c r="B62">
        <f t="shared" si="190"/>
        <v>3623</v>
      </c>
      <c r="C62">
        <f t="shared" si="190"/>
        <v>3299</v>
      </c>
      <c r="D62">
        <f t="shared" si="190"/>
        <v>131</v>
      </c>
      <c r="E62">
        <f t="shared" si="190"/>
        <v>277</v>
      </c>
      <c r="F62">
        <f t="shared" si="190"/>
        <v>643</v>
      </c>
      <c r="G62">
        <f t="shared" si="190"/>
        <v>685</v>
      </c>
      <c r="H62">
        <f t="shared" si="190"/>
        <v>594</v>
      </c>
      <c r="I62">
        <f t="shared" si="190"/>
        <v>460</v>
      </c>
      <c r="J62">
        <f t="shared" si="190"/>
        <v>324</v>
      </c>
      <c r="K62">
        <f t="shared" si="190"/>
        <v>5094</v>
      </c>
      <c r="L62">
        <f t="shared" si="191"/>
        <v>4795</v>
      </c>
      <c r="M62">
        <f t="shared" si="191"/>
        <v>430</v>
      </c>
      <c r="N62">
        <f t="shared" si="191"/>
        <v>409</v>
      </c>
      <c r="O62">
        <f t="shared" si="191"/>
        <v>1106</v>
      </c>
      <c r="P62">
        <f t="shared" si="191"/>
        <v>932</v>
      </c>
      <c r="Q62">
        <f t="shared" si="191"/>
        <v>488</v>
      </c>
      <c r="R62">
        <f t="shared" si="191"/>
        <v>868</v>
      </c>
      <c r="S62">
        <f t="shared" si="191"/>
        <v>299</v>
      </c>
      <c r="T62">
        <f t="shared" si="191"/>
        <v>2.7</v>
      </c>
      <c r="U62">
        <f t="shared" si="191"/>
        <v>2.9</v>
      </c>
      <c r="V62">
        <f t="shared" si="192"/>
        <v>1.8</v>
      </c>
      <c r="W62">
        <f t="shared" si="192"/>
        <v>1.9</v>
      </c>
      <c r="X62">
        <f t="shared" si="192"/>
        <v>2.5</v>
      </c>
      <c r="Y62">
        <f t="shared" si="192"/>
        <v>4</v>
      </c>
      <c r="Z62">
        <f t="shared" si="192"/>
        <v>3.4</v>
      </c>
      <c r="AA62">
        <f t="shared" si="192"/>
        <v>3.6</v>
      </c>
      <c r="AB62">
        <f t="shared" si="192"/>
        <v>1.5</v>
      </c>
      <c r="AC62">
        <f t="shared" si="157"/>
        <v>1.4060171128898702</v>
      </c>
      <c r="AD62">
        <f t="shared" si="158"/>
        <v>1.4534707487117309</v>
      </c>
      <c r="AE62">
        <f t="shared" si="159"/>
        <v>3.282442748091603</v>
      </c>
      <c r="AF62">
        <f t="shared" si="160"/>
        <v>1.476534296028881</v>
      </c>
      <c r="AG62">
        <f t="shared" si="161"/>
        <v>1.7200622083981338</v>
      </c>
      <c r="AH62">
        <f t="shared" si="162"/>
        <v>1.3605839416058394</v>
      </c>
      <c r="AI62">
        <f t="shared" si="163"/>
        <v>0.82154882154882158</v>
      </c>
      <c r="AJ62">
        <f t="shared" si="164"/>
        <v>1.8869565217391304</v>
      </c>
      <c r="AK62">
        <f t="shared" si="165"/>
        <v>0.9228395061728395</v>
      </c>
      <c r="AL62">
        <f t="shared" si="154"/>
        <v>2</v>
      </c>
      <c r="AM62">
        <f t="shared" si="193"/>
        <v>2.2000000000000002</v>
      </c>
      <c r="AN62">
        <f t="shared" si="193"/>
        <v>2.2000000000000002</v>
      </c>
      <c r="AO62">
        <f t="shared" si="193"/>
        <v>1.2</v>
      </c>
      <c r="AP62">
        <f t="shared" si="193"/>
        <v>2.4</v>
      </c>
      <c r="AQ62">
        <f t="shared" si="193"/>
        <v>2.8</v>
      </c>
      <c r="AR62">
        <f t="shared" si="193"/>
        <v>1.6</v>
      </c>
      <c r="AS62">
        <f t="shared" si="193"/>
        <v>4.2</v>
      </c>
      <c r="AT62">
        <f t="shared" si="193"/>
        <v>0.6</v>
      </c>
      <c r="AU62">
        <f t="shared" si="194"/>
        <v>2588</v>
      </c>
      <c r="AV62">
        <f t="shared" si="194"/>
        <v>2459</v>
      </c>
      <c r="AW62">
        <f t="shared" si="194"/>
        <v>157</v>
      </c>
      <c r="AX62">
        <f t="shared" si="194"/>
        <v>171</v>
      </c>
      <c r="AY62">
        <f t="shared" si="194"/>
        <v>601</v>
      </c>
      <c r="AZ62">
        <f t="shared" si="194"/>
        <v>453</v>
      </c>
      <c r="BA62">
        <f t="shared" si="194"/>
        <v>268</v>
      </c>
      <c r="BB62">
        <f t="shared" si="194"/>
        <v>521</v>
      </c>
      <c r="BC62">
        <f t="shared" si="194"/>
        <v>129</v>
      </c>
      <c r="BD62">
        <f t="shared" si="194"/>
        <v>3.8</v>
      </c>
      <c r="BE62">
        <f t="shared" si="194"/>
        <v>4.3</v>
      </c>
      <c r="BF62">
        <f t="shared" si="194"/>
        <v>6.1</v>
      </c>
      <c r="BG62">
        <f t="shared" si="194"/>
        <v>2.8</v>
      </c>
      <c r="BH62">
        <f t="shared" si="194"/>
        <v>4.2</v>
      </c>
      <c r="BI62">
        <f t="shared" si="194"/>
        <v>5.5</v>
      </c>
      <c r="BJ62">
        <f t="shared" si="194"/>
        <v>2.6</v>
      </c>
      <c r="BK62">
        <f t="shared" si="194"/>
        <v>7</v>
      </c>
      <c r="BL62">
        <f t="shared" si="194"/>
        <v>1.3</v>
      </c>
      <c r="BM62">
        <f t="shared" si="194"/>
        <v>4957</v>
      </c>
      <c r="BN62">
        <f t="shared" si="194"/>
        <v>4678</v>
      </c>
      <c r="BO62">
        <f t="shared" si="194"/>
        <v>424</v>
      </c>
      <c r="BP62">
        <f t="shared" si="194"/>
        <v>407</v>
      </c>
      <c r="BQ62">
        <f t="shared" si="194"/>
        <v>1084</v>
      </c>
      <c r="BR62">
        <f t="shared" si="194"/>
        <v>898</v>
      </c>
      <c r="BS62">
        <f t="shared" si="194"/>
        <v>445</v>
      </c>
      <c r="BT62">
        <f t="shared" si="194"/>
        <v>878</v>
      </c>
      <c r="BU62">
        <f t="shared" si="194"/>
        <v>279</v>
      </c>
      <c r="BV62">
        <f t="shared" si="189"/>
        <v>3.9</v>
      </c>
      <c r="BW62">
        <f t="shared" si="189"/>
        <v>4.4000000000000004</v>
      </c>
      <c r="BX62">
        <f t="shared" si="189"/>
        <v>6.1</v>
      </c>
      <c r="BY62">
        <f t="shared" si="189"/>
        <v>2.9</v>
      </c>
      <c r="BZ62">
        <f t="shared" si="189"/>
        <v>4.3</v>
      </c>
      <c r="CA62">
        <f t="shared" si="189"/>
        <v>5.7</v>
      </c>
      <c r="CB62">
        <f t="shared" si="189"/>
        <v>2.9</v>
      </c>
      <c r="CC62">
        <f t="shared" si="189"/>
        <v>7</v>
      </c>
      <c r="CD62">
        <f t="shared" si="189"/>
        <v>1.4</v>
      </c>
    </row>
    <row r="63" spans="1:82" x14ac:dyDescent="0.25">
      <c r="A63" s="7">
        <f>'DLX - JOLTS'!B64</f>
        <v>38231</v>
      </c>
      <c r="B63">
        <f t="shared" si="190"/>
        <v>3754</v>
      </c>
      <c r="C63">
        <f t="shared" si="190"/>
        <v>3403</v>
      </c>
      <c r="D63">
        <f t="shared" si="190"/>
        <v>113</v>
      </c>
      <c r="E63">
        <f t="shared" si="190"/>
        <v>263</v>
      </c>
      <c r="F63">
        <f t="shared" si="190"/>
        <v>695</v>
      </c>
      <c r="G63">
        <f t="shared" si="190"/>
        <v>706</v>
      </c>
      <c r="H63">
        <f t="shared" si="190"/>
        <v>601</v>
      </c>
      <c r="I63">
        <f t="shared" si="190"/>
        <v>468</v>
      </c>
      <c r="J63">
        <f t="shared" si="190"/>
        <v>352</v>
      </c>
      <c r="K63">
        <f t="shared" si="190"/>
        <v>5057</v>
      </c>
      <c r="L63">
        <f t="shared" si="191"/>
        <v>4733</v>
      </c>
      <c r="M63">
        <f t="shared" si="191"/>
        <v>444</v>
      </c>
      <c r="N63">
        <f t="shared" si="191"/>
        <v>388</v>
      </c>
      <c r="O63">
        <f t="shared" si="191"/>
        <v>1072</v>
      </c>
      <c r="P63">
        <f t="shared" si="191"/>
        <v>920</v>
      </c>
      <c r="Q63">
        <f t="shared" si="191"/>
        <v>462</v>
      </c>
      <c r="R63">
        <f t="shared" si="191"/>
        <v>897</v>
      </c>
      <c r="S63">
        <f t="shared" si="191"/>
        <v>324</v>
      </c>
      <c r="T63">
        <f t="shared" si="191"/>
        <v>2.8</v>
      </c>
      <c r="U63">
        <f t="shared" si="191"/>
        <v>3</v>
      </c>
      <c r="V63">
        <f t="shared" si="192"/>
        <v>1.6</v>
      </c>
      <c r="W63">
        <f t="shared" si="192"/>
        <v>1.8</v>
      </c>
      <c r="X63">
        <f t="shared" si="192"/>
        <v>2.6</v>
      </c>
      <c r="Y63">
        <f t="shared" si="192"/>
        <v>4.0999999999999996</v>
      </c>
      <c r="Z63">
        <f t="shared" si="192"/>
        <v>3.4</v>
      </c>
      <c r="AA63">
        <f t="shared" si="192"/>
        <v>3.6</v>
      </c>
      <c r="AB63">
        <f t="shared" si="192"/>
        <v>1.6</v>
      </c>
      <c r="AC63">
        <f t="shared" si="157"/>
        <v>1.3470964304741608</v>
      </c>
      <c r="AD63">
        <f t="shared" si="158"/>
        <v>1.3908316191595651</v>
      </c>
      <c r="AE63">
        <f t="shared" si="159"/>
        <v>3.9292035398230087</v>
      </c>
      <c r="AF63">
        <f t="shared" si="160"/>
        <v>1.4752851711026616</v>
      </c>
      <c r="AG63">
        <f t="shared" si="161"/>
        <v>1.5424460431654676</v>
      </c>
      <c r="AH63">
        <f t="shared" si="162"/>
        <v>1.3031161473087818</v>
      </c>
      <c r="AI63">
        <f t="shared" si="163"/>
        <v>0.7687188019966722</v>
      </c>
      <c r="AJ63">
        <f t="shared" si="164"/>
        <v>1.9166666666666667</v>
      </c>
      <c r="AK63">
        <f t="shared" si="165"/>
        <v>0.92045454545454541</v>
      </c>
      <c r="AL63">
        <f t="shared" si="154"/>
        <v>2</v>
      </c>
      <c r="AM63">
        <f t="shared" si="193"/>
        <v>2.2000000000000002</v>
      </c>
      <c r="AN63">
        <f t="shared" si="193"/>
        <v>2.4</v>
      </c>
      <c r="AO63">
        <f t="shared" si="193"/>
        <v>1.5</v>
      </c>
      <c r="AP63">
        <f t="shared" si="193"/>
        <v>2.2999999999999998</v>
      </c>
      <c r="AQ63">
        <f t="shared" si="193"/>
        <v>2.7</v>
      </c>
      <c r="AR63">
        <f t="shared" si="193"/>
        <v>1.6</v>
      </c>
      <c r="AS63">
        <f t="shared" si="193"/>
        <v>4</v>
      </c>
      <c r="AT63">
        <f t="shared" si="193"/>
        <v>0.6</v>
      </c>
      <c r="AU63">
        <f t="shared" si="194"/>
        <v>2603</v>
      </c>
      <c r="AV63">
        <f t="shared" si="194"/>
        <v>2468</v>
      </c>
      <c r="AW63">
        <f t="shared" si="194"/>
        <v>167</v>
      </c>
      <c r="AX63">
        <f t="shared" si="194"/>
        <v>208</v>
      </c>
      <c r="AY63">
        <f t="shared" si="194"/>
        <v>590</v>
      </c>
      <c r="AZ63">
        <f t="shared" si="194"/>
        <v>442</v>
      </c>
      <c r="BA63">
        <f t="shared" si="194"/>
        <v>264</v>
      </c>
      <c r="BB63">
        <f t="shared" si="194"/>
        <v>497</v>
      </c>
      <c r="BC63">
        <f t="shared" si="194"/>
        <v>135</v>
      </c>
      <c r="BD63">
        <f t="shared" si="194"/>
        <v>3.7</v>
      </c>
      <c r="BE63">
        <f t="shared" si="194"/>
        <v>4.2</v>
      </c>
      <c r="BF63">
        <f t="shared" si="194"/>
        <v>6</v>
      </c>
      <c r="BG63">
        <f t="shared" si="194"/>
        <v>2.8</v>
      </c>
      <c r="BH63">
        <f t="shared" si="194"/>
        <v>3.9</v>
      </c>
      <c r="BI63">
        <f t="shared" si="194"/>
        <v>5.4</v>
      </c>
      <c r="BJ63">
        <f t="shared" si="194"/>
        <v>2.8</v>
      </c>
      <c r="BK63">
        <f t="shared" si="194"/>
        <v>6.7</v>
      </c>
      <c r="BL63">
        <f t="shared" si="194"/>
        <v>1.4</v>
      </c>
      <c r="BM63">
        <f t="shared" si="194"/>
        <v>4877</v>
      </c>
      <c r="BN63">
        <f t="shared" si="194"/>
        <v>4572</v>
      </c>
      <c r="BO63">
        <f t="shared" si="194"/>
        <v>420</v>
      </c>
      <c r="BP63">
        <f t="shared" si="194"/>
        <v>401</v>
      </c>
      <c r="BQ63">
        <f t="shared" si="194"/>
        <v>992</v>
      </c>
      <c r="BR63">
        <f t="shared" si="194"/>
        <v>882</v>
      </c>
      <c r="BS63">
        <f t="shared" si="194"/>
        <v>480</v>
      </c>
      <c r="BT63">
        <f t="shared" si="194"/>
        <v>837</v>
      </c>
      <c r="BU63">
        <f t="shared" si="194"/>
        <v>306</v>
      </c>
      <c r="BV63">
        <f t="shared" si="189"/>
        <v>3.8</v>
      </c>
      <c r="BW63">
        <f t="shared" si="189"/>
        <v>4.3</v>
      </c>
      <c r="BX63">
        <f t="shared" si="189"/>
        <v>6.3</v>
      </c>
      <c r="BY63">
        <f t="shared" si="189"/>
        <v>2.7</v>
      </c>
      <c r="BZ63">
        <f t="shared" si="189"/>
        <v>4.2</v>
      </c>
      <c r="CA63">
        <f t="shared" si="189"/>
        <v>5.6</v>
      </c>
      <c r="CB63">
        <f t="shared" si="189"/>
        <v>2.7</v>
      </c>
      <c r="CC63">
        <f t="shared" si="189"/>
        <v>7.1</v>
      </c>
      <c r="CD63">
        <f t="shared" si="189"/>
        <v>1.5</v>
      </c>
    </row>
    <row r="64" spans="1:82" x14ac:dyDescent="0.25">
      <c r="A64" s="7">
        <f>'DLX - JOLTS'!B65</f>
        <v>38261</v>
      </c>
      <c r="B64">
        <f t="shared" si="190"/>
        <v>3836</v>
      </c>
      <c r="C64">
        <f t="shared" si="190"/>
        <v>3445</v>
      </c>
      <c r="D64">
        <f t="shared" si="190"/>
        <v>144</v>
      </c>
      <c r="E64">
        <f t="shared" si="190"/>
        <v>284</v>
      </c>
      <c r="F64">
        <f t="shared" si="190"/>
        <v>623</v>
      </c>
      <c r="G64">
        <f t="shared" si="190"/>
        <v>732</v>
      </c>
      <c r="H64">
        <f t="shared" si="190"/>
        <v>645</v>
      </c>
      <c r="I64">
        <f t="shared" si="190"/>
        <v>469</v>
      </c>
      <c r="J64">
        <f t="shared" si="190"/>
        <v>391</v>
      </c>
      <c r="K64">
        <f t="shared" si="190"/>
        <v>5155</v>
      </c>
      <c r="L64">
        <f t="shared" si="191"/>
        <v>4824</v>
      </c>
      <c r="M64">
        <f t="shared" si="191"/>
        <v>494</v>
      </c>
      <c r="N64">
        <f t="shared" si="191"/>
        <v>376</v>
      </c>
      <c r="O64">
        <f t="shared" si="191"/>
        <v>1119</v>
      </c>
      <c r="P64">
        <f t="shared" si="191"/>
        <v>897</v>
      </c>
      <c r="Q64">
        <f t="shared" si="191"/>
        <v>502</v>
      </c>
      <c r="R64">
        <f t="shared" si="191"/>
        <v>887</v>
      </c>
      <c r="S64">
        <f t="shared" si="191"/>
        <v>331</v>
      </c>
      <c r="T64">
        <f t="shared" si="191"/>
        <v>2.8</v>
      </c>
      <c r="U64">
        <f t="shared" si="191"/>
        <v>3</v>
      </c>
      <c r="V64">
        <f t="shared" si="192"/>
        <v>2</v>
      </c>
      <c r="W64">
        <f t="shared" si="192"/>
        <v>1.9</v>
      </c>
      <c r="X64">
        <f t="shared" si="192"/>
        <v>2.4</v>
      </c>
      <c r="Y64">
        <f t="shared" si="192"/>
        <v>4.2</v>
      </c>
      <c r="Z64">
        <f t="shared" si="192"/>
        <v>3.6</v>
      </c>
      <c r="AA64">
        <f t="shared" si="192"/>
        <v>3.6</v>
      </c>
      <c r="AB64">
        <f t="shared" si="192"/>
        <v>1.8</v>
      </c>
      <c r="AC64">
        <f t="shared" si="157"/>
        <v>1.3438477580813348</v>
      </c>
      <c r="AD64">
        <f t="shared" si="158"/>
        <v>1.400290275761974</v>
      </c>
      <c r="AE64">
        <f t="shared" si="159"/>
        <v>3.4305555555555554</v>
      </c>
      <c r="AF64">
        <f t="shared" si="160"/>
        <v>1.323943661971831</v>
      </c>
      <c r="AG64">
        <f t="shared" si="161"/>
        <v>1.796147672552167</v>
      </c>
      <c r="AH64">
        <f t="shared" si="162"/>
        <v>1.2254098360655739</v>
      </c>
      <c r="AI64">
        <f t="shared" si="163"/>
        <v>0.77829457364341081</v>
      </c>
      <c r="AJ64">
        <f t="shared" si="164"/>
        <v>1.8912579957356077</v>
      </c>
      <c r="AK64">
        <f t="shared" si="165"/>
        <v>0.84654731457800514</v>
      </c>
      <c r="AL64">
        <f t="shared" si="154"/>
        <v>2</v>
      </c>
      <c r="AM64">
        <f t="shared" si="193"/>
        <v>2.2999999999999998</v>
      </c>
      <c r="AN64">
        <f t="shared" si="193"/>
        <v>2.2999999999999998</v>
      </c>
      <c r="AO64">
        <f t="shared" si="193"/>
        <v>1.3</v>
      </c>
      <c r="AP64">
        <f t="shared" si="193"/>
        <v>2.4</v>
      </c>
      <c r="AQ64">
        <f t="shared" si="193"/>
        <v>2.7</v>
      </c>
      <c r="AR64">
        <f t="shared" si="193"/>
        <v>1.5</v>
      </c>
      <c r="AS64">
        <f t="shared" si="193"/>
        <v>3.9</v>
      </c>
      <c r="AT64">
        <f t="shared" si="193"/>
        <v>0.6</v>
      </c>
      <c r="AU64">
        <f t="shared" si="194"/>
        <v>2623</v>
      </c>
      <c r="AV64">
        <f t="shared" si="194"/>
        <v>2496</v>
      </c>
      <c r="AW64">
        <f t="shared" si="194"/>
        <v>165</v>
      </c>
      <c r="AX64">
        <f t="shared" si="194"/>
        <v>182</v>
      </c>
      <c r="AY64">
        <f t="shared" si="194"/>
        <v>612</v>
      </c>
      <c r="AZ64">
        <f t="shared" si="194"/>
        <v>441</v>
      </c>
      <c r="BA64">
        <f t="shared" si="194"/>
        <v>256</v>
      </c>
      <c r="BB64">
        <f t="shared" si="194"/>
        <v>495</v>
      </c>
      <c r="BC64">
        <f t="shared" si="194"/>
        <v>127</v>
      </c>
      <c r="BD64">
        <f t="shared" si="194"/>
        <v>3.6</v>
      </c>
      <c r="BE64">
        <f t="shared" si="194"/>
        <v>4.0999999999999996</v>
      </c>
      <c r="BF64">
        <f t="shared" si="194"/>
        <v>6.3</v>
      </c>
      <c r="BG64">
        <f t="shared" si="194"/>
        <v>2.6</v>
      </c>
      <c r="BH64">
        <f t="shared" si="194"/>
        <v>4.0999999999999996</v>
      </c>
      <c r="BI64">
        <f t="shared" si="194"/>
        <v>4.8</v>
      </c>
      <c r="BJ64">
        <f t="shared" si="194"/>
        <v>2.4</v>
      </c>
      <c r="BK64">
        <f t="shared" si="194"/>
        <v>6.8</v>
      </c>
      <c r="BL64">
        <f t="shared" si="194"/>
        <v>1.4</v>
      </c>
      <c r="BM64">
        <f t="shared" si="194"/>
        <v>4796</v>
      </c>
      <c r="BN64">
        <f t="shared" si="194"/>
        <v>4486</v>
      </c>
      <c r="BO64">
        <f t="shared" si="194"/>
        <v>443</v>
      </c>
      <c r="BP64">
        <f t="shared" si="194"/>
        <v>374</v>
      </c>
      <c r="BQ64">
        <f t="shared" si="194"/>
        <v>1062</v>
      </c>
      <c r="BR64">
        <f t="shared" si="194"/>
        <v>802</v>
      </c>
      <c r="BS64">
        <f t="shared" si="194"/>
        <v>402</v>
      </c>
      <c r="BT64">
        <f t="shared" si="194"/>
        <v>852</v>
      </c>
      <c r="BU64">
        <f t="shared" si="194"/>
        <v>310</v>
      </c>
      <c r="BV64">
        <f t="shared" si="189"/>
        <v>3.9</v>
      </c>
      <c r="BW64">
        <f t="shared" si="189"/>
        <v>4.4000000000000004</v>
      </c>
      <c r="BX64">
        <f t="shared" si="189"/>
        <v>7</v>
      </c>
      <c r="BY64">
        <f t="shared" si="189"/>
        <v>2.6</v>
      </c>
      <c r="BZ64">
        <f t="shared" si="189"/>
        <v>4.4000000000000004</v>
      </c>
      <c r="CA64">
        <f t="shared" si="189"/>
        <v>5.4</v>
      </c>
      <c r="CB64">
        <f t="shared" si="189"/>
        <v>2.9</v>
      </c>
      <c r="CC64">
        <f t="shared" si="189"/>
        <v>7</v>
      </c>
      <c r="CD64">
        <f t="shared" si="189"/>
        <v>1.5</v>
      </c>
    </row>
    <row r="65" spans="1:82" x14ac:dyDescent="0.25">
      <c r="A65" s="7">
        <f>'DLX - JOLTS'!B66</f>
        <v>38292</v>
      </c>
      <c r="B65">
        <f t="shared" si="190"/>
        <v>3383</v>
      </c>
      <c r="C65">
        <f t="shared" si="190"/>
        <v>3013</v>
      </c>
      <c r="D65">
        <f t="shared" si="190"/>
        <v>149</v>
      </c>
      <c r="E65">
        <f t="shared" si="190"/>
        <v>246</v>
      </c>
      <c r="F65">
        <f t="shared" si="190"/>
        <v>547</v>
      </c>
      <c r="G65">
        <f t="shared" si="190"/>
        <v>607</v>
      </c>
      <c r="H65">
        <f t="shared" si="190"/>
        <v>602</v>
      </c>
      <c r="I65">
        <f t="shared" si="190"/>
        <v>393</v>
      </c>
      <c r="J65">
        <f t="shared" si="190"/>
        <v>370</v>
      </c>
      <c r="K65">
        <f t="shared" si="190"/>
        <v>5199</v>
      </c>
      <c r="L65">
        <f t="shared" si="191"/>
        <v>4855</v>
      </c>
      <c r="M65">
        <f t="shared" si="191"/>
        <v>437</v>
      </c>
      <c r="N65">
        <f t="shared" si="191"/>
        <v>370</v>
      </c>
      <c r="O65">
        <f t="shared" si="191"/>
        <v>1130</v>
      </c>
      <c r="P65">
        <f t="shared" si="191"/>
        <v>993</v>
      </c>
      <c r="Q65">
        <f t="shared" si="191"/>
        <v>490</v>
      </c>
      <c r="R65">
        <f t="shared" si="191"/>
        <v>859</v>
      </c>
      <c r="S65">
        <f t="shared" si="191"/>
        <v>344</v>
      </c>
      <c r="T65">
        <f t="shared" si="191"/>
        <v>2.5</v>
      </c>
      <c r="U65">
        <f t="shared" si="191"/>
        <v>2.7</v>
      </c>
      <c r="V65">
        <f t="shared" si="192"/>
        <v>2.1</v>
      </c>
      <c r="W65">
        <f t="shared" si="192"/>
        <v>1.7</v>
      </c>
      <c r="X65">
        <f t="shared" si="192"/>
        <v>2.1</v>
      </c>
      <c r="Y65">
        <f t="shared" si="192"/>
        <v>3.5</v>
      </c>
      <c r="Z65">
        <f t="shared" si="192"/>
        <v>3.4</v>
      </c>
      <c r="AA65">
        <f t="shared" si="192"/>
        <v>3</v>
      </c>
      <c r="AB65">
        <f t="shared" si="192"/>
        <v>1.7</v>
      </c>
      <c r="AC65">
        <f t="shared" si="157"/>
        <v>1.5368016553355011</v>
      </c>
      <c r="AD65">
        <f t="shared" si="158"/>
        <v>1.6113508131430467</v>
      </c>
      <c r="AE65">
        <f t="shared" si="159"/>
        <v>2.9328859060402683</v>
      </c>
      <c r="AF65">
        <f t="shared" si="160"/>
        <v>1.5040650406504066</v>
      </c>
      <c r="AG65">
        <f t="shared" si="161"/>
        <v>2.0658135283363803</v>
      </c>
      <c r="AH65">
        <f t="shared" si="162"/>
        <v>1.6359143327841845</v>
      </c>
      <c r="AI65">
        <f t="shared" si="163"/>
        <v>0.81395348837209303</v>
      </c>
      <c r="AJ65">
        <f t="shared" si="164"/>
        <v>2.1857506361323153</v>
      </c>
      <c r="AK65">
        <f t="shared" si="165"/>
        <v>0.92972972972972978</v>
      </c>
      <c r="AL65">
        <f t="shared" si="154"/>
        <v>2.2000000000000002</v>
      </c>
      <c r="AM65">
        <f t="shared" si="193"/>
        <v>2.5</v>
      </c>
      <c r="AN65">
        <f t="shared" si="193"/>
        <v>2.4</v>
      </c>
      <c r="AO65">
        <f t="shared" si="193"/>
        <v>1.5</v>
      </c>
      <c r="AP65">
        <f t="shared" si="193"/>
        <v>2.6</v>
      </c>
      <c r="AQ65">
        <f t="shared" si="193"/>
        <v>3</v>
      </c>
      <c r="AR65">
        <f t="shared" si="193"/>
        <v>1.6</v>
      </c>
      <c r="AS65">
        <f t="shared" si="193"/>
        <v>4.5999999999999996</v>
      </c>
      <c r="AT65">
        <f t="shared" si="193"/>
        <v>0.6</v>
      </c>
      <c r="AU65">
        <f t="shared" si="194"/>
        <v>2854</v>
      </c>
      <c r="AV65">
        <f t="shared" si="194"/>
        <v>2718</v>
      </c>
      <c r="AW65">
        <f t="shared" si="194"/>
        <v>173</v>
      </c>
      <c r="AX65">
        <f t="shared" si="194"/>
        <v>210</v>
      </c>
      <c r="AY65">
        <f t="shared" si="194"/>
        <v>664</v>
      </c>
      <c r="AZ65">
        <f t="shared" si="194"/>
        <v>492</v>
      </c>
      <c r="BA65">
        <f t="shared" ref="AU65:BU71" si="195">VLOOKUP($A65,JOLTS_data,BA$3+1)</f>
        <v>281</v>
      </c>
      <c r="BB65">
        <f t="shared" si="195"/>
        <v>580</v>
      </c>
      <c r="BC65">
        <f t="shared" si="195"/>
        <v>136</v>
      </c>
      <c r="BD65">
        <f t="shared" si="195"/>
        <v>3.9</v>
      </c>
      <c r="BE65">
        <f t="shared" si="195"/>
        <v>4.4000000000000004</v>
      </c>
      <c r="BF65">
        <f t="shared" si="195"/>
        <v>5.8</v>
      </c>
      <c r="BG65">
        <f t="shared" si="195"/>
        <v>2.8</v>
      </c>
      <c r="BH65">
        <f t="shared" si="195"/>
        <v>4.4000000000000004</v>
      </c>
      <c r="BI65">
        <f t="shared" si="195"/>
        <v>5.9</v>
      </c>
      <c r="BJ65">
        <f t="shared" si="195"/>
        <v>2.7</v>
      </c>
      <c r="BK65">
        <f t="shared" si="195"/>
        <v>6.8</v>
      </c>
      <c r="BL65">
        <f t="shared" si="195"/>
        <v>1.4</v>
      </c>
      <c r="BM65">
        <f t="shared" si="195"/>
        <v>5152</v>
      </c>
      <c r="BN65">
        <f t="shared" si="195"/>
        <v>4843</v>
      </c>
      <c r="BO65">
        <f t="shared" si="195"/>
        <v>414</v>
      </c>
      <c r="BP65">
        <f t="shared" si="195"/>
        <v>396</v>
      </c>
      <c r="BQ65">
        <f t="shared" si="195"/>
        <v>1131</v>
      </c>
      <c r="BR65">
        <f t="shared" si="195"/>
        <v>975</v>
      </c>
      <c r="BS65">
        <f t="shared" si="195"/>
        <v>465</v>
      </c>
      <c r="BT65">
        <f t="shared" si="195"/>
        <v>860</v>
      </c>
      <c r="BU65">
        <f t="shared" si="195"/>
        <v>309</v>
      </c>
      <c r="BV65">
        <f t="shared" si="189"/>
        <v>3.9</v>
      </c>
      <c r="BW65">
        <f t="shared" si="189"/>
        <v>4.4000000000000004</v>
      </c>
      <c r="BX65">
        <f t="shared" si="189"/>
        <v>6.2</v>
      </c>
      <c r="BY65">
        <f t="shared" si="189"/>
        <v>2.6</v>
      </c>
      <c r="BZ65">
        <f t="shared" si="189"/>
        <v>4.4000000000000004</v>
      </c>
      <c r="CA65">
        <f t="shared" si="189"/>
        <v>6</v>
      </c>
      <c r="CB65">
        <f t="shared" si="189"/>
        <v>2.9</v>
      </c>
      <c r="CC65">
        <f t="shared" si="189"/>
        <v>6.8</v>
      </c>
      <c r="CD65">
        <f t="shared" si="189"/>
        <v>1.6</v>
      </c>
    </row>
    <row r="66" spans="1:82" x14ac:dyDescent="0.25">
      <c r="A66" s="7">
        <f>'DLX - JOLTS'!B67</f>
        <v>38322</v>
      </c>
      <c r="B66">
        <f t="shared" si="190"/>
        <v>3808</v>
      </c>
      <c r="C66">
        <f t="shared" si="190"/>
        <v>3415</v>
      </c>
      <c r="D66">
        <f t="shared" si="190"/>
        <v>148</v>
      </c>
      <c r="E66">
        <f t="shared" si="190"/>
        <v>271</v>
      </c>
      <c r="F66">
        <f t="shared" si="190"/>
        <v>633</v>
      </c>
      <c r="G66">
        <f t="shared" si="190"/>
        <v>705</v>
      </c>
      <c r="H66">
        <f t="shared" si="190"/>
        <v>637</v>
      </c>
      <c r="I66">
        <f t="shared" si="190"/>
        <v>463</v>
      </c>
      <c r="J66">
        <f t="shared" si="190"/>
        <v>393</v>
      </c>
      <c r="K66">
        <f t="shared" si="190"/>
        <v>5190</v>
      </c>
      <c r="L66">
        <f t="shared" si="191"/>
        <v>4866</v>
      </c>
      <c r="M66">
        <f t="shared" si="191"/>
        <v>452</v>
      </c>
      <c r="N66">
        <f t="shared" si="191"/>
        <v>358</v>
      </c>
      <c r="O66">
        <f t="shared" si="191"/>
        <v>1135</v>
      </c>
      <c r="P66">
        <f t="shared" si="191"/>
        <v>992</v>
      </c>
      <c r="Q66">
        <f t="shared" si="191"/>
        <v>501</v>
      </c>
      <c r="R66">
        <f t="shared" si="191"/>
        <v>853</v>
      </c>
      <c r="S66">
        <f t="shared" si="191"/>
        <v>324</v>
      </c>
      <c r="T66">
        <f t="shared" si="191"/>
        <v>2.8</v>
      </c>
      <c r="U66">
        <f t="shared" si="191"/>
        <v>3</v>
      </c>
      <c r="V66">
        <f t="shared" si="192"/>
        <v>2</v>
      </c>
      <c r="W66">
        <f t="shared" si="192"/>
        <v>1.9</v>
      </c>
      <c r="X66">
        <f t="shared" si="192"/>
        <v>2.4</v>
      </c>
      <c r="Y66">
        <f t="shared" si="192"/>
        <v>4.0999999999999996</v>
      </c>
      <c r="Z66">
        <f t="shared" si="192"/>
        <v>3.6</v>
      </c>
      <c r="AA66">
        <f t="shared" si="192"/>
        <v>3.5</v>
      </c>
      <c r="AB66">
        <f t="shared" si="192"/>
        <v>1.8</v>
      </c>
      <c r="AC66">
        <f t="shared" si="157"/>
        <v>1.3629201680672269</v>
      </c>
      <c r="AD66">
        <f t="shared" si="158"/>
        <v>1.4248901903367497</v>
      </c>
      <c r="AE66">
        <f t="shared" si="159"/>
        <v>3.0540540540540539</v>
      </c>
      <c r="AF66">
        <f t="shared" si="160"/>
        <v>1.3210332103321034</v>
      </c>
      <c r="AG66">
        <f t="shared" si="161"/>
        <v>1.7930489731437598</v>
      </c>
      <c r="AH66">
        <f t="shared" si="162"/>
        <v>1.4070921985815603</v>
      </c>
      <c r="AI66">
        <f t="shared" si="163"/>
        <v>0.78649921507064369</v>
      </c>
      <c r="AJ66">
        <f t="shared" si="164"/>
        <v>1.8423326133909288</v>
      </c>
      <c r="AK66">
        <f t="shared" si="165"/>
        <v>0.82442748091603058</v>
      </c>
      <c r="AL66">
        <f t="shared" si="154"/>
        <v>2.1</v>
      </c>
      <c r="AM66">
        <f t="shared" si="193"/>
        <v>2.2999999999999998</v>
      </c>
      <c r="AN66">
        <f t="shared" si="193"/>
        <v>2.2999999999999998</v>
      </c>
      <c r="AO66">
        <f t="shared" si="193"/>
        <v>1.5</v>
      </c>
      <c r="AP66">
        <f t="shared" si="193"/>
        <v>2.2999999999999998</v>
      </c>
      <c r="AQ66">
        <f t="shared" si="193"/>
        <v>2.9</v>
      </c>
      <c r="AR66">
        <f t="shared" si="193"/>
        <v>1.6</v>
      </c>
      <c r="AS66">
        <f t="shared" si="193"/>
        <v>4.3</v>
      </c>
      <c r="AT66">
        <f t="shared" si="193"/>
        <v>0.7</v>
      </c>
      <c r="AU66">
        <f t="shared" si="195"/>
        <v>2745</v>
      </c>
      <c r="AV66">
        <f t="shared" si="195"/>
        <v>2599</v>
      </c>
      <c r="AW66">
        <f t="shared" si="195"/>
        <v>160</v>
      </c>
      <c r="AX66">
        <f t="shared" si="195"/>
        <v>210</v>
      </c>
      <c r="AY66">
        <f t="shared" si="195"/>
        <v>579</v>
      </c>
      <c r="AZ66">
        <f t="shared" si="195"/>
        <v>479</v>
      </c>
      <c r="BA66">
        <f t="shared" si="195"/>
        <v>277</v>
      </c>
      <c r="BB66">
        <f t="shared" si="195"/>
        <v>541</v>
      </c>
      <c r="BC66">
        <f t="shared" si="195"/>
        <v>146</v>
      </c>
      <c r="BD66">
        <f t="shared" si="195"/>
        <v>3.8</v>
      </c>
      <c r="BE66">
        <f t="shared" si="195"/>
        <v>4.3</v>
      </c>
      <c r="BF66">
        <f t="shared" si="195"/>
        <v>5.7</v>
      </c>
      <c r="BG66">
        <f t="shared" si="195"/>
        <v>2.8</v>
      </c>
      <c r="BH66">
        <f t="shared" si="195"/>
        <v>4.3</v>
      </c>
      <c r="BI66">
        <f t="shared" si="195"/>
        <v>5.8</v>
      </c>
      <c r="BJ66">
        <f t="shared" si="195"/>
        <v>2.7</v>
      </c>
      <c r="BK66">
        <f t="shared" si="195"/>
        <v>6.5</v>
      </c>
      <c r="BL66">
        <f t="shared" si="195"/>
        <v>1.5</v>
      </c>
      <c r="BM66">
        <f t="shared" si="195"/>
        <v>5036</v>
      </c>
      <c r="BN66">
        <f t="shared" si="195"/>
        <v>4704</v>
      </c>
      <c r="BO66">
        <f t="shared" si="195"/>
        <v>409</v>
      </c>
      <c r="BP66">
        <f t="shared" si="195"/>
        <v>394</v>
      </c>
      <c r="BQ66">
        <f t="shared" si="195"/>
        <v>1099</v>
      </c>
      <c r="BR66">
        <f t="shared" si="195"/>
        <v>958</v>
      </c>
      <c r="BS66">
        <f t="shared" si="195"/>
        <v>455</v>
      </c>
      <c r="BT66">
        <f t="shared" si="195"/>
        <v>821</v>
      </c>
      <c r="BU66">
        <f t="shared" si="195"/>
        <v>332</v>
      </c>
      <c r="BV66">
        <f t="shared" si="189"/>
        <v>3.9</v>
      </c>
      <c r="BW66">
        <f t="shared" si="189"/>
        <v>4.4000000000000004</v>
      </c>
      <c r="BX66">
        <f t="shared" si="189"/>
        <v>6.4</v>
      </c>
      <c r="BY66">
        <f t="shared" si="189"/>
        <v>2.5</v>
      </c>
      <c r="BZ66">
        <f t="shared" si="189"/>
        <v>4.4000000000000004</v>
      </c>
      <c r="CA66">
        <f t="shared" si="189"/>
        <v>6</v>
      </c>
      <c r="CB66">
        <f t="shared" si="189"/>
        <v>2.9</v>
      </c>
      <c r="CC66">
        <f t="shared" si="189"/>
        <v>6.8</v>
      </c>
      <c r="CD66">
        <f t="shared" si="189"/>
        <v>1.5</v>
      </c>
    </row>
    <row r="67" spans="1:82" x14ac:dyDescent="0.25">
      <c r="A67" s="7">
        <f>'DLX - JOLTS'!B68</f>
        <v>38353</v>
      </c>
      <c r="B67">
        <f t="shared" ref="B67:K76" si="196">VLOOKUP($A67,JOLTS_data,B$3+1)</f>
        <v>3638</v>
      </c>
      <c r="C67">
        <f t="shared" si="196"/>
        <v>3313</v>
      </c>
      <c r="D67">
        <f t="shared" si="196"/>
        <v>140</v>
      </c>
      <c r="E67">
        <f t="shared" si="196"/>
        <v>284</v>
      </c>
      <c r="F67">
        <f t="shared" si="196"/>
        <v>602</v>
      </c>
      <c r="G67">
        <f t="shared" si="196"/>
        <v>646</v>
      </c>
      <c r="H67">
        <f t="shared" si="196"/>
        <v>587</v>
      </c>
      <c r="I67">
        <f t="shared" si="196"/>
        <v>540</v>
      </c>
      <c r="J67">
        <f t="shared" si="196"/>
        <v>325</v>
      </c>
      <c r="K67">
        <f t="shared" si="196"/>
        <v>5193</v>
      </c>
      <c r="L67">
        <f t="shared" ref="L67:U76" si="197">VLOOKUP($A67,JOLTS_data,L$3+1)</f>
        <v>4857</v>
      </c>
      <c r="M67">
        <f t="shared" si="197"/>
        <v>451</v>
      </c>
      <c r="N67">
        <f t="shared" si="197"/>
        <v>352</v>
      </c>
      <c r="O67">
        <f t="shared" si="197"/>
        <v>1105</v>
      </c>
      <c r="P67">
        <f t="shared" si="197"/>
        <v>966</v>
      </c>
      <c r="Q67">
        <f t="shared" si="197"/>
        <v>483</v>
      </c>
      <c r="R67">
        <f t="shared" si="197"/>
        <v>908</v>
      </c>
      <c r="S67">
        <f t="shared" si="197"/>
        <v>336</v>
      </c>
      <c r="T67">
        <f t="shared" si="197"/>
        <v>2.7</v>
      </c>
      <c r="U67">
        <f t="shared" si="197"/>
        <v>2.9</v>
      </c>
      <c r="V67">
        <f t="shared" ref="V67:AB76" si="198">VLOOKUP($A67,JOLTS_data,V$3+1)</f>
        <v>1.9</v>
      </c>
      <c r="W67">
        <f t="shared" si="198"/>
        <v>2</v>
      </c>
      <c r="X67">
        <f t="shared" si="198"/>
        <v>2.2999999999999998</v>
      </c>
      <c r="Y67">
        <f t="shared" si="198"/>
        <v>3.7</v>
      </c>
      <c r="Z67">
        <f t="shared" si="198"/>
        <v>3.3</v>
      </c>
      <c r="AA67">
        <f t="shared" si="198"/>
        <v>4.0999999999999996</v>
      </c>
      <c r="AB67">
        <f t="shared" si="198"/>
        <v>1.5</v>
      </c>
      <c r="AC67">
        <f t="shared" si="157"/>
        <v>1.4274326553051127</v>
      </c>
      <c r="AD67">
        <f t="shared" si="158"/>
        <v>1.4660428614548748</v>
      </c>
      <c r="AE67">
        <f t="shared" si="159"/>
        <v>3.2214285714285715</v>
      </c>
      <c r="AF67">
        <f t="shared" si="160"/>
        <v>1.2394366197183098</v>
      </c>
      <c r="AG67">
        <f t="shared" si="161"/>
        <v>1.8355481727574752</v>
      </c>
      <c r="AH67">
        <f t="shared" si="162"/>
        <v>1.4953560371517027</v>
      </c>
      <c r="AI67">
        <f t="shared" si="163"/>
        <v>0.82282793867120951</v>
      </c>
      <c r="AJ67">
        <f t="shared" si="164"/>
        <v>1.6814814814814816</v>
      </c>
      <c r="AK67">
        <f t="shared" si="165"/>
        <v>1.0338461538461539</v>
      </c>
      <c r="AL67">
        <f t="shared" si="154"/>
        <v>2.1</v>
      </c>
      <c r="AM67">
        <f t="shared" si="193"/>
        <v>2.4</v>
      </c>
      <c r="AN67">
        <f t="shared" si="193"/>
        <v>2.5</v>
      </c>
      <c r="AO67">
        <f t="shared" si="193"/>
        <v>1.3</v>
      </c>
      <c r="AP67">
        <f t="shared" si="193"/>
        <v>2.5</v>
      </c>
      <c r="AQ67">
        <f t="shared" si="193"/>
        <v>2.8</v>
      </c>
      <c r="AR67">
        <f t="shared" si="193"/>
        <v>1.7</v>
      </c>
      <c r="AS67">
        <f t="shared" si="193"/>
        <v>4.5999999999999996</v>
      </c>
      <c r="AT67">
        <f t="shared" si="193"/>
        <v>0.6</v>
      </c>
      <c r="AU67">
        <f t="shared" si="195"/>
        <v>2832</v>
      </c>
      <c r="AV67">
        <f t="shared" si="195"/>
        <v>2696</v>
      </c>
      <c r="AW67">
        <f t="shared" si="195"/>
        <v>181</v>
      </c>
      <c r="AX67">
        <f t="shared" si="195"/>
        <v>190</v>
      </c>
      <c r="AY67">
        <f t="shared" si="195"/>
        <v>645</v>
      </c>
      <c r="AZ67">
        <f t="shared" si="195"/>
        <v>469</v>
      </c>
      <c r="BA67">
        <f t="shared" si="195"/>
        <v>286</v>
      </c>
      <c r="BB67">
        <f t="shared" si="195"/>
        <v>578</v>
      </c>
      <c r="BC67">
        <f t="shared" si="195"/>
        <v>136</v>
      </c>
      <c r="BD67">
        <f t="shared" si="195"/>
        <v>3.8</v>
      </c>
      <c r="BE67">
        <f t="shared" si="195"/>
        <v>4.3</v>
      </c>
      <c r="BF67">
        <f t="shared" si="195"/>
        <v>6.9</v>
      </c>
      <c r="BG67">
        <f t="shared" si="195"/>
        <v>2.7</v>
      </c>
      <c r="BH67">
        <f t="shared" si="195"/>
        <v>4.0999999999999996</v>
      </c>
      <c r="BI67">
        <f t="shared" si="195"/>
        <v>5.6</v>
      </c>
      <c r="BJ67">
        <f t="shared" si="195"/>
        <v>2.6</v>
      </c>
      <c r="BK67">
        <f t="shared" si="195"/>
        <v>6.9</v>
      </c>
      <c r="BL67">
        <f t="shared" si="195"/>
        <v>1.3</v>
      </c>
      <c r="BM67">
        <f t="shared" si="195"/>
        <v>5053</v>
      </c>
      <c r="BN67">
        <f t="shared" si="195"/>
        <v>4770</v>
      </c>
      <c r="BO67">
        <f t="shared" si="195"/>
        <v>487</v>
      </c>
      <c r="BP67">
        <f t="shared" si="195"/>
        <v>379</v>
      </c>
      <c r="BQ67">
        <f t="shared" si="195"/>
        <v>1059</v>
      </c>
      <c r="BR67">
        <f t="shared" si="195"/>
        <v>929</v>
      </c>
      <c r="BS67">
        <f t="shared" si="195"/>
        <v>448</v>
      </c>
      <c r="BT67">
        <f t="shared" si="195"/>
        <v>878</v>
      </c>
      <c r="BU67">
        <f t="shared" si="195"/>
        <v>283</v>
      </c>
      <c r="BV67">
        <f t="shared" si="189"/>
        <v>3.9</v>
      </c>
      <c r="BW67">
        <f t="shared" si="189"/>
        <v>4.4000000000000004</v>
      </c>
      <c r="BX67">
        <f t="shared" si="189"/>
        <v>6.4</v>
      </c>
      <c r="BY67">
        <f t="shared" si="189"/>
        <v>2.5</v>
      </c>
      <c r="BZ67">
        <f t="shared" si="189"/>
        <v>4.3</v>
      </c>
      <c r="CA67">
        <f t="shared" si="189"/>
        <v>5.8</v>
      </c>
      <c r="CB67">
        <f t="shared" si="189"/>
        <v>2.8</v>
      </c>
      <c r="CC67">
        <f t="shared" si="189"/>
        <v>7.2</v>
      </c>
      <c r="CD67">
        <f t="shared" si="189"/>
        <v>1.5</v>
      </c>
    </row>
    <row r="68" spans="1:82" x14ac:dyDescent="0.25">
      <c r="A68" s="7">
        <f>'DLX - JOLTS'!B69</f>
        <v>38384</v>
      </c>
      <c r="B68">
        <f t="shared" si="196"/>
        <v>3757</v>
      </c>
      <c r="C68">
        <f t="shared" si="196"/>
        <v>3401</v>
      </c>
      <c r="D68">
        <f t="shared" si="196"/>
        <v>154</v>
      </c>
      <c r="E68">
        <f t="shared" si="196"/>
        <v>276</v>
      </c>
      <c r="F68">
        <f t="shared" si="196"/>
        <v>679</v>
      </c>
      <c r="G68">
        <f t="shared" si="196"/>
        <v>686</v>
      </c>
      <c r="H68">
        <f t="shared" si="196"/>
        <v>607</v>
      </c>
      <c r="I68">
        <f t="shared" si="196"/>
        <v>502</v>
      </c>
      <c r="J68">
        <f t="shared" si="196"/>
        <v>356</v>
      </c>
      <c r="K68">
        <f t="shared" si="196"/>
        <v>5224</v>
      </c>
      <c r="L68">
        <f t="shared" si="197"/>
        <v>4908</v>
      </c>
      <c r="M68">
        <f t="shared" si="197"/>
        <v>494</v>
      </c>
      <c r="N68">
        <f t="shared" si="197"/>
        <v>363</v>
      </c>
      <c r="O68">
        <f t="shared" si="197"/>
        <v>1121</v>
      </c>
      <c r="P68">
        <f t="shared" si="197"/>
        <v>1029</v>
      </c>
      <c r="Q68">
        <f t="shared" si="197"/>
        <v>486</v>
      </c>
      <c r="R68">
        <f t="shared" si="197"/>
        <v>855</v>
      </c>
      <c r="S68">
        <f t="shared" si="197"/>
        <v>316</v>
      </c>
      <c r="T68">
        <f t="shared" si="197"/>
        <v>2.8</v>
      </c>
      <c r="U68">
        <f t="shared" si="197"/>
        <v>3</v>
      </c>
      <c r="V68">
        <f t="shared" si="198"/>
        <v>2.1</v>
      </c>
      <c r="W68">
        <f t="shared" si="198"/>
        <v>1.9</v>
      </c>
      <c r="X68">
        <f t="shared" si="198"/>
        <v>2.6</v>
      </c>
      <c r="Y68">
        <f t="shared" si="198"/>
        <v>3.9</v>
      </c>
      <c r="Z68">
        <f t="shared" si="198"/>
        <v>3.4</v>
      </c>
      <c r="AA68">
        <f t="shared" si="198"/>
        <v>3.8</v>
      </c>
      <c r="AB68">
        <f t="shared" si="198"/>
        <v>1.6</v>
      </c>
      <c r="AC68">
        <f t="shared" si="157"/>
        <v>1.3904711205749267</v>
      </c>
      <c r="AD68">
        <f t="shared" si="158"/>
        <v>1.4431049691267275</v>
      </c>
      <c r="AE68">
        <f t="shared" si="159"/>
        <v>3.2077922077922079</v>
      </c>
      <c r="AF68">
        <f t="shared" si="160"/>
        <v>1.3152173913043479</v>
      </c>
      <c r="AG68">
        <f t="shared" si="161"/>
        <v>1.6509572901325478</v>
      </c>
      <c r="AH68">
        <f t="shared" si="162"/>
        <v>1.5</v>
      </c>
      <c r="AI68">
        <f t="shared" si="163"/>
        <v>0.80065897858319601</v>
      </c>
      <c r="AJ68">
        <f t="shared" si="164"/>
        <v>1.703187250996016</v>
      </c>
      <c r="AK68">
        <f t="shared" si="165"/>
        <v>0.88764044943820219</v>
      </c>
      <c r="AL68">
        <f t="shared" si="154"/>
        <v>2</v>
      </c>
      <c r="AM68">
        <f t="shared" si="193"/>
        <v>2.2999999999999998</v>
      </c>
      <c r="AN68">
        <f t="shared" si="193"/>
        <v>2.4</v>
      </c>
      <c r="AO68">
        <f t="shared" si="193"/>
        <v>1.3</v>
      </c>
      <c r="AP68">
        <f t="shared" si="193"/>
        <v>2.2999999999999998</v>
      </c>
      <c r="AQ68">
        <f t="shared" si="193"/>
        <v>2.9</v>
      </c>
      <c r="AR68">
        <f t="shared" si="193"/>
        <v>1.7</v>
      </c>
      <c r="AS68">
        <f t="shared" si="193"/>
        <v>4</v>
      </c>
      <c r="AT68">
        <f t="shared" si="193"/>
        <v>0.7</v>
      </c>
      <c r="AU68">
        <f t="shared" si="195"/>
        <v>2703</v>
      </c>
      <c r="AV68">
        <f t="shared" si="195"/>
        <v>2557</v>
      </c>
      <c r="AW68">
        <f t="shared" si="195"/>
        <v>174</v>
      </c>
      <c r="AX68">
        <f t="shared" si="195"/>
        <v>187</v>
      </c>
      <c r="AY68">
        <f t="shared" si="195"/>
        <v>584</v>
      </c>
      <c r="AZ68">
        <f t="shared" si="195"/>
        <v>488</v>
      </c>
      <c r="BA68">
        <f t="shared" si="195"/>
        <v>294</v>
      </c>
      <c r="BB68">
        <f t="shared" si="195"/>
        <v>506</v>
      </c>
      <c r="BC68">
        <f t="shared" si="195"/>
        <v>146</v>
      </c>
      <c r="BD68">
        <f t="shared" si="195"/>
        <v>3.7</v>
      </c>
      <c r="BE68">
        <f t="shared" si="195"/>
        <v>4.2</v>
      </c>
      <c r="BF68">
        <f t="shared" si="195"/>
        <v>6.2</v>
      </c>
      <c r="BG68">
        <f t="shared" si="195"/>
        <v>2.5</v>
      </c>
      <c r="BH68">
        <f t="shared" si="195"/>
        <v>4.0999999999999996</v>
      </c>
      <c r="BI68">
        <f t="shared" si="195"/>
        <v>5.8</v>
      </c>
      <c r="BJ68">
        <f t="shared" si="195"/>
        <v>2.7</v>
      </c>
      <c r="BK68">
        <f t="shared" si="195"/>
        <v>6.4</v>
      </c>
      <c r="BL68">
        <f t="shared" si="195"/>
        <v>1.4</v>
      </c>
      <c r="BM68">
        <f t="shared" si="195"/>
        <v>4966</v>
      </c>
      <c r="BN68">
        <f t="shared" si="195"/>
        <v>4653</v>
      </c>
      <c r="BO68">
        <f t="shared" si="195"/>
        <v>445</v>
      </c>
      <c r="BP68">
        <f t="shared" si="195"/>
        <v>355</v>
      </c>
      <c r="BQ68">
        <f t="shared" si="195"/>
        <v>1045</v>
      </c>
      <c r="BR68">
        <f t="shared" si="195"/>
        <v>963</v>
      </c>
      <c r="BS68">
        <f t="shared" si="195"/>
        <v>472</v>
      </c>
      <c r="BT68">
        <f t="shared" si="195"/>
        <v>810</v>
      </c>
      <c r="BU68">
        <f t="shared" si="195"/>
        <v>314</v>
      </c>
      <c r="BV68">
        <f t="shared" si="189"/>
        <v>3.9</v>
      </c>
      <c r="BW68">
        <f t="shared" si="189"/>
        <v>4.4000000000000004</v>
      </c>
      <c r="BX68">
        <f t="shared" si="189"/>
        <v>6.9</v>
      </c>
      <c r="BY68">
        <f t="shared" si="189"/>
        <v>2.5</v>
      </c>
      <c r="BZ68">
        <f t="shared" si="189"/>
        <v>4.3</v>
      </c>
      <c r="CA68">
        <f t="shared" si="189"/>
        <v>6.2</v>
      </c>
      <c r="CB68">
        <f t="shared" si="189"/>
        <v>2.8</v>
      </c>
      <c r="CC68">
        <f t="shared" si="189"/>
        <v>6.7</v>
      </c>
      <c r="CD68">
        <f t="shared" si="189"/>
        <v>1.5</v>
      </c>
    </row>
    <row r="69" spans="1:82" x14ac:dyDescent="0.25">
      <c r="A69" s="7">
        <f>'DLX - JOLTS'!B70</f>
        <v>38412</v>
      </c>
      <c r="B69">
        <f t="shared" si="196"/>
        <v>3916</v>
      </c>
      <c r="C69">
        <f t="shared" si="196"/>
        <v>3572</v>
      </c>
      <c r="D69">
        <f t="shared" si="196"/>
        <v>148</v>
      </c>
      <c r="E69">
        <f t="shared" si="196"/>
        <v>273</v>
      </c>
      <c r="F69">
        <f t="shared" si="196"/>
        <v>706</v>
      </c>
      <c r="G69">
        <f t="shared" si="196"/>
        <v>739</v>
      </c>
      <c r="H69">
        <f t="shared" si="196"/>
        <v>683</v>
      </c>
      <c r="I69">
        <f t="shared" si="196"/>
        <v>516</v>
      </c>
      <c r="J69">
        <f t="shared" si="196"/>
        <v>344</v>
      </c>
      <c r="K69">
        <f t="shared" si="196"/>
        <v>5210</v>
      </c>
      <c r="L69">
        <f t="shared" si="197"/>
        <v>4899</v>
      </c>
      <c r="M69">
        <f t="shared" si="197"/>
        <v>442</v>
      </c>
      <c r="N69">
        <f t="shared" si="197"/>
        <v>364</v>
      </c>
      <c r="O69">
        <f t="shared" si="197"/>
        <v>1135</v>
      </c>
      <c r="P69">
        <f t="shared" si="197"/>
        <v>989</v>
      </c>
      <c r="Q69">
        <f t="shared" si="197"/>
        <v>524</v>
      </c>
      <c r="R69">
        <f t="shared" si="197"/>
        <v>890</v>
      </c>
      <c r="S69">
        <f t="shared" si="197"/>
        <v>311</v>
      </c>
      <c r="T69">
        <f t="shared" si="197"/>
        <v>2.9</v>
      </c>
      <c r="U69">
        <f t="shared" si="197"/>
        <v>3.1</v>
      </c>
      <c r="V69">
        <f t="shared" si="198"/>
        <v>2</v>
      </c>
      <c r="W69">
        <f t="shared" si="198"/>
        <v>1.9</v>
      </c>
      <c r="X69">
        <f t="shared" si="198"/>
        <v>2.7</v>
      </c>
      <c r="Y69">
        <f t="shared" si="198"/>
        <v>4.2</v>
      </c>
      <c r="Z69">
        <f t="shared" si="198"/>
        <v>3.8</v>
      </c>
      <c r="AA69">
        <f t="shared" si="198"/>
        <v>3.9</v>
      </c>
      <c r="AB69">
        <f t="shared" si="198"/>
        <v>1.6</v>
      </c>
      <c r="AC69">
        <f t="shared" si="157"/>
        <v>1.3304392236976508</v>
      </c>
      <c r="AD69">
        <f t="shared" si="158"/>
        <v>1.3715005599104144</v>
      </c>
      <c r="AE69">
        <f t="shared" si="159"/>
        <v>2.9864864864864864</v>
      </c>
      <c r="AF69">
        <f t="shared" si="160"/>
        <v>1.3333333333333333</v>
      </c>
      <c r="AG69">
        <f t="shared" si="161"/>
        <v>1.6076487252124645</v>
      </c>
      <c r="AH69">
        <f t="shared" si="162"/>
        <v>1.3382949932341002</v>
      </c>
      <c r="AI69">
        <f t="shared" si="163"/>
        <v>0.76720351390922403</v>
      </c>
      <c r="AJ69">
        <f t="shared" si="164"/>
        <v>1.7248062015503876</v>
      </c>
      <c r="AK69">
        <f t="shared" si="165"/>
        <v>0.90406976744186052</v>
      </c>
      <c r="AL69">
        <f t="shared" si="154"/>
        <v>2.1</v>
      </c>
      <c r="AM69">
        <f t="shared" si="193"/>
        <v>2.4</v>
      </c>
      <c r="AN69">
        <f t="shared" si="193"/>
        <v>2.8</v>
      </c>
      <c r="AO69">
        <f t="shared" si="193"/>
        <v>1.3</v>
      </c>
      <c r="AP69">
        <f t="shared" si="193"/>
        <v>2.6</v>
      </c>
      <c r="AQ69">
        <f t="shared" si="193"/>
        <v>2.8</v>
      </c>
      <c r="AR69">
        <f t="shared" si="193"/>
        <v>1.8</v>
      </c>
      <c r="AS69">
        <f t="shared" si="193"/>
        <v>4.2</v>
      </c>
      <c r="AT69">
        <f t="shared" si="193"/>
        <v>0.7</v>
      </c>
      <c r="AU69">
        <f t="shared" si="195"/>
        <v>2847</v>
      </c>
      <c r="AV69">
        <f t="shared" si="195"/>
        <v>2695</v>
      </c>
      <c r="AW69">
        <f t="shared" si="195"/>
        <v>202</v>
      </c>
      <c r="AX69">
        <f t="shared" si="195"/>
        <v>188</v>
      </c>
      <c r="AY69">
        <f t="shared" si="195"/>
        <v>666</v>
      </c>
      <c r="AZ69">
        <f t="shared" si="195"/>
        <v>468</v>
      </c>
      <c r="BA69">
        <f t="shared" si="195"/>
        <v>310</v>
      </c>
      <c r="BB69">
        <f t="shared" si="195"/>
        <v>531</v>
      </c>
      <c r="BC69">
        <f t="shared" si="195"/>
        <v>152</v>
      </c>
      <c r="BD69">
        <f t="shared" si="195"/>
        <v>3.9</v>
      </c>
      <c r="BE69">
        <f t="shared" si="195"/>
        <v>4.4000000000000004</v>
      </c>
      <c r="BF69">
        <f t="shared" si="195"/>
        <v>5.7</v>
      </c>
      <c r="BG69">
        <f t="shared" si="195"/>
        <v>2.6</v>
      </c>
      <c r="BH69">
        <f t="shared" si="195"/>
        <v>4.4000000000000004</v>
      </c>
      <c r="BI69">
        <f t="shared" si="195"/>
        <v>5.8</v>
      </c>
      <c r="BJ69">
        <f t="shared" si="195"/>
        <v>2.9</v>
      </c>
      <c r="BK69">
        <f t="shared" si="195"/>
        <v>6.8</v>
      </c>
      <c r="BL69">
        <f t="shared" si="195"/>
        <v>1.4</v>
      </c>
      <c r="BM69">
        <f t="shared" si="195"/>
        <v>5152</v>
      </c>
      <c r="BN69">
        <f t="shared" si="195"/>
        <v>4839</v>
      </c>
      <c r="BO69">
        <f t="shared" si="195"/>
        <v>410</v>
      </c>
      <c r="BP69">
        <f t="shared" si="195"/>
        <v>377</v>
      </c>
      <c r="BQ69">
        <f t="shared" si="195"/>
        <v>1140</v>
      </c>
      <c r="BR69">
        <f t="shared" si="195"/>
        <v>979</v>
      </c>
      <c r="BS69">
        <f t="shared" si="195"/>
        <v>503</v>
      </c>
      <c r="BT69">
        <f t="shared" si="195"/>
        <v>864</v>
      </c>
      <c r="BU69">
        <f t="shared" si="195"/>
        <v>314</v>
      </c>
      <c r="BV69">
        <f t="shared" si="189"/>
        <v>3.9</v>
      </c>
      <c r="BW69">
        <f t="shared" si="189"/>
        <v>4.4000000000000004</v>
      </c>
      <c r="BX69">
        <f t="shared" si="189"/>
        <v>6.2</v>
      </c>
      <c r="BY69">
        <f t="shared" si="189"/>
        <v>2.6</v>
      </c>
      <c r="BZ69">
        <f t="shared" si="189"/>
        <v>4.4000000000000004</v>
      </c>
      <c r="CA69">
        <f t="shared" si="189"/>
        <v>5.9</v>
      </c>
      <c r="CB69">
        <f t="shared" si="189"/>
        <v>3</v>
      </c>
      <c r="CC69">
        <f t="shared" si="189"/>
        <v>7</v>
      </c>
      <c r="CD69">
        <f t="shared" si="189"/>
        <v>1.4</v>
      </c>
    </row>
    <row r="70" spans="1:82" x14ac:dyDescent="0.25">
      <c r="A70" s="7">
        <f>'DLX - JOLTS'!B71</f>
        <v>38443</v>
      </c>
      <c r="B70">
        <f t="shared" si="196"/>
        <v>4057</v>
      </c>
      <c r="C70">
        <f t="shared" si="196"/>
        <v>3695</v>
      </c>
      <c r="D70">
        <f t="shared" si="196"/>
        <v>143</v>
      </c>
      <c r="E70">
        <f t="shared" si="196"/>
        <v>278</v>
      </c>
      <c r="F70">
        <f t="shared" si="196"/>
        <v>710</v>
      </c>
      <c r="G70">
        <f t="shared" si="196"/>
        <v>796</v>
      </c>
      <c r="H70">
        <f t="shared" si="196"/>
        <v>642</v>
      </c>
      <c r="I70">
        <f t="shared" si="196"/>
        <v>551</v>
      </c>
      <c r="J70">
        <f t="shared" si="196"/>
        <v>362</v>
      </c>
      <c r="K70">
        <f t="shared" si="196"/>
        <v>5308</v>
      </c>
      <c r="L70">
        <f t="shared" si="197"/>
        <v>4988</v>
      </c>
      <c r="M70">
        <f t="shared" si="197"/>
        <v>512</v>
      </c>
      <c r="N70">
        <f t="shared" si="197"/>
        <v>370</v>
      </c>
      <c r="O70">
        <f t="shared" si="197"/>
        <v>1144</v>
      </c>
      <c r="P70">
        <f t="shared" si="197"/>
        <v>993</v>
      </c>
      <c r="Q70">
        <f t="shared" si="197"/>
        <v>517</v>
      </c>
      <c r="R70">
        <f t="shared" si="197"/>
        <v>878</v>
      </c>
      <c r="S70">
        <f t="shared" si="197"/>
        <v>320</v>
      </c>
      <c r="T70">
        <f t="shared" si="197"/>
        <v>3</v>
      </c>
      <c r="U70">
        <f t="shared" si="197"/>
        <v>3.2</v>
      </c>
      <c r="V70">
        <f t="shared" si="198"/>
        <v>1.9</v>
      </c>
      <c r="W70">
        <f t="shared" si="198"/>
        <v>1.9</v>
      </c>
      <c r="X70">
        <f t="shared" si="198"/>
        <v>2.7</v>
      </c>
      <c r="Y70">
        <f t="shared" si="198"/>
        <v>4.5</v>
      </c>
      <c r="Z70">
        <f t="shared" si="198"/>
        <v>3.6</v>
      </c>
      <c r="AA70">
        <f t="shared" si="198"/>
        <v>4.0999999999999996</v>
      </c>
      <c r="AB70">
        <f t="shared" si="198"/>
        <v>1.6</v>
      </c>
      <c r="AC70">
        <f t="shared" si="157"/>
        <v>1.3083559280256347</v>
      </c>
      <c r="AD70">
        <f t="shared" si="158"/>
        <v>1.3499323410013533</v>
      </c>
      <c r="AE70">
        <f t="shared" si="159"/>
        <v>3.5804195804195804</v>
      </c>
      <c r="AF70">
        <f t="shared" si="160"/>
        <v>1.3309352517985611</v>
      </c>
      <c r="AG70">
        <f t="shared" si="161"/>
        <v>1.6112676056338029</v>
      </c>
      <c r="AH70">
        <f t="shared" si="162"/>
        <v>1.2474874371859297</v>
      </c>
      <c r="AI70">
        <f t="shared" si="163"/>
        <v>0.80529595015576327</v>
      </c>
      <c r="AJ70">
        <f t="shared" si="164"/>
        <v>1.5934664246823957</v>
      </c>
      <c r="AK70">
        <f t="shared" si="165"/>
        <v>0.88397790055248615</v>
      </c>
      <c r="AL70">
        <f t="shared" si="154"/>
        <v>2.1</v>
      </c>
      <c r="AM70">
        <f t="shared" si="193"/>
        <v>2.4</v>
      </c>
      <c r="AN70">
        <f t="shared" si="193"/>
        <v>2.2000000000000002</v>
      </c>
      <c r="AO70">
        <f t="shared" si="193"/>
        <v>1.3</v>
      </c>
      <c r="AP70">
        <f t="shared" si="193"/>
        <v>2.4</v>
      </c>
      <c r="AQ70">
        <f t="shared" si="193"/>
        <v>3.1</v>
      </c>
      <c r="AR70">
        <f t="shared" si="193"/>
        <v>1.8</v>
      </c>
      <c r="AS70">
        <f t="shared" si="193"/>
        <v>4.0999999999999996</v>
      </c>
      <c r="AT70">
        <f t="shared" si="193"/>
        <v>0.6</v>
      </c>
      <c r="AU70">
        <f t="shared" si="195"/>
        <v>2821</v>
      </c>
      <c r="AV70">
        <f t="shared" si="195"/>
        <v>2682</v>
      </c>
      <c r="AW70">
        <f t="shared" si="195"/>
        <v>163</v>
      </c>
      <c r="AX70">
        <f t="shared" si="195"/>
        <v>191</v>
      </c>
      <c r="AY70">
        <f t="shared" si="195"/>
        <v>632</v>
      </c>
      <c r="AZ70">
        <f t="shared" si="195"/>
        <v>516</v>
      </c>
      <c r="BA70">
        <f t="shared" si="195"/>
        <v>319</v>
      </c>
      <c r="BB70">
        <f t="shared" si="195"/>
        <v>528</v>
      </c>
      <c r="BC70">
        <f t="shared" si="195"/>
        <v>140</v>
      </c>
      <c r="BD70">
        <f t="shared" si="195"/>
        <v>3.7</v>
      </c>
      <c r="BE70">
        <f t="shared" si="195"/>
        <v>4.2</v>
      </c>
      <c r="BF70">
        <f t="shared" si="195"/>
        <v>5.8</v>
      </c>
      <c r="BG70">
        <f t="shared" si="195"/>
        <v>2.7</v>
      </c>
      <c r="BH70">
        <f t="shared" si="195"/>
        <v>4.2</v>
      </c>
      <c r="BI70">
        <f t="shared" si="195"/>
        <v>5.8</v>
      </c>
      <c r="BJ70">
        <f t="shared" si="195"/>
        <v>2.8</v>
      </c>
      <c r="BK70">
        <f t="shared" si="195"/>
        <v>6.2</v>
      </c>
      <c r="BL70">
        <f t="shared" si="195"/>
        <v>1.4</v>
      </c>
      <c r="BM70">
        <f t="shared" si="195"/>
        <v>4988</v>
      </c>
      <c r="BN70">
        <f t="shared" si="195"/>
        <v>4681</v>
      </c>
      <c r="BO70">
        <f t="shared" si="195"/>
        <v>422</v>
      </c>
      <c r="BP70">
        <f t="shared" si="195"/>
        <v>379</v>
      </c>
      <c r="BQ70">
        <f t="shared" si="195"/>
        <v>1083</v>
      </c>
      <c r="BR70">
        <f t="shared" si="195"/>
        <v>973</v>
      </c>
      <c r="BS70">
        <f t="shared" si="195"/>
        <v>485</v>
      </c>
      <c r="BT70">
        <f t="shared" si="195"/>
        <v>789</v>
      </c>
      <c r="BU70">
        <f t="shared" si="195"/>
        <v>306</v>
      </c>
      <c r="BV70">
        <f t="shared" si="189"/>
        <v>4</v>
      </c>
      <c r="BW70">
        <f t="shared" si="189"/>
        <v>4.5</v>
      </c>
      <c r="BX70">
        <f t="shared" si="189"/>
        <v>7</v>
      </c>
      <c r="BY70">
        <f t="shared" si="189"/>
        <v>2.6</v>
      </c>
      <c r="BZ70">
        <f t="shared" si="189"/>
        <v>4.4000000000000004</v>
      </c>
      <c r="CA70">
        <f t="shared" si="189"/>
        <v>5.9</v>
      </c>
      <c r="CB70">
        <f t="shared" si="189"/>
        <v>3</v>
      </c>
      <c r="CC70">
        <f t="shared" si="189"/>
        <v>6.9</v>
      </c>
      <c r="CD70">
        <f t="shared" si="189"/>
        <v>1.5</v>
      </c>
    </row>
    <row r="71" spans="1:82" x14ac:dyDescent="0.25">
      <c r="A71" s="7">
        <f>'DLX - JOLTS'!B72</f>
        <v>38473</v>
      </c>
      <c r="B71">
        <f t="shared" si="196"/>
        <v>3877</v>
      </c>
      <c r="C71">
        <f t="shared" si="196"/>
        <v>3519</v>
      </c>
      <c r="D71">
        <f t="shared" si="196"/>
        <v>142</v>
      </c>
      <c r="E71">
        <f t="shared" si="196"/>
        <v>271</v>
      </c>
      <c r="F71">
        <f t="shared" si="196"/>
        <v>706</v>
      </c>
      <c r="G71">
        <f t="shared" si="196"/>
        <v>790</v>
      </c>
      <c r="H71">
        <f t="shared" si="196"/>
        <v>661</v>
      </c>
      <c r="I71">
        <f t="shared" si="196"/>
        <v>477</v>
      </c>
      <c r="J71">
        <f t="shared" si="196"/>
        <v>358</v>
      </c>
      <c r="K71">
        <f t="shared" si="196"/>
        <v>5320</v>
      </c>
      <c r="L71">
        <f t="shared" si="197"/>
        <v>5002</v>
      </c>
      <c r="M71">
        <f t="shared" si="197"/>
        <v>497</v>
      </c>
      <c r="N71">
        <f t="shared" si="197"/>
        <v>384</v>
      </c>
      <c r="O71">
        <f t="shared" si="197"/>
        <v>1154</v>
      </c>
      <c r="P71">
        <f t="shared" si="197"/>
        <v>1028</v>
      </c>
      <c r="Q71">
        <f t="shared" si="197"/>
        <v>509</v>
      </c>
      <c r="R71">
        <f t="shared" si="197"/>
        <v>849</v>
      </c>
      <c r="S71">
        <f t="shared" si="197"/>
        <v>318</v>
      </c>
      <c r="T71">
        <f t="shared" si="197"/>
        <v>2.8</v>
      </c>
      <c r="U71">
        <f t="shared" si="197"/>
        <v>3.1</v>
      </c>
      <c r="V71">
        <f t="shared" si="198"/>
        <v>1.9</v>
      </c>
      <c r="W71">
        <f t="shared" si="198"/>
        <v>1.9</v>
      </c>
      <c r="X71">
        <f t="shared" si="198"/>
        <v>2.7</v>
      </c>
      <c r="Y71">
        <f t="shared" si="198"/>
        <v>4.5</v>
      </c>
      <c r="Z71">
        <f t="shared" si="198"/>
        <v>3.7</v>
      </c>
      <c r="AA71">
        <f t="shared" si="198"/>
        <v>3.6</v>
      </c>
      <c r="AB71">
        <f t="shared" si="198"/>
        <v>1.6</v>
      </c>
      <c r="AC71">
        <f t="shared" si="157"/>
        <v>1.3721949961310291</v>
      </c>
      <c r="AD71">
        <f t="shared" si="158"/>
        <v>1.4214265416311451</v>
      </c>
      <c r="AE71">
        <f t="shared" si="159"/>
        <v>3.5</v>
      </c>
      <c r="AF71">
        <f t="shared" si="160"/>
        <v>1.4169741697416973</v>
      </c>
      <c r="AG71">
        <f t="shared" si="161"/>
        <v>1.6345609065155808</v>
      </c>
      <c r="AH71">
        <f t="shared" si="162"/>
        <v>1.3012658227848102</v>
      </c>
      <c r="AI71">
        <f t="shared" si="163"/>
        <v>0.77004538577912252</v>
      </c>
      <c r="AJ71">
        <f t="shared" si="164"/>
        <v>1.779874213836478</v>
      </c>
      <c r="AK71">
        <f t="shared" si="165"/>
        <v>0.88826815642458101</v>
      </c>
      <c r="AL71">
        <f t="shared" ref="AL71:BA134" si="199">VLOOKUP($A71,JOLTS_data,AL$3+1)</f>
        <v>2.1</v>
      </c>
      <c r="AM71">
        <f t="shared" si="199"/>
        <v>2.4</v>
      </c>
      <c r="AN71">
        <f t="shared" si="199"/>
        <v>2.5</v>
      </c>
      <c r="AO71">
        <f t="shared" si="199"/>
        <v>1.2</v>
      </c>
      <c r="AP71">
        <f t="shared" si="199"/>
        <v>2.5</v>
      </c>
      <c r="AQ71">
        <f t="shared" si="199"/>
        <v>2.9</v>
      </c>
      <c r="AR71">
        <f t="shared" si="199"/>
        <v>1.7</v>
      </c>
      <c r="AS71">
        <f t="shared" si="199"/>
        <v>4.4000000000000004</v>
      </c>
      <c r="AT71">
        <f t="shared" si="199"/>
        <v>0.7</v>
      </c>
      <c r="AU71">
        <f t="shared" si="199"/>
        <v>2820</v>
      </c>
      <c r="AV71">
        <f t="shared" si="199"/>
        <v>2678</v>
      </c>
      <c r="AW71">
        <f t="shared" si="199"/>
        <v>180</v>
      </c>
      <c r="AX71">
        <f t="shared" si="199"/>
        <v>177</v>
      </c>
      <c r="AY71">
        <f t="shared" si="199"/>
        <v>648</v>
      </c>
      <c r="AZ71">
        <f t="shared" si="199"/>
        <v>484</v>
      </c>
      <c r="BA71">
        <f t="shared" si="199"/>
        <v>292</v>
      </c>
      <c r="BB71">
        <f t="shared" si="195"/>
        <v>566</v>
      </c>
      <c r="BC71">
        <f t="shared" si="195"/>
        <v>142</v>
      </c>
      <c r="BD71">
        <f t="shared" si="195"/>
        <v>3.9</v>
      </c>
      <c r="BE71">
        <f t="shared" si="195"/>
        <v>4.4000000000000004</v>
      </c>
      <c r="BF71">
        <f t="shared" si="195"/>
        <v>6.4</v>
      </c>
      <c r="BG71">
        <f t="shared" si="195"/>
        <v>2.6</v>
      </c>
      <c r="BH71">
        <f t="shared" si="195"/>
        <v>4.3</v>
      </c>
      <c r="BI71">
        <f t="shared" si="195"/>
        <v>5.6</v>
      </c>
      <c r="BJ71">
        <f t="shared" si="195"/>
        <v>2.7</v>
      </c>
      <c r="BK71">
        <f t="shared" si="195"/>
        <v>6.7</v>
      </c>
      <c r="BL71">
        <f t="shared" si="195"/>
        <v>1.4</v>
      </c>
      <c r="BM71">
        <f t="shared" si="195"/>
        <v>5155</v>
      </c>
      <c r="BN71">
        <f t="shared" si="195"/>
        <v>4859</v>
      </c>
      <c r="BO71">
        <f t="shared" si="195"/>
        <v>470</v>
      </c>
      <c r="BP71">
        <f t="shared" si="195"/>
        <v>373</v>
      </c>
      <c r="BQ71">
        <f t="shared" si="195"/>
        <v>1117</v>
      </c>
      <c r="BR71">
        <f t="shared" si="195"/>
        <v>949</v>
      </c>
      <c r="BS71">
        <f t="shared" si="195"/>
        <v>470</v>
      </c>
      <c r="BT71">
        <f t="shared" si="195"/>
        <v>863</v>
      </c>
      <c r="BU71">
        <f t="shared" si="195"/>
        <v>295</v>
      </c>
      <c r="BV71">
        <f t="shared" ref="BV71:CD86" si="200">VLOOKUP($A71,JOLTS_data,BV$3+1)</f>
        <v>4</v>
      </c>
      <c r="BW71">
        <f t="shared" si="200"/>
        <v>4.5</v>
      </c>
      <c r="BX71">
        <f t="shared" si="200"/>
        <v>6.8</v>
      </c>
      <c r="BY71">
        <f t="shared" si="200"/>
        <v>2.7</v>
      </c>
      <c r="BZ71">
        <f t="shared" si="200"/>
        <v>4.4000000000000004</v>
      </c>
      <c r="CA71">
        <f t="shared" si="200"/>
        <v>6.1</v>
      </c>
      <c r="CB71">
        <f t="shared" si="200"/>
        <v>2.9</v>
      </c>
      <c r="CC71">
        <f t="shared" si="200"/>
        <v>6.6</v>
      </c>
      <c r="CD71">
        <f t="shared" si="200"/>
        <v>1.5</v>
      </c>
    </row>
    <row r="72" spans="1:82" x14ac:dyDescent="0.25">
      <c r="A72" s="7">
        <f>'DLX - JOLTS'!B73</f>
        <v>38504</v>
      </c>
      <c r="B72">
        <f t="shared" si="196"/>
        <v>4064</v>
      </c>
      <c r="C72">
        <f t="shared" si="196"/>
        <v>3698</v>
      </c>
      <c r="D72">
        <f t="shared" si="196"/>
        <v>142</v>
      </c>
      <c r="E72">
        <f t="shared" si="196"/>
        <v>278</v>
      </c>
      <c r="F72">
        <f t="shared" si="196"/>
        <v>691</v>
      </c>
      <c r="G72">
        <f t="shared" si="196"/>
        <v>883</v>
      </c>
      <c r="H72">
        <f t="shared" si="196"/>
        <v>640</v>
      </c>
      <c r="I72">
        <f t="shared" si="196"/>
        <v>497</v>
      </c>
      <c r="J72">
        <f t="shared" si="196"/>
        <v>366</v>
      </c>
      <c r="K72">
        <f t="shared" si="196"/>
        <v>5303</v>
      </c>
      <c r="L72">
        <f t="shared" si="197"/>
        <v>5005</v>
      </c>
      <c r="M72">
        <f t="shared" si="197"/>
        <v>476</v>
      </c>
      <c r="N72">
        <f t="shared" si="197"/>
        <v>349</v>
      </c>
      <c r="O72">
        <f t="shared" si="197"/>
        <v>1138</v>
      </c>
      <c r="P72">
        <f t="shared" si="197"/>
        <v>1070</v>
      </c>
      <c r="Q72">
        <f t="shared" si="197"/>
        <v>500</v>
      </c>
      <c r="R72">
        <f t="shared" si="197"/>
        <v>945</v>
      </c>
      <c r="S72">
        <f t="shared" si="197"/>
        <v>298</v>
      </c>
      <c r="T72">
        <f t="shared" si="197"/>
        <v>3</v>
      </c>
      <c r="U72">
        <f t="shared" si="197"/>
        <v>3.2</v>
      </c>
      <c r="V72">
        <f t="shared" si="198"/>
        <v>1.9</v>
      </c>
      <c r="W72">
        <f t="shared" si="198"/>
        <v>1.9</v>
      </c>
      <c r="X72">
        <f t="shared" si="198"/>
        <v>2.6</v>
      </c>
      <c r="Y72">
        <f t="shared" si="198"/>
        <v>5</v>
      </c>
      <c r="Z72">
        <f t="shared" si="198"/>
        <v>3.6</v>
      </c>
      <c r="AA72">
        <f t="shared" si="198"/>
        <v>3.7</v>
      </c>
      <c r="AB72">
        <f t="shared" si="198"/>
        <v>1.7</v>
      </c>
      <c r="AC72">
        <f t="shared" ref="AC72:AC135" si="201">K72/B72</f>
        <v>1.3048720472440944</v>
      </c>
      <c r="AD72">
        <f t="shared" ref="AD72:AD135" si="202">L72/C72</f>
        <v>1.3534342888047592</v>
      </c>
      <c r="AE72">
        <f t="shared" ref="AE72:AE135" si="203">M72/D72</f>
        <v>3.352112676056338</v>
      </c>
      <c r="AF72">
        <f t="shared" ref="AF72:AF135" si="204">N72/E72</f>
        <v>1.2553956834532374</v>
      </c>
      <c r="AG72">
        <f t="shared" ref="AG72:AG135" si="205">O72/F72</f>
        <v>1.6468885672937772</v>
      </c>
      <c r="AH72">
        <f t="shared" ref="AH72:AH135" si="206">P72/G72</f>
        <v>1.2117780294450735</v>
      </c>
      <c r="AI72">
        <f t="shared" ref="AI72:AI135" si="207">Q72/H72</f>
        <v>0.78125</v>
      </c>
      <c r="AJ72">
        <f t="shared" ref="AJ72:AJ135" si="208">R72/I72</f>
        <v>1.9014084507042253</v>
      </c>
      <c r="AK72">
        <f t="shared" ref="AK72:AK135" si="209">S72/J72</f>
        <v>0.81420765027322406</v>
      </c>
      <c r="AL72">
        <f t="shared" si="199"/>
        <v>2.1</v>
      </c>
      <c r="AM72">
        <f t="shared" si="199"/>
        <v>2.4</v>
      </c>
      <c r="AN72">
        <f t="shared" si="199"/>
        <v>2.2999999999999998</v>
      </c>
      <c r="AO72">
        <f t="shared" si="199"/>
        <v>1.4</v>
      </c>
      <c r="AP72">
        <f t="shared" si="199"/>
        <v>2.5</v>
      </c>
      <c r="AQ72">
        <f t="shared" si="199"/>
        <v>2.8</v>
      </c>
      <c r="AR72">
        <f t="shared" si="199"/>
        <v>1.7</v>
      </c>
      <c r="AS72">
        <f t="shared" si="199"/>
        <v>4.0999999999999996</v>
      </c>
      <c r="AT72">
        <f t="shared" si="199"/>
        <v>0.7</v>
      </c>
      <c r="AU72">
        <f t="shared" ref="AU72:BU78" si="210">VLOOKUP($A72,JOLTS_data,AU$3+1)</f>
        <v>2784</v>
      </c>
      <c r="AV72">
        <f t="shared" si="210"/>
        <v>2633</v>
      </c>
      <c r="AW72">
        <f t="shared" si="210"/>
        <v>165</v>
      </c>
      <c r="AX72">
        <f t="shared" si="210"/>
        <v>200</v>
      </c>
      <c r="AY72">
        <f t="shared" si="210"/>
        <v>646</v>
      </c>
      <c r="AZ72">
        <f t="shared" si="210"/>
        <v>468</v>
      </c>
      <c r="BA72">
        <f t="shared" si="210"/>
        <v>299</v>
      </c>
      <c r="BB72">
        <f t="shared" si="210"/>
        <v>529</v>
      </c>
      <c r="BC72">
        <f t="shared" si="210"/>
        <v>150</v>
      </c>
      <c r="BD72">
        <f t="shared" si="210"/>
        <v>3.8</v>
      </c>
      <c r="BE72">
        <f t="shared" si="210"/>
        <v>4.2</v>
      </c>
      <c r="BF72">
        <f t="shared" si="210"/>
        <v>5.7</v>
      </c>
      <c r="BG72">
        <f t="shared" si="210"/>
        <v>2.6</v>
      </c>
      <c r="BH72">
        <f t="shared" si="210"/>
        <v>4.2</v>
      </c>
      <c r="BI72">
        <f t="shared" si="210"/>
        <v>5.9</v>
      </c>
      <c r="BJ72">
        <f t="shared" si="210"/>
        <v>2.6</v>
      </c>
      <c r="BK72">
        <f t="shared" si="210"/>
        <v>7</v>
      </c>
      <c r="BL72">
        <f t="shared" si="210"/>
        <v>1.4</v>
      </c>
      <c r="BM72">
        <f t="shared" si="210"/>
        <v>5020</v>
      </c>
      <c r="BN72">
        <f t="shared" si="210"/>
        <v>4711</v>
      </c>
      <c r="BO72">
        <f t="shared" si="210"/>
        <v>421</v>
      </c>
      <c r="BP72">
        <f t="shared" si="210"/>
        <v>367</v>
      </c>
      <c r="BQ72">
        <f t="shared" si="210"/>
        <v>1087</v>
      </c>
      <c r="BR72">
        <f t="shared" si="210"/>
        <v>992</v>
      </c>
      <c r="BS72">
        <f t="shared" si="210"/>
        <v>454</v>
      </c>
      <c r="BT72">
        <f t="shared" si="210"/>
        <v>902</v>
      </c>
      <c r="BU72">
        <f t="shared" si="210"/>
        <v>308</v>
      </c>
      <c r="BV72">
        <f t="shared" si="200"/>
        <v>4</v>
      </c>
      <c r="BW72">
        <f t="shared" si="200"/>
        <v>4.5</v>
      </c>
      <c r="BX72">
        <f t="shared" si="200"/>
        <v>6.5</v>
      </c>
      <c r="BY72">
        <f t="shared" si="200"/>
        <v>2.5</v>
      </c>
      <c r="BZ72">
        <f t="shared" si="200"/>
        <v>4.4000000000000004</v>
      </c>
      <c r="CA72">
        <f t="shared" si="200"/>
        <v>6.3</v>
      </c>
      <c r="CB72">
        <f t="shared" si="200"/>
        <v>2.9</v>
      </c>
      <c r="CC72">
        <f t="shared" si="200"/>
        <v>7.4</v>
      </c>
      <c r="CD72">
        <f t="shared" si="200"/>
        <v>1.4</v>
      </c>
    </row>
    <row r="73" spans="1:82" x14ac:dyDescent="0.25">
      <c r="A73" s="7">
        <f>'DLX - JOLTS'!B74</f>
        <v>38534</v>
      </c>
      <c r="B73">
        <f t="shared" si="196"/>
        <v>4155</v>
      </c>
      <c r="C73">
        <f t="shared" si="196"/>
        <v>3760</v>
      </c>
      <c r="D73">
        <f t="shared" si="196"/>
        <v>147</v>
      </c>
      <c r="E73">
        <f t="shared" si="196"/>
        <v>313</v>
      </c>
      <c r="F73">
        <f t="shared" si="196"/>
        <v>682</v>
      </c>
      <c r="G73">
        <f t="shared" si="196"/>
        <v>851</v>
      </c>
      <c r="H73">
        <f t="shared" si="196"/>
        <v>692</v>
      </c>
      <c r="I73">
        <f t="shared" si="196"/>
        <v>506</v>
      </c>
      <c r="J73">
        <f t="shared" si="196"/>
        <v>395</v>
      </c>
      <c r="K73">
        <f t="shared" si="196"/>
        <v>5310</v>
      </c>
      <c r="L73">
        <f t="shared" si="197"/>
        <v>4961</v>
      </c>
      <c r="M73">
        <f t="shared" si="197"/>
        <v>432</v>
      </c>
      <c r="N73">
        <f t="shared" si="197"/>
        <v>370</v>
      </c>
      <c r="O73">
        <f t="shared" si="197"/>
        <v>1137</v>
      </c>
      <c r="P73">
        <f t="shared" si="197"/>
        <v>1051</v>
      </c>
      <c r="Q73">
        <f t="shared" si="197"/>
        <v>497</v>
      </c>
      <c r="R73">
        <f t="shared" si="197"/>
        <v>922</v>
      </c>
      <c r="S73">
        <f t="shared" si="197"/>
        <v>349</v>
      </c>
      <c r="T73">
        <f t="shared" si="197"/>
        <v>3</v>
      </c>
      <c r="U73">
        <f t="shared" si="197"/>
        <v>3.2</v>
      </c>
      <c r="V73">
        <f t="shared" si="198"/>
        <v>2</v>
      </c>
      <c r="W73">
        <f t="shared" si="198"/>
        <v>2.2000000000000002</v>
      </c>
      <c r="X73">
        <f t="shared" si="198"/>
        <v>2.6</v>
      </c>
      <c r="Y73">
        <f t="shared" si="198"/>
        <v>4.8</v>
      </c>
      <c r="Z73">
        <f t="shared" si="198"/>
        <v>3.8</v>
      </c>
      <c r="AA73">
        <f t="shared" si="198"/>
        <v>3.8</v>
      </c>
      <c r="AB73">
        <f t="shared" si="198"/>
        <v>1.8</v>
      </c>
      <c r="AC73">
        <f t="shared" si="201"/>
        <v>1.2779783393501805</v>
      </c>
      <c r="AD73">
        <f t="shared" si="202"/>
        <v>1.3194148936170214</v>
      </c>
      <c r="AE73">
        <f t="shared" si="203"/>
        <v>2.9387755102040818</v>
      </c>
      <c r="AF73">
        <f t="shared" si="204"/>
        <v>1.1821086261980831</v>
      </c>
      <c r="AG73">
        <f t="shared" si="205"/>
        <v>1.6671554252199414</v>
      </c>
      <c r="AH73">
        <f t="shared" si="206"/>
        <v>1.2350176263219741</v>
      </c>
      <c r="AI73">
        <f t="shared" si="207"/>
        <v>0.71820809248554918</v>
      </c>
      <c r="AJ73">
        <f t="shared" si="208"/>
        <v>1.8221343873517786</v>
      </c>
      <c r="AK73">
        <f t="shared" si="209"/>
        <v>0.8835443037974684</v>
      </c>
      <c r="AL73">
        <f t="shared" si="199"/>
        <v>2.1</v>
      </c>
      <c r="AM73">
        <f t="shared" si="199"/>
        <v>2.4</v>
      </c>
      <c r="AN73">
        <f t="shared" si="199"/>
        <v>2.4</v>
      </c>
      <c r="AO73">
        <f t="shared" si="199"/>
        <v>1.4</v>
      </c>
      <c r="AP73">
        <f t="shared" si="199"/>
        <v>2.4</v>
      </c>
      <c r="AQ73">
        <f t="shared" si="199"/>
        <v>2.4</v>
      </c>
      <c r="AR73">
        <f t="shared" si="199"/>
        <v>1.7</v>
      </c>
      <c r="AS73">
        <f t="shared" si="199"/>
        <v>4.7</v>
      </c>
      <c r="AT73">
        <f t="shared" si="199"/>
        <v>0.5</v>
      </c>
      <c r="AU73">
        <f t="shared" si="210"/>
        <v>2771</v>
      </c>
      <c r="AV73">
        <f t="shared" si="210"/>
        <v>2656</v>
      </c>
      <c r="AW73">
        <f t="shared" si="210"/>
        <v>177</v>
      </c>
      <c r="AX73">
        <f t="shared" si="210"/>
        <v>196</v>
      </c>
      <c r="AY73">
        <f t="shared" si="210"/>
        <v>632</v>
      </c>
      <c r="AZ73">
        <f t="shared" si="210"/>
        <v>414</v>
      </c>
      <c r="BA73">
        <f t="shared" si="210"/>
        <v>300</v>
      </c>
      <c r="BB73">
        <f t="shared" si="210"/>
        <v>609</v>
      </c>
      <c r="BC73">
        <f t="shared" si="210"/>
        <v>116</v>
      </c>
      <c r="BD73">
        <f t="shared" si="210"/>
        <v>3.7</v>
      </c>
      <c r="BE73">
        <f t="shared" si="210"/>
        <v>4.2</v>
      </c>
      <c r="BF73">
        <f t="shared" si="210"/>
        <v>5.5</v>
      </c>
      <c r="BG73">
        <f t="shared" si="210"/>
        <v>2.6</v>
      </c>
      <c r="BH73">
        <f t="shared" si="210"/>
        <v>4.0999999999999996</v>
      </c>
      <c r="BI73">
        <f t="shared" si="210"/>
        <v>5.9</v>
      </c>
      <c r="BJ73">
        <f t="shared" si="210"/>
        <v>2.5</v>
      </c>
      <c r="BK73">
        <f t="shared" si="210"/>
        <v>6.8</v>
      </c>
      <c r="BL73">
        <f t="shared" si="210"/>
        <v>1.2</v>
      </c>
      <c r="BM73">
        <f t="shared" si="210"/>
        <v>4934</v>
      </c>
      <c r="BN73">
        <f t="shared" si="210"/>
        <v>4677</v>
      </c>
      <c r="BO73">
        <f t="shared" si="210"/>
        <v>402</v>
      </c>
      <c r="BP73">
        <f t="shared" si="210"/>
        <v>374</v>
      </c>
      <c r="BQ73">
        <f t="shared" si="210"/>
        <v>1075</v>
      </c>
      <c r="BR73">
        <f t="shared" si="210"/>
        <v>1002</v>
      </c>
      <c r="BS73">
        <f t="shared" si="210"/>
        <v>442</v>
      </c>
      <c r="BT73">
        <f t="shared" si="210"/>
        <v>870</v>
      </c>
      <c r="BU73">
        <f t="shared" si="210"/>
        <v>257</v>
      </c>
      <c r="BV73">
        <f t="shared" si="200"/>
        <v>4</v>
      </c>
      <c r="BW73">
        <f t="shared" si="200"/>
        <v>4.4000000000000004</v>
      </c>
      <c r="BX73">
        <f t="shared" si="200"/>
        <v>5.9</v>
      </c>
      <c r="BY73">
        <f t="shared" si="200"/>
        <v>2.6</v>
      </c>
      <c r="BZ73">
        <f t="shared" si="200"/>
        <v>4.4000000000000004</v>
      </c>
      <c r="CA73">
        <f t="shared" si="200"/>
        <v>6.2</v>
      </c>
      <c r="CB73">
        <f t="shared" si="200"/>
        <v>2.9</v>
      </c>
      <c r="CC73">
        <f t="shared" si="200"/>
        <v>7.2</v>
      </c>
      <c r="CD73">
        <f t="shared" si="200"/>
        <v>1.6</v>
      </c>
    </row>
    <row r="74" spans="1:82" x14ac:dyDescent="0.25">
      <c r="A74" s="7">
        <f>'DLX - JOLTS'!B75</f>
        <v>38565</v>
      </c>
      <c r="B74">
        <f t="shared" si="196"/>
        <v>4102</v>
      </c>
      <c r="C74">
        <f t="shared" si="196"/>
        <v>3733</v>
      </c>
      <c r="D74">
        <f t="shared" si="196"/>
        <v>149</v>
      </c>
      <c r="E74">
        <f t="shared" si="196"/>
        <v>299</v>
      </c>
      <c r="F74">
        <f t="shared" si="196"/>
        <v>685</v>
      </c>
      <c r="G74">
        <f t="shared" si="196"/>
        <v>871</v>
      </c>
      <c r="H74">
        <f t="shared" si="196"/>
        <v>649</v>
      </c>
      <c r="I74">
        <f t="shared" si="196"/>
        <v>505</v>
      </c>
      <c r="J74">
        <f t="shared" si="196"/>
        <v>369</v>
      </c>
      <c r="K74">
        <f t="shared" si="196"/>
        <v>5443</v>
      </c>
      <c r="L74">
        <f t="shared" si="197"/>
        <v>5133</v>
      </c>
      <c r="M74">
        <f t="shared" si="197"/>
        <v>512</v>
      </c>
      <c r="N74">
        <f t="shared" si="197"/>
        <v>373</v>
      </c>
      <c r="O74">
        <f t="shared" si="197"/>
        <v>1142</v>
      </c>
      <c r="P74">
        <f t="shared" si="197"/>
        <v>1089</v>
      </c>
      <c r="Q74">
        <f t="shared" si="197"/>
        <v>502</v>
      </c>
      <c r="R74">
        <f t="shared" si="197"/>
        <v>910</v>
      </c>
      <c r="S74">
        <f t="shared" si="197"/>
        <v>310</v>
      </c>
      <c r="T74">
        <f t="shared" si="197"/>
        <v>3</v>
      </c>
      <c r="U74">
        <f t="shared" si="197"/>
        <v>3.2</v>
      </c>
      <c r="V74">
        <f t="shared" si="198"/>
        <v>2</v>
      </c>
      <c r="W74">
        <f t="shared" si="198"/>
        <v>2.1</v>
      </c>
      <c r="X74">
        <f t="shared" si="198"/>
        <v>2.6</v>
      </c>
      <c r="Y74">
        <f t="shared" si="198"/>
        <v>4.9000000000000004</v>
      </c>
      <c r="Z74">
        <f t="shared" si="198"/>
        <v>3.6</v>
      </c>
      <c r="AA74">
        <f t="shared" si="198"/>
        <v>3.8</v>
      </c>
      <c r="AB74">
        <f t="shared" si="198"/>
        <v>1.7</v>
      </c>
      <c r="AC74">
        <f t="shared" si="201"/>
        <v>1.3269137006338372</v>
      </c>
      <c r="AD74">
        <f t="shared" si="202"/>
        <v>1.3750334851326012</v>
      </c>
      <c r="AE74">
        <f t="shared" si="203"/>
        <v>3.436241610738255</v>
      </c>
      <c r="AF74">
        <f t="shared" si="204"/>
        <v>1.2474916387959867</v>
      </c>
      <c r="AG74">
        <f t="shared" si="205"/>
        <v>1.6671532846715329</v>
      </c>
      <c r="AH74">
        <f t="shared" si="206"/>
        <v>1.2502870264064294</v>
      </c>
      <c r="AI74">
        <f t="shared" si="207"/>
        <v>0.77349768875192604</v>
      </c>
      <c r="AJ74">
        <f t="shared" si="208"/>
        <v>1.801980198019802</v>
      </c>
      <c r="AK74">
        <f t="shared" si="209"/>
        <v>0.84010840108401086</v>
      </c>
      <c r="AL74">
        <f t="shared" si="199"/>
        <v>2.2000000000000002</v>
      </c>
      <c r="AM74">
        <f t="shared" si="199"/>
        <v>2.5</v>
      </c>
      <c r="AN74">
        <f t="shared" si="199"/>
        <v>2.7</v>
      </c>
      <c r="AO74">
        <f t="shared" si="199"/>
        <v>1.4</v>
      </c>
      <c r="AP74">
        <f t="shared" si="199"/>
        <v>2.6</v>
      </c>
      <c r="AQ74">
        <f t="shared" si="199"/>
        <v>2.8</v>
      </c>
      <c r="AR74">
        <f t="shared" si="199"/>
        <v>1.7</v>
      </c>
      <c r="AS74">
        <f t="shared" si="199"/>
        <v>4.7</v>
      </c>
      <c r="AT74">
        <f t="shared" si="199"/>
        <v>0.7</v>
      </c>
      <c r="AU74">
        <f t="shared" si="210"/>
        <v>2972</v>
      </c>
      <c r="AV74">
        <f t="shared" si="210"/>
        <v>2825</v>
      </c>
      <c r="AW74">
        <f t="shared" si="210"/>
        <v>200</v>
      </c>
      <c r="AX74">
        <f t="shared" si="210"/>
        <v>195</v>
      </c>
      <c r="AY74">
        <f t="shared" si="210"/>
        <v>677</v>
      </c>
      <c r="AZ74">
        <f t="shared" si="210"/>
        <v>481</v>
      </c>
      <c r="BA74">
        <f t="shared" si="210"/>
        <v>297</v>
      </c>
      <c r="BB74">
        <f t="shared" si="210"/>
        <v>608</v>
      </c>
      <c r="BC74">
        <f t="shared" si="210"/>
        <v>147</v>
      </c>
      <c r="BD74">
        <f t="shared" si="210"/>
        <v>3.9</v>
      </c>
      <c r="BE74">
        <f t="shared" si="210"/>
        <v>4.4000000000000004</v>
      </c>
      <c r="BF74">
        <f t="shared" si="210"/>
        <v>6.6</v>
      </c>
      <c r="BG74">
        <f t="shared" si="210"/>
        <v>2.8</v>
      </c>
      <c r="BH74">
        <f t="shared" si="210"/>
        <v>4.2</v>
      </c>
      <c r="BI74">
        <f t="shared" si="210"/>
        <v>6</v>
      </c>
      <c r="BJ74">
        <f t="shared" si="210"/>
        <v>2.7</v>
      </c>
      <c r="BK74">
        <f t="shared" si="210"/>
        <v>6.8</v>
      </c>
      <c r="BL74">
        <f t="shared" si="210"/>
        <v>1.4</v>
      </c>
      <c r="BM74">
        <f t="shared" si="210"/>
        <v>5223</v>
      </c>
      <c r="BN74">
        <f t="shared" si="210"/>
        <v>4922</v>
      </c>
      <c r="BO74">
        <f t="shared" si="210"/>
        <v>489</v>
      </c>
      <c r="BP74">
        <f t="shared" si="210"/>
        <v>394</v>
      </c>
      <c r="BQ74">
        <f t="shared" si="210"/>
        <v>1100</v>
      </c>
      <c r="BR74">
        <f t="shared" si="210"/>
        <v>1022</v>
      </c>
      <c r="BS74">
        <f t="shared" si="210"/>
        <v>470</v>
      </c>
      <c r="BT74">
        <f t="shared" si="210"/>
        <v>870</v>
      </c>
      <c r="BU74">
        <f t="shared" si="210"/>
        <v>301</v>
      </c>
      <c r="BV74">
        <f t="shared" si="200"/>
        <v>4.0999999999999996</v>
      </c>
      <c r="BW74">
        <f t="shared" si="200"/>
        <v>4.5999999999999996</v>
      </c>
      <c r="BX74">
        <f t="shared" si="200"/>
        <v>6.9</v>
      </c>
      <c r="BY74">
        <f t="shared" si="200"/>
        <v>2.6</v>
      </c>
      <c r="BZ74">
        <f t="shared" si="200"/>
        <v>4.4000000000000004</v>
      </c>
      <c r="CA74">
        <f t="shared" si="200"/>
        <v>6.4</v>
      </c>
      <c r="CB74">
        <f t="shared" si="200"/>
        <v>2.9</v>
      </c>
      <c r="CC74">
        <f t="shared" si="200"/>
        <v>7.1</v>
      </c>
      <c r="CD74">
        <f t="shared" si="200"/>
        <v>1.4</v>
      </c>
    </row>
    <row r="75" spans="1:82" x14ac:dyDescent="0.25">
      <c r="A75" s="7">
        <f>'DLX - JOLTS'!B76</f>
        <v>38596</v>
      </c>
      <c r="B75">
        <f t="shared" si="196"/>
        <v>4275</v>
      </c>
      <c r="C75">
        <f t="shared" si="196"/>
        <v>3860</v>
      </c>
      <c r="D75">
        <f t="shared" si="196"/>
        <v>161</v>
      </c>
      <c r="E75">
        <f t="shared" si="196"/>
        <v>340</v>
      </c>
      <c r="F75">
        <f t="shared" si="196"/>
        <v>707</v>
      </c>
      <c r="G75">
        <f t="shared" si="196"/>
        <v>831</v>
      </c>
      <c r="H75">
        <f t="shared" si="196"/>
        <v>668</v>
      </c>
      <c r="I75">
        <f t="shared" si="196"/>
        <v>493</v>
      </c>
      <c r="J75">
        <f t="shared" si="196"/>
        <v>415</v>
      </c>
      <c r="K75">
        <f t="shared" si="196"/>
        <v>5455</v>
      </c>
      <c r="L75">
        <f t="shared" si="197"/>
        <v>5153</v>
      </c>
      <c r="M75">
        <f t="shared" si="197"/>
        <v>521</v>
      </c>
      <c r="N75">
        <f t="shared" si="197"/>
        <v>397</v>
      </c>
      <c r="O75">
        <f t="shared" si="197"/>
        <v>1127</v>
      </c>
      <c r="P75">
        <f t="shared" si="197"/>
        <v>1083</v>
      </c>
      <c r="Q75">
        <f t="shared" si="197"/>
        <v>535</v>
      </c>
      <c r="R75">
        <f t="shared" si="197"/>
        <v>942</v>
      </c>
      <c r="S75">
        <f t="shared" si="197"/>
        <v>302</v>
      </c>
      <c r="T75">
        <f t="shared" si="197"/>
        <v>3.1</v>
      </c>
      <c r="U75">
        <f t="shared" si="197"/>
        <v>3.3</v>
      </c>
      <c r="V75">
        <f t="shared" si="198"/>
        <v>2.1</v>
      </c>
      <c r="W75">
        <f t="shared" si="198"/>
        <v>2.2999999999999998</v>
      </c>
      <c r="X75">
        <f t="shared" si="198"/>
        <v>2.6</v>
      </c>
      <c r="Y75">
        <f t="shared" si="198"/>
        <v>4.5999999999999996</v>
      </c>
      <c r="Z75">
        <f t="shared" si="198"/>
        <v>3.7</v>
      </c>
      <c r="AA75">
        <f t="shared" si="198"/>
        <v>3.7</v>
      </c>
      <c r="AB75">
        <f t="shared" si="198"/>
        <v>1.9</v>
      </c>
      <c r="AC75">
        <f t="shared" si="201"/>
        <v>1.2760233918128654</v>
      </c>
      <c r="AD75">
        <f t="shared" si="202"/>
        <v>1.3349740932642487</v>
      </c>
      <c r="AE75">
        <f t="shared" si="203"/>
        <v>3.2360248447204967</v>
      </c>
      <c r="AF75">
        <f t="shared" si="204"/>
        <v>1.1676470588235295</v>
      </c>
      <c r="AG75">
        <f t="shared" si="205"/>
        <v>1.5940594059405941</v>
      </c>
      <c r="AH75">
        <f t="shared" si="206"/>
        <v>1.3032490974729243</v>
      </c>
      <c r="AI75">
        <f t="shared" si="207"/>
        <v>0.80089820359281438</v>
      </c>
      <c r="AJ75">
        <f t="shared" si="208"/>
        <v>1.9107505070993915</v>
      </c>
      <c r="AK75">
        <f t="shared" si="209"/>
        <v>0.72771084337349401</v>
      </c>
      <c r="AL75">
        <f t="shared" si="199"/>
        <v>2.2999999999999998</v>
      </c>
      <c r="AM75">
        <f t="shared" si="199"/>
        <v>2.6</v>
      </c>
      <c r="AN75">
        <f t="shared" si="199"/>
        <v>3.2</v>
      </c>
      <c r="AO75">
        <f t="shared" si="199"/>
        <v>1.5</v>
      </c>
      <c r="AP75">
        <f t="shared" si="199"/>
        <v>2.5</v>
      </c>
      <c r="AQ75">
        <f t="shared" si="199"/>
        <v>3.1</v>
      </c>
      <c r="AR75">
        <f t="shared" si="199"/>
        <v>1.8</v>
      </c>
      <c r="AS75">
        <f t="shared" si="199"/>
        <v>5</v>
      </c>
      <c r="AT75">
        <f t="shared" si="199"/>
        <v>0.7</v>
      </c>
      <c r="AU75">
        <f t="shared" si="210"/>
        <v>3066</v>
      </c>
      <c r="AV75">
        <f t="shared" si="210"/>
        <v>2911</v>
      </c>
      <c r="AW75">
        <f t="shared" si="210"/>
        <v>239</v>
      </c>
      <c r="AX75">
        <f t="shared" si="210"/>
        <v>207</v>
      </c>
      <c r="AY75">
        <f t="shared" si="210"/>
        <v>641</v>
      </c>
      <c r="AZ75">
        <f t="shared" si="210"/>
        <v>522</v>
      </c>
      <c r="BA75">
        <f t="shared" si="210"/>
        <v>318</v>
      </c>
      <c r="BB75">
        <f t="shared" si="210"/>
        <v>640</v>
      </c>
      <c r="BC75">
        <f t="shared" si="210"/>
        <v>155</v>
      </c>
      <c r="BD75">
        <f t="shared" si="210"/>
        <v>4</v>
      </c>
      <c r="BE75">
        <f t="shared" si="210"/>
        <v>4.4000000000000004</v>
      </c>
      <c r="BF75">
        <f t="shared" si="210"/>
        <v>6.7</v>
      </c>
      <c r="BG75">
        <f t="shared" si="210"/>
        <v>2.8</v>
      </c>
      <c r="BH75">
        <f t="shared" si="210"/>
        <v>4.3</v>
      </c>
      <c r="BI75">
        <f t="shared" si="210"/>
        <v>5.8</v>
      </c>
      <c r="BJ75">
        <f t="shared" si="210"/>
        <v>2.8</v>
      </c>
      <c r="BK75">
        <f t="shared" si="210"/>
        <v>7.4</v>
      </c>
      <c r="BL75">
        <f t="shared" si="210"/>
        <v>1.5</v>
      </c>
      <c r="BM75">
        <f t="shared" si="210"/>
        <v>5317</v>
      </c>
      <c r="BN75">
        <f t="shared" si="210"/>
        <v>4987</v>
      </c>
      <c r="BO75">
        <f t="shared" si="210"/>
        <v>497</v>
      </c>
      <c r="BP75">
        <f t="shared" si="210"/>
        <v>400</v>
      </c>
      <c r="BQ75">
        <f t="shared" si="210"/>
        <v>1121</v>
      </c>
      <c r="BR75">
        <f t="shared" si="210"/>
        <v>988</v>
      </c>
      <c r="BS75">
        <f t="shared" si="210"/>
        <v>490</v>
      </c>
      <c r="BT75">
        <f t="shared" si="210"/>
        <v>951</v>
      </c>
      <c r="BU75">
        <f t="shared" si="210"/>
        <v>330</v>
      </c>
      <c r="BV75">
        <f t="shared" si="200"/>
        <v>4.0999999999999996</v>
      </c>
      <c r="BW75">
        <f t="shared" si="200"/>
        <v>4.5999999999999996</v>
      </c>
      <c r="BX75">
        <f t="shared" si="200"/>
        <v>7</v>
      </c>
      <c r="BY75">
        <f t="shared" si="200"/>
        <v>2.8</v>
      </c>
      <c r="BZ75">
        <f t="shared" si="200"/>
        <v>4.3</v>
      </c>
      <c r="CA75">
        <f t="shared" si="200"/>
        <v>6.3</v>
      </c>
      <c r="CB75">
        <f t="shared" si="200"/>
        <v>3.1</v>
      </c>
      <c r="CC75">
        <f t="shared" si="200"/>
        <v>7.3</v>
      </c>
      <c r="CD75">
        <f t="shared" si="200"/>
        <v>1.4</v>
      </c>
    </row>
    <row r="76" spans="1:82" x14ac:dyDescent="0.25">
      <c r="A76" s="7">
        <f>'DLX - JOLTS'!B77</f>
        <v>38626</v>
      </c>
      <c r="B76">
        <f t="shared" si="196"/>
        <v>4221</v>
      </c>
      <c r="C76">
        <f t="shared" si="196"/>
        <v>3854</v>
      </c>
      <c r="D76">
        <f t="shared" si="196"/>
        <v>171</v>
      </c>
      <c r="E76">
        <f t="shared" si="196"/>
        <v>270</v>
      </c>
      <c r="F76">
        <f t="shared" si="196"/>
        <v>753</v>
      </c>
      <c r="G76">
        <f t="shared" si="196"/>
        <v>842</v>
      </c>
      <c r="H76">
        <f t="shared" si="196"/>
        <v>657</v>
      </c>
      <c r="I76">
        <f t="shared" si="196"/>
        <v>500</v>
      </c>
      <c r="J76">
        <f t="shared" si="196"/>
        <v>367</v>
      </c>
      <c r="K76">
        <f t="shared" si="196"/>
        <v>5026</v>
      </c>
      <c r="L76">
        <f t="shared" si="197"/>
        <v>4720</v>
      </c>
      <c r="M76">
        <f t="shared" si="197"/>
        <v>498</v>
      </c>
      <c r="N76">
        <f t="shared" si="197"/>
        <v>396</v>
      </c>
      <c r="O76">
        <f t="shared" si="197"/>
        <v>1076</v>
      </c>
      <c r="P76">
        <f t="shared" si="197"/>
        <v>847</v>
      </c>
      <c r="Q76">
        <f t="shared" si="197"/>
        <v>486</v>
      </c>
      <c r="R76">
        <f t="shared" si="197"/>
        <v>885</v>
      </c>
      <c r="S76">
        <f t="shared" si="197"/>
        <v>306</v>
      </c>
      <c r="T76">
        <f t="shared" si="197"/>
        <v>3</v>
      </c>
      <c r="U76">
        <f t="shared" si="197"/>
        <v>3.3</v>
      </c>
      <c r="V76">
        <f t="shared" si="198"/>
        <v>2.2000000000000002</v>
      </c>
      <c r="W76">
        <f t="shared" si="198"/>
        <v>1.9</v>
      </c>
      <c r="X76">
        <f t="shared" si="198"/>
        <v>2.8</v>
      </c>
      <c r="Y76">
        <f t="shared" si="198"/>
        <v>4.7</v>
      </c>
      <c r="Z76">
        <f t="shared" si="198"/>
        <v>3.6</v>
      </c>
      <c r="AA76">
        <f t="shared" si="198"/>
        <v>3.7</v>
      </c>
      <c r="AB76">
        <f t="shared" si="198"/>
        <v>1.7</v>
      </c>
      <c r="AC76">
        <f t="shared" si="201"/>
        <v>1.1907131011608623</v>
      </c>
      <c r="AD76">
        <f t="shared" si="202"/>
        <v>1.2247016087182148</v>
      </c>
      <c r="AE76">
        <f t="shared" si="203"/>
        <v>2.9122807017543861</v>
      </c>
      <c r="AF76">
        <f t="shared" si="204"/>
        <v>1.4666666666666666</v>
      </c>
      <c r="AG76">
        <f t="shared" si="205"/>
        <v>1.4289508632138115</v>
      </c>
      <c r="AH76">
        <f t="shared" si="206"/>
        <v>1.0059382422802849</v>
      </c>
      <c r="AI76">
        <f t="shared" si="207"/>
        <v>0.73972602739726023</v>
      </c>
      <c r="AJ76">
        <f t="shared" si="208"/>
        <v>1.77</v>
      </c>
      <c r="AK76">
        <f t="shared" si="209"/>
        <v>0.83378746594005448</v>
      </c>
      <c r="AL76">
        <f t="shared" si="199"/>
        <v>2.2000000000000002</v>
      </c>
      <c r="AM76">
        <f t="shared" si="199"/>
        <v>2.5</v>
      </c>
      <c r="AN76">
        <f t="shared" si="199"/>
        <v>3</v>
      </c>
      <c r="AO76">
        <f t="shared" si="199"/>
        <v>1.6</v>
      </c>
      <c r="AP76">
        <f t="shared" si="199"/>
        <v>2.5</v>
      </c>
      <c r="AQ76">
        <f t="shared" si="199"/>
        <v>2.4</v>
      </c>
      <c r="AR76">
        <f t="shared" si="199"/>
        <v>1.7</v>
      </c>
      <c r="AS76">
        <f t="shared" si="199"/>
        <v>5.4</v>
      </c>
      <c r="AT76">
        <f t="shared" si="199"/>
        <v>0.8</v>
      </c>
      <c r="AU76">
        <f t="shared" si="210"/>
        <v>2970</v>
      </c>
      <c r="AV76">
        <f t="shared" si="210"/>
        <v>2805</v>
      </c>
      <c r="AW76">
        <f t="shared" si="210"/>
        <v>226</v>
      </c>
      <c r="AX76">
        <f t="shared" si="210"/>
        <v>222</v>
      </c>
      <c r="AY76">
        <f t="shared" si="210"/>
        <v>641</v>
      </c>
      <c r="AZ76">
        <f t="shared" si="210"/>
        <v>412</v>
      </c>
      <c r="BA76">
        <f t="shared" si="210"/>
        <v>298</v>
      </c>
      <c r="BB76">
        <f t="shared" si="210"/>
        <v>696</v>
      </c>
      <c r="BC76">
        <f t="shared" si="210"/>
        <v>166</v>
      </c>
      <c r="BD76">
        <f t="shared" si="210"/>
        <v>3.7</v>
      </c>
      <c r="BE76">
        <f t="shared" si="210"/>
        <v>4.0999999999999996</v>
      </c>
      <c r="BF76">
        <f t="shared" si="210"/>
        <v>6.1</v>
      </c>
      <c r="BG76">
        <f t="shared" si="210"/>
        <v>2.8</v>
      </c>
      <c r="BH76">
        <f t="shared" si="210"/>
        <v>4</v>
      </c>
      <c r="BI76">
        <f t="shared" si="210"/>
        <v>4.9000000000000004</v>
      </c>
      <c r="BJ76">
        <f t="shared" si="210"/>
        <v>2.6</v>
      </c>
      <c r="BK76">
        <f t="shared" si="210"/>
        <v>7.3</v>
      </c>
      <c r="BL76">
        <f t="shared" si="210"/>
        <v>1.4</v>
      </c>
      <c r="BM76">
        <f t="shared" si="210"/>
        <v>4963</v>
      </c>
      <c r="BN76">
        <f t="shared" si="210"/>
        <v>4649</v>
      </c>
      <c r="BO76">
        <f t="shared" si="210"/>
        <v>453</v>
      </c>
      <c r="BP76">
        <f t="shared" si="210"/>
        <v>392</v>
      </c>
      <c r="BQ76">
        <f t="shared" si="210"/>
        <v>1043</v>
      </c>
      <c r="BR76">
        <f t="shared" si="210"/>
        <v>846</v>
      </c>
      <c r="BS76">
        <f t="shared" si="210"/>
        <v>463</v>
      </c>
      <c r="BT76">
        <f t="shared" si="210"/>
        <v>941</v>
      </c>
      <c r="BU76">
        <f t="shared" si="210"/>
        <v>314</v>
      </c>
      <c r="BV76">
        <f t="shared" si="200"/>
        <v>3.7</v>
      </c>
      <c r="BW76">
        <f t="shared" si="200"/>
        <v>4.2</v>
      </c>
      <c r="BX76">
        <f t="shared" si="200"/>
        <v>6.7</v>
      </c>
      <c r="BY76">
        <f t="shared" si="200"/>
        <v>2.8</v>
      </c>
      <c r="BZ76">
        <f t="shared" si="200"/>
        <v>4.0999999999999996</v>
      </c>
      <c r="CA76">
        <f t="shared" si="200"/>
        <v>4.9000000000000004</v>
      </c>
      <c r="CB76">
        <f t="shared" si="200"/>
        <v>2.8</v>
      </c>
      <c r="CC76">
        <f t="shared" si="200"/>
        <v>6.9</v>
      </c>
      <c r="CD76">
        <f t="shared" si="200"/>
        <v>1.4</v>
      </c>
    </row>
    <row r="77" spans="1:82" x14ac:dyDescent="0.25">
      <c r="A77" s="7">
        <f>'DLX - JOLTS'!B78</f>
        <v>38657</v>
      </c>
      <c r="B77">
        <f t="shared" ref="B77:K86" si="211">VLOOKUP($A77,JOLTS_data,B$3+1)</f>
        <v>4437</v>
      </c>
      <c r="C77">
        <f t="shared" si="211"/>
        <v>4067</v>
      </c>
      <c r="D77">
        <f t="shared" si="211"/>
        <v>232</v>
      </c>
      <c r="E77">
        <f t="shared" si="211"/>
        <v>387</v>
      </c>
      <c r="F77">
        <f t="shared" si="211"/>
        <v>817</v>
      </c>
      <c r="G77">
        <f t="shared" si="211"/>
        <v>849</v>
      </c>
      <c r="H77">
        <f t="shared" si="211"/>
        <v>650</v>
      </c>
      <c r="I77">
        <f t="shared" si="211"/>
        <v>545</v>
      </c>
      <c r="J77">
        <f t="shared" si="211"/>
        <v>371</v>
      </c>
      <c r="K77">
        <f t="shared" si="211"/>
        <v>5232</v>
      </c>
      <c r="L77">
        <f t="shared" ref="L77:U86" si="212">VLOOKUP($A77,JOLTS_data,L$3+1)</f>
        <v>4894</v>
      </c>
      <c r="M77">
        <f t="shared" si="212"/>
        <v>497</v>
      </c>
      <c r="N77">
        <f t="shared" si="212"/>
        <v>380</v>
      </c>
      <c r="O77">
        <f t="shared" si="212"/>
        <v>1108</v>
      </c>
      <c r="P77">
        <f t="shared" si="212"/>
        <v>901</v>
      </c>
      <c r="Q77">
        <f t="shared" si="212"/>
        <v>501</v>
      </c>
      <c r="R77">
        <f t="shared" si="212"/>
        <v>916</v>
      </c>
      <c r="S77">
        <f t="shared" si="212"/>
        <v>338</v>
      </c>
      <c r="T77">
        <f t="shared" si="212"/>
        <v>3.2</v>
      </c>
      <c r="U77">
        <f t="shared" si="212"/>
        <v>3.5</v>
      </c>
      <c r="V77">
        <f t="shared" ref="V77:AB86" si="213">VLOOKUP($A77,JOLTS_data,V$3+1)</f>
        <v>3</v>
      </c>
      <c r="W77">
        <f t="shared" si="213"/>
        <v>2.7</v>
      </c>
      <c r="X77">
        <f t="shared" si="213"/>
        <v>3</v>
      </c>
      <c r="Y77">
        <f t="shared" si="213"/>
        <v>4.7</v>
      </c>
      <c r="Z77">
        <f t="shared" si="213"/>
        <v>3.6</v>
      </c>
      <c r="AA77">
        <f t="shared" si="213"/>
        <v>4.0999999999999996</v>
      </c>
      <c r="AB77">
        <f t="shared" si="213"/>
        <v>1.7</v>
      </c>
      <c r="AC77">
        <f t="shared" si="201"/>
        <v>1.1791751183231913</v>
      </c>
      <c r="AD77">
        <f t="shared" si="202"/>
        <v>1.2033439881976886</v>
      </c>
      <c r="AE77">
        <f t="shared" si="203"/>
        <v>2.1422413793103448</v>
      </c>
      <c r="AF77">
        <f t="shared" si="204"/>
        <v>0.98191214470284238</v>
      </c>
      <c r="AG77">
        <f t="shared" si="205"/>
        <v>1.3561811505507957</v>
      </c>
      <c r="AH77">
        <f t="shared" si="206"/>
        <v>1.0612485276796231</v>
      </c>
      <c r="AI77">
        <f t="shared" si="207"/>
        <v>0.77076923076923076</v>
      </c>
      <c r="AJ77">
        <f t="shared" si="208"/>
        <v>1.6807339449541285</v>
      </c>
      <c r="AK77">
        <f t="shared" si="209"/>
        <v>0.91105121293800539</v>
      </c>
      <c r="AL77">
        <f t="shared" si="199"/>
        <v>2.2000000000000002</v>
      </c>
      <c r="AM77">
        <f t="shared" si="199"/>
        <v>2.5</v>
      </c>
      <c r="AN77">
        <f t="shared" si="199"/>
        <v>2.6</v>
      </c>
      <c r="AO77">
        <f t="shared" si="199"/>
        <v>1.4</v>
      </c>
      <c r="AP77">
        <f t="shared" si="199"/>
        <v>2.5</v>
      </c>
      <c r="AQ77">
        <f t="shared" si="199"/>
        <v>2.4</v>
      </c>
      <c r="AR77">
        <f t="shared" si="199"/>
        <v>1.7</v>
      </c>
      <c r="AS77">
        <f t="shared" si="199"/>
        <v>4.9000000000000004</v>
      </c>
      <c r="AT77">
        <f t="shared" si="199"/>
        <v>0.7</v>
      </c>
      <c r="AU77">
        <f t="shared" si="210"/>
        <v>2934</v>
      </c>
      <c r="AV77">
        <f t="shared" si="210"/>
        <v>2774</v>
      </c>
      <c r="AW77">
        <f t="shared" si="210"/>
        <v>195</v>
      </c>
      <c r="AX77">
        <f t="shared" si="210"/>
        <v>199</v>
      </c>
      <c r="AY77">
        <f t="shared" si="210"/>
        <v>657</v>
      </c>
      <c r="AZ77">
        <f t="shared" si="210"/>
        <v>407</v>
      </c>
      <c r="BA77">
        <f t="shared" si="210"/>
        <v>305</v>
      </c>
      <c r="BB77">
        <f t="shared" si="210"/>
        <v>634</v>
      </c>
      <c r="BC77">
        <f t="shared" si="210"/>
        <v>160</v>
      </c>
      <c r="BD77">
        <f t="shared" si="210"/>
        <v>3.7</v>
      </c>
      <c r="BE77">
        <f t="shared" si="210"/>
        <v>4.0999999999999996</v>
      </c>
      <c r="BF77">
        <f t="shared" si="210"/>
        <v>5.7</v>
      </c>
      <c r="BG77">
        <f t="shared" si="210"/>
        <v>2.8</v>
      </c>
      <c r="BH77">
        <f t="shared" si="210"/>
        <v>4.0999999999999996</v>
      </c>
      <c r="BI77">
        <f t="shared" si="210"/>
        <v>4.7</v>
      </c>
      <c r="BJ77">
        <f t="shared" si="210"/>
        <v>2.6</v>
      </c>
      <c r="BK77">
        <f t="shared" si="210"/>
        <v>6.9</v>
      </c>
      <c r="BL77">
        <f t="shared" si="210"/>
        <v>1.4</v>
      </c>
      <c r="BM77">
        <f t="shared" si="210"/>
        <v>4923</v>
      </c>
      <c r="BN77">
        <f t="shared" si="210"/>
        <v>4613</v>
      </c>
      <c r="BO77">
        <f t="shared" si="210"/>
        <v>428</v>
      </c>
      <c r="BP77">
        <f t="shared" si="210"/>
        <v>394</v>
      </c>
      <c r="BQ77">
        <f t="shared" si="210"/>
        <v>1079</v>
      </c>
      <c r="BR77">
        <f t="shared" si="210"/>
        <v>805</v>
      </c>
      <c r="BS77">
        <f t="shared" si="210"/>
        <v>454</v>
      </c>
      <c r="BT77">
        <f t="shared" si="210"/>
        <v>892</v>
      </c>
      <c r="BU77">
        <f t="shared" si="210"/>
        <v>310</v>
      </c>
      <c r="BV77">
        <f t="shared" si="200"/>
        <v>3.9</v>
      </c>
      <c r="BW77">
        <f t="shared" si="200"/>
        <v>4.3</v>
      </c>
      <c r="BX77">
        <f t="shared" si="200"/>
        <v>6.6</v>
      </c>
      <c r="BY77">
        <f t="shared" si="200"/>
        <v>2.7</v>
      </c>
      <c r="BZ77">
        <f t="shared" si="200"/>
        <v>4.2</v>
      </c>
      <c r="CA77">
        <f t="shared" si="200"/>
        <v>5.2</v>
      </c>
      <c r="CB77">
        <f t="shared" si="200"/>
        <v>2.9</v>
      </c>
      <c r="CC77">
        <f t="shared" si="200"/>
        <v>7.1</v>
      </c>
      <c r="CD77">
        <f t="shared" si="200"/>
        <v>1.5</v>
      </c>
    </row>
    <row r="78" spans="1:82" x14ac:dyDescent="0.25">
      <c r="A78" s="7">
        <f>'DLX - JOLTS'!B79</f>
        <v>38687</v>
      </c>
      <c r="B78">
        <f t="shared" si="211"/>
        <v>4278</v>
      </c>
      <c r="C78">
        <f t="shared" si="211"/>
        <v>3854</v>
      </c>
      <c r="D78">
        <f t="shared" si="211"/>
        <v>161</v>
      </c>
      <c r="E78">
        <f t="shared" si="211"/>
        <v>346</v>
      </c>
      <c r="F78">
        <f t="shared" si="211"/>
        <v>711</v>
      </c>
      <c r="G78">
        <f t="shared" si="211"/>
        <v>831</v>
      </c>
      <c r="H78">
        <f t="shared" si="211"/>
        <v>651</v>
      </c>
      <c r="I78">
        <f t="shared" si="211"/>
        <v>566</v>
      </c>
      <c r="J78">
        <f t="shared" si="211"/>
        <v>424</v>
      </c>
      <c r="K78">
        <f t="shared" si="211"/>
        <v>5143</v>
      </c>
      <c r="L78">
        <f t="shared" si="212"/>
        <v>4814</v>
      </c>
      <c r="M78">
        <f t="shared" si="212"/>
        <v>479</v>
      </c>
      <c r="N78">
        <f t="shared" si="212"/>
        <v>361</v>
      </c>
      <c r="O78">
        <f t="shared" si="212"/>
        <v>1127</v>
      </c>
      <c r="P78">
        <f t="shared" si="212"/>
        <v>897</v>
      </c>
      <c r="Q78">
        <f t="shared" si="212"/>
        <v>498</v>
      </c>
      <c r="R78">
        <f t="shared" si="212"/>
        <v>917</v>
      </c>
      <c r="S78">
        <f t="shared" si="212"/>
        <v>328</v>
      </c>
      <c r="T78">
        <f t="shared" si="212"/>
        <v>3.1</v>
      </c>
      <c r="U78">
        <f t="shared" si="212"/>
        <v>3.3</v>
      </c>
      <c r="V78">
        <f t="shared" si="213"/>
        <v>2.1</v>
      </c>
      <c r="W78">
        <f t="shared" si="213"/>
        <v>2.4</v>
      </c>
      <c r="X78">
        <f t="shared" si="213"/>
        <v>2.6</v>
      </c>
      <c r="Y78">
        <f t="shared" si="213"/>
        <v>4.5999999999999996</v>
      </c>
      <c r="Z78">
        <f t="shared" si="213"/>
        <v>3.6</v>
      </c>
      <c r="AA78">
        <f t="shared" si="213"/>
        <v>4.2</v>
      </c>
      <c r="AB78">
        <f t="shared" si="213"/>
        <v>1.9</v>
      </c>
      <c r="AC78">
        <f t="shared" si="201"/>
        <v>1.202197288452548</v>
      </c>
      <c r="AD78">
        <f t="shared" si="202"/>
        <v>1.2490918526206538</v>
      </c>
      <c r="AE78">
        <f t="shared" si="203"/>
        <v>2.9751552795031055</v>
      </c>
      <c r="AF78">
        <f t="shared" si="204"/>
        <v>1.0433526011560694</v>
      </c>
      <c r="AG78">
        <f t="shared" si="205"/>
        <v>1.5850914205344586</v>
      </c>
      <c r="AH78">
        <f t="shared" si="206"/>
        <v>1.0794223826714802</v>
      </c>
      <c r="AI78">
        <f t="shared" si="207"/>
        <v>0.76497695852534564</v>
      </c>
      <c r="AJ78">
        <f t="shared" si="208"/>
        <v>1.6201413427561837</v>
      </c>
      <c r="AK78">
        <f t="shared" si="209"/>
        <v>0.77358490566037741</v>
      </c>
      <c r="AL78">
        <f t="shared" si="199"/>
        <v>2.1</v>
      </c>
      <c r="AM78">
        <f t="shared" si="199"/>
        <v>2.4</v>
      </c>
      <c r="AN78">
        <f t="shared" si="199"/>
        <v>3</v>
      </c>
      <c r="AO78">
        <f t="shared" si="199"/>
        <v>1.3</v>
      </c>
      <c r="AP78">
        <f t="shared" si="199"/>
        <v>2.7</v>
      </c>
      <c r="AQ78">
        <f t="shared" si="199"/>
        <v>2.4</v>
      </c>
      <c r="AR78">
        <f t="shared" si="199"/>
        <v>1.7</v>
      </c>
      <c r="AS78">
        <f t="shared" si="199"/>
        <v>4.4000000000000004</v>
      </c>
      <c r="AT78">
        <f t="shared" si="199"/>
        <v>0.7</v>
      </c>
      <c r="AU78">
        <f t="shared" si="210"/>
        <v>2864</v>
      </c>
      <c r="AV78">
        <f t="shared" si="210"/>
        <v>2718</v>
      </c>
      <c r="AW78">
        <f t="shared" si="210"/>
        <v>229</v>
      </c>
      <c r="AX78">
        <f t="shared" ref="AU78:BU84" si="214">VLOOKUP($A78,JOLTS_data,AX$3+1)</f>
        <v>185</v>
      </c>
      <c r="AY78">
        <f t="shared" si="214"/>
        <v>713</v>
      </c>
      <c r="AZ78">
        <f t="shared" si="214"/>
        <v>419</v>
      </c>
      <c r="BA78">
        <f t="shared" si="214"/>
        <v>295</v>
      </c>
      <c r="BB78">
        <f t="shared" si="214"/>
        <v>572</v>
      </c>
      <c r="BC78">
        <f t="shared" si="214"/>
        <v>146</v>
      </c>
      <c r="BD78">
        <f t="shared" si="214"/>
        <v>3.8</v>
      </c>
      <c r="BE78">
        <f t="shared" si="214"/>
        <v>4.2</v>
      </c>
      <c r="BF78">
        <f t="shared" si="214"/>
        <v>6.3</v>
      </c>
      <c r="BG78">
        <f t="shared" si="214"/>
        <v>2.6</v>
      </c>
      <c r="BH78">
        <f t="shared" si="214"/>
        <v>4.5</v>
      </c>
      <c r="BI78">
        <f t="shared" si="214"/>
        <v>5</v>
      </c>
      <c r="BJ78">
        <f t="shared" si="214"/>
        <v>2.7</v>
      </c>
      <c r="BK78">
        <f t="shared" si="214"/>
        <v>6.9</v>
      </c>
      <c r="BL78">
        <f t="shared" si="214"/>
        <v>1.4</v>
      </c>
      <c r="BM78">
        <f t="shared" si="214"/>
        <v>5061</v>
      </c>
      <c r="BN78">
        <f t="shared" si="214"/>
        <v>4748</v>
      </c>
      <c r="BO78">
        <f t="shared" si="214"/>
        <v>472</v>
      </c>
      <c r="BP78">
        <f t="shared" si="214"/>
        <v>368</v>
      </c>
      <c r="BQ78">
        <f t="shared" si="214"/>
        <v>1168</v>
      </c>
      <c r="BR78">
        <f t="shared" si="214"/>
        <v>859</v>
      </c>
      <c r="BS78">
        <f t="shared" si="214"/>
        <v>473</v>
      </c>
      <c r="BT78">
        <f t="shared" si="214"/>
        <v>896</v>
      </c>
      <c r="BU78">
        <f t="shared" si="214"/>
        <v>313</v>
      </c>
      <c r="BV78">
        <f t="shared" si="200"/>
        <v>3.8</v>
      </c>
      <c r="BW78">
        <f t="shared" si="200"/>
        <v>4.3</v>
      </c>
      <c r="BX78">
        <f t="shared" si="200"/>
        <v>6.4</v>
      </c>
      <c r="BY78">
        <f t="shared" si="200"/>
        <v>2.5</v>
      </c>
      <c r="BZ78">
        <f t="shared" si="200"/>
        <v>4.3</v>
      </c>
      <c r="CA78">
        <f t="shared" si="200"/>
        <v>5.2</v>
      </c>
      <c r="CB78">
        <f t="shared" si="200"/>
        <v>2.8</v>
      </c>
      <c r="CC78">
        <f t="shared" si="200"/>
        <v>7.1</v>
      </c>
      <c r="CD78">
        <f t="shared" si="200"/>
        <v>1.5</v>
      </c>
    </row>
    <row r="79" spans="1:82" x14ac:dyDescent="0.25">
      <c r="A79" s="7">
        <f>'DLX - JOLTS'!B80</f>
        <v>38718</v>
      </c>
      <c r="B79">
        <f t="shared" si="211"/>
        <v>4296</v>
      </c>
      <c r="C79">
        <f t="shared" si="211"/>
        <v>3916</v>
      </c>
      <c r="D79">
        <f t="shared" si="211"/>
        <v>140</v>
      </c>
      <c r="E79">
        <f t="shared" si="211"/>
        <v>317</v>
      </c>
      <c r="F79">
        <f t="shared" si="211"/>
        <v>696</v>
      </c>
      <c r="G79">
        <f t="shared" si="211"/>
        <v>875</v>
      </c>
      <c r="H79">
        <f t="shared" si="211"/>
        <v>698</v>
      </c>
      <c r="I79">
        <f t="shared" si="211"/>
        <v>554</v>
      </c>
      <c r="J79">
        <f t="shared" si="211"/>
        <v>380</v>
      </c>
      <c r="K79">
        <f t="shared" si="211"/>
        <v>5194</v>
      </c>
      <c r="L79">
        <f t="shared" si="212"/>
        <v>4889</v>
      </c>
      <c r="M79">
        <f t="shared" si="212"/>
        <v>490</v>
      </c>
      <c r="N79">
        <f t="shared" si="212"/>
        <v>375</v>
      </c>
      <c r="O79">
        <f t="shared" si="212"/>
        <v>1114</v>
      </c>
      <c r="P79">
        <f t="shared" si="212"/>
        <v>953</v>
      </c>
      <c r="Q79">
        <f t="shared" si="212"/>
        <v>485</v>
      </c>
      <c r="R79">
        <f t="shared" si="212"/>
        <v>933</v>
      </c>
      <c r="S79">
        <f t="shared" si="212"/>
        <v>305</v>
      </c>
      <c r="T79">
        <f t="shared" si="212"/>
        <v>3.1</v>
      </c>
      <c r="U79">
        <f t="shared" si="212"/>
        <v>3.3</v>
      </c>
      <c r="V79">
        <f t="shared" si="213"/>
        <v>1.8</v>
      </c>
      <c r="W79">
        <f t="shared" si="213"/>
        <v>2.2000000000000002</v>
      </c>
      <c r="X79">
        <f t="shared" si="213"/>
        <v>2.6</v>
      </c>
      <c r="Y79">
        <f t="shared" si="213"/>
        <v>4.8</v>
      </c>
      <c r="Z79">
        <f t="shared" si="213"/>
        <v>3.8</v>
      </c>
      <c r="AA79">
        <f t="shared" si="213"/>
        <v>4.0999999999999996</v>
      </c>
      <c r="AB79">
        <f t="shared" si="213"/>
        <v>1.7</v>
      </c>
      <c r="AC79">
        <f t="shared" si="201"/>
        <v>1.2090316573556796</v>
      </c>
      <c r="AD79">
        <f t="shared" si="202"/>
        <v>1.2484678243105209</v>
      </c>
      <c r="AE79">
        <f t="shared" si="203"/>
        <v>3.5</v>
      </c>
      <c r="AF79">
        <f t="shared" si="204"/>
        <v>1.1829652996845426</v>
      </c>
      <c r="AG79">
        <f t="shared" si="205"/>
        <v>1.6005747126436782</v>
      </c>
      <c r="AH79">
        <f t="shared" si="206"/>
        <v>1.0891428571428572</v>
      </c>
      <c r="AI79">
        <f t="shared" si="207"/>
        <v>0.69484240687679089</v>
      </c>
      <c r="AJ79">
        <f t="shared" si="208"/>
        <v>1.6841155234657039</v>
      </c>
      <c r="AK79">
        <f t="shared" si="209"/>
        <v>0.80263157894736847</v>
      </c>
      <c r="AL79">
        <f t="shared" si="199"/>
        <v>2.1</v>
      </c>
      <c r="AM79">
        <f t="shared" si="199"/>
        <v>2.4</v>
      </c>
      <c r="AN79">
        <f t="shared" si="199"/>
        <v>2.8</v>
      </c>
      <c r="AO79">
        <f t="shared" si="199"/>
        <v>1.3</v>
      </c>
      <c r="AP79">
        <f t="shared" si="199"/>
        <v>2.4</v>
      </c>
      <c r="AQ79">
        <f t="shared" si="199"/>
        <v>2.6</v>
      </c>
      <c r="AR79">
        <f t="shared" si="199"/>
        <v>1.5</v>
      </c>
      <c r="AS79">
        <f t="shared" si="199"/>
        <v>5.0999999999999996</v>
      </c>
      <c r="AT79">
        <f t="shared" si="199"/>
        <v>0.7</v>
      </c>
      <c r="AU79">
        <f t="shared" si="214"/>
        <v>2886</v>
      </c>
      <c r="AV79">
        <f t="shared" si="214"/>
        <v>2732</v>
      </c>
      <c r="AW79">
        <f t="shared" si="214"/>
        <v>211</v>
      </c>
      <c r="AX79">
        <f t="shared" si="214"/>
        <v>189</v>
      </c>
      <c r="AY79">
        <f t="shared" si="214"/>
        <v>622</v>
      </c>
      <c r="AZ79">
        <f t="shared" si="214"/>
        <v>456</v>
      </c>
      <c r="BA79">
        <f t="shared" si="214"/>
        <v>266</v>
      </c>
      <c r="BB79">
        <f t="shared" si="214"/>
        <v>663</v>
      </c>
      <c r="BC79">
        <f t="shared" si="214"/>
        <v>155</v>
      </c>
      <c r="BD79">
        <f t="shared" si="214"/>
        <v>3.7</v>
      </c>
      <c r="BE79">
        <f t="shared" si="214"/>
        <v>4.0999999999999996</v>
      </c>
      <c r="BF79">
        <f t="shared" si="214"/>
        <v>6.1</v>
      </c>
      <c r="BG79">
        <f t="shared" si="214"/>
        <v>2.5</v>
      </c>
      <c r="BH79">
        <f t="shared" si="214"/>
        <v>4</v>
      </c>
      <c r="BI79">
        <f t="shared" si="214"/>
        <v>5.3</v>
      </c>
      <c r="BJ79">
        <f t="shared" si="214"/>
        <v>2.4</v>
      </c>
      <c r="BK79">
        <f t="shared" si="214"/>
        <v>7.1</v>
      </c>
      <c r="BL79">
        <f t="shared" si="214"/>
        <v>1.5</v>
      </c>
      <c r="BM79">
        <f t="shared" si="214"/>
        <v>4938</v>
      </c>
      <c r="BN79">
        <f t="shared" si="214"/>
        <v>4618</v>
      </c>
      <c r="BO79">
        <f t="shared" si="214"/>
        <v>463</v>
      </c>
      <c r="BP79">
        <f t="shared" si="214"/>
        <v>362</v>
      </c>
      <c r="BQ79">
        <f t="shared" si="214"/>
        <v>1038</v>
      </c>
      <c r="BR79">
        <f t="shared" si="214"/>
        <v>914</v>
      </c>
      <c r="BS79">
        <f t="shared" si="214"/>
        <v>430</v>
      </c>
      <c r="BT79">
        <f t="shared" si="214"/>
        <v>914</v>
      </c>
      <c r="BU79">
        <f t="shared" si="214"/>
        <v>320</v>
      </c>
      <c r="BV79">
        <f t="shared" si="200"/>
        <v>3.8</v>
      </c>
      <c r="BW79">
        <f t="shared" si="200"/>
        <v>4.3</v>
      </c>
      <c r="BX79">
        <f t="shared" si="200"/>
        <v>6.4</v>
      </c>
      <c r="BY79">
        <f t="shared" si="200"/>
        <v>2.6</v>
      </c>
      <c r="BZ79">
        <f t="shared" si="200"/>
        <v>4.3</v>
      </c>
      <c r="CA79">
        <f t="shared" si="200"/>
        <v>5.5</v>
      </c>
      <c r="CB79">
        <f t="shared" si="200"/>
        <v>2.8</v>
      </c>
      <c r="CC79">
        <f t="shared" si="200"/>
        <v>7.2</v>
      </c>
      <c r="CD79">
        <f t="shared" si="200"/>
        <v>1.4</v>
      </c>
    </row>
    <row r="80" spans="1:82" x14ac:dyDescent="0.25">
      <c r="A80" s="7">
        <f>'DLX - JOLTS'!B81</f>
        <v>38749</v>
      </c>
      <c r="B80">
        <f t="shared" si="211"/>
        <v>4282</v>
      </c>
      <c r="C80">
        <f t="shared" si="211"/>
        <v>3887</v>
      </c>
      <c r="D80">
        <f t="shared" si="211"/>
        <v>141</v>
      </c>
      <c r="E80">
        <f t="shared" si="211"/>
        <v>360</v>
      </c>
      <c r="F80">
        <f t="shared" si="211"/>
        <v>685</v>
      </c>
      <c r="G80">
        <f t="shared" si="211"/>
        <v>847</v>
      </c>
      <c r="H80">
        <f t="shared" si="211"/>
        <v>729</v>
      </c>
      <c r="I80">
        <f t="shared" si="211"/>
        <v>586</v>
      </c>
      <c r="J80">
        <f t="shared" si="211"/>
        <v>395</v>
      </c>
      <c r="K80">
        <f t="shared" si="211"/>
        <v>5377</v>
      </c>
      <c r="L80">
        <f t="shared" si="212"/>
        <v>5033</v>
      </c>
      <c r="M80">
        <f t="shared" si="212"/>
        <v>471</v>
      </c>
      <c r="N80">
        <f t="shared" si="212"/>
        <v>367</v>
      </c>
      <c r="O80">
        <f t="shared" si="212"/>
        <v>1166</v>
      </c>
      <c r="P80">
        <f t="shared" si="212"/>
        <v>954</v>
      </c>
      <c r="Q80">
        <f t="shared" si="212"/>
        <v>497</v>
      </c>
      <c r="R80">
        <f t="shared" si="212"/>
        <v>983</v>
      </c>
      <c r="S80">
        <f t="shared" si="212"/>
        <v>344</v>
      </c>
      <c r="T80">
        <f t="shared" si="212"/>
        <v>3.1</v>
      </c>
      <c r="U80">
        <f t="shared" si="212"/>
        <v>3.3</v>
      </c>
      <c r="V80">
        <f t="shared" si="213"/>
        <v>1.8</v>
      </c>
      <c r="W80">
        <f t="shared" si="213"/>
        <v>2.5</v>
      </c>
      <c r="X80">
        <f t="shared" si="213"/>
        <v>2.5</v>
      </c>
      <c r="Y80">
        <f t="shared" si="213"/>
        <v>4.5999999999999996</v>
      </c>
      <c r="Z80">
        <f t="shared" si="213"/>
        <v>4</v>
      </c>
      <c r="AA80">
        <f t="shared" si="213"/>
        <v>4.3</v>
      </c>
      <c r="AB80">
        <f t="shared" si="213"/>
        <v>1.8</v>
      </c>
      <c r="AC80">
        <f t="shared" si="201"/>
        <v>1.2557216254086876</v>
      </c>
      <c r="AD80">
        <f t="shared" si="202"/>
        <v>1.2948289169024956</v>
      </c>
      <c r="AE80">
        <f t="shared" si="203"/>
        <v>3.3404255319148937</v>
      </c>
      <c r="AF80">
        <f t="shared" si="204"/>
        <v>1.0194444444444444</v>
      </c>
      <c r="AG80">
        <f t="shared" si="205"/>
        <v>1.7021897810218978</v>
      </c>
      <c r="AH80">
        <f t="shared" si="206"/>
        <v>1.1263282172373081</v>
      </c>
      <c r="AI80">
        <f t="shared" si="207"/>
        <v>0.68175582990397809</v>
      </c>
      <c r="AJ80">
        <f t="shared" si="208"/>
        <v>1.6774744027303754</v>
      </c>
      <c r="AK80">
        <f t="shared" si="209"/>
        <v>0.87088607594936707</v>
      </c>
      <c r="AL80">
        <f t="shared" si="199"/>
        <v>2.2000000000000002</v>
      </c>
      <c r="AM80">
        <f t="shared" si="199"/>
        <v>2.5</v>
      </c>
      <c r="AN80">
        <f t="shared" si="199"/>
        <v>2.6</v>
      </c>
      <c r="AO80">
        <f t="shared" si="199"/>
        <v>1.4</v>
      </c>
      <c r="AP80">
        <f t="shared" si="199"/>
        <v>2.6</v>
      </c>
      <c r="AQ80">
        <f t="shared" si="199"/>
        <v>2.6</v>
      </c>
      <c r="AR80">
        <f t="shared" si="199"/>
        <v>1.7</v>
      </c>
      <c r="AS80">
        <f t="shared" si="199"/>
        <v>5</v>
      </c>
      <c r="AT80">
        <f t="shared" si="199"/>
        <v>0.7</v>
      </c>
      <c r="AU80">
        <f t="shared" si="214"/>
        <v>3011</v>
      </c>
      <c r="AV80">
        <f t="shared" si="214"/>
        <v>2852</v>
      </c>
      <c r="AW80">
        <f t="shared" si="214"/>
        <v>199</v>
      </c>
      <c r="AX80">
        <f t="shared" si="214"/>
        <v>204</v>
      </c>
      <c r="AY80">
        <f t="shared" si="214"/>
        <v>683</v>
      </c>
      <c r="AZ80">
        <f t="shared" si="214"/>
        <v>456</v>
      </c>
      <c r="BA80">
        <f t="shared" si="214"/>
        <v>303</v>
      </c>
      <c r="BB80">
        <f t="shared" si="214"/>
        <v>653</v>
      </c>
      <c r="BC80">
        <f t="shared" si="214"/>
        <v>158</v>
      </c>
      <c r="BD80">
        <f t="shared" si="214"/>
        <v>3.8</v>
      </c>
      <c r="BE80">
        <f t="shared" si="214"/>
        <v>4.2</v>
      </c>
      <c r="BF80">
        <f t="shared" si="214"/>
        <v>5.5</v>
      </c>
      <c r="BG80">
        <f t="shared" si="214"/>
        <v>2.7</v>
      </c>
      <c r="BH80">
        <f t="shared" si="214"/>
        <v>4.2</v>
      </c>
      <c r="BI80">
        <f t="shared" si="214"/>
        <v>5.0999999999999996</v>
      </c>
      <c r="BJ80">
        <f t="shared" si="214"/>
        <v>2.5</v>
      </c>
      <c r="BK80">
        <f t="shared" si="214"/>
        <v>7.3</v>
      </c>
      <c r="BL80">
        <f t="shared" si="214"/>
        <v>1.5</v>
      </c>
      <c r="BM80">
        <f t="shared" si="214"/>
        <v>5095</v>
      </c>
      <c r="BN80">
        <f t="shared" si="214"/>
        <v>4770</v>
      </c>
      <c r="BO80">
        <f t="shared" si="214"/>
        <v>423</v>
      </c>
      <c r="BP80">
        <f t="shared" si="214"/>
        <v>382</v>
      </c>
      <c r="BQ80">
        <f t="shared" si="214"/>
        <v>1112</v>
      </c>
      <c r="BR80">
        <f t="shared" si="214"/>
        <v>893</v>
      </c>
      <c r="BS80">
        <f t="shared" si="214"/>
        <v>440</v>
      </c>
      <c r="BT80">
        <f t="shared" si="214"/>
        <v>943</v>
      </c>
      <c r="BU80">
        <f t="shared" si="214"/>
        <v>325</v>
      </c>
      <c r="BV80">
        <f t="shared" si="200"/>
        <v>4</v>
      </c>
      <c r="BW80">
        <f t="shared" si="200"/>
        <v>4.4000000000000004</v>
      </c>
      <c r="BX80">
        <f t="shared" si="200"/>
        <v>6.2</v>
      </c>
      <c r="BY80">
        <f t="shared" si="200"/>
        <v>2.6</v>
      </c>
      <c r="BZ80">
        <f t="shared" si="200"/>
        <v>4.4000000000000004</v>
      </c>
      <c r="CA80">
        <f t="shared" si="200"/>
        <v>5.5</v>
      </c>
      <c r="CB80">
        <f t="shared" si="200"/>
        <v>2.8</v>
      </c>
      <c r="CC80">
        <f t="shared" si="200"/>
        <v>7.6</v>
      </c>
      <c r="CD80">
        <f t="shared" si="200"/>
        <v>1.6</v>
      </c>
    </row>
    <row r="81" spans="1:82" x14ac:dyDescent="0.25">
      <c r="A81" s="7">
        <f>'DLX - JOLTS'!B82</f>
        <v>38777</v>
      </c>
      <c r="B81">
        <f t="shared" si="211"/>
        <v>4472</v>
      </c>
      <c r="C81">
        <f t="shared" si="211"/>
        <v>4037</v>
      </c>
      <c r="D81">
        <f t="shared" si="211"/>
        <v>183</v>
      </c>
      <c r="E81">
        <f t="shared" si="211"/>
        <v>380</v>
      </c>
      <c r="F81">
        <f t="shared" si="211"/>
        <v>725</v>
      </c>
      <c r="G81">
        <f t="shared" si="211"/>
        <v>746</v>
      </c>
      <c r="H81">
        <f t="shared" si="211"/>
        <v>723</v>
      </c>
      <c r="I81">
        <f t="shared" si="211"/>
        <v>554</v>
      </c>
      <c r="J81">
        <f t="shared" si="211"/>
        <v>434</v>
      </c>
      <c r="K81">
        <f t="shared" si="211"/>
        <v>5363</v>
      </c>
      <c r="L81">
        <f t="shared" si="212"/>
        <v>4988</v>
      </c>
      <c r="M81">
        <f t="shared" si="212"/>
        <v>475</v>
      </c>
      <c r="N81">
        <f t="shared" si="212"/>
        <v>415</v>
      </c>
      <c r="O81">
        <f t="shared" si="212"/>
        <v>1127</v>
      </c>
      <c r="P81">
        <f t="shared" si="212"/>
        <v>937</v>
      </c>
      <c r="Q81">
        <f t="shared" si="212"/>
        <v>480</v>
      </c>
      <c r="R81">
        <f t="shared" si="212"/>
        <v>962</v>
      </c>
      <c r="S81">
        <f t="shared" si="212"/>
        <v>375</v>
      </c>
      <c r="T81">
        <f t="shared" si="212"/>
        <v>3.2</v>
      </c>
      <c r="U81">
        <f t="shared" si="212"/>
        <v>3.4</v>
      </c>
      <c r="V81">
        <f t="shared" si="213"/>
        <v>2.2999999999999998</v>
      </c>
      <c r="W81">
        <f t="shared" si="213"/>
        <v>2.6</v>
      </c>
      <c r="X81">
        <f t="shared" si="213"/>
        <v>2.7</v>
      </c>
      <c r="Y81">
        <f t="shared" si="213"/>
        <v>4.0999999999999996</v>
      </c>
      <c r="Z81">
        <f t="shared" si="213"/>
        <v>3.9</v>
      </c>
      <c r="AA81">
        <f t="shared" si="213"/>
        <v>4.0999999999999996</v>
      </c>
      <c r="AB81">
        <f t="shared" si="213"/>
        <v>1.9</v>
      </c>
      <c r="AC81">
        <f t="shared" si="201"/>
        <v>1.1992397137745976</v>
      </c>
      <c r="AD81">
        <f t="shared" si="202"/>
        <v>1.2355709685409957</v>
      </c>
      <c r="AE81">
        <f t="shared" si="203"/>
        <v>2.5956284153005464</v>
      </c>
      <c r="AF81">
        <f t="shared" si="204"/>
        <v>1.0921052631578947</v>
      </c>
      <c r="AG81">
        <f t="shared" si="205"/>
        <v>1.5544827586206897</v>
      </c>
      <c r="AH81">
        <f t="shared" si="206"/>
        <v>1.2560321715817695</v>
      </c>
      <c r="AI81">
        <f t="shared" si="207"/>
        <v>0.66390041493775931</v>
      </c>
      <c r="AJ81">
        <f t="shared" si="208"/>
        <v>1.7364620938628159</v>
      </c>
      <c r="AK81">
        <f t="shared" si="209"/>
        <v>0.86405529953917048</v>
      </c>
      <c r="AL81">
        <f t="shared" si="199"/>
        <v>2.2000000000000002</v>
      </c>
      <c r="AM81">
        <f t="shared" si="199"/>
        <v>2.5</v>
      </c>
      <c r="AN81">
        <f t="shared" si="199"/>
        <v>2.6</v>
      </c>
      <c r="AO81">
        <f t="shared" si="199"/>
        <v>1.5</v>
      </c>
      <c r="AP81">
        <f t="shared" si="199"/>
        <v>2.7</v>
      </c>
      <c r="AQ81">
        <f t="shared" si="199"/>
        <v>2.8</v>
      </c>
      <c r="AR81">
        <f t="shared" si="199"/>
        <v>1.6</v>
      </c>
      <c r="AS81">
        <f t="shared" si="199"/>
        <v>4.8</v>
      </c>
      <c r="AT81">
        <f t="shared" si="199"/>
        <v>0.7</v>
      </c>
      <c r="AU81">
        <f t="shared" si="214"/>
        <v>3025</v>
      </c>
      <c r="AV81">
        <f t="shared" si="214"/>
        <v>2864</v>
      </c>
      <c r="AW81">
        <f t="shared" si="214"/>
        <v>202</v>
      </c>
      <c r="AX81">
        <f t="shared" si="214"/>
        <v>208</v>
      </c>
      <c r="AY81">
        <f t="shared" si="214"/>
        <v>696</v>
      </c>
      <c r="AZ81">
        <f t="shared" si="214"/>
        <v>484</v>
      </c>
      <c r="BA81">
        <f t="shared" si="214"/>
        <v>285</v>
      </c>
      <c r="BB81">
        <f t="shared" si="214"/>
        <v>630</v>
      </c>
      <c r="BC81">
        <f t="shared" si="214"/>
        <v>161</v>
      </c>
      <c r="BD81">
        <f t="shared" si="214"/>
        <v>3.8</v>
      </c>
      <c r="BE81">
        <f t="shared" si="214"/>
        <v>4.2</v>
      </c>
      <c r="BF81">
        <f t="shared" si="214"/>
        <v>5.8</v>
      </c>
      <c r="BG81">
        <f t="shared" si="214"/>
        <v>2.9</v>
      </c>
      <c r="BH81">
        <f t="shared" si="214"/>
        <v>4.2</v>
      </c>
      <c r="BI81">
        <f t="shared" si="214"/>
        <v>5</v>
      </c>
      <c r="BJ81">
        <f t="shared" si="214"/>
        <v>2.5</v>
      </c>
      <c r="BK81">
        <f t="shared" si="214"/>
        <v>7</v>
      </c>
      <c r="BL81">
        <f t="shared" si="214"/>
        <v>1.6</v>
      </c>
      <c r="BM81">
        <f t="shared" si="214"/>
        <v>5096</v>
      </c>
      <c r="BN81">
        <f t="shared" si="214"/>
        <v>4752</v>
      </c>
      <c r="BO81">
        <f t="shared" si="214"/>
        <v>444</v>
      </c>
      <c r="BP81">
        <f t="shared" si="214"/>
        <v>415</v>
      </c>
      <c r="BQ81">
        <f t="shared" si="214"/>
        <v>1109</v>
      </c>
      <c r="BR81">
        <f t="shared" si="214"/>
        <v>869</v>
      </c>
      <c r="BS81">
        <f t="shared" si="214"/>
        <v>444</v>
      </c>
      <c r="BT81">
        <f t="shared" si="214"/>
        <v>910</v>
      </c>
      <c r="BU81">
        <f t="shared" si="214"/>
        <v>345</v>
      </c>
      <c r="BV81">
        <f t="shared" si="200"/>
        <v>4</v>
      </c>
      <c r="BW81">
        <f t="shared" si="200"/>
        <v>4.4000000000000004</v>
      </c>
      <c r="BX81">
        <f t="shared" si="200"/>
        <v>6.2</v>
      </c>
      <c r="BY81">
        <f t="shared" si="200"/>
        <v>2.9</v>
      </c>
      <c r="BZ81">
        <f t="shared" si="200"/>
        <v>4.3</v>
      </c>
      <c r="CA81">
        <f t="shared" si="200"/>
        <v>5.4</v>
      </c>
      <c r="CB81">
        <f t="shared" si="200"/>
        <v>2.7</v>
      </c>
      <c r="CC81">
        <f t="shared" si="200"/>
        <v>7.4</v>
      </c>
      <c r="CD81">
        <f t="shared" si="200"/>
        <v>1.7</v>
      </c>
    </row>
    <row r="82" spans="1:82" x14ac:dyDescent="0.25">
      <c r="A82" s="7">
        <f>'DLX - JOLTS'!B83</f>
        <v>38808</v>
      </c>
      <c r="B82">
        <f t="shared" si="211"/>
        <v>4438</v>
      </c>
      <c r="C82">
        <f t="shared" si="211"/>
        <v>4014</v>
      </c>
      <c r="D82">
        <f t="shared" si="211"/>
        <v>186</v>
      </c>
      <c r="E82">
        <f t="shared" si="211"/>
        <v>363</v>
      </c>
      <c r="F82">
        <f t="shared" si="211"/>
        <v>739</v>
      </c>
      <c r="G82">
        <f t="shared" si="211"/>
        <v>713</v>
      </c>
      <c r="H82">
        <f t="shared" si="211"/>
        <v>722</v>
      </c>
      <c r="I82">
        <f t="shared" si="211"/>
        <v>553</v>
      </c>
      <c r="J82">
        <f t="shared" si="211"/>
        <v>424</v>
      </c>
      <c r="K82">
        <f t="shared" si="211"/>
        <v>5096</v>
      </c>
      <c r="L82">
        <f t="shared" si="212"/>
        <v>4740</v>
      </c>
      <c r="M82">
        <f t="shared" si="212"/>
        <v>457</v>
      </c>
      <c r="N82">
        <f t="shared" si="212"/>
        <v>361</v>
      </c>
      <c r="O82">
        <f t="shared" si="212"/>
        <v>1117</v>
      </c>
      <c r="P82">
        <f t="shared" si="212"/>
        <v>848</v>
      </c>
      <c r="Q82">
        <f t="shared" si="212"/>
        <v>501</v>
      </c>
      <c r="R82">
        <f t="shared" si="212"/>
        <v>868</v>
      </c>
      <c r="S82">
        <f t="shared" si="212"/>
        <v>355</v>
      </c>
      <c r="T82">
        <f t="shared" si="212"/>
        <v>3.2</v>
      </c>
      <c r="U82">
        <f t="shared" si="212"/>
        <v>3.4</v>
      </c>
      <c r="V82">
        <f t="shared" si="213"/>
        <v>2.2999999999999998</v>
      </c>
      <c r="W82">
        <f t="shared" si="213"/>
        <v>2.5</v>
      </c>
      <c r="X82">
        <f t="shared" si="213"/>
        <v>2.7</v>
      </c>
      <c r="Y82">
        <f t="shared" si="213"/>
        <v>3.9</v>
      </c>
      <c r="Z82">
        <f t="shared" si="213"/>
        <v>3.9</v>
      </c>
      <c r="AA82">
        <f t="shared" si="213"/>
        <v>4.0999999999999996</v>
      </c>
      <c r="AB82">
        <f t="shared" si="213"/>
        <v>1.9</v>
      </c>
      <c r="AC82">
        <f t="shared" si="201"/>
        <v>1.1482649842271293</v>
      </c>
      <c r="AD82">
        <f t="shared" si="202"/>
        <v>1.1808669656203288</v>
      </c>
      <c r="AE82">
        <f t="shared" si="203"/>
        <v>2.456989247311828</v>
      </c>
      <c r="AF82">
        <f t="shared" si="204"/>
        <v>0.99449035812672182</v>
      </c>
      <c r="AG82">
        <f t="shared" si="205"/>
        <v>1.5115020297699595</v>
      </c>
      <c r="AH82">
        <f t="shared" si="206"/>
        <v>1.1893408134642356</v>
      </c>
      <c r="AI82">
        <f t="shared" si="207"/>
        <v>0.69390581717451527</v>
      </c>
      <c r="AJ82">
        <f t="shared" si="208"/>
        <v>1.5696202531645569</v>
      </c>
      <c r="AK82">
        <f t="shared" si="209"/>
        <v>0.83726415094339623</v>
      </c>
      <c r="AL82">
        <f t="shared" si="199"/>
        <v>2</v>
      </c>
      <c r="AM82">
        <f t="shared" si="199"/>
        <v>2.2999999999999998</v>
      </c>
      <c r="AN82">
        <f t="shared" si="199"/>
        <v>2.6</v>
      </c>
      <c r="AO82">
        <f t="shared" si="199"/>
        <v>1.3</v>
      </c>
      <c r="AP82">
        <f t="shared" si="199"/>
        <v>2.6</v>
      </c>
      <c r="AQ82">
        <f t="shared" si="199"/>
        <v>2.8</v>
      </c>
      <c r="AR82">
        <f t="shared" si="199"/>
        <v>1.6</v>
      </c>
      <c r="AS82">
        <f t="shared" si="199"/>
        <v>4.0999999999999996</v>
      </c>
      <c r="AT82">
        <f t="shared" si="199"/>
        <v>0.7</v>
      </c>
      <c r="AU82">
        <f t="shared" si="214"/>
        <v>2776</v>
      </c>
      <c r="AV82">
        <f t="shared" si="214"/>
        <v>2613</v>
      </c>
      <c r="AW82">
        <f t="shared" si="214"/>
        <v>203</v>
      </c>
      <c r="AX82">
        <f t="shared" si="214"/>
        <v>178</v>
      </c>
      <c r="AY82">
        <f t="shared" si="214"/>
        <v>683</v>
      </c>
      <c r="AZ82">
        <f t="shared" si="214"/>
        <v>480</v>
      </c>
      <c r="BA82">
        <f t="shared" si="214"/>
        <v>289</v>
      </c>
      <c r="BB82">
        <f t="shared" si="214"/>
        <v>542</v>
      </c>
      <c r="BC82">
        <f t="shared" si="214"/>
        <v>162</v>
      </c>
      <c r="BD82">
        <f t="shared" si="214"/>
        <v>3.6</v>
      </c>
      <c r="BE82">
        <f t="shared" si="214"/>
        <v>4</v>
      </c>
      <c r="BF82">
        <f t="shared" si="214"/>
        <v>5.0999999999999996</v>
      </c>
      <c r="BG82">
        <f t="shared" si="214"/>
        <v>2.4</v>
      </c>
      <c r="BH82">
        <f t="shared" si="214"/>
        <v>4.3</v>
      </c>
      <c r="BI82">
        <f t="shared" si="214"/>
        <v>5</v>
      </c>
      <c r="BJ82">
        <f t="shared" si="214"/>
        <v>2.8</v>
      </c>
      <c r="BK82">
        <f t="shared" si="214"/>
        <v>6.3</v>
      </c>
      <c r="BL82">
        <f t="shared" si="214"/>
        <v>1.5</v>
      </c>
      <c r="BM82">
        <f t="shared" si="214"/>
        <v>4945</v>
      </c>
      <c r="BN82">
        <f t="shared" si="214"/>
        <v>4609</v>
      </c>
      <c r="BO82">
        <f t="shared" si="214"/>
        <v>394</v>
      </c>
      <c r="BP82">
        <f t="shared" si="214"/>
        <v>343</v>
      </c>
      <c r="BQ82">
        <f t="shared" si="214"/>
        <v>1130</v>
      </c>
      <c r="BR82">
        <f t="shared" si="214"/>
        <v>865</v>
      </c>
      <c r="BS82">
        <f t="shared" si="214"/>
        <v>489</v>
      </c>
      <c r="BT82">
        <f t="shared" si="214"/>
        <v>820</v>
      </c>
      <c r="BU82">
        <f t="shared" si="214"/>
        <v>336</v>
      </c>
      <c r="BV82">
        <f t="shared" si="200"/>
        <v>3.8</v>
      </c>
      <c r="BW82">
        <f t="shared" si="200"/>
        <v>4.2</v>
      </c>
      <c r="BX82">
        <f t="shared" si="200"/>
        <v>5.9</v>
      </c>
      <c r="BY82">
        <f t="shared" si="200"/>
        <v>2.5</v>
      </c>
      <c r="BZ82">
        <f t="shared" si="200"/>
        <v>4.3</v>
      </c>
      <c r="CA82">
        <f t="shared" si="200"/>
        <v>4.9000000000000004</v>
      </c>
      <c r="CB82">
        <f t="shared" si="200"/>
        <v>2.8</v>
      </c>
      <c r="CC82">
        <f t="shared" si="200"/>
        <v>6.6</v>
      </c>
      <c r="CD82">
        <f t="shared" si="200"/>
        <v>1.6</v>
      </c>
    </row>
    <row r="83" spans="1:82" x14ac:dyDescent="0.25">
      <c r="A83" s="7">
        <f>'DLX - JOLTS'!B84</f>
        <v>38838</v>
      </c>
      <c r="B83">
        <f t="shared" si="211"/>
        <v>4487</v>
      </c>
      <c r="C83">
        <f t="shared" si="211"/>
        <v>4066</v>
      </c>
      <c r="D83">
        <f t="shared" si="211"/>
        <v>182</v>
      </c>
      <c r="E83">
        <f t="shared" si="211"/>
        <v>317</v>
      </c>
      <c r="F83">
        <f t="shared" si="211"/>
        <v>791</v>
      </c>
      <c r="G83">
        <f t="shared" si="211"/>
        <v>868</v>
      </c>
      <c r="H83">
        <f t="shared" si="211"/>
        <v>683</v>
      </c>
      <c r="I83">
        <f t="shared" si="211"/>
        <v>562</v>
      </c>
      <c r="J83">
        <f t="shared" si="211"/>
        <v>421</v>
      </c>
      <c r="K83">
        <f t="shared" si="211"/>
        <v>5532</v>
      </c>
      <c r="L83">
        <f t="shared" si="212"/>
        <v>5179</v>
      </c>
      <c r="M83">
        <f t="shared" si="212"/>
        <v>470</v>
      </c>
      <c r="N83">
        <f t="shared" si="212"/>
        <v>392</v>
      </c>
      <c r="O83">
        <f t="shared" si="212"/>
        <v>1174</v>
      </c>
      <c r="P83">
        <f t="shared" si="212"/>
        <v>1168</v>
      </c>
      <c r="Q83">
        <f t="shared" si="212"/>
        <v>570</v>
      </c>
      <c r="R83">
        <f t="shared" si="212"/>
        <v>877</v>
      </c>
      <c r="S83">
        <f t="shared" si="212"/>
        <v>353</v>
      </c>
      <c r="T83">
        <f t="shared" si="212"/>
        <v>3.2</v>
      </c>
      <c r="U83">
        <f t="shared" si="212"/>
        <v>3.4</v>
      </c>
      <c r="V83">
        <f t="shared" si="213"/>
        <v>2.2999999999999998</v>
      </c>
      <c r="W83">
        <f t="shared" si="213"/>
        <v>2.2000000000000002</v>
      </c>
      <c r="X83">
        <f t="shared" si="213"/>
        <v>2.9</v>
      </c>
      <c r="Y83">
        <f t="shared" si="213"/>
        <v>4.7</v>
      </c>
      <c r="Z83">
        <f t="shared" si="213"/>
        <v>3.7</v>
      </c>
      <c r="AA83">
        <f t="shared" si="213"/>
        <v>4.0999999999999996</v>
      </c>
      <c r="AB83">
        <f t="shared" si="213"/>
        <v>1.9</v>
      </c>
      <c r="AC83">
        <f t="shared" si="201"/>
        <v>1.2328950300869177</v>
      </c>
      <c r="AD83">
        <f t="shared" si="202"/>
        <v>1.2737333989178554</v>
      </c>
      <c r="AE83">
        <f t="shared" si="203"/>
        <v>2.5824175824175826</v>
      </c>
      <c r="AF83">
        <f t="shared" si="204"/>
        <v>1.2365930599369086</v>
      </c>
      <c r="AG83">
        <f t="shared" si="205"/>
        <v>1.484197218710493</v>
      </c>
      <c r="AH83">
        <f t="shared" si="206"/>
        <v>1.3456221198156681</v>
      </c>
      <c r="AI83">
        <f t="shared" si="207"/>
        <v>0.83455344070278181</v>
      </c>
      <c r="AJ83">
        <f t="shared" si="208"/>
        <v>1.5604982206405693</v>
      </c>
      <c r="AK83">
        <f t="shared" si="209"/>
        <v>0.83847980997624705</v>
      </c>
      <c r="AL83">
        <f t="shared" si="199"/>
        <v>2.2000000000000002</v>
      </c>
      <c r="AM83">
        <f t="shared" si="199"/>
        <v>2.5</v>
      </c>
      <c r="AN83">
        <f t="shared" si="199"/>
        <v>2.7</v>
      </c>
      <c r="AO83">
        <f t="shared" si="199"/>
        <v>1.6</v>
      </c>
      <c r="AP83">
        <f t="shared" si="199"/>
        <v>2.6</v>
      </c>
      <c r="AQ83">
        <f t="shared" si="199"/>
        <v>2.8</v>
      </c>
      <c r="AR83">
        <f t="shared" si="199"/>
        <v>1.8</v>
      </c>
      <c r="AS83">
        <f t="shared" si="199"/>
        <v>4.5999999999999996</v>
      </c>
      <c r="AT83">
        <f t="shared" si="199"/>
        <v>0.8</v>
      </c>
      <c r="AU83">
        <f t="shared" si="214"/>
        <v>3042</v>
      </c>
      <c r="AV83">
        <f t="shared" si="214"/>
        <v>2862</v>
      </c>
      <c r="AW83">
        <f t="shared" si="214"/>
        <v>212</v>
      </c>
      <c r="AX83">
        <f t="shared" si="214"/>
        <v>222</v>
      </c>
      <c r="AY83">
        <f t="shared" si="214"/>
        <v>690</v>
      </c>
      <c r="AZ83">
        <f t="shared" si="214"/>
        <v>494</v>
      </c>
      <c r="BA83">
        <f t="shared" si="214"/>
        <v>320</v>
      </c>
      <c r="BB83">
        <f t="shared" si="214"/>
        <v>605</v>
      </c>
      <c r="BC83">
        <f t="shared" si="214"/>
        <v>179</v>
      </c>
      <c r="BD83">
        <f t="shared" si="214"/>
        <v>4</v>
      </c>
      <c r="BE83">
        <f t="shared" si="214"/>
        <v>4.5</v>
      </c>
      <c r="BF83">
        <f t="shared" si="214"/>
        <v>6.1</v>
      </c>
      <c r="BG83">
        <f t="shared" si="214"/>
        <v>2.9</v>
      </c>
      <c r="BH83">
        <f t="shared" si="214"/>
        <v>4.5999999999999996</v>
      </c>
      <c r="BI83">
        <f t="shared" si="214"/>
        <v>6.1</v>
      </c>
      <c r="BJ83">
        <f t="shared" si="214"/>
        <v>3.1</v>
      </c>
      <c r="BK83">
        <f t="shared" si="214"/>
        <v>6.9</v>
      </c>
      <c r="BL83">
        <f t="shared" si="214"/>
        <v>1.6</v>
      </c>
      <c r="BM83">
        <f t="shared" si="214"/>
        <v>5503</v>
      </c>
      <c r="BN83">
        <f t="shared" si="214"/>
        <v>5157</v>
      </c>
      <c r="BO83">
        <f t="shared" si="214"/>
        <v>473</v>
      </c>
      <c r="BP83">
        <f t="shared" si="214"/>
        <v>418</v>
      </c>
      <c r="BQ83">
        <f t="shared" si="214"/>
        <v>1212</v>
      </c>
      <c r="BR83">
        <f t="shared" si="214"/>
        <v>1067</v>
      </c>
      <c r="BS83">
        <f t="shared" si="214"/>
        <v>551</v>
      </c>
      <c r="BT83">
        <f t="shared" si="214"/>
        <v>898</v>
      </c>
      <c r="BU83">
        <f t="shared" si="214"/>
        <v>346</v>
      </c>
      <c r="BV83">
        <f t="shared" si="200"/>
        <v>4.0999999999999996</v>
      </c>
      <c r="BW83">
        <f t="shared" si="200"/>
        <v>4.5</v>
      </c>
      <c r="BX83">
        <f t="shared" si="200"/>
        <v>6.1</v>
      </c>
      <c r="BY83">
        <f t="shared" si="200"/>
        <v>2.8</v>
      </c>
      <c r="BZ83">
        <f t="shared" si="200"/>
        <v>4.5</v>
      </c>
      <c r="CA83">
        <f t="shared" si="200"/>
        <v>6.7</v>
      </c>
      <c r="CB83">
        <f t="shared" si="200"/>
        <v>3.2</v>
      </c>
      <c r="CC83">
        <f t="shared" si="200"/>
        <v>6.7</v>
      </c>
      <c r="CD83">
        <f t="shared" si="200"/>
        <v>1.6</v>
      </c>
    </row>
    <row r="84" spans="1:82" x14ac:dyDescent="0.25">
      <c r="A84" s="7">
        <f>'DLX - JOLTS'!B85</f>
        <v>38869</v>
      </c>
      <c r="B84">
        <f t="shared" si="211"/>
        <v>4333</v>
      </c>
      <c r="C84">
        <f t="shared" si="211"/>
        <v>3903</v>
      </c>
      <c r="D84">
        <f t="shared" si="211"/>
        <v>187</v>
      </c>
      <c r="E84">
        <f t="shared" si="211"/>
        <v>345</v>
      </c>
      <c r="F84">
        <f t="shared" si="211"/>
        <v>701</v>
      </c>
      <c r="G84">
        <f t="shared" si="211"/>
        <v>754</v>
      </c>
      <c r="H84">
        <f t="shared" si="211"/>
        <v>703</v>
      </c>
      <c r="I84">
        <f t="shared" si="211"/>
        <v>492</v>
      </c>
      <c r="J84">
        <f t="shared" si="211"/>
        <v>430</v>
      </c>
      <c r="K84">
        <f t="shared" si="211"/>
        <v>5357</v>
      </c>
      <c r="L84">
        <f t="shared" si="212"/>
        <v>4999</v>
      </c>
      <c r="M84">
        <f t="shared" si="212"/>
        <v>409</v>
      </c>
      <c r="N84">
        <f t="shared" si="212"/>
        <v>409</v>
      </c>
      <c r="O84">
        <f t="shared" si="212"/>
        <v>1192</v>
      </c>
      <c r="P84">
        <f t="shared" si="212"/>
        <v>1014</v>
      </c>
      <c r="Q84">
        <f t="shared" si="212"/>
        <v>491</v>
      </c>
      <c r="R84">
        <f t="shared" si="212"/>
        <v>905</v>
      </c>
      <c r="S84">
        <f t="shared" si="212"/>
        <v>358</v>
      </c>
      <c r="T84">
        <f t="shared" si="212"/>
        <v>3.1</v>
      </c>
      <c r="U84">
        <f t="shared" si="212"/>
        <v>3.3</v>
      </c>
      <c r="V84">
        <f t="shared" si="213"/>
        <v>2.4</v>
      </c>
      <c r="W84">
        <f t="shared" si="213"/>
        <v>2.4</v>
      </c>
      <c r="X84">
        <f t="shared" si="213"/>
        <v>2.6</v>
      </c>
      <c r="Y84">
        <f t="shared" si="213"/>
        <v>4.0999999999999996</v>
      </c>
      <c r="Z84">
        <f t="shared" si="213"/>
        <v>3.8</v>
      </c>
      <c r="AA84">
        <f t="shared" si="213"/>
        <v>3.6</v>
      </c>
      <c r="AB84">
        <f t="shared" si="213"/>
        <v>1.9</v>
      </c>
      <c r="AC84">
        <f t="shared" si="201"/>
        <v>1.2363258712208631</v>
      </c>
      <c r="AD84">
        <f t="shared" si="202"/>
        <v>1.2808096336151678</v>
      </c>
      <c r="AE84">
        <f t="shared" si="203"/>
        <v>2.1871657754010694</v>
      </c>
      <c r="AF84">
        <f t="shared" si="204"/>
        <v>1.1855072463768115</v>
      </c>
      <c r="AG84">
        <f t="shared" si="205"/>
        <v>1.7004279600570613</v>
      </c>
      <c r="AH84">
        <f t="shared" si="206"/>
        <v>1.3448275862068966</v>
      </c>
      <c r="AI84">
        <f t="shared" si="207"/>
        <v>0.69843527738264577</v>
      </c>
      <c r="AJ84">
        <f t="shared" si="208"/>
        <v>1.839430894308943</v>
      </c>
      <c r="AK84">
        <f t="shared" si="209"/>
        <v>0.83255813953488367</v>
      </c>
      <c r="AL84">
        <f t="shared" si="199"/>
        <v>2.2000000000000002</v>
      </c>
      <c r="AM84">
        <f t="shared" si="199"/>
        <v>2.5</v>
      </c>
      <c r="AN84">
        <f t="shared" si="199"/>
        <v>2.6</v>
      </c>
      <c r="AO84">
        <f t="shared" si="199"/>
        <v>1.3</v>
      </c>
      <c r="AP84">
        <f t="shared" si="199"/>
        <v>2.5</v>
      </c>
      <c r="AQ84">
        <f t="shared" si="199"/>
        <v>2.7</v>
      </c>
      <c r="AR84">
        <f t="shared" si="199"/>
        <v>1.9</v>
      </c>
      <c r="AS84">
        <f t="shared" si="199"/>
        <v>4.9000000000000004</v>
      </c>
      <c r="AT84">
        <f t="shared" si="199"/>
        <v>0.8</v>
      </c>
      <c r="AU84">
        <f t="shared" si="214"/>
        <v>3005</v>
      </c>
      <c r="AV84">
        <f t="shared" si="214"/>
        <v>2836</v>
      </c>
      <c r="AW84">
        <f t="shared" si="214"/>
        <v>203</v>
      </c>
      <c r="AX84">
        <f t="shared" si="214"/>
        <v>185</v>
      </c>
      <c r="AY84">
        <f t="shared" si="214"/>
        <v>648</v>
      </c>
      <c r="AZ84">
        <f t="shared" si="214"/>
        <v>469</v>
      </c>
      <c r="BA84">
        <f t="shared" si="214"/>
        <v>336</v>
      </c>
      <c r="BB84">
        <f t="shared" si="214"/>
        <v>644</v>
      </c>
      <c r="BC84">
        <f t="shared" si="214"/>
        <v>169</v>
      </c>
      <c r="BD84">
        <f t="shared" si="214"/>
        <v>3.8</v>
      </c>
      <c r="BE84">
        <f t="shared" si="214"/>
        <v>4.3</v>
      </c>
      <c r="BF84">
        <f t="shared" si="214"/>
        <v>5.0999999999999996</v>
      </c>
      <c r="BG84">
        <f t="shared" si="214"/>
        <v>2.7</v>
      </c>
      <c r="BH84">
        <f t="shared" si="214"/>
        <v>4.4000000000000004</v>
      </c>
      <c r="BI84">
        <f t="shared" si="214"/>
        <v>5.4</v>
      </c>
      <c r="BJ84">
        <f t="shared" si="214"/>
        <v>2.8</v>
      </c>
      <c r="BK84">
        <f t="shared" si="214"/>
        <v>6.8</v>
      </c>
      <c r="BL84">
        <f t="shared" si="214"/>
        <v>1.6</v>
      </c>
      <c r="BM84">
        <f t="shared" ref="AU84:BU91" si="215">VLOOKUP($A84,JOLTS_data,BM$3+1)</f>
        <v>5203</v>
      </c>
      <c r="BN84">
        <f t="shared" si="215"/>
        <v>4849</v>
      </c>
      <c r="BO84">
        <f t="shared" si="215"/>
        <v>390</v>
      </c>
      <c r="BP84">
        <f t="shared" si="215"/>
        <v>379</v>
      </c>
      <c r="BQ84">
        <f t="shared" si="215"/>
        <v>1160</v>
      </c>
      <c r="BR84">
        <f t="shared" si="215"/>
        <v>951</v>
      </c>
      <c r="BS84">
        <f t="shared" si="215"/>
        <v>499</v>
      </c>
      <c r="BT84">
        <f t="shared" si="215"/>
        <v>891</v>
      </c>
      <c r="BU84">
        <f t="shared" si="215"/>
        <v>354</v>
      </c>
      <c r="BV84">
        <f t="shared" si="200"/>
        <v>3.9</v>
      </c>
      <c r="BW84">
        <f t="shared" si="200"/>
        <v>4.4000000000000004</v>
      </c>
      <c r="BX84">
        <f t="shared" si="200"/>
        <v>5.3</v>
      </c>
      <c r="BY84">
        <f t="shared" si="200"/>
        <v>2.9</v>
      </c>
      <c r="BZ84">
        <f t="shared" si="200"/>
        <v>4.5</v>
      </c>
      <c r="CA84">
        <f t="shared" si="200"/>
        <v>5.8</v>
      </c>
      <c r="CB84">
        <f t="shared" si="200"/>
        <v>2.8</v>
      </c>
      <c r="CC84">
        <f t="shared" si="200"/>
        <v>6.9</v>
      </c>
      <c r="CD84">
        <f t="shared" si="200"/>
        <v>1.6</v>
      </c>
    </row>
    <row r="85" spans="1:82" x14ac:dyDescent="0.25">
      <c r="A85" s="7">
        <f>'DLX - JOLTS'!B86</f>
        <v>38899</v>
      </c>
      <c r="B85">
        <f t="shared" si="211"/>
        <v>4076</v>
      </c>
      <c r="C85">
        <f t="shared" si="211"/>
        <v>3585</v>
      </c>
      <c r="D85">
        <f t="shared" si="211"/>
        <v>208</v>
      </c>
      <c r="E85">
        <f t="shared" si="211"/>
        <v>313</v>
      </c>
      <c r="F85">
        <f t="shared" si="211"/>
        <v>679</v>
      </c>
      <c r="G85">
        <f t="shared" si="211"/>
        <v>618</v>
      </c>
      <c r="H85">
        <f t="shared" si="211"/>
        <v>630</v>
      </c>
      <c r="I85">
        <f t="shared" si="211"/>
        <v>566</v>
      </c>
      <c r="J85">
        <f t="shared" si="211"/>
        <v>491</v>
      </c>
      <c r="K85">
        <f t="shared" si="211"/>
        <v>5419</v>
      </c>
      <c r="L85">
        <f t="shared" si="212"/>
        <v>5049</v>
      </c>
      <c r="M85">
        <f t="shared" si="212"/>
        <v>462</v>
      </c>
      <c r="N85">
        <f t="shared" si="212"/>
        <v>383</v>
      </c>
      <c r="O85">
        <f t="shared" si="212"/>
        <v>1159</v>
      </c>
      <c r="P85">
        <f t="shared" si="212"/>
        <v>973</v>
      </c>
      <c r="Q85">
        <f t="shared" si="212"/>
        <v>546</v>
      </c>
      <c r="R85">
        <f t="shared" si="212"/>
        <v>938</v>
      </c>
      <c r="S85">
        <f t="shared" si="212"/>
        <v>370</v>
      </c>
      <c r="T85">
        <f t="shared" si="212"/>
        <v>2.9</v>
      </c>
      <c r="U85">
        <f t="shared" si="212"/>
        <v>3</v>
      </c>
      <c r="V85">
        <f t="shared" si="213"/>
        <v>2.6</v>
      </c>
      <c r="W85">
        <f t="shared" si="213"/>
        <v>2.2000000000000002</v>
      </c>
      <c r="X85">
        <f t="shared" si="213"/>
        <v>2.5</v>
      </c>
      <c r="Y85">
        <f t="shared" si="213"/>
        <v>3.4</v>
      </c>
      <c r="Z85">
        <f t="shared" si="213"/>
        <v>3.4</v>
      </c>
      <c r="AA85">
        <f t="shared" si="213"/>
        <v>4.0999999999999996</v>
      </c>
      <c r="AB85">
        <f t="shared" si="213"/>
        <v>2.2000000000000002</v>
      </c>
      <c r="AC85">
        <f t="shared" si="201"/>
        <v>1.3294896957801767</v>
      </c>
      <c r="AD85">
        <f t="shared" si="202"/>
        <v>1.4083682008368201</v>
      </c>
      <c r="AE85">
        <f t="shared" si="203"/>
        <v>2.2211538461538463</v>
      </c>
      <c r="AF85">
        <f t="shared" si="204"/>
        <v>1.2236421725239617</v>
      </c>
      <c r="AG85">
        <f t="shared" si="205"/>
        <v>1.706921944035346</v>
      </c>
      <c r="AH85">
        <f t="shared" si="206"/>
        <v>1.5744336569579287</v>
      </c>
      <c r="AI85">
        <f t="shared" si="207"/>
        <v>0.8666666666666667</v>
      </c>
      <c r="AJ85">
        <f t="shared" si="208"/>
        <v>1.657243816254417</v>
      </c>
      <c r="AK85">
        <f t="shared" si="209"/>
        <v>0.75356415478615069</v>
      </c>
      <c r="AL85">
        <f t="shared" si="199"/>
        <v>2.2000000000000002</v>
      </c>
      <c r="AM85">
        <f t="shared" si="199"/>
        <v>2.5</v>
      </c>
      <c r="AN85">
        <f t="shared" si="199"/>
        <v>2.4</v>
      </c>
      <c r="AO85">
        <f t="shared" si="199"/>
        <v>1.5</v>
      </c>
      <c r="AP85">
        <f t="shared" si="199"/>
        <v>2.6</v>
      </c>
      <c r="AQ85">
        <f t="shared" si="199"/>
        <v>2.6</v>
      </c>
      <c r="AR85">
        <f t="shared" si="199"/>
        <v>1.8</v>
      </c>
      <c r="AS85">
        <f t="shared" si="199"/>
        <v>4.4000000000000004</v>
      </c>
      <c r="AT85">
        <f t="shared" si="199"/>
        <v>0.7</v>
      </c>
      <c r="AU85">
        <f t="shared" si="215"/>
        <v>2965</v>
      </c>
      <c r="AV85">
        <f t="shared" si="215"/>
        <v>2803</v>
      </c>
      <c r="AW85">
        <f t="shared" si="215"/>
        <v>184</v>
      </c>
      <c r="AX85">
        <f t="shared" si="215"/>
        <v>214</v>
      </c>
      <c r="AY85">
        <f t="shared" si="215"/>
        <v>685</v>
      </c>
      <c r="AZ85">
        <f t="shared" si="215"/>
        <v>464</v>
      </c>
      <c r="BA85">
        <f t="shared" si="215"/>
        <v>319</v>
      </c>
      <c r="BB85">
        <f t="shared" si="215"/>
        <v>578</v>
      </c>
      <c r="BC85">
        <f t="shared" si="215"/>
        <v>161</v>
      </c>
      <c r="BD85">
        <f t="shared" si="215"/>
        <v>3.8</v>
      </c>
      <c r="BE85">
        <f t="shared" si="215"/>
        <v>4.2</v>
      </c>
      <c r="BF85">
        <f t="shared" si="215"/>
        <v>5.6</v>
      </c>
      <c r="BG85">
        <f t="shared" si="215"/>
        <v>2.9</v>
      </c>
      <c r="BH85">
        <f t="shared" si="215"/>
        <v>4.2</v>
      </c>
      <c r="BI85">
        <f t="shared" si="215"/>
        <v>5.2</v>
      </c>
      <c r="BJ85">
        <f t="shared" si="215"/>
        <v>2.9</v>
      </c>
      <c r="BK85">
        <f t="shared" si="215"/>
        <v>6.6</v>
      </c>
      <c r="BL85">
        <f t="shared" si="215"/>
        <v>1.5</v>
      </c>
      <c r="BM85">
        <f t="shared" si="215"/>
        <v>5165</v>
      </c>
      <c r="BN85">
        <f t="shared" si="215"/>
        <v>4836</v>
      </c>
      <c r="BO85">
        <f t="shared" si="215"/>
        <v>434</v>
      </c>
      <c r="BP85">
        <f t="shared" si="215"/>
        <v>405</v>
      </c>
      <c r="BQ85">
        <f t="shared" si="215"/>
        <v>1114</v>
      </c>
      <c r="BR85">
        <f t="shared" si="215"/>
        <v>922</v>
      </c>
      <c r="BS85">
        <f t="shared" si="215"/>
        <v>517</v>
      </c>
      <c r="BT85">
        <f t="shared" si="215"/>
        <v>872</v>
      </c>
      <c r="BU85">
        <f t="shared" si="215"/>
        <v>329</v>
      </c>
      <c r="BV85">
        <f t="shared" si="200"/>
        <v>4</v>
      </c>
      <c r="BW85">
        <f t="shared" si="200"/>
        <v>4.4000000000000004</v>
      </c>
      <c r="BX85">
        <f t="shared" si="200"/>
        <v>6</v>
      </c>
      <c r="BY85">
        <f t="shared" si="200"/>
        <v>2.7</v>
      </c>
      <c r="BZ85">
        <f t="shared" si="200"/>
        <v>4.4000000000000004</v>
      </c>
      <c r="CA85">
        <f t="shared" si="200"/>
        <v>5.5</v>
      </c>
      <c r="CB85">
        <f t="shared" si="200"/>
        <v>3.1</v>
      </c>
      <c r="CC85">
        <f t="shared" si="200"/>
        <v>7.1</v>
      </c>
      <c r="CD85">
        <f t="shared" si="200"/>
        <v>1.7</v>
      </c>
    </row>
    <row r="86" spans="1:82" x14ac:dyDescent="0.25">
      <c r="A86" s="7">
        <f>'DLX - JOLTS'!B87</f>
        <v>38930</v>
      </c>
      <c r="B86">
        <f t="shared" si="211"/>
        <v>4498</v>
      </c>
      <c r="C86">
        <f t="shared" si="211"/>
        <v>4049</v>
      </c>
      <c r="D86">
        <f t="shared" si="211"/>
        <v>202</v>
      </c>
      <c r="E86">
        <f t="shared" si="211"/>
        <v>337</v>
      </c>
      <c r="F86">
        <f t="shared" si="211"/>
        <v>750</v>
      </c>
      <c r="G86">
        <f t="shared" si="211"/>
        <v>749</v>
      </c>
      <c r="H86">
        <f t="shared" si="211"/>
        <v>773</v>
      </c>
      <c r="I86">
        <f t="shared" si="211"/>
        <v>547</v>
      </c>
      <c r="J86">
        <f t="shared" si="211"/>
        <v>449</v>
      </c>
      <c r="K86">
        <f t="shared" si="211"/>
        <v>5222</v>
      </c>
      <c r="L86">
        <f t="shared" si="212"/>
        <v>4851</v>
      </c>
      <c r="M86">
        <f t="shared" si="212"/>
        <v>410</v>
      </c>
      <c r="N86">
        <f t="shared" si="212"/>
        <v>371</v>
      </c>
      <c r="O86">
        <f t="shared" si="212"/>
        <v>1166</v>
      </c>
      <c r="P86">
        <f t="shared" si="212"/>
        <v>936</v>
      </c>
      <c r="Q86">
        <f t="shared" si="212"/>
        <v>518</v>
      </c>
      <c r="R86">
        <f t="shared" si="212"/>
        <v>893</v>
      </c>
      <c r="S86">
        <f t="shared" si="212"/>
        <v>371</v>
      </c>
      <c r="T86">
        <f t="shared" si="212"/>
        <v>3.2</v>
      </c>
      <c r="U86">
        <f t="shared" si="212"/>
        <v>3.4</v>
      </c>
      <c r="V86">
        <f t="shared" si="213"/>
        <v>2.6</v>
      </c>
      <c r="W86">
        <f t="shared" si="213"/>
        <v>2.2999999999999998</v>
      </c>
      <c r="X86">
        <f t="shared" si="213"/>
        <v>2.8</v>
      </c>
      <c r="Y86">
        <f t="shared" si="213"/>
        <v>4.0999999999999996</v>
      </c>
      <c r="Z86">
        <f t="shared" si="213"/>
        <v>4.2</v>
      </c>
      <c r="AA86">
        <f t="shared" si="213"/>
        <v>4</v>
      </c>
      <c r="AB86">
        <f t="shared" si="213"/>
        <v>2</v>
      </c>
      <c r="AC86">
        <f t="shared" si="201"/>
        <v>1.1609604268563807</v>
      </c>
      <c r="AD86">
        <f t="shared" si="202"/>
        <v>1.1980735984193629</v>
      </c>
      <c r="AE86">
        <f t="shared" si="203"/>
        <v>2.0297029702970297</v>
      </c>
      <c r="AF86">
        <f t="shared" si="204"/>
        <v>1.1008902077151335</v>
      </c>
      <c r="AG86">
        <f t="shared" si="205"/>
        <v>1.5546666666666666</v>
      </c>
      <c r="AH86">
        <f t="shared" si="206"/>
        <v>1.2496662216288386</v>
      </c>
      <c r="AI86">
        <f t="shared" si="207"/>
        <v>0.67011642949547223</v>
      </c>
      <c r="AJ86">
        <f t="shared" si="208"/>
        <v>1.6325411334552102</v>
      </c>
      <c r="AK86">
        <f t="shared" si="209"/>
        <v>0.82628062360801779</v>
      </c>
      <c r="AL86">
        <f t="shared" si="199"/>
        <v>2.2000000000000002</v>
      </c>
      <c r="AM86">
        <f t="shared" si="199"/>
        <v>2.4</v>
      </c>
      <c r="AN86">
        <f t="shared" si="199"/>
        <v>2.2000000000000002</v>
      </c>
      <c r="AO86">
        <f t="shared" si="199"/>
        <v>1.4</v>
      </c>
      <c r="AP86">
        <f t="shared" si="199"/>
        <v>2.7</v>
      </c>
      <c r="AQ86">
        <f t="shared" si="199"/>
        <v>2.7</v>
      </c>
      <c r="AR86">
        <f t="shared" si="199"/>
        <v>1.8</v>
      </c>
      <c r="AS86">
        <f t="shared" si="199"/>
        <v>4.5</v>
      </c>
      <c r="AT86">
        <f t="shared" si="199"/>
        <v>0.8</v>
      </c>
      <c r="AU86">
        <f t="shared" si="215"/>
        <v>2975</v>
      </c>
      <c r="AV86">
        <f t="shared" si="215"/>
        <v>2802</v>
      </c>
      <c r="AW86">
        <f t="shared" si="215"/>
        <v>169</v>
      </c>
      <c r="AX86">
        <f t="shared" si="215"/>
        <v>205</v>
      </c>
      <c r="AY86">
        <f t="shared" si="215"/>
        <v>702</v>
      </c>
      <c r="AZ86">
        <f t="shared" si="215"/>
        <v>483</v>
      </c>
      <c r="BA86">
        <f t="shared" si="215"/>
        <v>320</v>
      </c>
      <c r="BB86">
        <f t="shared" si="215"/>
        <v>595</v>
      </c>
      <c r="BC86">
        <f t="shared" si="215"/>
        <v>173</v>
      </c>
      <c r="BD86">
        <f t="shared" si="215"/>
        <v>3.7</v>
      </c>
      <c r="BE86">
        <f t="shared" si="215"/>
        <v>4.0999999999999996</v>
      </c>
      <c r="BF86">
        <f t="shared" si="215"/>
        <v>5.2</v>
      </c>
      <c r="BG86">
        <f t="shared" si="215"/>
        <v>2.7</v>
      </c>
      <c r="BH86">
        <f t="shared" si="215"/>
        <v>4.3</v>
      </c>
      <c r="BI86">
        <f t="shared" si="215"/>
        <v>4.8</v>
      </c>
      <c r="BJ86">
        <f t="shared" si="215"/>
        <v>2.6</v>
      </c>
      <c r="BK86">
        <f t="shared" si="215"/>
        <v>6.5</v>
      </c>
      <c r="BL86">
        <f t="shared" si="215"/>
        <v>1.5</v>
      </c>
      <c r="BM86">
        <f t="shared" si="215"/>
        <v>4977</v>
      </c>
      <c r="BN86">
        <f t="shared" si="215"/>
        <v>4641</v>
      </c>
      <c r="BO86">
        <f t="shared" si="215"/>
        <v>405</v>
      </c>
      <c r="BP86">
        <f t="shared" si="215"/>
        <v>384</v>
      </c>
      <c r="BQ86">
        <f t="shared" si="215"/>
        <v>1135</v>
      </c>
      <c r="BR86">
        <f t="shared" si="215"/>
        <v>844</v>
      </c>
      <c r="BS86">
        <f t="shared" si="215"/>
        <v>472</v>
      </c>
      <c r="BT86">
        <f t="shared" si="215"/>
        <v>861</v>
      </c>
      <c r="BU86">
        <f t="shared" si="215"/>
        <v>337</v>
      </c>
      <c r="BV86">
        <f t="shared" si="200"/>
        <v>3.8</v>
      </c>
      <c r="BW86">
        <f t="shared" si="200"/>
        <v>4.2</v>
      </c>
      <c r="BX86">
        <f t="shared" si="200"/>
        <v>5.3</v>
      </c>
      <c r="BY86">
        <f t="shared" si="200"/>
        <v>2.6</v>
      </c>
      <c r="BZ86">
        <f t="shared" si="200"/>
        <v>4.4000000000000004</v>
      </c>
      <c r="CA86">
        <f t="shared" si="200"/>
        <v>5.3</v>
      </c>
      <c r="CB86">
        <f t="shared" si="200"/>
        <v>2.9</v>
      </c>
      <c r="CC86">
        <f t="shared" si="200"/>
        <v>6.8</v>
      </c>
      <c r="CD86">
        <f t="shared" si="200"/>
        <v>1.7</v>
      </c>
    </row>
    <row r="87" spans="1:82" x14ac:dyDescent="0.25">
      <c r="A87" s="7">
        <f>'DLX - JOLTS'!B88</f>
        <v>38961</v>
      </c>
      <c r="B87">
        <f t="shared" ref="B87:K96" si="216">VLOOKUP($A87,JOLTS_data,B$3+1)</f>
        <v>4563</v>
      </c>
      <c r="C87">
        <f t="shared" si="216"/>
        <v>4075</v>
      </c>
      <c r="D87">
        <f t="shared" si="216"/>
        <v>185</v>
      </c>
      <c r="E87">
        <f t="shared" si="216"/>
        <v>342</v>
      </c>
      <c r="F87">
        <f t="shared" si="216"/>
        <v>866</v>
      </c>
      <c r="G87">
        <f t="shared" si="216"/>
        <v>692</v>
      </c>
      <c r="H87">
        <f t="shared" si="216"/>
        <v>778</v>
      </c>
      <c r="I87">
        <f t="shared" si="216"/>
        <v>546</v>
      </c>
      <c r="J87">
        <f t="shared" si="216"/>
        <v>489</v>
      </c>
      <c r="K87">
        <f t="shared" si="216"/>
        <v>5237</v>
      </c>
      <c r="L87">
        <f t="shared" ref="L87:U96" si="217">VLOOKUP($A87,JOLTS_data,L$3+1)</f>
        <v>4840</v>
      </c>
      <c r="M87">
        <f t="shared" si="217"/>
        <v>405</v>
      </c>
      <c r="N87">
        <f t="shared" si="217"/>
        <v>348</v>
      </c>
      <c r="O87">
        <f t="shared" si="217"/>
        <v>1113</v>
      </c>
      <c r="P87">
        <f t="shared" si="217"/>
        <v>977</v>
      </c>
      <c r="Q87">
        <f t="shared" si="217"/>
        <v>536</v>
      </c>
      <c r="R87">
        <f t="shared" si="217"/>
        <v>868</v>
      </c>
      <c r="S87">
        <f t="shared" si="217"/>
        <v>397</v>
      </c>
      <c r="T87">
        <f t="shared" si="217"/>
        <v>3.2</v>
      </c>
      <c r="U87">
        <f t="shared" si="217"/>
        <v>3.4</v>
      </c>
      <c r="V87">
        <f t="shared" ref="V87:AB96" si="218">VLOOKUP($A87,JOLTS_data,V$3+1)</f>
        <v>2.2999999999999998</v>
      </c>
      <c r="W87">
        <f t="shared" si="218"/>
        <v>2.4</v>
      </c>
      <c r="X87">
        <f t="shared" si="218"/>
        <v>3.2</v>
      </c>
      <c r="Y87">
        <f t="shared" si="218"/>
        <v>3.8</v>
      </c>
      <c r="Z87">
        <f t="shared" si="218"/>
        <v>4.2</v>
      </c>
      <c r="AA87">
        <f t="shared" si="218"/>
        <v>4</v>
      </c>
      <c r="AB87">
        <f t="shared" si="218"/>
        <v>2.2000000000000002</v>
      </c>
      <c r="AC87">
        <f t="shared" si="201"/>
        <v>1.1477098400175323</v>
      </c>
      <c r="AD87">
        <f t="shared" si="202"/>
        <v>1.1877300613496933</v>
      </c>
      <c r="AE87">
        <f t="shared" si="203"/>
        <v>2.189189189189189</v>
      </c>
      <c r="AF87">
        <f t="shared" si="204"/>
        <v>1.0175438596491229</v>
      </c>
      <c r="AG87">
        <f t="shared" si="205"/>
        <v>1.2852193995381063</v>
      </c>
      <c r="AH87">
        <f t="shared" si="206"/>
        <v>1.4118497109826589</v>
      </c>
      <c r="AI87">
        <f t="shared" si="207"/>
        <v>0.68894601542416456</v>
      </c>
      <c r="AJ87">
        <f t="shared" si="208"/>
        <v>1.5897435897435896</v>
      </c>
      <c r="AK87">
        <f t="shared" si="209"/>
        <v>0.81186094069529657</v>
      </c>
      <c r="AL87">
        <f t="shared" si="199"/>
        <v>2.1</v>
      </c>
      <c r="AM87">
        <f t="shared" si="199"/>
        <v>2.4</v>
      </c>
      <c r="AN87">
        <f t="shared" si="199"/>
        <v>2.2000000000000002</v>
      </c>
      <c r="AO87">
        <f t="shared" si="199"/>
        <v>1.3</v>
      </c>
      <c r="AP87">
        <f t="shared" si="199"/>
        <v>2.4</v>
      </c>
      <c r="AQ87">
        <f t="shared" si="199"/>
        <v>3.1</v>
      </c>
      <c r="AR87">
        <f t="shared" si="199"/>
        <v>1.6</v>
      </c>
      <c r="AS87">
        <f t="shared" si="199"/>
        <v>4.5</v>
      </c>
      <c r="AT87">
        <f t="shared" si="199"/>
        <v>0.7</v>
      </c>
      <c r="AU87">
        <f t="shared" si="215"/>
        <v>2920</v>
      </c>
      <c r="AV87">
        <f t="shared" si="215"/>
        <v>2755</v>
      </c>
      <c r="AW87">
        <f t="shared" si="215"/>
        <v>170</v>
      </c>
      <c r="AX87">
        <f t="shared" si="215"/>
        <v>179</v>
      </c>
      <c r="AY87">
        <f t="shared" si="215"/>
        <v>641</v>
      </c>
      <c r="AZ87">
        <f t="shared" si="215"/>
        <v>541</v>
      </c>
      <c r="BA87">
        <f t="shared" si="215"/>
        <v>290</v>
      </c>
      <c r="BB87">
        <f t="shared" si="215"/>
        <v>591</v>
      </c>
      <c r="BC87">
        <f t="shared" si="215"/>
        <v>165</v>
      </c>
      <c r="BD87">
        <f t="shared" si="215"/>
        <v>3.7</v>
      </c>
      <c r="BE87">
        <f t="shared" si="215"/>
        <v>4.0999999999999996</v>
      </c>
      <c r="BF87">
        <f t="shared" si="215"/>
        <v>5.4</v>
      </c>
      <c r="BG87">
        <f t="shared" si="215"/>
        <v>2.7</v>
      </c>
      <c r="BH87">
        <f t="shared" si="215"/>
        <v>4.0999999999999996</v>
      </c>
      <c r="BI87">
        <f t="shared" si="215"/>
        <v>5.5</v>
      </c>
      <c r="BJ87">
        <f t="shared" si="215"/>
        <v>2.5</v>
      </c>
      <c r="BK87">
        <f t="shared" si="215"/>
        <v>6.5</v>
      </c>
      <c r="BL87">
        <f t="shared" si="215"/>
        <v>1.5</v>
      </c>
      <c r="BM87">
        <f t="shared" si="215"/>
        <v>5024</v>
      </c>
      <c r="BN87">
        <f t="shared" si="215"/>
        <v>4696</v>
      </c>
      <c r="BO87">
        <f t="shared" si="215"/>
        <v>413</v>
      </c>
      <c r="BP87">
        <f t="shared" si="215"/>
        <v>375</v>
      </c>
      <c r="BQ87">
        <f t="shared" si="215"/>
        <v>1071</v>
      </c>
      <c r="BR87">
        <f t="shared" si="215"/>
        <v>972</v>
      </c>
      <c r="BS87">
        <f t="shared" si="215"/>
        <v>446</v>
      </c>
      <c r="BT87">
        <f t="shared" si="215"/>
        <v>851</v>
      </c>
      <c r="BU87">
        <f t="shared" si="215"/>
        <v>329</v>
      </c>
      <c r="BV87">
        <f t="shared" ref="BV87:CD102" si="219">VLOOKUP($A87,JOLTS_data,BV$3+1)</f>
        <v>3.8</v>
      </c>
      <c r="BW87">
        <f t="shared" si="219"/>
        <v>4.2</v>
      </c>
      <c r="BX87">
        <f t="shared" si="219"/>
        <v>5.2</v>
      </c>
      <c r="BY87">
        <f t="shared" si="219"/>
        <v>2.5</v>
      </c>
      <c r="BZ87">
        <f t="shared" si="219"/>
        <v>4.2</v>
      </c>
      <c r="CA87">
        <f t="shared" si="219"/>
        <v>5.5</v>
      </c>
      <c r="CB87">
        <f t="shared" si="219"/>
        <v>3</v>
      </c>
      <c r="CC87">
        <f t="shared" si="219"/>
        <v>6.6</v>
      </c>
      <c r="CD87">
        <f t="shared" si="219"/>
        <v>1.8</v>
      </c>
    </row>
    <row r="88" spans="1:82" x14ac:dyDescent="0.25">
      <c r="A88" s="7">
        <f>'DLX - JOLTS'!B89</f>
        <v>38991</v>
      </c>
      <c r="B88">
        <f t="shared" si="216"/>
        <v>4434</v>
      </c>
      <c r="C88">
        <f t="shared" si="216"/>
        <v>4023</v>
      </c>
      <c r="D88">
        <f t="shared" si="216"/>
        <v>164</v>
      </c>
      <c r="E88">
        <f t="shared" si="216"/>
        <v>349</v>
      </c>
      <c r="F88">
        <f t="shared" si="216"/>
        <v>791</v>
      </c>
      <c r="G88">
        <f t="shared" si="216"/>
        <v>714</v>
      </c>
      <c r="H88">
        <f t="shared" si="216"/>
        <v>777</v>
      </c>
      <c r="I88">
        <f t="shared" si="216"/>
        <v>585</v>
      </c>
      <c r="J88">
        <f t="shared" si="216"/>
        <v>411</v>
      </c>
      <c r="K88">
        <f t="shared" si="216"/>
        <v>5187</v>
      </c>
      <c r="L88">
        <f t="shared" si="217"/>
        <v>4871</v>
      </c>
      <c r="M88">
        <f t="shared" si="217"/>
        <v>396</v>
      </c>
      <c r="N88">
        <f t="shared" si="217"/>
        <v>341</v>
      </c>
      <c r="O88">
        <f t="shared" si="217"/>
        <v>1113</v>
      </c>
      <c r="P88">
        <f t="shared" si="217"/>
        <v>966</v>
      </c>
      <c r="Q88">
        <f t="shared" si="217"/>
        <v>525</v>
      </c>
      <c r="R88">
        <f t="shared" si="217"/>
        <v>924</v>
      </c>
      <c r="S88">
        <f t="shared" si="217"/>
        <v>316</v>
      </c>
      <c r="T88">
        <f t="shared" si="217"/>
        <v>3.1</v>
      </c>
      <c r="U88">
        <f t="shared" si="217"/>
        <v>3.4</v>
      </c>
      <c r="V88">
        <f t="shared" si="218"/>
        <v>2.1</v>
      </c>
      <c r="W88">
        <f t="shared" si="218"/>
        <v>2.4</v>
      </c>
      <c r="X88">
        <f t="shared" si="218"/>
        <v>2.9</v>
      </c>
      <c r="Y88">
        <f t="shared" si="218"/>
        <v>3.9</v>
      </c>
      <c r="Z88">
        <f t="shared" si="218"/>
        <v>4.0999999999999996</v>
      </c>
      <c r="AA88">
        <f t="shared" si="218"/>
        <v>4.2</v>
      </c>
      <c r="AB88">
        <f t="shared" si="218"/>
        <v>1.8</v>
      </c>
      <c r="AC88">
        <f t="shared" si="201"/>
        <v>1.1698240866035183</v>
      </c>
      <c r="AD88">
        <f t="shared" si="202"/>
        <v>1.210787969177231</v>
      </c>
      <c r="AE88">
        <f t="shared" si="203"/>
        <v>2.4146341463414633</v>
      </c>
      <c r="AF88">
        <f t="shared" si="204"/>
        <v>0.97707736389684818</v>
      </c>
      <c r="AG88">
        <f t="shared" si="205"/>
        <v>1.4070796460176991</v>
      </c>
      <c r="AH88">
        <f t="shared" si="206"/>
        <v>1.3529411764705883</v>
      </c>
      <c r="AI88">
        <f t="shared" si="207"/>
        <v>0.67567567567567566</v>
      </c>
      <c r="AJ88">
        <f t="shared" si="208"/>
        <v>1.5794871794871794</v>
      </c>
      <c r="AK88">
        <f t="shared" si="209"/>
        <v>0.76885644768856443</v>
      </c>
      <c r="AL88">
        <f t="shared" si="199"/>
        <v>2.2000000000000002</v>
      </c>
      <c r="AM88">
        <f t="shared" si="199"/>
        <v>2.4</v>
      </c>
      <c r="AN88">
        <f t="shared" si="199"/>
        <v>2.2000000000000002</v>
      </c>
      <c r="AO88">
        <f t="shared" si="199"/>
        <v>1.4</v>
      </c>
      <c r="AP88">
        <f t="shared" si="199"/>
        <v>2.4</v>
      </c>
      <c r="AQ88">
        <f t="shared" si="199"/>
        <v>3</v>
      </c>
      <c r="AR88">
        <f t="shared" si="199"/>
        <v>1.8</v>
      </c>
      <c r="AS88">
        <f t="shared" si="199"/>
        <v>4.5999999999999996</v>
      </c>
      <c r="AT88">
        <f t="shared" si="199"/>
        <v>0.7</v>
      </c>
      <c r="AU88">
        <f t="shared" si="215"/>
        <v>2955</v>
      </c>
      <c r="AV88">
        <f t="shared" si="215"/>
        <v>2794</v>
      </c>
      <c r="AW88">
        <f t="shared" si="215"/>
        <v>169</v>
      </c>
      <c r="AX88">
        <f t="shared" si="215"/>
        <v>202</v>
      </c>
      <c r="AY88">
        <f t="shared" si="215"/>
        <v>635</v>
      </c>
      <c r="AZ88">
        <f t="shared" si="215"/>
        <v>526</v>
      </c>
      <c r="BA88">
        <f t="shared" si="215"/>
        <v>315</v>
      </c>
      <c r="BB88">
        <f t="shared" si="215"/>
        <v>606</v>
      </c>
      <c r="BC88">
        <f t="shared" si="215"/>
        <v>161</v>
      </c>
      <c r="BD88">
        <f t="shared" si="215"/>
        <v>3.8</v>
      </c>
      <c r="BE88">
        <f t="shared" si="215"/>
        <v>4.2</v>
      </c>
      <c r="BF88">
        <f t="shared" si="215"/>
        <v>5.6</v>
      </c>
      <c r="BG88">
        <f t="shared" si="215"/>
        <v>2.6</v>
      </c>
      <c r="BH88">
        <f t="shared" si="215"/>
        <v>4</v>
      </c>
      <c r="BI88">
        <f t="shared" si="215"/>
        <v>5.6</v>
      </c>
      <c r="BJ88">
        <f t="shared" si="215"/>
        <v>2.7</v>
      </c>
      <c r="BK88">
        <f t="shared" si="215"/>
        <v>6.8</v>
      </c>
      <c r="BL88">
        <f t="shared" si="215"/>
        <v>1.5</v>
      </c>
      <c r="BM88">
        <f t="shared" si="215"/>
        <v>5143</v>
      </c>
      <c r="BN88">
        <f t="shared" si="215"/>
        <v>4817</v>
      </c>
      <c r="BO88">
        <f t="shared" si="215"/>
        <v>433</v>
      </c>
      <c r="BP88">
        <f t="shared" si="215"/>
        <v>373</v>
      </c>
      <c r="BQ88">
        <f t="shared" si="215"/>
        <v>1056</v>
      </c>
      <c r="BR88">
        <f t="shared" si="215"/>
        <v>986</v>
      </c>
      <c r="BS88">
        <f t="shared" si="215"/>
        <v>487</v>
      </c>
      <c r="BT88">
        <f t="shared" si="215"/>
        <v>896</v>
      </c>
      <c r="BU88">
        <f t="shared" si="215"/>
        <v>325</v>
      </c>
      <c r="BV88">
        <f t="shared" si="219"/>
        <v>3.8</v>
      </c>
      <c r="BW88">
        <f t="shared" si="219"/>
        <v>4.3</v>
      </c>
      <c r="BX88">
        <f t="shared" si="219"/>
        <v>5.2</v>
      </c>
      <c r="BY88">
        <f t="shared" si="219"/>
        <v>2.4</v>
      </c>
      <c r="BZ88">
        <f t="shared" si="219"/>
        <v>4.2</v>
      </c>
      <c r="CA88">
        <f t="shared" si="219"/>
        <v>5.5</v>
      </c>
      <c r="CB88">
        <f t="shared" si="219"/>
        <v>2.9</v>
      </c>
      <c r="CC88">
        <f t="shared" si="219"/>
        <v>7</v>
      </c>
      <c r="CD88">
        <f t="shared" si="219"/>
        <v>1.4</v>
      </c>
    </row>
    <row r="89" spans="1:82" x14ac:dyDescent="0.25">
      <c r="A89" s="7">
        <f>'DLX - JOLTS'!B90</f>
        <v>39022</v>
      </c>
      <c r="B89">
        <f t="shared" si="216"/>
        <v>4705</v>
      </c>
      <c r="C89">
        <f t="shared" si="216"/>
        <v>4273</v>
      </c>
      <c r="D89">
        <f t="shared" si="216"/>
        <v>160</v>
      </c>
      <c r="E89">
        <f t="shared" si="216"/>
        <v>352</v>
      </c>
      <c r="F89">
        <f t="shared" si="216"/>
        <v>791</v>
      </c>
      <c r="G89">
        <f t="shared" si="216"/>
        <v>803</v>
      </c>
      <c r="H89">
        <f t="shared" si="216"/>
        <v>781</v>
      </c>
      <c r="I89">
        <f t="shared" si="216"/>
        <v>708</v>
      </c>
      <c r="J89">
        <f t="shared" si="216"/>
        <v>432</v>
      </c>
      <c r="K89">
        <f t="shared" si="216"/>
        <v>5540</v>
      </c>
      <c r="L89">
        <f t="shared" si="217"/>
        <v>5190</v>
      </c>
      <c r="M89">
        <f t="shared" si="217"/>
        <v>472</v>
      </c>
      <c r="N89">
        <f t="shared" si="217"/>
        <v>362</v>
      </c>
      <c r="O89">
        <f t="shared" si="217"/>
        <v>1144</v>
      </c>
      <c r="P89">
        <f t="shared" si="217"/>
        <v>1100</v>
      </c>
      <c r="Q89">
        <f t="shared" si="217"/>
        <v>522</v>
      </c>
      <c r="R89">
        <f t="shared" si="217"/>
        <v>1024</v>
      </c>
      <c r="S89">
        <f t="shared" si="217"/>
        <v>350</v>
      </c>
      <c r="T89">
        <f t="shared" si="217"/>
        <v>3.3</v>
      </c>
      <c r="U89">
        <f t="shared" si="217"/>
        <v>3.6</v>
      </c>
      <c r="V89">
        <f t="shared" si="218"/>
        <v>2</v>
      </c>
      <c r="W89">
        <f t="shared" si="218"/>
        <v>2.4</v>
      </c>
      <c r="X89">
        <f t="shared" si="218"/>
        <v>2.9</v>
      </c>
      <c r="Y89">
        <f t="shared" si="218"/>
        <v>4.3</v>
      </c>
      <c r="Z89">
        <f t="shared" si="218"/>
        <v>4.2</v>
      </c>
      <c r="AA89">
        <f t="shared" si="218"/>
        <v>5.0999999999999996</v>
      </c>
      <c r="AB89">
        <f t="shared" si="218"/>
        <v>1.9</v>
      </c>
      <c r="AC89">
        <f t="shared" si="201"/>
        <v>1.177470775770457</v>
      </c>
      <c r="AD89">
        <f t="shared" si="202"/>
        <v>1.2146033231921367</v>
      </c>
      <c r="AE89">
        <f t="shared" si="203"/>
        <v>2.95</v>
      </c>
      <c r="AF89">
        <f t="shared" si="204"/>
        <v>1.0284090909090908</v>
      </c>
      <c r="AG89">
        <f t="shared" si="205"/>
        <v>1.4462705436156764</v>
      </c>
      <c r="AH89">
        <f t="shared" si="206"/>
        <v>1.3698630136986301</v>
      </c>
      <c r="AI89">
        <f t="shared" si="207"/>
        <v>0.66837387964148531</v>
      </c>
      <c r="AJ89">
        <f t="shared" si="208"/>
        <v>1.4463276836158192</v>
      </c>
      <c r="AK89">
        <f t="shared" si="209"/>
        <v>0.81018518518518523</v>
      </c>
      <c r="AL89">
        <f t="shared" si="199"/>
        <v>2.2999999999999998</v>
      </c>
      <c r="AM89">
        <f t="shared" si="199"/>
        <v>2.6</v>
      </c>
      <c r="AN89">
        <f t="shared" si="199"/>
        <v>2.1</v>
      </c>
      <c r="AO89">
        <f t="shared" si="199"/>
        <v>1.6</v>
      </c>
      <c r="AP89">
        <f t="shared" si="199"/>
        <v>2.8</v>
      </c>
      <c r="AQ89">
        <f t="shared" si="199"/>
        <v>3</v>
      </c>
      <c r="AR89">
        <f t="shared" si="199"/>
        <v>1.7</v>
      </c>
      <c r="AS89">
        <f t="shared" si="199"/>
        <v>4.9000000000000004</v>
      </c>
      <c r="AT89">
        <f t="shared" si="199"/>
        <v>0.8</v>
      </c>
      <c r="AU89">
        <f t="shared" si="215"/>
        <v>3139</v>
      </c>
      <c r="AV89">
        <f t="shared" si="215"/>
        <v>2972</v>
      </c>
      <c r="AW89">
        <f t="shared" si="215"/>
        <v>160</v>
      </c>
      <c r="AX89">
        <f t="shared" si="215"/>
        <v>230</v>
      </c>
      <c r="AY89">
        <f t="shared" si="215"/>
        <v>738</v>
      </c>
      <c r="AZ89">
        <f t="shared" si="215"/>
        <v>534</v>
      </c>
      <c r="BA89">
        <f t="shared" si="215"/>
        <v>310</v>
      </c>
      <c r="BB89">
        <f t="shared" si="215"/>
        <v>650</v>
      </c>
      <c r="BC89">
        <f t="shared" si="215"/>
        <v>167</v>
      </c>
      <c r="BD89">
        <f t="shared" si="215"/>
        <v>3.9</v>
      </c>
      <c r="BE89">
        <f t="shared" si="215"/>
        <v>4.4000000000000004</v>
      </c>
      <c r="BF89">
        <f t="shared" si="215"/>
        <v>6.1</v>
      </c>
      <c r="BG89">
        <f t="shared" si="215"/>
        <v>2.9</v>
      </c>
      <c r="BH89">
        <f t="shared" si="215"/>
        <v>4.3</v>
      </c>
      <c r="BI89">
        <f t="shared" si="215"/>
        <v>5.7</v>
      </c>
      <c r="BJ89">
        <f t="shared" si="215"/>
        <v>2.6</v>
      </c>
      <c r="BK89">
        <f t="shared" si="215"/>
        <v>7.4</v>
      </c>
      <c r="BL89">
        <f t="shared" si="215"/>
        <v>1.5</v>
      </c>
      <c r="BM89">
        <f t="shared" si="215"/>
        <v>5374</v>
      </c>
      <c r="BN89">
        <f t="shared" si="215"/>
        <v>5037</v>
      </c>
      <c r="BO89">
        <f t="shared" si="215"/>
        <v>470</v>
      </c>
      <c r="BP89">
        <f t="shared" si="215"/>
        <v>403</v>
      </c>
      <c r="BQ89">
        <f t="shared" si="215"/>
        <v>1132</v>
      </c>
      <c r="BR89">
        <f t="shared" si="215"/>
        <v>1016</v>
      </c>
      <c r="BS89">
        <f t="shared" si="215"/>
        <v>473</v>
      </c>
      <c r="BT89">
        <f t="shared" si="215"/>
        <v>979</v>
      </c>
      <c r="BU89">
        <f t="shared" si="215"/>
        <v>338</v>
      </c>
      <c r="BV89">
        <f t="shared" si="219"/>
        <v>4.0999999999999996</v>
      </c>
      <c r="BW89">
        <f t="shared" si="219"/>
        <v>4.5</v>
      </c>
      <c r="BX89">
        <f t="shared" si="219"/>
        <v>6.2</v>
      </c>
      <c r="BY89">
        <f t="shared" si="219"/>
        <v>2.6</v>
      </c>
      <c r="BZ89">
        <f t="shared" si="219"/>
        <v>4.3</v>
      </c>
      <c r="CA89">
        <f t="shared" si="219"/>
        <v>6.2</v>
      </c>
      <c r="CB89">
        <f t="shared" si="219"/>
        <v>2.9</v>
      </c>
      <c r="CC89">
        <f t="shared" si="219"/>
        <v>7.7</v>
      </c>
      <c r="CD89">
        <f t="shared" si="219"/>
        <v>1.6</v>
      </c>
    </row>
    <row r="90" spans="1:82" x14ac:dyDescent="0.25">
      <c r="A90" s="7">
        <f>'DLX - JOLTS'!B91</f>
        <v>39052</v>
      </c>
      <c r="B90">
        <f t="shared" si="216"/>
        <v>4583</v>
      </c>
      <c r="C90">
        <f t="shared" si="216"/>
        <v>4167</v>
      </c>
      <c r="D90">
        <f t="shared" si="216"/>
        <v>128</v>
      </c>
      <c r="E90">
        <f t="shared" si="216"/>
        <v>363</v>
      </c>
      <c r="F90">
        <f t="shared" si="216"/>
        <v>872</v>
      </c>
      <c r="G90">
        <f t="shared" si="216"/>
        <v>701</v>
      </c>
      <c r="H90">
        <f t="shared" si="216"/>
        <v>773</v>
      </c>
      <c r="I90">
        <f t="shared" si="216"/>
        <v>633</v>
      </c>
      <c r="J90">
        <f t="shared" si="216"/>
        <v>416</v>
      </c>
      <c r="K90">
        <f t="shared" si="216"/>
        <v>5261</v>
      </c>
      <c r="L90">
        <f t="shared" si="217"/>
        <v>4938</v>
      </c>
      <c r="M90">
        <f t="shared" si="217"/>
        <v>450</v>
      </c>
      <c r="N90">
        <f t="shared" si="217"/>
        <v>365</v>
      </c>
      <c r="O90">
        <f t="shared" si="217"/>
        <v>1092</v>
      </c>
      <c r="P90">
        <f t="shared" si="217"/>
        <v>963</v>
      </c>
      <c r="Q90">
        <f t="shared" si="217"/>
        <v>523</v>
      </c>
      <c r="R90">
        <f t="shared" si="217"/>
        <v>979</v>
      </c>
      <c r="S90">
        <f t="shared" si="217"/>
        <v>323</v>
      </c>
      <c r="T90">
        <f t="shared" si="217"/>
        <v>3.2</v>
      </c>
      <c r="U90">
        <f t="shared" si="217"/>
        <v>3.5</v>
      </c>
      <c r="V90">
        <f t="shared" si="218"/>
        <v>1.6</v>
      </c>
      <c r="W90">
        <f t="shared" si="218"/>
        <v>2.5</v>
      </c>
      <c r="X90">
        <f t="shared" si="218"/>
        <v>3.2</v>
      </c>
      <c r="Y90">
        <f t="shared" si="218"/>
        <v>3.8</v>
      </c>
      <c r="Z90">
        <f t="shared" si="218"/>
        <v>4.0999999999999996</v>
      </c>
      <c r="AA90">
        <f t="shared" si="218"/>
        <v>4.5</v>
      </c>
      <c r="AB90">
        <f t="shared" si="218"/>
        <v>1.8</v>
      </c>
      <c r="AC90">
        <f t="shared" si="201"/>
        <v>1.1479380318568624</v>
      </c>
      <c r="AD90">
        <f t="shared" si="202"/>
        <v>1.1850251979841613</v>
      </c>
      <c r="AE90">
        <f t="shared" si="203"/>
        <v>3.515625</v>
      </c>
      <c r="AF90">
        <f t="shared" si="204"/>
        <v>1.0055096418732783</v>
      </c>
      <c r="AG90">
        <f t="shared" si="205"/>
        <v>1.2522935779816513</v>
      </c>
      <c r="AH90">
        <f t="shared" si="206"/>
        <v>1.3737517831669044</v>
      </c>
      <c r="AI90">
        <f t="shared" si="207"/>
        <v>0.67658473479948256</v>
      </c>
      <c r="AJ90">
        <f t="shared" si="208"/>
        <v>1.5466034755134281</v>
      </c>
      <c r="AK90">
        <f t="shared" si="209"/>
        <v>0.77644230769230771</v>
      </c>
      <c r="AL90">
        <f t="shared" si="199"/>
        <v>2.2999999999999998</v>
      </c>
      <c r="AM90">
        <f t="shared" si="199"/>
        <v>2.6</v>
      </c>
      <c r="AN90">
        <f t="shared" ref="AM90:BB105" si="220">VLOOKUP($A90,JOLTS_data,AN$3+1)</f>
        <v>2.2000000000000002</v>
      </c>
      <c r="AO90">
        <f t="shared" si="220"/>
        <v>1.8</v>
      </c>
      <c r="AP90">
        <f t="shared" si="220"/>
        <v>2.6</v>
      </c>
      <c r="AQ90">
        <f t="shared" si="220"/>
        <v>3.1</v>
      </c>
      <c r="AR90">
        <f t="shared" si="220"/>
        <v>1.9</v>
      </c>
      <c r="AS90">
        <f t="shared" si="220"/>
        <v>5</v>
      </c>
      <c r="AT90">
        <f t="shared" si="220"/>
        <v>0.8</v>
      </c>
      <c r="AU90">
        <f t="shared" si="220"/>
        <v>3129</v>
      </c>
      <c r="AV90">
        <f t="shared" si="220"/>
        <v>2963</v>
      </c>
      <c r="AW90">
        <f t="shared" si="220"/>
        <v>171</v>
      </c>
      <c r="AX90">
        <f t="shared" si="220"/>
        <v>246</v>
      </c>
      <c r="AY90">
        <f t="shared" si="220"/>
        <v>680</v>
      </c>
      <c r="AZ90">
        <f t="shared" si="220"/>
        <v>547</v>
      </c>
      <c r="BA90">
        <f t="shared" si="220"/>
        <v>343</v>
      </c>
      <c r="BB90">
        <f t="shared" si="220"/>
        <v>659</v>
      </c>
      <c r="BC90">
        <f t="shared" si="215"/>
        <v>166</v>
      </c>
      <c r="BD90">
        <f t="shared" si="215"/>
        <v>3.8</v>
      </c>
      <c r="BE90">
        <f t="shared" si="215"/>
        <v>4.3</v>
      </c>
      <c r="BF90">
        <f t="shared" si="215"/>
        <v>5.7</v>
      </c>
      <c r="BG90">
        <f t="shared" si="215"/>
        <v>3</v>
      </c>
      <c r="BH90">
        <f t="shared" si="215"/>
        <v>4.0999999999999996</v>
      </c>
      <c r="BI90">
        <f t="shared" si="215"/>
        <v>5.5</v>
      </c>
      <c r="BJ90">
        <f t="shared" si="215"/>
        <v>2.8</v>
      </c>
      <c r="BK90">
        <f t="shared" si="215"/>
        <v>7.1</v>
      </c>
      <c r="BL90">
        <f t="shared" si="215"/>
        <v>1.5</v>
      </c>
      <c r="BM90">
        <f t="shared" si="215"/>
        <v>5246</v>
      </c>
      <c r="BN90">
        <f t="shared" si="215"/>
        <v>4918</v>
      </c>
      <c r="BO90">
        <f t="shared" si="215"/>
        <v>435</v>
      </c>
      <c r="BP90">
        <f t="shared" si="215"/>
        <v>421</v>
      </c>
      <c r="BQ90">
        <f t="shared" si="215"/>
        <v>1095</v>
      </c>
      <c r="BR90">
        <f t="shared" si="215"/>
        <v>973</v>
      </c>
      <c r="BS90">
        <f t="shared" si="215"/>
        <v>500</v>
      </c>
      <c r="BT90">
        <f t="shared" si="215"/>
        <v>945</v>
      </c>
      <c r="BU90">
        <f t="shared" si="215"/>
        <v>328</v>
      </c>
      <c r="BV90">
        <f t="shared" si="219"/>
        <v>3.8</v>
      </c>
      <c r="BW90">
        <f t="shared" si="219"/>
        <v>4.3</v>
      </c>
      <c r="BX90">
        <f t="shared" si="219"/>
        <v>5.9</v>
      </c>
      <c r="BY90">
        <f t="shared" si="219"/>
        <v>2.6</v>
      </c>
      <c r="BZ90">
        <f t="shared" si="219"/>
        <v>4.0999999999999996</v>
      </c>
      <c r="CA90">
        <f t="shared" si="219"/>
        <v>5.4</v>
      </c>
      <c r="CB90">
        <f t="shared" si="219"/>
        <v>2.9</v>
      </c>
      <c r="CC90">
        <f t="shared" si="219"/>
        <v>7.4</v>
      </c>
      <c r="CD90">
        <f t="shared" si="219"/>
        <v>1.5</v>
      </c>
    </row>
    <row r="91" spans="1:82" x14ac:dyDescent="0.25">
      <c r="A91" s="7">
        <f>'DLX - JOLTS'!B92</f>
        <v>39083</v>
      </c>
      <c r="B91">
        <f t="shared" si="216"/>
        <v>4602</v>
      </c>
      <c r="C91">
        <f t="shared" si="216"/>
        <v>4148</v>
      </c>
      <c r="D91">
        <f t="shared" si="216"/>
        <v>251</v>
      </c>
      <c r="E91">
        <f t="shared" si="216"/>
        <v>357</v>
      </c>
      <c r="F91">
        <f t="shared" si="216"/>
        <v>845</v>
      </c>
      <c r="G91">
        <f t="shared" si="216"/>
        <v>782</v>
      </c>
      <c r="H91">
        <f t="shared" si="216"/>
        <v>720</v>
      </c>
      <c r="I91">
        <f t="shared" si="216"/>
        <v>581</v>
      </c>
      <c r="J91">
        <f t="shared" si="216"/>
        <v>454</v>
      </c>
      <c r="K91">
        <f t="shared" si="216"/>
        <v>5279</v>
      </c>
      <c r="L91">
        <f t="shared" si="217"/>
        <v>4916</v>
      </c>
      <c r="M91">
        <f t="shared" si="217"/>
        <v>418</v>
      </c>
      <c r="N91">
        <f t="shared" si="217"/>
        <v>378</v>
      </c>
      <c r="O91">
        <f t="shared" si="217"/>
        <v>1146</v>
      </c>
      <c r="P91">
        <f t="shared" si="217"/>
        <v>981</v>
      </c>
      <c r="Q91">
        <f t="shared" si="217"/>
        <v>522</v>
      </c>
      <c r="R91">
        <f t="shared" si="217"/>
        <v>929</v>
      </c>
      <c r="S91">
        <f t="shared" si="217"/>
        <v>363</v>
      </c>
      <c r="T91">
        <f t="shared" si="217"/>
        <v>3.2</v>
      </c>
      <c r="U91">
        <f t="shared" si="217"/>
        <v>3.5</v>
      </c>
      <c r="V91">
        <f t="shared" si="218"/>
        <v>3.1</v>
      </c>
      <c r="W91">
        <f t="shared" si="218"/>
        <v>2.5</v>
      </c>
      <c r="X91">
        <f t="shared" si="218"/>
        <v>3.1</v>
      </c>
      <c r="Y91">
        <f t="shared" si="218"/>
        <v>4.2</v>
      </c>
      <c r="Z91">
        <f t="shared" si="218"/>
        <v>3.8</v>
      </c>
      <c r="AA91">
        <f t="shared" si="218"/>
        <v>4.2</v>
      </c>
      <c r="AB91">
        <f t="shared" si="218"/>
        <v>2</v>
      </c>
      <c r="AC91">
        <f t="shared" si="201"/>
        <v>1.1471099521946979</v>
      </c>
      <c r="AD91">
        <f t="shared" si="202"/>
        <v>1.1851494696239151</v>
      </c>
      <c r="AE91">
        <f t="shared" si="203"/>
        <v>1.6653386454183268</v>
      </c>
      <c r="AF91">
        <f t="shared" si="204"/>
        <v>1.0588235294117647</v>
      </c>
      <c r="AG91">
        <f t="shared" si="205"/>
        <v>1.3562130177514793</v>
      </c>
      <c r="AH91">
        <f t="shared" si="206"/>
        <v>1.2544757033248082</v>
      </c>
      <c r="AI91">
        <f t="shared" si="207"/>
        <v>0.72499999999999998</v>
      </c>
      <c r="AJ91">
        <f t="shared" si="208"/>
        <v>1.5989672977624785</v>
      </c>
      <c r="AK91">
        <f t="shared" si="209"/>
        <v>0.79955947136563876</v>
      </c>
      <c r="AL91">
        <f t="shared" si="199"/>
        <v>2.2000000000000002</v>
      </c>
      <c r="AM91">
        <f t="shared" si="220"/>
        <v>2.5</v>
      </c>
      <c r="AN91">
        <f t="shared" si="220"/>
        <v>2.1</v>
      </c>
      <c r="AO91">
        <f t="shared" si="220"/>
        <v>1.7</v>
      </c>
      <c r="AP91">
        <f t="shared" si="220"/>
        <v>2.5</v>
      </c>
      <c r="AQ91">
        <f t="shared" si="220"/>
        <v>3</v>
      </c>
      <c r="AR91">
        <f t="shared" si="220"/>
        <v>1.7</v>
      </c>
      <c r="AS91">
        <f t="shared" si="220"/>
        <v>4.5999999999999996</v>
      </c>
      <c r="AT91">
        <f t="shared" si="220"/>
        <v>0.7</v>
      </c>
      <c r="AU91">
        <f t="shared" si="215"/>
        <v>2990</v>
      </c>
      <c r="AV91">
        <f t="shared" ref="AU91:BU97" si="221">VLOOKUP($A91,JOLTS_data,AV$3+1)</f>
        <v>2826</v>
      </c>
      <c r="AW91">
        <f t="shared" si="221"/>
        <v>163</v>
      </c>
      <c r="AX91">
        <f t="shared" si="221"/>
        <v>241</v>
      </c>
      <c r="AY91">
        <f t="shared" si="221"/>
        <v>651</v>
      </c>
      <c r="AZ91">
        <f t="shared" si="221"/>
        <v>533</v>
      </c>
      <c r="BA91">
        <f t="shared" si="221"/>
        <v>301</v>
      </c>
      <c r="BB91">
        <f t="shared" si="221"/>
        <v>618</v>
      </c>
      <c r="BC91">
        <f t="shared" si="221"/>
        <v>164</v>
      </c>
      <c r="BD91">
        <f t="shared" si="221"/>
        <v>3.7</v>
      </c>
      <c r="BE91">
        <f t="shared" si="221"/>
        <v>4.0999999999999996</v>
      </c>
      <c r="BF91">
        <f t="shared" si="221"/>
        <v>5.3</v>
      </c>
      <c r="BG91">
        <f t="shared" si="221"/>
        <v>3</v>
      </c>
      <c r="BH91">
        <f t="shared" si="221"/>
        <v>4</v>
      </c>
      <c r="BI91">
        <f t="shared" si="221"/>
        <v>5.3</v>
      </c>
      <c r="BJ91">
        <f t="shared" si="221"/>
        <v>2.7</v>
      </c>
      <c r="BK91">
        <f t="shared" si="221"/>
        <v>6.7</v>
      </c>
      <c r="BL91">
        <f t="shared" si="221"/>
        <v>1.5</v>
      </c>
      <c r="BM91">
        <f t="shared" si="221"/>
        <v>5095</v>
      </c>
      <c r="BN91">
        <f t="shared" si="221"/>
        <v>4768</v>
      </c>
      <c r="BO91">
        <f t="shared" si="221"/>
        <v>409</v>
      </c>
      <c r="BP91">
        <f t="shared" si="221"/>
        <v>418</v>
      </c>
      <c r="BQ91">
        <f t="shared" si="221"/>
        <v>1072</v>
      </c>
      <c r="BR91">
        <f t="shared" si="221"/>
        <v>939</v>
      </c>
      <c r="BS91">
        <f t="shared" si="221"/>
        <v>482</v>
      </c>
      <c r="BT91">
        <f t="shared" si="221"/>
        <v>893</v>
      </c>
      <c r="BU91">
        <f t="shared" si="221"/>
        <v>327</v>
      </c>
      <c r="BV91">
        <f t="shared" si="219"/>
        <v>3.9</v>
      </c>
      <c r="BW91">
        <f t="shared" si="219"/>
        <v>4.3</v>
      </c>
      <c r="BX91">
        <f t="shared" si="219"/>
        <v>5.4</v>
      </c>
      <c r="BY91">
        <f t="shared" si="219"/>
        <v>2.7</v>
      </c>
      <c r="BZ91">
        <f t="shared" si="219"/>
        <v>4.3</v>
      </c>
      <c r="CA91">
        <f t="shared" si="219"/>
        <v>5.5</v>
      </c>
      <c r="CB91">
        <f t="shared" si="219"/>
        <v>2.9</v>
      </c>
      <c r="CC91">
        <f t="shared" si="219"/>
        <v>7</v>
      </c>
      <c r="CD91">
        <f t="shared" si="219"/>
        <v>1.6</v>
      </c>
    </row>
    <row r="92" spans="1:82" x14ac:dyDescent="0.25">
      <c r="A92" s="7">
        <f>'DLX - JOLTS'!B93</f>
        <v>39114</v>
      </c>
      <c r="B92">
        <f t="shared" si="216"/>
        <v>4483</v>
      </c>
      <c r="C92">
        <f t="shared" si="216"/>
        <v>4045</v>
      </c>
      <c r="D92">
        <f t="shared" si="216"/>
        <v>267</v>
      </c>
      <c r="E92">
        <f t="shared" si="216"/>
        <v>356</v>
      </c>
      <c r="F92">
        <f t="shared" si="216"/>
        <v>759</v>
      </c>
      <c r="G92">
        <f t="shared" si="216"/>
        <v>710</v>
      </c>
      <c r="H92">
        <f t="shared" si="216"/>
        <v>660</v>
      </c>
      <c r="I92">
        <f t="shared" si="216"/>
        <v>578</v>
      </c>
      <c r="J92">
        <f t="shared" si="216"/>
        <v>438</v>
      </c>
      <c r="K92">
        <f t="shared" si="216"/>
        <v>5183</v>
      </c>
      <c r="L92">
        <f t="shared" si="217"/>
        <v>4810</v>
      </c>
      <c r="M92">
        <f t="shared" si="217"/>
        <v>323</v>
      </c>
      <c r="N92">
        <f t="shared" si="217"/>
        <v>393</v>
      </c>
      <c r="O92">
        <f t="shared" si="217"/>
        <v>1106</v>
      </c>
      <c r="P92">
        <f t="shared" si="217"/>
        <v>989</v>
      </c>
      <c r="Q92">
        <f t="shared" si="217"/>
        <v>510</v>
      </c>
      <c r="R92">
        <f t="shared" si="217"/>
        <v>937</v>
      </c>
      <c r="S92">
        <f t="shared" si="217"/>
        <v>373</v>
      </c>
      <c r="T92">
        <f t="shared" si="217"/>
        <v>3.2</v>
      </c>
      <c r="U92">
        <f t="shared" si="217"/>
        <v>3.4</v>
      </c>
      <c r="V92">
        <f t="shared" si="218"/>
        <v>3.4</v>
      </c>
      <c r="W92">
        <f t="shared" si="218"/>
        <v>2.5</v>
      </c>
      <c r="X92">
        <f t="shared" si="218"/>
        <v>2.8</v>
      </c>
      <c r="Y92">
        <f t="shared" si="218"/>
        <v>3.8</v>
      </c>
      <c r="Z92">
        <f t="shared" si="218"/>
        <v>3.5</v>
      </c>
      <c r="AA92">
        <f t="shared" si="218"/>
        <v>4.0999999999999996</v>
      </c>
      <c r="AB92">
        <f t="shared" si="218"/>
        <v>1.9</v>
      </c>
      <c r="AC92">
        <f t="shared" si="201"/>
        <v>1.1561454383225518</v>
      </c>
      <c r="AD92">
        <f t="shared" si="202"/>
        <v>1.1891223733003708</v>
      </c>
      <c r="AE92">
        <f t="shared" si="203"/>
        <v>1.2097378277153559</v>
      </c>
      <c r="AF92">
        <f t="shared" si="204"/>
        <v>1.103932584269663</v>
      </c>
      <c r="AG92">
        <f t="shared" si="205"/>
        <v>1.4571805006587615</v>
      </c>
      <c r="AH92">
        <f t="shared" si="206"/>
        <v>1.3929577464788732</v>
      </c>
      <c r="AI92">
        <f t="shared" si="207"/>
        <v>0.77272727272727271</v>
      </c>
      <c r="AJ92">
        <f t="shared" si="208"/>
        <v>1.6211072664359862</v>
      </c>
      <c r="AK92">
        <f t="shared" si="209"/>
        <v>0.85159817351598177</v>
      </c>
      <c r="AL92">
        <f t="shared" si="199"/>
        <v>2.2000000000000002</v>
      </c>
      <c r="AM92">
        <f t="shared" si="220"/>
        <v>2.5</v>
      </c>
      <c r="AN92">
        <f t="shared" si="220"/>
        <v>1.9</v>
      </c>
      <c r="AO92">
        <f t="shared" si="220"/>
        <v>1.5</v>
      </c>
      <c r="AP92">
        <f t="shared" si="220"/>
        <v>2.6</v>
      </c>
      <c r="AQ92">
        <f t="shared" si="220"/>
        <v>2.9</v>
      </c>
      <c r="AR92">
        <f t="shared" si="220"/>
        <v>1.7</v>
      </c>
      <c r="AS92">
        <f t="shared" si="220"/>
        <v>4.8</v>
      </c>
      <c r="AT92">
        <f t="shared" si="220"/>
        <v>0.7</v>
      </c>
      <c r="AU92">
        <f t="shared" si="221"/>
        <v>2993</v>
      </c>
      <c r="AV92">
        <f t="shared" si="221"/>
        <v>2839</v>
      </c>
      <c r="AW92">
        <f t="shared" si="221"/>
        <v>143</v>
      </c>
      <c r="AX92">
        <f t="shared" si="221"/>
        <v>211</v>
      </c>
      <c r="AY92">
        <f t="shared" si="221"/>
        <v>686</v>
      </c>
      <c r="AZ92">
        <f t="shared" si="221"/>
        <v>513</v>
      </c>
      <c r="BA92">
        <f t="shared" si="221"/>
        <v>316</v>
      </c>
      <c r="BB92">
        <f t="shared" si="221"/>
        <v>635</v>
      </c>
      <c r="BC92">
        <f t="shared" si="221"/>
        <v>154</v>
      </c>
      <c r="BD92">
        <f t="shared" si="221"/>
        <v>3.7</v>
      </c>
      <c r="BE92">
        <f t="shared" si="221"/>
        <v>4.2</v>
      </c>
      <c r="BF92">
        <f t="shared" si="221"/>
        <v>5.5</v>
      </c>
      <c r="BG92">
        <f t="shared" si="221"/>
        <v>3</v>
      </c>
      <c r="BH92">
        <f t="shared" si="221"/>
        <v>3.9</v>
      </c>
      <c r="BI92">
        <f t="shared" si="221"/>
        <v>5.4</v>
      </c>
      <c r="BJ92">
        <f t="shared" si="221"/>
        <v>2.6</v>
      </c>
      <c r="BK92">
        <f t="shared" si="221"/>
        <v>6.9</v>
      </c>
      <c r="BL92">
        <f t="shared" si="221"/>
        <v>1.5</v>
      </c>
      <c r="BM92">
        <f t="shared" si="221"/>
        <v>5134</v>
      </c>
      <c r="BN92">
        <f t="shared" si="221"/>
        <v>4792</v>
      </c>
      <c r="BO92">
        <f t="shared" si="221"/>
        <v>423</v>
      </c>
      <c r="BP92">
        <f t="shared" si="221"/>
        <v>425</v>
      </c>
      <c r="BQ92">
        <f t="shared" si="221"/>
        <v>1048</v>
      </c>
      <c r="BR92">
        <f t="shared" si="221"/>
        <v>958</v>
      </c>
      <c r="BS92">
        <f t="shared" si="221"/>
        <v>477</v>
      </c>
      <c r="BT92">
        <f t="shared" si="221"/>
        <v>922</v>
      </c>
      <c r="BU92">
        <f t="shared" si="221"/>
        <v>341</v>
      </c>
      <c r="BV92">
        <f t="shared" si="219"/>
        <v>3.8</v>
      </c>
      <c r="BW92">
        <f t="shared" si="219"/>
        <v>4.2</v>
      </c>
      <c r="BX92">
        <f t="shared" si="219"/>
        <v>4.2</v>
      </c>
      <c r="BY92">
        <f t="shared" si="219"/>
        <v>2.8</v>
      </c>
      <c r="BZ92">
        <f t="shared" si="219"/>
        <v>4.2</v>
      </c>
      <c r="CA92">
        <f t="shared" si="219"/>
        <v>5.5</v>
      </c>
      <c r="CB92">
        <f t="shared" si="219"/>
        <v>2.8</v>
      </c>
      <c r="CC92">
        <f t="shared" si="219"/>
        <v>7</v>
      </c>
      <c r="CD92">
        <f t="shared" si="219"/>
        <v>1.7</v>
      </c>
    </row>
    <row r="93" spans="1:82" x14ac:dyDescent="0.25">
      <c r="A93" s="7">
        <f>'DLX - JOLTS'!B94</f>
        <v>39142</v>
      </c>
      <c r="B93">
        <f t="shared" si="216"/>
        <v>4707</v>
      </c>
      <c r="C93">
        <f t="shared" si="216"/>
        <v>4267</v>
      </c>
      <c r="D93">
        <f t="shared" si="216"/>
        <v>211</v>
      </c>
      <c r="E93">
        <f t="shared" si="216"/>
        <v>384</v>
      </c>
      <c r="F93">
        <f t="shared" si="216"/>
        <v>859</v>
      </c>
      <c r="G93">
        <f t="shared" si="216"/>
        <v>811</v>
      </c>
      <c r="H93">
        <f t="shared" si="216"/>
        <v>719</v>
      </c>
      <c r="I93">
        <f t="shared" si="216"/>
        <v>580</v>
      </c>
      <c r="J93">
        <f t="shared" si="216"/>
        <v>440</v>
      </c>
      <c r="K93">
        <f t="shared" si="216"/>
        <v>5354</v>
      </c>
      <c r="L93">
        <f t="shared" si="217"/>
        <v>4981</v>
      </c>
      <c r="M93">
        <f t="shared" si="217"/>
        <v>442</v>
      </c>
      <c r="N93">
        <f t="shared" si="217"/>
        <v>372</v>
      </c>
      <c r="O93">
        <f t="shared" si="217"/>
        <v>1148</v>
      </c>
      <c r="P93">
        <f t="shared" si="217"/>
        <v>981</v>
      </c>
      <c r="Q93">
        <f t="shared" si="217"/>
        <v>530</v>
      </c>
      <c r="R93">
        <f t="shared" si="217"/>
        <v>910</v>
      </c>
      <c r="S93">
        <f t="shared" si="217"/>
        <v>373</v>
      </c>
      <c r="T93">
        <f t="shared" si="217"/>
        <v>3.3</v>
      </c>
      <c r="U93">
        <f t="shared" si="217"/>
        <v>3.6</v>
      </c>
      <c r="V93">
        <f t="shared" si="218"/>
        <v>2.7</v>
      </c>
      <c r="W93">
        <f t="shared" si="218"/>
        <v>2.7</v>
      </c>
      <c r="X93">
        <f t="shared" si="218"/>
        <v>3.1</v>
      </c>
      <c r="Y93">
        <f t="shared" si="218"/>
        <v>4.3</v>
      </c>
      <c r="Z93">
        <f t="shared" si="218"/>
        <v>3.8</v>
      </c>
      <c r="AA93">
        <f t="shared" si="218"/>
        <v>4.2</v>
      </c>
      <c r="AB93">
        <f t="shared" si="218"/>
        <v>1.9</v>
      </c>
      <c r="AC93">
        <f t="shared" si="201"/>
        <v>1.1374548544720628</v>
      </c>
      <c r="AD93">
        <f t="shared" si="202"/>
        <v>1.1673306772908367</v>
      </c>
      <c r="AE93">
        <f t="shared" si="203"/>
        <v>2.09478672985782</v>
      </c>
      <c r="AF93">
        <f t="shared" si="204"/>
        <v>0.96875</v>
      </c>
      <c r="AG93">
        <f t="shared" si="205"/>
        <v>1.3364377182770664</v>
      </c>
      <c r="AH93">
        <f t="shared" si="206"/>
        <v>1.2096177558569667</v>
      </c>
      <c r="AI93">
        <f t="shared" si="207"/>
        <v>0.73713490959666206</v>
      </c>
      <c r="AJ93">
        <f t="shared" si="208"/>
        <v>1.5689655172413792</v>
      </c>
      <c r="AK93">
        <f t="shared" si="209"/>
        <v>0.84772727272727277</v>
      </c>
      <c r="AL93">
        <f t="shared" si="199"/>
        <v>2.2000000000000002</v>
      </c>
      <c r="AM93">
        <f t="shared" si="220"/>
        <v>2.5</v>
      </c>
      <c r="AN93">
        <f t="shared" si="220"/>
        <v>1.9</v>
      </c>
      <c r="AO93">
        <f t="shared" si="220"/>
        <v>1.6</v>
      </c>
      <c r="AP93">
        <f t="shared" si="220"/>
        <v>2.5</v>
      </c>
      <c r="AQ93">
        <f t="shared" si="220"/>
        <v>2.9</v>
      </c>
      <c r="AR93">
        <f t="shared" si="220"/>
        <v>1.7</v>
      </c>
      <c r="AS93">
        <f t="shared" si="220"/>
        <v>4.5999999999999996</v>
      </c>
      <c r="AT93">
        <f t="shared" si="220"/>
        <v>0.8</v>
      </c>
      <c r="AU93">
        <f t="shared" si="221"/>
        <v>3008</v>
      </c>
      <c r="AV93">
        <f t="shared" si="221"/>
        <v>2833</v>
      </c>
      <c r="AW93">
        <f t="shared" si="221"/>
        <v>143</v>
      </c>
      <c r="AX93">
        <f t="shared" si="221"/>
        <v>225</v>
      </c>
      <c r="AY93">
        <f t="shared" si="221"/>
        <v>654</v>
      </c>
      <c r="AZ93">
        <f t="shared" si="221"/>
        <v>514</v>
      </c>
      <c r="BA93">
        <f t="shared" si="221"/>
        <v>304</v>
      </c>
      <c r="BB93">
        <f t="shared" si="221"/>
        <v>618</v>
      </c>
      <c r="BC93">
        <f t="shared" si="221"/>
        <v>176</v>
      </c>
      <c r="BD93">
        <f t="shared" si="221"/>
        <v>3.7</v>
      </c>
      <c r="BE93">
        <f t="shared" si="221"/>
        <v>4.2</v>
      </c>
      <c r="BF93">
        <f t="shared" si="221"/>
        <v>4.5999999999999996</v>
      </c>
      <c r="BG93">
        <f t="shared" si="221"/>
        <v>2.9</v>
      </c>
      <c r="BH93">
        <f t="shared" si="221"/>
        <v>4.0999999999999996</v>
      </c>
      <c r="BI93">
        <f t="shared" si="221"/>
        <v>5.3</v>
      </c>
      <c r="BJ93">
        <f t="shared" si="221"/>
        <v>2.7</v>
      </c>
      <c r="BK93">
        <f t="shared" si="221"/>
        <v>6.8</v>
      </c>
      <c r="BL93">
        <f t="shared" si="221"/>
        <v>1.5</v>
      </c>
      <c r="BM93">
        <f t="shared" si="221"/>
        <v>5144</v>
      </c>
      <c r="BN93">
        <f t="shared" si="221"/>
        <v>4808</v>
      </c>
      <c r="BO93">
        <f t="shared" si="221"/>
        <v>353</v>
      </c>
      <c r="BP93">
        <f t="shared" si="221"/>
        <v>403</v>
      </c>
      <c r="BQ93">
        <f t="shared" si="221"/>
        <v>1083</v>
      </c>
      <c r="BR93">
        <f t="shared" si="221"/>
        <v>956</v>
      </c>
      <c r="BS93">
        <f t="shared" si="221"/>
        <v>487</v>
      </c>
      <c r="BT93">
        <f t="shared" si="221"/>
        <v>909</v>
      </c>
      <c r="BU93">
        <f t="shared" si="221"/>
        <v>336</v>
      </c>
      <c r="BV93">
        <f t="shared" si="219"/>
        <v>3.9</v>
      </c>
      <c r="BW93">
        <f t="shared" si="219"/>
        <v>4.3</v>
      </c>
      <c r="BX93">
        <f t="shared" si="219"/>
        <v>5.7</v>
      </c>
      <c r="BY93">
        <f t="shared" si="219"/>
        <v>2.7</v>
      </c>
      <c r="BZ93">
        <f t="shared" si="219"/>
        <v>4.3</v>
      </c>
      <c r="CA93">
        <f t="shared" si="219"/>
        <v>5.5</v>
      </c>
      <c r="CB93">
        <f t="shared" si="219"/>
        <v>2.9</v>
      </c>
      <c r="CC93">
        <f t="shared" si="219"/>
        <v>6.8</v>
      </c>
      <c r="CD93">
        <f t="shared" si="219"/>
        <v>1.7</v>
      </c>
    </row>
    <row r="94" spans="1:82" x14ac:dyDescent="0.25">
      <c r="A94" s="7">
        <f>'DLX - JOLTS'!B95</f>
        <v>39173</v>
      </c>
      <c r="B94">
        <f t="shared" si="216"/>
        <v>4498</v>
      </c>
      <c r="C94">
        <f t="shared" si="216"/>
        <v>4046</v>
      </c>
      <c r="D94">
        <f t="shared" si="216"/>
        <v>178</v>
      </c>
      <c r="E94">
        <f t="shared" si="216"/>
        <v>351</v>
      </c>
      <c r="F94">
        <f t="shared" si="216"/>
        <v>825</v>
      </c>
      <c r="G94">
        <f t="shared" si="216"/>
        <v>790</v>
      </c>
      <c r="H94">
        <f t="shared" si="216"/>
        <v>758</v>
      </c>
      <c r="I94">
        <f t="shared" si="216"/>
        <v>541</v>
      </c>
      <c r="J94">
        <f t="shared" si="216"/>
        <v>452</v>
      </c>
      <c r="K94">
        <f t="shared" si="216"/>
        <v>5180</v>
      </c>
      <c r="L94">
        <f t="shared" si="217"/>
        <v>4802</v>
      </c>
      <c r="M94">
        <f t="shared" si="217"/>
        <v>380</v>
      </c>
      <c r="N94">
        <f t="shared" si="217"/>
        <v>361</v>
      </c>
      <c r="O94">
        <f t="shared" si="217"/>
        <v>1083</v>
      </c>
      <c r="P94">
        <f t="shared" si="217"/>
        <v>906</v>
      </c>
      <c r="Q94">
        <f t="shared" si="217"/>
        <v>516</v>
      </c>
      <c r="R94">
        <f t="shared" si="217"/>
        <v>973</v>
      </c>
      <c r="S94">
        <f t="shared" si="217"/>
        <v>378</v>
      </c>
      <c r="T94">
        <f t="shared" si="217"/>
        <v>3.2</v>
      </c>
      <c r="U94">
        <f t="shared" si="217"/>
        <v>3.4</v>
      </c>
      <c r="V94">
        <f t="shared" si="218"/>
        <v>2.2999999999999998</v>
      </c>
      <c r="W94">
        <f t="shared" si="218"/>
        <v>2.5</v>
      </c>
      <c r="X94">
        <f t="shared" si="218"/>
        <v>3</v>
      </c>
      <c r="Y94">
        <f t="shared" si="218"/>
        <v>4.2</v>
      </c>
      <c r="Z94">
        <f t="shared" si="218"/>
        <v>4</v>
      </c>
      <c r="AA94">
        <f t="shared" si="218"/>
        <v>3.9</v>
      </c>
      <c r="AB94">
        <f t="shared" si="218"/>
        <v>2</v>
      </c>
      <c r="AC94">
        <f t="shared" si="201"/>
        <v>1.1516229435304579</v>
      </c>
      <c r="AD94">
        <f t="shared" si="202"/>
        <v>1.1868512110726643</v>
      </c>
      <c r="AE94">
        <f t="shared" si="203"/>
        <v>2.1348314606741572</v>
      </c>
      <c r="AF94">
        <f t="shared" si="204"/>
        <v>1.0284900284900285</v>
      </c>
      <c r="AG94">
        <f t="shared" si="205"/>
        <v>1.3127272727272727</v>
      </c>
      <c r="AH94">
        <f t="shared" si="206"/>
        <v>1.1468354430379746</v>
      </c>
      <c r="AI94">
        <f t="shared" si="207"/>
        <v>0.68073878627968343</v>
      </c>
      <c r="AJ94">
        <f t="shared" si="208"/>
        <v>1.798521256931608</v>
      </c>
      <c r="AK94">
        <f t="shared" si="209"/>
        <v>0.83628318584070793</v>
      </c>
      <c r="AL94">
        <f t="shared" si="199"/>
        <v>2.1</v>
      </c>
      <c r="AM94">
        <f t="shared" si="220"/>
        <v>2.4</v>
      </c>
      <c r="AN94">
        <f t="shared" si="220"/>
        <v>2</v>
      </c>
      <c r="AO94">
        <f t="shared" si="220"/>
        <v>1.5</v>
      </c>
      <c r="AP94">
        <f t="shared" si="220"/>
        <v>2.5</v>
      </c>
      <c r="AQ94">
        <f t="shared" si="220"/>
        <v>2.6</v>
      </c>
      <c r="AR94">
        <f t="shared" si="220"/>
        <v>1.7</v>
      </c>
      <c r="AS94">
        <f t="shared" si="220"/>
        <v>4.7</v>
      </c>
      <c r="AT94">
        <f t="shared" si="220"/>
        <v>0.8</v>
      </c>
      <c r="AU94">
        <f t="shared" si="221"/>
        <v>2903</v>
      </c>
      <c r="AV94">
        <f t="shared" si="221"/>
        <v>2736</v>
      </c>
      <c r="AW94">
        <f t="shared" si="221"/>
        <v>153</v>
      </c>
      <c r="AX94">
        <f t="shared" si="221"/>
        <v>205</v>
      </c>
      <c r="AY94">
        <f t="shared" si="221"/>
        <v>662</v>
      </c>
      <c r="AZ94">
        <f t="shared" si="221"/>
        <v>468</v>
      </c>
      <c r="BA94">
        <f t="shared" si="221"/>
        <v>308</v>
      </c>
      <c r="BB94">
        <f t="shared" si="221"/>
        <v>635</v>
      </c>
      <c r="BC94">
        <f t="shared" si="221"/>
        <v>168</v>
      </c>
      <c r="BD94">
        <f t="shared" si="221"/>
        <v>3.7</v>
      </c>
      <c r="BE94">
        <f t="shared" si="221"/>
        <v>4.2</v>
      </c>
      <c r="BF94">
        <f t="shared" si="221"/>
        <v>5.0999999999999996</v>
      </c>
      <c r="BG94">
        <f t="shared" si="221"/>
        <v>2.8</v>
      </c>
      <c r="BH94">
        <f t="shared" si="221"/>
        <v>4.0999999999999996</v>
      </c>
      <c r="BI94">
        <f t="shared" si="221"/>
        <v>5.2</v>
      </c>
      <c r="BJ94">
        <f t="shared" si="221"/>
        <v>2.6</v>
      </c>
      <c r="BK94">
        <f t="shared" si="221"/>
        <v>7</v>
      </c>
      <c r="BL94">
        <f t="shared" si="221"/>
        <v>1.6</v>
      </c>
      <c r="BM94">
        <f t="shared" si="221"/>
        <v>5150</v>
      </c>
      <c r="BN94">
        <f t="shared" si="221"/>
        <v>4805</v>
      </c>
      <c r="BO94">
        <f t="shared" si="221"/>
        <v>391</v>
      </c>
      <c r="BP94">
        <f t="shared" si="221"/>
        <v>387</v>
      </c>
      <c r="BQ94">
        <f t="shared" si="221"/>
        <v>1090</v>
      </c>
      <c r="BR94">
        <f t="shared" si="221"/>
        <v>933</v>
      </c>
      <c r="BS94">
        <f t="shared" si="221"/>
        <v>476</v>
      </c>
      <c r="BT94">
        <f t="shared" si="221"/>
        <v>937</v>
      </c>
      <c r="BU94">
        <f t="shared" si="221"/>
        <v>345</v>
      </c>
      <c r="BV94">
        <f t="shared" si="219"/>
        <v>3.8</v>
      </c>
      <c r="BW94">
        <f t="shared" si="219"/>
        <v>4.2</v>
      </c>
      <c r="BX94">
        <f t="shared" si="219"/>
        <v>4.9000000000000004</v>
      </c>
      <c r="BY94">
        <f t="shared" si="219"/>
        <v>2.6</v>
      </c>
      <c r="BZ94">
        <f t="shared" si="219"/>
        <v>4.0999999999999996</v>
      </c>
      <c r="CA94">
        <f t="shared" si="219"/>
        <v>5.0999999999999996</v>
      </c>
      <c r="CB94">
        <f t="shared" si="219"/>
        <v>2.8</v>
      </c>
      <c r="CC94">
        <f t="shared" si="219"/>
        <v>7.3</v>
      </c>
      <c r="CD94">
        <f t="shared" si="219"/>
        <v>1.7</v>
      </c>
    </row>
    <row r="95" spans="1:82" x14ac:dyDescent="0.25">
      <c r="A95" s="7">
        <f>'DLX - JOLTS'!B96</f>
        <v>39203</v>
      </c>
      <c r="B95">
        <f t="shared" si="216"/>
        <v>4479</v>
      </c>
      <c r="C95">
        <f t="shared" si="216"/>
        <v>4037</v>
      </c>
      <c r="D95">
        <f t="shared" si="216"/>
        <v>166</v>
      </c>
      <c r="E95">
        <f t="shared" si="216"/>
        <v>357</v>
      </c>
      <c r="F95">
        <f t="shared" si="216"/>
        <v>704</v>
      </c>
      <c r="G95">
        <f t="shared" si="216"/>
        <v>795</v>
      </c>
      <c r="H95">
        <f t="shared" si="216"/>
        <v>773</v>
      </c>
      <c r="I95">
        <f t="shared" si="216"/>
        <v>591</v>
      </c>
      <c r="J95">
        <f t="shared" si="216"/>
        <v>442</v>
      </c>
      <c r="K95">
        <f t="shared" si="216"/>
        <v>5314</v>
      </c>
      <c r="L95">
        <f t="shared" si="217"/>
        <v>4936</v>
      </c>
      <c r="M95">
        <f t="shared" si="217"/>
        <v>398</v>
      </c>
      <c r="N95">
        <f t="shared" si="217"/>
        <v>381</v>
      </c>
      <c r="O95">
        <f t="shared" si="217"/>
        <v>1101</v>
      </c>
      <c r="P95">
        <f t="shared" si="217"/>
        <v>973</v>
      </c>
      <c r="Q95">
        <f t="shared" si="217"/>
        <v>558</v>
      </c>
      <c r="R95">
        <f t="shared" si="217"/>
        <v>932</v>
      </c>
      <c r="S95">
        <f t="shared" si="217"/>
        <v>378</v>
      </c>
      <c r="T95">
        <f t="shared" si="217"/>
        <v>3.2</v>
      </c>
      <c r="U95">
        <f t="shared" si="217"/>
        <v>3.4</v>
      </c>
      <c r="V95">
        <f t="shared" si="218"/>
        <v>2.1</v>
      </c>
      <c r="W95">
        <f t="shared" si="218"/>
        <v>2.5</v>
      </c>
      <c r="X95">
        <f t="shared" si="218"/>
        <v>2.6</v>
      </c>
      <c r="Y95">
        <f t="shared" si="218"/>
        <v>4.2</v>
      </c>
      <c r="Z95">
        <f t="shared" si="218"/>
        <v>4.0999999999999996</v>
      </c>
      <c r="AA95">
        <f t="shared" si="218"/>
        <v>4.2</v>
      </c>
      <c r="AB95">
        <f t="shared" si="218"/>
        <v>2</v>
      </c>
      <c r="AC95">
        <f t="shared" si="201"/>
        <v>1.1864255414154945</v>
      </c>
      <c r="AD95">
        <f t="shared" si="202"/>
        <v>1.2226901164230866</v>
      </c>
      <c r="AE95">
        <f t="shared" si="203"/>
        <v>2.3975903614457832</v>
      </c>
      <c r="AF95">
        <f t="shared" si="204"/>
        <v>1.0672268907563025</v>
      </c>
      <c r="AG95">
        <f t="shared" si="205"/>
        <v>1.5639204545454546</v>
      </c>
      <c r="AH95">
        <f t="shared" si="206"/>
        <v>1.2238993710691823</v>
      </c>
      <c r="AI95">
        <f t="shared" si="207"/>
        <v>0.72186287192755494</v>
      </c>
      <c r="AJ95">
        <f t="shared" si="208"/>
        <v>1.5769881556683587</v>
      </c>
      <c r="AK95">
        <f t="shared" si="209"/>
        <v>0.85520361990950222</v>
      </c>
      <c r="AL95">
        <f t="shared" si="199"/>
        <v>2.2000000000000002</v>
      </c>
      <c r="AM95">
        <f t="shared" si="220"/>
        <v>2.4</v>
      </c>
      <c r="AN95">
        <f t="shared" si="220"/>
        <v>2.1</v>
      </c>
      <c r="AO95">
        <f t="shared" si="220"/>
        <v>1.5</v>
      </c>
      <c r="AP95">
        <f t="shared" si="220"/>
        <v>2.6</v>
      </c>
      <c r="AQ95">
        <f t="shared" si="220"/>
        <v>2.6</v>
      </c>
      <c r="AR95">
        <f t="shared" si="220"/>
        <v>1.8</v>
      </c>
      <c r="AS95">
        <f t="shared" si="220"/>
        <v>4.5999999999999996</v>
      </c>
      <c r="AT95">
        <f t="shared" si="220"/>
        <v>0.8</v>
      </c>
      <c r="AU95">
        <f t="shared" si="221"/>
        <v>3006</v>
      </c>
      <c r="AV95">
        <f t="shared" si="221"/>
        <v>2827</v>
      </c>
      <c r="AW95">
        <f t="shared" si="221"/>
        <v>160</v>
      </c>
      <c r="AX95">
        <f t="shared" si="221"/>
        <v>212</v>
      </c>
      <c r="AY95">
        <f t="shared" si="221"/>
        <v>681</v>
      </c>
      <c r="AZ95">
        <f t="shared" si="221"/>
        <v>465</v>
      </c>
      <c r="BA95">
        <f t="shared" si="221"/>
        <v>336</v>
      </c>
      <c r="BB95">
        <f t="shared" si="221"/>
        <v>615</v>
      </c>
      <c r="BC95">
        <f t="shared" si="221"/>
        <v>180</v>
      </c>
      <c r="BD95">
        <f t="shared" si="221"/>
        <v>3.7</v>
      </c>
      <c r="BE95">
        <f t="shared" si="221"/>
        <v>4.2</v>
      </c>
      <c r="BF95">
        <f t="shared" si="221"/>
        <v>5.4</v>
      </c>
      <c r="BG95">
        <f t="shared" si="221"/>
        <v>2.8</v>
      </c>
      <c r="BH95">
        <f t="shared" si="221"/>
        <v>4.0999999999999996</v>
      </c>
      <c r="BI95">
        <f t="shared" si="221"/>
        <v>5</v>
      </c>
      <c r="BJ95">
        <f t="shared" si="221"/>
        <v>2.8</v>
      </c>
      <c r="BK95">
        <f t="shared" si="221"/>
        <v>6.8</v>
      </c>
      <c r="BL95">
        <f t="shared" si="221"/>
        <v>1.6</v>
      </c>
      <c r="BM95">
        <f t="shared" si="221"/>
        <v>5153</v>
      </c>
      <c r="BN95">
        <f t="shared" si="221"/>
        <v>4790</v>
      </c>
      <c r="BO95">
        <f t="shared" si="221"/>
        <v>413</v>
      </c>
      <c r="BP95">
        <f t="shared" si="221"/>
        <v>395</v>
      </c>
      <c r="BQ95">
        <f t="shared" si="221"/>
        <v>1094</v>
      </c>
      <c r="BR95">
        <f t="shared" si="221"/>
        <v>891</v>
      </c>
      <c r="BS95">
        <f t="shared" si="221"/>
        <v>512</v>
      </c>
      <c r="BT95">
        <f t="shared" si="221"/>
        <v>913</v>
      </c>
      <c r="BU95">
        <f t="shared" si="221"/>
        <v>363</v>
      </c>
      <c r="BV95">
        <f t="shared" si="219"/>
        <v>3.9</v>
      </c>
      <c r="BW95">
        <f t="shared" si="219"/>
        <v>4.3</v>
      </c>
      <c r="BX95">
        <f t="shared" si="219"/>
        <v>5.2</v>
      </c>
      <c r="BY95">
        <f t="shared" si="219"/>
        <v>2.7</v>
      </c>
      <c r="BZ95">
        <f t="shared" si="219"/>
        <v>4.0999999999999996</v>
      </c>
      <c r="CA95">
        <f t="shared" si="219"/>
        <v>5.4</v>
      </c>
      <c r="CB95">
        <f t="shared" si="219"/>
        <v>3.1</v>
      </c>
      <c r="CC95">
        <f t="shared" si="219"/>
        <v>7</v>
      </c>
      <c r="CD95">
        <f t="shared" si="219"/>
        <v>1.7</v>
      </c>
    </row>
    <row r="96" spans="1:82" x14ac:dyDescent="0.25">
      <c r="A96" s="7">
        <f>'DLX - JOLTS'!B97</f>
        <v>39234</v>
      </c>
      <c r="B96">
        <f t="shared" si="216"/>
        <v>4690</v>
      </c>
      <c r="C96">
        <f t="shared" si="216"/>
        <v>4257</v>
      </c>
      <c r="D96">
        <f t="shared" si="216"/>
        <v>157</v>
      </c>
      <c r="E96">
        <f t="shared" si="216"/>
        <v>354</v>
      </c>
      <c r="F96">
        <f t="shared" si="216"/>
        <v>798</v>
      </c>
      <c r="G96">
        <f t="shared" si="216"/>
        <v>805</v>
      </c>
      <c r="H96">
        <f t="shared" si="216"/>
        <v>801</v>
      </c>
      <c r="I96">
        <f t="shared" si="216"/>
        <v>596</v>
      </c>
      <c r="J96">
        <f t="shared" si="216"/>
        <v>433</v>
      </c>
      <c r="K96">
        <f t="shared" si="216"/>
        <v>5237</v>
      </c>
      <c r="L96">
        <f t="shared" si="217"/>
        <v>4873</v>
      </c>
      <c r="M96">
        <f t="shared" si="217"/>
        <v>429</v>
      </c>
      <c r="N96">
        <f t="shared" si="217"/>
        <v>387</v>
      </c>
      <c r="O96">
        <f t="shared" si="217"/>
        <v>1073</v>
      </c>
      <c r="P96">
        <f t="shared" si="217"/>
        <v>858</v>
      </c>
      <c r="Q96">
        <f t="shared" si="217"/>
        <v>539</v>
      </c>
      <c r="R96">
        <f t="shared" si="217"/>
        <v>940</v>
      </c>
      <c r="S96">
        <f t="shared" si="217"/>
        <v>364</v>
      </c>
      <c r="T96">
        <f t="shared" si="217"/>
        <v>3.3</v>
      </c>
      <c r="U96">
        <f t="shared" si="217"/>
        <v>3.6</v>
      </c>
      <c r="V96">
        <f t="shared" si="218"/>
        <v>2</v>
      </c>
      <c r="W96">
        <f t="shared" si="218"/>
        <v>2.5</v>
      </c>
      <c r="X96">
        <f t="shared" si="218"/>
        <v>2.9</v>
      </c>
      <c r="Y96">
        <f t="shared" si="218"/>
        <v>4.3</v>
      </c>
      <c r="Z96">
        <f t="shared" si="218"/>
        <v>4.2</v>
      </c>
      <c r="AA96">
        <f t="shared" si="218"/>
        <v>4.3</v>
      </c>
      <c r="AB96">
        <f t="shared" si="218"/>
        <v>1.9</v>
      </c>
      <c r="AC96">
        <f t="shared" si="201"/>
        <v>1.116631130063966</v>
      </c>
      <c r="AD96">
        <f t="shared" si="202"/>
        <v>1.1447028423772609</v>
      </c>
      <c r="AE96">
        <f t="shared" si="203"/>
        <v>2.7324840764331211</v>
      </c>
      <c r="AF96">
        <f t="shared" si="204"/>
        <v>1.0932203389830508</v>
      </c>
      <c r="AG96">
        <f t="shared" si="205"/>
        <v>1.344611528822055</v>
      </c>
      <c r="AH96">
        <f t="shared" si="206"/>
        <v>1.0658385093167702</v>
      </c>
      <c r="AI96">
        <f t="shared" si="207"/>
        <v>0.67290886392009985</v>
      </c>
      <c r="AJ96">
        <f t="shared" si="208"/>
        <v>1.5771812080536913</v>
      </c>
      <c r="AK96">
        <f t="shared" si="209"/>
        <v>0.84064665127020788</v>
      </c>
      <c r="AL96">
        <f t="shared" si="199"/>
        <v>2.1</v>
      </c>
      <c r="AM96">
        <f t="shared" si="220"/>
        <v>2.2999999999999998</v>
      </c>
      <c r="AN96">
        <f t="shared" si="220"/>
        <v>1.8</v>
      </c>
      <c r="AO96">
        <f t="shared" si="220"/>
        <v>1.4</v>
      </c>
      <c r="AP96">
        <f t="shared" si="220"/>
        <v>2.5</v>
      </c>
      <c r="AQ96">
        <f t="shared" si="220"/>
        <v>2.6</v>
      </c>
      <c r="AR96">
        <f t="shared" si="220"/>
        <v>1.6</v>
      </c>
      <c r="AS96">
        <f t="shared" si="220"/>
        <v>4.7</v>
      </c>
      <c r="AT96">
        <f t="shared" si="220"/>
        <v>0.7</v>
      </c>
      <c r="AU96">
        <f t="shared" si="221"/>
        <v>2836</v>
      </c>
      <c r="AV96">
        <f t="shared" si="221"/>
        <v>2673</v>
      </c>
      <c r="AW96">
        <f t="shared" si="221"/>
        <v>135</v>
      </c>
      <c r="AX96">
        <f t="shared" si="221"/>
        <v>198</v>
      </c>
      <c r="AY96">
        <f t="shared" si="221"/>
        <v>658</v>
      </c>
      <c r="AZ96">
        <f t="shared" si="221"/>
        <v>458</v>
      </c>
      <c r="BA96">
        <f t="shared" si="221"/>
        <v>289</v>
      </c>
      <c r="BB96">
        <f t="shared" si="221"/>
        <v>627</v>
      </c>
      <c r="BC96">
        <f t="shared" si="221"/>
        <v>163</v>
      </c>
      <c r="BD96">
        <f t="shared" si="221"/>
        <v>3.7</v>
      </c>
      <c r="BE96">
        <f t="shared" si="221"/>
        <v>4.0999999999999996</v>
      </c>
      <c r="BF96">
        <f t="shared" si="221"/>
        <v>5.2</v>
      </c>
      <c r="BG96">
        <f t="shared" si="221"/>
        <v>2.8</v>
      </c>
      <c r="BH96">
        <f t="shared" si="221"/>
        <v>4</v>
      </c>
      <c r="BI96">
        <f t="shared" si="221"/>
        <v>4.5999999999999996</v>
      </c>
      <c r="BJ96">
        <f t="shared" si="221"/>
        <v>2.7</v>
      </c>
      <c r="BK96">
        <f t="shared" si="221"/>
        <v>7</v>
      </c>
      <c r="BL96">
        <f t="shared" si="221"/>
        <v>1.6</v>
      </c>
      <c r="BM96">
        <f t="shared" si="221"/>
        <v>5063</v>
      </c>
      <c r="BN96">
        <f t="shared" si="221"/>
        <v>4716</v>
      </c>
      <c r="BO96">
        <f t="shared" si="221"/>
        <v>403</v>
      </c>
      <c r="BP96">
        <f t="shared" si="221"/>
        <v>388</v>
      </c>
      <c r="BQ96">
        <f t="shared" si="221"/>
        <v>1063</v>
      </c>
      <c r="BR96">
        <f t="shared" si="221"/>
        <v>833</v>
      </c>
      <c r="BS96">
        <f t="shared" si="221"/>
        <v>488</v>
      </c>
      <c r="BT96">
        <f t="shared" si="221"/>
        <v>936</v>
      </c>
      <c r="BU96">
        <f t="shared" si="221"/>
        <v>346</v>
      </c>
      <c r="BV96">
        <f t="shared" si="219"/>
        <v>3.8</v>
      </c>
      <c r="BW96">
        <f t="shared" si="219"/>
        <v>4.2</v>
      </c>
      <c r="BX96">
        <f t="shared" si="219"/>
        <v>5.6</v>
      </c>
      <c r="BY96">
        <f t="shared" si="219"/>
        <v>2.8</v>
      </c>
      <c r="BZ96">
        <f t="shared" si="219"/>
        <v>4</v>
      </c>
      <c r="CA96">
        <f t="shared" si="219"/>
        <v>4.8</v>
      </c>
      <c r="CB96">
        <f t="shared" si="219"/>
        <v>2.9</v>
      </c>
      <c r="CC96">
        <f t="shared" si="219"/>
        <v>7</v>
      </c>
      <c r="CD96">
        <f t="shared" si="219"/>
        <v>1.6</v>
      </c>
    </row>
    <row r="97" spans="1:82" x14ac:dyDescent="0.25">
      <c r="A97" s="7">
        <f>'DLX - JOLTS'!B98</f>
        <v>39264</v>
      </c>
      <c r="B97">
        <f t="shared" ref="B97:K106" si="222">VLOOKUP($A97,JOLTS_data,B$3+1)</f>
        <v>4404</v>
      </c>
      <c r="C97">
        <f t="shared" si="222"/>
        <v>3946</v>
      </c>
      <c r="D97">
        <f t="shared" si="222"/>
        <v>158</v>
      </c>
      <c r="E97">
        <f t="shared" si="222"/>
        <v>359</v>
      </c>
      <c r="F97">
        <f t="shared" si="222"/>
        <v>786</v>
      </c>
      <c r="G97">
        <f t="shared" si="222"/>
        <v>699</v>
      </c>
      <c r="H97">
        <f t="shared" si="222"/>
        <v>718</v>
      </c>
      <c r="I97">
        <f t="shared" si="222"/>
        <v>606</v>
      </c>
      <c r="J97">
        <f t="shared" si="222"/>
        <v>459</v>
      </c>
      <c r="K97">
        <f t="shared" si="222"/>
        <v>5121</v>
      </c>
      <c r="L97">
        <f t="shared" ref="L97:U106" si="223">VLOOKUP($A97,JOLTS_data,L$3+1)</f>
        <v>4778</v>
      </c>
      <c r="M97">
        <f t="shared" si="223"/>
        <v>407</v>
      </c>
      <c r="N97">
        <f t="shared" si="223"/>
        <v>372</v>
      </c>
      <c r="O97">
        <f t="shared" si="223"/>
        <v>1046</v>
      </c>
      <c r="P97">
        <f t="shared" si="223"/>
        <v>941</v>
      </c>
      <c r="Q97">
        <f t="shared" si="223"/>
        <v>502</v>
      </c>
      <c r="R97">
        <f t="shared" si="223"/>
        <v>912</v>
      </c>
      <c r="S97">
        <f t="shared" si="223"/>
        <v>342</v>
      </c>
      <c r="T97">
        <f t="shared" si="223"/>
        <v>3.1</v>
      </c>
      <c r="U97">
        <f t="shared" si="223"/>
        <v>3.3</v>
      </c>
      <c r="V97">
        <f t="shared" ref="V97:AB106" si="224">VLOOKUP($A97,JOLTS_data,V$3+1)</f>
        <v>2</v>
      </c>
      <c r="W97">
        <f t="shared" si="224"/>
        <v>2.5</v>
      </c>
      <c r="X97">
        <f t="shared" si="224"/>
        <v>2.9</v>
      </c>
      <c r="Y97">
        <f t="shared" si="224"/>
        <v>3.7</v>
      </c>
      <c r="Z97">
        <f t="shared" si="224"/>
        <v>3.8</v>
      </c>
      <c r="AA97">
        <f t="shared" si="224"/>
        <v>4.3</v>
      </c>
      <c r="AB97">
        <f t="shared" si="224"/>
        <v>2</v>
      </c>
      <c r="AC97">
        <f t="shared" si="201"/>
        <v>1.1628065395095368</v>
      </c>
      <c r="AD97">
        <f t="shared" si="202"/>
        <v>1.2108464267612773</v>
      </c>
      <c r="AE97">
        <f t="shared" si="203"/>
        <v>2.5759493670886076</v>
      </c>
      <c r="AF97">
        <f t="shared" si="204"/>
        <v>1.0362116991643453</v>
      </c>
      <c r="AG97">
        <f t="shared" si="205"/>
        <v>1.3307888040712468</v>
      </c>
      <c r="AH97">
        <f t="shared" si="206"/>
        <v>1.34620886981402</v>
      </c>
      <c r="AI97">
        <f t="shared" si="207"/>
        <v>0.69916434540389971</v>
      </c>
      <c r="AJ97">
        <f t="shared" si="208"/>
        <v>1.504950495049505</v>
      </c>
      <c r="AK97">
        <f t="shared" si="209"/>
        <v>0.74509803921568629</v>
      </c>
      <c r="AL97">
        <f t="shared" si="199"/>
        <v>2.1</v>
      </c>
      <c r="AM97">
        <f t="shared" si="220"/>
        <v>2.4</v>
      </c>
      <c r="AN97">
        <f t="shared" si="220"/>
        <v>2.4</v>
      </c>
      <c r="AO97">
        <f t="shared" si="220"/>
        <v>1.4</v>
      </c>
      <c r="AP97">
        <f t="shared" si="220"/>
        <v>2.2000000000000002</v>
      </c>
      <c r="AQ97">
        <f t="shared" si="220"/>
        <v>2.7</v>
      </c>
      <c r="AR97">
        <f t="shared" si="220"/>
        <v>1.7</v>
      </c>
      <c r="AS97">
        <f t="shared" si="220"/>
        <v>4.8</v>
      </c>
      <c r="AT97">
        <f t="shared" si="220"/>
        <v>0.7</v>
      </c>
      <c r="AU97">
        <f t="shared" si="221"/>
        <v>2880</v>
      </c>
      <c r="AV97">
        <f t="shared" si="221"/>
        <v>2715</v>
      </c>
      <c r="AW97">
        <f t="shared" si="221"/>
        <v>182</v>
      </c>
      <c r="AX97">
        <f t="shared" si="221"/>
        <v>189</v>
      </c>
      <c r="AY97">
        <f t="shared" si="221"/>
        <v>584</v>
      </c>
      <c r="AZ97">
        <f t="shared" si="221"/>
        <v>483</v>
      </c>
      <c r="BA97">
        <f t="shared" si="221"/>
        <v>318</v>
      </c>
      <c r="BB97">
        <f t="shared" si="221"/>
        <v>639</v>
      </c>
      <c r="BC97">
        <f t="shared" si="221"/>
        <v>165</v>
      </c>
      <c r="BD97">
        <f t="shared" si="221"/>
        <v>3.7</v>
      </c>
      <c r="BE97">
        <f t="shared" si="221"/>
        <v>4.0999999999999996</v>
      </c>
      <c r="BF97">
        <f t="shared" si="221"/>
        <v>5.5</v>
      </c>
      <c r="BG97">
        <f t="shared" si="221"/>
        <v>2.9</v>
      </c>
      <c r="BH97">
        <f t="shared" si="221"/>
        <v>3.8</v>
      </c>
      <c r="BI97">
        <f t="shared" si="221"/>
        <v>5.2</v>
      </c>
      <c r="BJ97">
        <f t="shared" si="221"/>
        <v>2.6</v>
      </c>
      <c r="BK97">
        <f t="shared" ref="AU97:BU103" si="225">VLOOKUP($A97,JOLTS_data,BK$3+1)</f>
        <v>6.6</v>
      </c>
      <c r="BL97">
        <f t="shared" si="225"/>
        <v>1.7</v>
      </c>
      <c r="BM97">
        <f t="shared" si="225"/>
        <v>5090</v>
      </c>
      <c r="BN97">
        <f t="shared" si="225"/>
        <v>4704</v>
      </c>
      <c r="BO97">
        <f t="shared" si="225"/>
        <v>419</v>
      </c>
      <c r="BP97">
        <f t="shared" si="225"/>
        <v>396</v>
      </c>
      <c r="BQ97">
        <f t="shared" si="225"/>
        <v>1021</v>
      </c>
      <c r="BR97">
        <f t="shared" si="225"/>
        <v>927</v>
      </c>
      <c r="BS97">
        <f t="shared" si="225"/>
        <v>479</v>
      </c>
      <c r="BT97">
        <f t="shared" si="225"/>
        <v>880</v>
      </c>
      <c r="BU97">
        <f t="shared" si="225"/>
        <v>387</v>
      </c>
      <c r="BV97">
        <f t="shared" si="219"/>
        <v>3.7</v>
      </c>
      <c r="BW97">
        <f t="shared" si="219"/>
        <v>4.0999999999999996</v>
      </c>
      <c r="BX97">
        <f t="shared" si="219"/>
        <v>5.3</v>
      </c>
      <c r="BY97">
        <f t="shared" si="219"/>
        <v>2.7</v>
      </c>
      <c r="BZ97">
        <f t="shared" si="219"/>
        <v>3.9</v>
      </c>
      <c r="CA97">
        <f t="shared" si="219"/>
        <v>5.2</v>
      </c>
      <c r="CB97">
        <f t="shared" si="219"/>
        <v>2.7</v>
      </c>
      <c r="CC97">
        <f t="shared" si="219"/>
        <v>6.8</v>
      </c>
      <c r="CD97">
        <f t="shared" si="219"/>
        <v>1.5</v>
      </c>
    </row>
    <row r="98" spans="1:82" x14ac:dyDescent="0.25">
      <c r="A98" s="7">
        <f>'DLX - JOLTS'!B99</f>
        <v>39295</v>
      </c>
      <c r="B98">
        <f t="shared" si="222"/>
        <v>4491</v>
      </c>
      <c r="C98">
        <f t="shared" si="222"/>
        <v>4041</v>
      </c>
      <c r="D98">
        <f t="shared" si="222"/>
        <v>159</v>
      </c>
      <c r="E98">
        <f t="shared" si="222"/>
        <v>323</v>
      </c>
      <c r="F98">
        <f t="shared" si="222"/>
        <v>807</v>
      </c>
      <c r="G98">
        <f t="shared" si="222"/>
        <v>766</v>
      </c>
      <c r="H98">
        <f t="shared" si="222"/>
        <v>765</v>
      </c>
      <c r="I98">
        <f t="shared" si="222"/>
        <v>611</v>
      </c>
      <c r="J98">
        <f t="shared" si="222"/>
        <v>450</v>
      </c>
      <c r="K98">
        <f t="shared" si="222"/>
        <v>5145</v>
      </c>
      <c r="L98">
        <f t="shared" si="223"/>
        <v>4756</v>
      </c>
      <c r="M98">
        <f t="shared" si="223"/>
        <v>400</v>
      </c>
      <c r="N98">
        <f t="shared" si="223"/>
        <v>374</v>
      </c>
      <c r="O98">
        <f t="shared" si="223"/>
        <v>1045</v>
      </c>
      <c r="P98">
        <f t="shared" si="223"/>
        <v>932</v>
      </c>
      <c r="Q98">
        <f t="shared" si="223"/>
        <v>529</v>
      </c>
      <c r="R98">
        <f t="shared" si="223"/>
        <v>917</v>
      </c>
      <c r="S98">
        <f t="shared" si="223"/>
        <v>389</v>
      </c>
      <c r="T98">
        <f t="shared" si="223"/>
        <v>3.2</v>
      </c>
      <c r="U98">
        <f t="shared" si="223"/>
        <v>3.4</v>
      </c>
      <c r="V98">
        <f t="shared" si="224"/>
        <v>2</v>
      </c>
      <c r="W98">
        <f t="shared" si="224"/>
        <v>2.2999999999999998</v>
      </c>
      <c r="X98">
        <f t="shared" si="224"/>
        <v>2.9</v>
      </c>
      <c r="Y98">
        <f t="shared" si="224"/>
        <v>4.0999999999999996</v>
      </c>
      <c r="Z98">
        <f t="shared" si="224"/>
        <v>4</v>
      </c>
      <c r="AA98">
        <f t="shared" si="224"/>
        <v>4.4000000000000004</v>
      </c>
      <c r="AB98">
        <f t="shared" si="224"/>
        <v>2</v>
      </c>
      <c r="AC98">
        <f t="shared" si="201"/>
        <v>1.14562458249833</v>
      </c>
      <c r="AD98">
        <f t="shared" si="202"/>
        <v>1.1769364018807227</v>
      </c>
      <c r="AE98">
        <f t="shared" si="203"/>
        <v>2.5157232704402515</v>
      </c>
      <c r="AF98">
        <f t="shared" si="204"/>
        <v>1.1578947368421053</v>
      </c>
      <c r="AG98">
        <f t="shared" si="205"/>
        <v>1.2949194547707559</v>
      </c>
      <c r="AH98">
        <f t="shared" si="206"/>
        <v>1.2167101827676241</v>
      </c>
      <c r="AI98">
        <f t="shared" si="207"/>
        <v>0.69150326797385619</v>
      </c>
      <c r="AJ98">
        <f t="shared" si="208"/>
        <v>1.5008183306055647</v>
      </c>
      <c r="AK98">
        <f t="shared" si="209"/>
        <v>0.86444444444444446</v>
      </c>
      <c r="AL98">
        <f t="shared" si="199"/>
        <v>2.1</v>
      </c>
      <c r="AM98">
        <f t="shared" si="220"/>
        <v>2.4</v>
      </c>
      <c r="AN98">
        <f t="shared" si="220"/>
        <v>2.2000000000000002</v>
      </c>
      <c r="AO98">
        <f t="shared" si="220"/>
        <v>1.5</v>
      </c>
      <c r="AP98">
        <f t="shared" si="220"/>
        <v>2.2999999999999998</v>
      </c>
      <c r="AQ98">
        <f t="shared" si="220"/>
        <v>2.6</v>
      </c>
      <c r="AR98">
        <f t="shared" si="220"/>
        <v>1.7</v>
      </c>
      <c r="AS98">
        <f t="shared" si="220"/>
        <v>4.7</v>
      </c>
      <c r="AT98">
        <f t="shared" si="220"/>
        <v>0.7</v>
      </c>
      <c r="AU98">
        <f t="shared" si="225"/>
        <v>2892</v>
      </c>
      <c r="AV98">
        <f t="shared" si="225"/>
        <v>2741</v>
      </c>
      <c r="AW98">
        <f t="shared" si="225"/>
        <v>166</v>
      </c>
      <c r="AX98">
        <f t="shared" si="225"/>
        <v>209</v>
      </c>
      <c r="AY98">
        <f t="shared" si="225"/>
        <v>604</v>
      </c>
      <c r="AZ98">
        <f t="shared" si="225"/>
        <v>464</v>
      </c>
      <c r="BA98">
        <f t="shared" si="225"/>
        <v>311</v>
      </c>
      <c r="BB98">
        <f t="shared" si="225"/>
        <v>632</v>
      </c>
      <c r="BC98">
        <f t="shared" si="225"/>
        <v>151</v>
      </c>
      <c r="BD98">
        <f t="shared" si="225"/>
        <v>3.7</v>
      </c>
      <c r="BE98">
        <f t="shared" si="225"/>
        <v>4.0999999999999996</v>
      </c>
      <c r="BF98">
        <f t="shared" si="225"/>
        <v>5.8</v>
      </c>
      <c r="BG98">
        <f t="shared" si="225"/>
        <v>2.9</v>
      </c>
      <c r="BH98">
        <f t="shared" si="225"/>
        <v>4</v>
      </c>
      <c r="BI98">
        <f t="shared" si="225"/>
        <v>5</v>
      </c>
      <c r="BJ98">
        <f t="shared" si="225"/>
        <v>2.6</v>
      </c>
      <c r="BK98">
        <f t="shared" si="225"/>
        <v>6.7</v>
      </c>
      <c r="BL98">
        <f t="shared" si="225"/>
        <v>1.5</v>
      </c>
      <c r="BM98">
        <f t="shared" si="225"/>
        <v>5102</v>
      </c>
      <c r="BN98">
        <f t="shared" si="225"/>
        <v>4762</v>
      </c>
      <c r="BO98">
        <f t="shared" si="225"/>
        <v>442</v>
      </c>
      <c r="BP98">
        <f t="shared" si="225"/>
        <v>397</v>
      </c>
      <c r="BQ98">
        <f t="shared" si="225"/>
        <v>1053</v>
      </c>
      <c r="BR98">
        <f t="shared" si="225"/>
        <v>891</v>
      </c>
      <c r="BS98">
        <f t="shared" si="225"/>
        <v>483</v>
      </c>
      <c r="BT98">
        <f t="shared" si="225"/>
        <v>906</v>
      </c>
      <c r="BU98">
        <f t="shared" si="225"/>
        <v>340</v>
      </c>
      <c r="BV98">
        <f t="shared" si="219"/>
        <v>3.7</v>
      </c>
      <c r="BW98">
        <f t="shared" si="219"/>
        <v>4.0999999999999996</v>
      </c>
      <c r="BX98">
        <f t="shared" si="219"/>
        <v>5.3</v>
      </c>
      <c r="BY98">
        <f t="shared" si="219"/>
        <v>2.7</v>
      </c>
      <c r="BZ98">
        <f t="shared" si="219"/>
        <v>3.9</v>
      </c>
      <c r="CA98">
        <f t="shared" si="219"/>
        <v>5.2</v>
      </c>
      <c r="CB98">
        <f t="shared" si="219"/>
        <v>2.9</v>
      </c>
      <c r="CC98">
        <f t="shared" si="219"/>
        <v>6.8</v>
      </c>
      <c r="CD98">
        <f t="shared" si="219"/>
        <v>1.8</v>
      </c>
    </row>
    <row r="99" spans="1:82" x14ac:dyDescent="0.25">
      <c r="A99" s="7">
        <f>'DLX - JOLTS'!B100</f>
        <v>39326</v>
      </c>
      <c r="B99">
        <f t="shared" si="222"/>
        <v>4536</v>
      </c>
      <c r="C99">
        <f t="shared" si="222"/>
        <v>4088</v>
      </c>
      <c r="D99">
        <f t="shared" si="222"/>
        <v>124</v>
      </c>
      <c r="E99">
        <f t="shared" si="222"/>
        <v>313</v>
      </c>
      <c r="F99">
        <f t="shared" si="222"/>
        <v>769</v>
      </c>
      <c r="G99">
        <f t="shared" si="222"/>
        <v>776</v>
      </c>
      <c r="H99">
        <f t="shared" si="222"/>
        <v>840</v>
      </c>
      <c r="I99">
        <f t="shared" si="222"/>
        <v>642</v>
      </c>
      <c r="J99">
        <f t="shared" si="222"/>
        <v>448</v>
      </c>
      <c r="K99">
        <f t="shared" si="222"/>
        <v>5156</v>
      </c>
      <c r="L99">
        <f t="shared" si="223"/>
        <v>4790</v>
      </c>
      <c r="M99">
        <f t="shared" si="223"/>
        <v>388</v>
      </c>
      <c r="N99">
        <f t="shared" si="223"/>
        <v>370</v>
      </c>
      <c r="O99">
        <f t="shared" si="223"/>
        <v>1099</v>
      </c>
      <c r="P99">
        <f t="shared" si="223"/>
        <v>948</v>
      </c>
      <c r="Q99">
        <f t="shared" si="223"/>
        <v>521</v>
      </c>
      <c r="R99">
        <f t="shared" si="223"/>
        <v>889</v>
      </c>
      <c r="S99">
        <f t="shared" si="223"/>
        <v>366</v>
      </c>
      <c r="T99">
        <f t="shared" si="223"/>
        <v>3.2</v>
      </c>
      <c r="U99">
        <f t="shared" si="223"/>
        <v>3.4</v>
      </c>
      <c r="V99">
        <f t="shared" si="224"/>
        <v>1.6</v>
      </c>
      <c r="W99">
        <f t="shared" si="224"/>
        <v>2.2000000000000002</v>
      </c>
      <c r="X99">
        <f t="shared" si="224"/>
        <v>2.8</v>
      </c>
      <c r="Y99">
        <f t="shared" si="224"/>
        <v>4.0999999999999996</v>
      </c>
      <c r="Z99">
        <f t="shared" si="224"/>
        <v>4.4000000000000004</v>
      </c>
      <c r="AA99">
        <f t="shared" si="224"/>
        <v>4.5999999999999996</v>
      </c>
      <c r="AB99">
        <f t="shared" si="224"/>
        <v>2</v>
      </c>
      <c r="AC99">
        <f t="shared" si="201"/>
        <v>1.1366843033509699</v>
      </c>
      <c r="AD99">
        <f t="shared" si="202"/>
        <v>1.1717221135029354</v>
      </c>
      <c r="AE99">
        <f t="shared" si="203"/>
        <v>3.129032258064516</v>
      </c>
      <c r="AF99">
        <f t="shared" si="204"/>
        <v>1.1821086261980831</v>
      </c>
      <c r="AG99">
        <f t="shared" si="205"/>
        <v>1.4291287386215865</v>
      </c>
      <c r="AH99">
        <f t="shared" si="206"/>
        <v>1.2216494845360826</v>
      </c>
      <c r="AI99">
        <f t="shared" si="207"/>
        <v>0.62023809523809526</v>
      </c>
      <c r="AJ99">
        <f t="shared" si="208"/>
        <v>1.3847352024922119</v>
      </c>
      <c r="AK99">
        <f t="shared" si="209"/>
        <v>0.8169642857142857</v>
      </c>
      <c r="AL99">
        <f t="shared" si="199"/>
        <v>1.9</v>
      </c>
      <c r="AM99">
        <f t="shared" si="220"/>
        <v>2.1</v>
      </c>
      <c r="AN99">
        <f t="shared" si="220"/>
        <v>1.8</v>
      </c>
      <c r="AO99">
        <f t="shared" si="220"/>
        <v>1.4</v>
      </c>
      <c r="AP99">
        <f t="shared" si="220"/>
        <v>2.2999999999999998</v>
      </c>
      <c r="AQ99">
        <f t="shared" si="220"/>
        <v>2.5</v>
      </c>
      <c r="AR99">
        <f t="shared" si="220"/>
        <v>1.4</v>
      </c>
      <c r="AS99">
        <f t="shared" si="220"/>
        <v>3.5</v>
      </c>
      <c r="AT99">
        <f t="shared" si="220"/>
        <v>0.7</v>
      </c>
      <c r="AU99">
        <f t="shared" si="225"/>
        <v>2597</v>
      </c>
      <c r="AV99">
        <f t="shared" si="225"/>
        <v>2440</v>
      </c>
      <c r="AW99">
        <f t="shared" si="225"/>
        <v>138</v>
      </c>
      <c r="AX99">
        <f t="shared" si="225"/>
        <v>188</v>
      </c>
      <c r="AY99">
        <f t="shared" si="225"/>
        <v>606</v>
      </c>
      <c r="AZ99">
        <f t="shared" si="225"/>
        <v>457</v>
      </c>
      <c r="BA99">
        <f t="shared" si="225"/>
        <v>262</v>
      </c>
      <c r="BB99">
        <f t="shared" si="225"/>
        <v>471</v>
      </c>
      <c r="BC99">
        <f t="shared" si="225"/>
        <v>158</v>
      </c>
      <c r="BD99">
        <f t="shared" si="225"/>
        <v>3.7</v>
      </c>
      <c r="BE99">
        <f t="shared" si="225"/>
        <v>4.0999999999999996</v>
      </c>
      <c r="BF99">
        <f t="shared" si="225"/>
        <v>5.6</v>
      </c>
      <c r="BG99">
        <f t="shared" si="225"/>
        <v>2.9</v>
      </c>
      <c r="BH99">
        <f t="shared" si="225"/>
        <v>4</v>
      </c>
      <c r="BI99">
        <f t="shared" si="225"/>
        <v>5.2</v>
      </c>
      <c r="BJ99">
        <f t="shared" si="225"/>
        <v>2.4</v>
      </c>
      <c r="BK99">
        <f t="shared" si="225"/>
        <v>6.1</v>
      </c>
      <c r="BL99">
        <f t="shared" si="225"/>
        <v>1.5</v>
      </c>
      <c r="BM99">
        <f t="shared" si="225"/>
        <v>5035</v>
      </c>
      <c r="BN99">
        <f t="shared" si="225"/>
        <v>4707</v>
      </c>
      <c r="BO99">
        <f t="shared" si="225"/>
        <v>422</v>
      </c>
      <c r="BP99">
        <f t="shared" si="225"/>
        <v>401</v>
      </c>
      <c r="BQ99">
        <f t="shared" si="225"/>
        <v>1077</v>
      </c>
      <c r="BR99">
        <f t="shared" si="225"/>
        <v>938</v>
      </c>
      <c r="BS99">
        <f t="shared" si="225"/>
        <v>446</v>
      </c>
      <c r="BT99">
        <f t="shared" si="225"/>
        <v>823</v>
      </c>
      <c r="BU99">
        <f t="shared" si="225"/>
        <v>328</v>
      </c>
      <c r="BV99">
        <f t="shared" si="219"/>
        <v>3.7</v>
      </c>
      <c r="BW99">
        <f t="shared" si="219"/>
        <v>4.2</v>
      </c>
      <c r="BX99">
        <f t="shared" si="219"/>
        <v>5.0999999999999996</v>
      </c>
      <c r="BY99">
        <f t="shared" si="219"/>
        <v>2.7</v>
      </c>
      <c r="BZ99">
        <f t="shared" si="219"/>
        <v>4.0999999999999996</v>
      </c>
      <c r="CA99">
        <f t="shared" si="219"/>
        <v>5.3</v>
      </c>
      <c r="CB99">
        <f t="shared" si="219"/>
        <v>2.8</v>
      </c>
      <c r="CC99">
        <f t="shared" si="219"/>
        <v>6.6</v>
      </c>
      <c r="CD99">
        <f t="shared" si="219"/>
        <v>1.6</v>
      </c>
    </row>
    <row r="100" spans="1:82" x14ac:dyDescent="0.25">
      <c r="A100" s="7">
        <f>'DLX - JOLTS'!B101</f>
        <v>39356</v>
      </c>
      <c r="B100">
        <f t="shared" si="222"/>
        <v>4275</v>
      </c>
      <c r="C100">
        <f t="shared" si="222"/>
        <v>3851</v>
      </c>
      <c r="D100">
        <f t="shared" si="222"/>
        <v>143</v>
      </c>
      <c r="E100">
        <f t="shared" si="222"/>
        <v>294</v>
      </c>
      <c r="F100">
        <f t="shared" si="222"/>
        <v>707</v>
      </c>
      <c r="G100">
        <f t="shared" si="222"/>
        <v>749</v>
      </c>
      <c r="H100">
        <f t="shared" si="222"/>
        <v>738</v>
      </c>
      <c r="I100">
        <f t="shared" si="222"/>
        <v>611</v>
      </c>
      <c r="J100">
        <f t="shared" si="222"/>
        <v>424</v>
      </c>
      <c r="K100">
        <f t="shared" si="222"/>
        <v>5201</v>
      </c>
      <c r="L100">
        <f t="shared" si="223"/>
        <v>4881</v>
      </c>
      <c r="M100">
        <f t="shared" si="223"/>
        <v>400</v>
      </c>
      <c r="N100">
        <f t="shared" si="223"/>
        <v>376</v>
      </c>
      <c r="O100">
        <f t="shared" si="223"/>
        <v>1107</v>
      </c>
      <c r="P100">
        <f t="shared" si="223"/>
        <v>971</v>
      </c>
      <c r="Q100">
        <f t="shared" si="223"/>
        <v>536</v>
      </c>
      <c r="R100">
        <f t="shared" si="223"/>
        <v>921</v>
      </c>
      <c r="S100">
        <f t="shared" si="223"/>
        <v>321</v>
      </c>
      <c r="T100">
        <f t="shared" si="223"/>
        <v>3</v>
      </c>
      <c r="U100">
        <f t="shared" si="223"/>
        <v>3.2</v>
      </c>
      <c r="V100">
        <f t="shared" si="224"/>
        <v>1.9</v>
      </c>
      <c r="W100">
        <f t="shared" si="224"/>
        <v>2.1</v>
      </c>
      <c r="X100">
        <f t="shared" si="224"/>
        <v>2.6</v>
      </c>
      <c r="Y100">
        <f t="shared" si="224"/>
        <v>4</v>
      </c>
      <c r="Z100">
        <f t="shared" si="224"/>
        <v>3.8</v>
      </c>
      <c r="AA100">
        <f t="shared" si="224"/>
        <v>4.3</v>
      </c>
      <c r="AB100">
        <f t="shared" si="224"/>
        <v>1.9</v>
      </c>
      <c r="AC100">
        <f t="shared" si="201"/>
        <v>1.2166081871345029</v>
      </c>
      <c r="AD100">
        <f t="shared" si="202"/>
        <v>1.2674629966242534</v>
      </c>
      <c r="AE100">
        <f t="shared" si="203"/>
        <v>2.7972027972027971</v>
      </c>
      <c r="AF100">
        <f t="shared" si="204"/>
        <v>1.2789115646258504</v>
      </c>
      <c r="AG100">
        <f t="shared" si="205"/>
        <v>1.5657708628005658</v>
      </c>
      <c r="AH100">
        <f t="shared" si="206"/>
        <v>1.2963951935914553</v>
      </c>
      <c r="AI100">
        <f t="shared" si="207"/>
        <v>0.72628726287262868</v>
      </c>
      <c r="AJ100">
        <f t="shared" si="208"/>
        <v>1.5073649754500817</v>
      </c>
      <c r="AK100">
        <f t="shared" si="209"/>
        <v>0.75707547169811318</v>
      </c>
      <c r="AL100">
        <f t="shared" si="199"/>
        <v>2.1</v>
      </c>
      <c r="AM100">
        <f t="shared" si="220"/>
        <v>2.2999999999999998</v>
      </c>
      <c r="AN100">
        <f t="shared" si="220"/>
        <v>2.1</v>
      </c>
      <c r="AO100">
        <f t="shared" si="220"/>
        <v>1.4</v>
      </c>
      <c r="AP100">
        <f t="shared" si="220"/>
        <v>2.2999999999999998</v>
      </c>
      <c r="AQ100">
        <f t="shared" si="220"/>
        <v>2.6</v>
      </c>
      <c r="AR100">
        <f t="shared" si="220"/>
        <v>1.6</v>
      </c>
      <c r="AS100">
        <f t="shared" si="220"/>
        <v>4.5999999999999996</v>
      </c>
      <c r="AT100">
        <f t="shared" si="220"/>
        <v>0.7</v>
      </c>
      <c r="AU100">
        <f t="shared" si="225"/>
        <v>2845</v>
      </c>
      <c r="AV100">
        <f t="shared" si="225"/>
        <v>2692</v>
      </c>
      <c r="AW100">
        <f t="shared" si="225"/>
        <v>162</v>
      </c>
      <c r="AX100">
        <f t="shared" si="225"/>
        <v>198</v>
      </c>
      <c r="AY100">
        <f t="shared" si="225"/>
        <v>625</v>
      </c>
      <c r="AZ100">
        <f t="shared" si="225"/>
        <v>462</v>
      </c>
      <c r="BA100">
        <f t="shared" si="225"/>
        <v>290</v>
      </c>
      <c r="BB100">
        <f t="shared" si="225"/>
        <v>625</v>
      </c>
      <c r="BC100">
        <f t="shared" si="225"/>
        <v>153</v>
      </c>
      <c r="BD100">
        <f t="shared" si="225"/>
        <v>3.7</v>
      </c>
      <c r="BE100">
        <f t="shared" si="225"/>
        <v>4.0999999999999996</v>
      </c>
      <c r="BF100">
        <f t="shared" si="225"/>
        <v>5.5</v>
      </c>
      <c r="BG100">
        <f t="shared" si="225"/>
        <v>2.9</v>
      </c>
      <c r="BH100">
        <f t="shared" si="225"/>
        <v>4</v>
      </c>
      <c r="BI100">
        <f t="shared" si="225"/>
        <v>5.3</v>
      </c>
      <c r="BJ100">
        <f t="shared" si="225"/>
        <v>2.6</v>
      </c>
      <c r="BK100">
        <f t="shared" si="225"/>
        <v>6.6</v>
      </c>
      <c r="BL100">
        <f t="shared" si="225"/>
        <v>1.4</v>
      </c>
      <c r="BM100">
        <f t="shared" si="225"/>
        <v>5089</v>
      </c>
      <c r="BN100">
        <f t="shared" si="225"/>
        <v>4781</v>
      </c>
      <c r="BO100">
        <f t="shared" si="225"/>
        <v>414</v>
      </c>
      <c r="BP100">
        <f t="shared" si="225"/>
        <v>396</v>
      </c>
      <c r="BQ100">
        <f t="shared" si="225"/>
        <v>1078</v>
      </c>
      <c r="BR100">
        <f t="shared" si="225"/>
        <v>954</v>
      </c>
      <c r="BS100">
        <f t="shared" si="225"/>
        <v>489</v>
      </c>
      <c r="BT100">
        <f t="shared" si="225"/>
        <v>888</v>
      </c>
      <c r="BU100">
        <f t="shared" si="225"/>
        <v>308</v>
      </c>
      <c r="BV100">
        <f t="shared" si="219"/>
        <v>3.8</v>
      </c>
      <c r="BW100">
        <f t="shared" si="219"/>
        <v>4.2</v>
      </c>
      <c r="BX100">
        <f t="shared" si="219"/>
        <v>5.3</v>
      </c>
      <c r="BY100">
        <f t="shared" si="219"/>
        <v>2.7</v>
      </c>
      <c r="BZ100">
        <f t="shared" si="219"/>
        <v>4.2</v>
      </c>
      <c r="CA100">
        <f t="shared" si="219"/>
        <v>5.4</v>
      </c>
      <c r="CB100">
        <f t="shared" si="219"/>
        <v>2.9</v>
      </c>
      <c r="CC100">
        <f t="shared" si="219"/>
        <v>6.8</v>
      </c>
      <c r="CD100">
        <f t="shared" si="219"/>
        <v>1.4</v>
      </c>
    </row>
    <row r="101" spans="1:82" x14ac:dyDescent="0.25">
      <c r="A101" s="7">
        <f>'DLX - JOLTS'!B102</f>
        <v>39387</v>
      </c>
      <c r="B101">
        <f t="shared" si="222"/>
        <v>4396</v>
      </c>
      <c r="C101">
        <f t="shared" si="222"/>
        <v>3945</v>
      </c>
      <c r="D101">
        <f t="shared" si="222"/>
        <v>132</v>
      </c>
      <c r="E101">
        <f t="shared" si="222"/>
        <v>338</v>
      </c>
      <c r="F101">
        <f t="shared" si="222"/>
        <v>753</v>
      </c>
      <c r="G101">
        <f t="shared" si="222"/>
        <v>750</v>
      </c>
      <c r="H101">
        <f t="shared" si="222"/>
        <v>731</v>
      </c>
      <c r="I101">
        <f t="shared" si="222"/>
        <v>683</v>
      </c>
      <c r="J101">
        <f t="shared" si="222"/>
        <v>452</v>
      </c>
      <c r="K101">
        <f t="shared" si="222"/>
        <v>5150</v>
      </c>
      <c r="L101">
        <f t="shared" si="223"/>
        <v>4807</v>
      </c>
      <c r="M101">
        <f t="shared" si="223"/>
        <v>385</v>
      </c>
      <c r="N101">
        <f t="shared" si="223"/>
        <v>399</v>
      </c>
      <c r="O101">
        <f t="shared" si="223"/>
        <v>1090</v>
      </c>
      <c r="P101">
        <f t="shared" si="223"/>
        <v>975</v>
      </c>
      <c r="Q101">
        <f t="shared" si="223"/>
        <v>540</v>
      </c>
      <c r="R101">
        <f t="shared" si="223"/>
        <v>894</v>
      </c>
      <c r="S101">
        <f t="shared" si="223"/>
        <v>342</v>
      </c>
      <c r="T101">
        <f t="shared" si="223"/>
        <v>3.1</v>
      </c>
      <c r="U101">
        <f t="shared" si="223"/>
        <v>3.3</v>
      </c>
      <c r="V101">
        <f t="shared" si="224"/>
        <v>1.7</v>
      </c>
      <c r="W101">
        <f t="shared" si="224"/>
        <v>2.4</v>
      </c>
      <c r="X101">
        <f t="shared" si="224"/>
        <v>2.7</v>
      </c>
      <c r="Y101">
        <f t="shared" si="224"/>
        <v>4</v>
      </c>
      <c r="Z101">
        <f t="shared" si="224"/>
        <v>3.8</v>
      </c>
      <c r="AA101">
        <f t="shared" si="224"/>
        <v>4.8</v>
      </c>
      <c r="AB101">
        <f t="shared" si="224"/>
        <v>2</v>
      </c>
      <c r="AC101">
        <f t="shared" si="201"/>
        <v>1.1715195632393085</v>
      </c>
      <c r="AD101">
        <f t="shared" si="202"/>
        <v>1.2185044359949302</v>
      </c>
      <c r="AE101">
        <f t="shared" si="203"/>
        <v>2.9166666666666665</v>
      </c>
      <c r="AF101">
        <f t="shared" si="204"/>
        <v>1.180473372781065</v>
      </c>
      <c r="AG101">
        <f t="shared" si="205"/>
        <v>1.4475431606905711</v>
      </c>
      <c r="AH101">
        <f t="shared" si="206"/>
        <v>1.3</v>
      </c>
      <c r="AI101">
        <f t="shared" si="207"/>
        <v>0.73871409028727775</v>
      </c>
      <c r="AJ101">
        <f t="shared" si="208"/>
        <v>1.3089311859443631</v>
      </c>
      <c r="AK101">
        <f t="shared" si="209"/>
        <v>0.75663716814159288</v>
      </c>
      <c r="AL101">
        <f t="shared" si="199"/>
        <v>2</v>
      </c>
      <c r="AM101">
        <f t="shared" si="220"/>
        <v>2.2999999999999998</v>
      </c>
      <c r="AN101">
        <f t="shared" si="220"/>
        <v>2.1</v>
      </c>
      <c r="AO101">
        <f t="shared" si="220"/>
        <v>1.4</v>
      </c>
      <c r="AP101">
        <f t="shared" si="220"/>
        <v>2</v>
      </c>
      <c r="AQ101">
        <f t="shared" si="220"/>
        <v>2.6</v>
      </c>
      <c r="AR101">
        <f t="shared" si="220"/>
        <v>1.7</v>
      </c>
      <c r="AS101">
        <f t="shared" si="220"/>
        <v>4.9000000000000004</v>
      </c>
      <c r="AT101">
        <f t="shared" si="220"/>
        <v>0.7</v>
      </c>
      <c r="AU101">
        <f t="shared" si="225"/>
        <v>2793</v>
      </c>
      <c r="AV101">
        <f t="shared" si="225"/>
        <v>2642</v>
      </c>
      <c r="AW101">
        <f t="shared" si="225"/>
        <v>160</v>
      </c>
      <c r="AX101">
        <f t="shared" si="225"/>
        <v>189</v>
      </c>
      <c r="AY101">
        <f t="shared" si="225"/>
        <v>541</v>
      </c>
      <c r="AZ101">
        <f t="shared" si="225"/>
        <v>475</v>
      </c>
      <c r="BA101">
        <f t="shared" si="225"/>
        <v>312</v>
      </c>
      <c r="BB101">
        <f t="shared" si="225"/>
        <v>663</v>
      </c>
      <c r="BC101">
        <f t="shared" si="225"/>
        <v>151</v>
      </c>
      <c r="BD101">
        <f t="shared" si="225"/>
        <v>3.7</v>
      </c>
      <c r="BE101">
        <f t="shared" si="225"/>
        <v>4.0999999999999996</v>
      </c>
      <c r="BF101">
        <f t="shared" si="225"/>
        <v>5.6</v>
      </c>
      <c r="BG101">
        <f t="shared" si="225"/>
        <v>3</v>
      </c>
      <c r="BH101">
        <f t="shared" si="225"/>
        <v>3.9</v>
      </c>
      <c r="BI101">
        <f t="shared" si="225"/>
        <v>5.3</v>
      </c>
      <c r="BJ101">
        <f t="shared" si="225"/>
        <v>2.8</v>
      </c>
      <c r="BK101">
        <f t="shared" si="225"/>
        <v>6.6</v>
      </c>
      <c r="BL101">
        <f t="shared" si="225"/>
        <v>1.4</v>
      </c>
      <c r="BM101">
        <f t="shared" si="225"/>
        <v>5101</v>
      </c>
      <c r="BN101">
        <f t="shared" si="225"/>
        <v>4793</v>
      </c>
      <c r="BO101">
        <f t="shared" si="225"/>
        <v>425</v>
      </c>
      <c r="BP101">
        <f t="shared" si="225"/>
        <v>409</v>
      </c>
      <c r="BQ101">
        <f t="shared" si="225"/>
        <v>1052</v>
      </c>
      <c r="BR101">
        <f t="shared" si="225"/>
        <v>948</v>
      </c>
      <c r="BS101">
        <f t="shared" si="225"/>
        <v>514</v>
      </c>
      <c r="BT101">
        <f t="shared" si="225"/>
        <v>897</v>
      </c>
      <c r="BU101">
        <f t="shared" si="225"/>
        <v>308</v>
      </c>
      <c r="BV101">
        <f t="shared" si="219"/>
        <v>3.7</v>
      </c>
      <c r="BW101">
        <f t="shared" si="219"/>
        <v>4.2</v>
      </c>
      <c r="BX101">
        <f t="shared" si="219"/>
        <v>5.0999999999999996</v>
      </c>
      <c r="BY101">
        <f t="shared" si="219"/>
        <v>2.9</v>
      </c>
      <c r="BZ101">
        <f t="shared" si="219"/>
        <v>4.0999999999999996</v>
      </c>
      <c r="CA101">
        <f t="shared" si="219"/>
        <v>5.4</v>
      </c>
      <c r="CB101">
        <f t="shared" si="219"/>
        <v>2.9</v>
      </c>
      <c r="CC101">
        <f t="shared" si="219"/>
        <v>6.6</v>
      </c>
      <c r="CD101">
        <f t="shared" si="219"/>
        <v>1.5</v>
      </c>
    </row>
    <row r="102" spans="1:82" x14ac:dyDescent="0.25">
      <c r="A102" s="7">
        <f>'DLX - JOLTS'!B103</f>
        <v>39417</v>
      </c>
      <c r="B102">
        <f t="shared" si="222"/>
        <v>4256</v>
      </c>
      <c r="C102">
        <f t="shared" si="222"/>
        <v>3827</v>
      </c>
      <c r="D102">
        <f t="shared" si="222"/>
        <v>127</v>
      </c>
      <c r="E102">
        <f t="shared" si="222"/>
        <v>303</v>
      </c>
      <c r="F102">
        <f t="shared" si="222"/>
        <v>730</v>
      </c>
      <c r="G102">
        <f t="shared" si="222"/>
        <v>783</v>
      </c>
      <c r="H102">
        <f t="shared" si="222"/>
        <v>738</v>
      </c>
      <c r="I102">
        <f t="shared" si="222"/>
        <v>585</v>
      </c>
      <c r="J102">
        <f t="shared" si="222"/>
        <v>430</v>
      </c>
      <c r="K102">
        <f t="shared" si="222"/>
        <v>4971</v>
      </c>
      <c r="L102">
        <f t="shared" si="223"/>
        <v>4613</v>
      </c>
      <c r="M102">
        <f t="shared" si="223"/>
        <v>367</v>
      </c>
      <c r="N102">
        <f t="shared" si="223"/>
        <v>353</v>
      </c>
      <c r="O102">
        <f t="shared" si="223"/>
        <v>1033</v>
      </c>
      <c r="P102">
        <f t="shared" si="223"/>
        <v>905</v>
      </c>
      <c r="Q102">
        <f t="shared" si="223"/>
        <v>487</v>
      </c>
      <c r="R102">
        <f t="shared" si="223"/>
        <v>908</v>
      </c>
      <c r="S102">
        <f t="shared" si="223"/>
        <v>358</v>
      </c>
      <c r="T102">
        <f t="shared" si="223"/>
        <v>3</v>
      </c>
      <c r="U102">
        <f t="shared" si="223"/>
        <v>3.2</v>
      </c>
      <c r="V102">
        <f t="shared" si="224"/>
        <v>1.7</v>
      </c>
      <c r="W102">
        <f t="shared" si="224"/>
        <v>2.2000000000000002</v>
      </c>
      <c r="X102">
        <f t="shared" si="224"/>
        <v>2.7</v>
      </c>
      <c r="Y102">
        <f t="shared" si="224"/>
        <v>4.2</v>
      </c>
      <c r="Z102">
        <f t="shared" si="224"/>
        <v>3.8</v>
      </c>
      <c r="AA102">
        <f t="shared" si="224"/>
        <v>4.0999999999999996</v>
      </c>
      <c r="AB102">
        <f t="shared" si="224"/>
        <v>1.9</v>
      </c>
      <c r="AC102">
        <f t="shared" si="201"/>
        <v>1.1679981203007519</v>
      </c>
      <c r="AD102">
        <f t="shared" si="202"/>
        <v>1.2053828063757512</v>
      </c>
      <c r="AE102">
        <f t="shared" si="203"/>
        <v>2.8897637795275593</v>
      </c>
      <c r="AF102">
        <f t="shared" si="204"/>
        <v>1.165016501650165</v>
      </c>
      <c r="AG102">
        <f t="shared" si="205"/>
        <v>1.4150684931506849</v>
      </c>
      <c r="AH102">
        <f t="shared" si="206"/>
        <v>1.1558109833971904</v>
      </c>
      <c r="AI102">
        <f t="shared" si="207"/>
        <v>0.65989159891598914</v>
      </c>
      <c r="AJ102">
        <f t="shared" si="208"/>
        <v>1.5521367521367522</v>
      </c>
      <c r="AK102">
        <f t="shared" si="209"/>
        <v>0.83255813953488367</v>
      </c>
      <c r="AL102">
        <f t="shared" si="199"/>
        <v>2.1</v>
      </c>
      <c r="AM102">
        <f t="shared" si="220"/>
        <v>2.4</v>
      </c>
      <c r="AN102">
        <f t="shared" si="220"/>
        <v>2.1</v>
      </c>
      <c r="AO102">
        <f t="shared" si="220"/>
        <v>1.5</v>
      </c>
      <c r="AP102">
        <f t="shared" si="220"/>
        <v>2.5</v>
      </c>
      <c r="AQ102">
        <f t="shared" si="220"/>
        <v>2.4</v>
      </c>
      <c r="AR102">
        <f t="shared" si="220"/>
        <v>1.6</v>
      </c>
      <c r="AS102">
        <f t="shared" si="220"/>
        <v>4.7</v>
      </c>
      <c r="AT102">
        <f t="shared" si="220"/>
        <v>0.6</v>
      </c>
      <c r="AU102">
        <f t="shared" si="225"/>
        <v>2876</v>
      </c>
      <c r="AV102">
        <f t="shared" si="225"/>
        <v>2741</v>
      </c>
      <c r="AW102">
        <f t="shared" si="225"/>
        <v>160</v>
      </c>
      <c r="AX102">
        <f t="shared" si="225"/>
        <v>212</v>
      </c>
      <c r="AY102">
        <f t="shared" si="225"/>
        <v>677</v>
      </c>
      <c r="AZ102">
        <f t="shared" si="225"/>
        <v>437</v>
      </c>
      <c r="BA102">
        <f t="shared" si="225"/>
        <v>291</v>
      </c>
      <c r="BB102">
        <f t="shared" si="225"/>
        <v>638</v>
      </c>
      <c r="BC102">
        <f t="shared" si="225"/>
        <v>135</v>
      </c>
      <c r="BD102">
        <f t="shared" si="225"/>
        <v>3.6</v>
      </c>
      <c r="BE102">
        <f t="shared" si="225"/>
        <v>4.0999999999999996</v>
      </c>
      <c r="BF102">
        <f t="shared" si="225"/>
        <v>5.6</v>
      </c>
      <c r="BG102">
        <f t="shared" si="225"/>
        <v>2.8</v>
      </c>
      <c r="BH102">
        <f t="shared" si="225"/>
        <v>4.0999999999999996</v>
      </c>
      <c r="BI102">
        <f t="shared" si="225"/>
        <v>4.9000000000000004</v>
      </c>
      <c r="BJ102">
        <f t="shared" si="225"/>
        <v>2.5</v>
      </c>
      <c r="BK102">
        <f t="shared" si="225"/>
        <v>6.7</v>
      </c>
      <c r="BL102">
        <f t="shared" si="225"/>
        <v>1.4</v>
      </c>
      <c r="BM102">
        <f t="shared" si="225"/>
        <v>5009</v>
      </c>
      <c r="BN102">
        <f t="shared" si="225"/>
        <v>4696</v>
      </c>
      <c r="BO102">
        <f t="shared" si="225"/>
        <v>423</v>
      </c>
      <c r="BP102">
        <f t="shared" si="225"/>
        <v>384</v>
      </c>
      <c r="BQ102">
        <f t="shared" si="225"/>
        <v>1084</v>
      </c>
      <c r="BR102">
        <f t="shared" si="225"/>
        <v>893</v>
      </c>
      <c r="BS102">
        <f t="shared" si="225"/>
        <v>456</v>
      </c>
      <c r="BT102">
        <f t="shared" si="225"/>
        <v>902</v>
      </c>
      <c r="BU102">
        <f t="shared" si="225"/>
        <v>313</v>
      </c>
      <c r="BV102">
        <f t="shared" si="219"/>
        <v>3.6</v>
      </c>
      <c r="BW102">
        <f t="shared" si="219"/>
        <v>4</v>
      </c>
      <c r="BX102">
        <f t="shared" si="219"/>
        <v>4.9000000000000004</v>
      </c>
      <c r="BY102">
        <f t="shared" si="219"/>
        <v>2.6</v>
      </c>
      <c r="BZ102">
        <f t="shared" si="219"/>
        <v>3.9</v>
      </c>
      <c r="CA102">
        <f t="shared" si="219"/>
        <v>5</v>
      </c>
      <c r="CB102">
        <f t="shared" si="219"/>
        <v>2.6</v>
      </c>
      <c r="CC102">
        <f t="shared" si="219"/>
        <v>6.7</v>
      </c>
      <c r="CD102">
        <f t="shared" si="219"/>
        <v>1.6</v>
      </c>
    </row>
    <row r="103" spans="1:82" x14ac:dyDescent="0.25">
      <c r="A103" s="7">
        <f>'DLX - JOLTS'!B104</f>
        <v>39448</v>
      </c>
      <c r="B103">
        <f t="shared" si="222"/>
        <v>4229</v>
      </c>
      <c r="C103">
        <f t="shared" si="222"/>
        <v>3819</v>
      </c>
      <c r="D103">
        <f t="shared" si="222"/>
        <v>127</v>
      </c>
      <c r="E103">
        <f t="shared" si="222"/>
        <v>287</v>
      </c>
      <c r="F103">
        <f t="shared" si="222"/>
        <v>669</v>
      </c>
      <c r="G103">
        <f t="shared" si="222"/>
        <v>767</v>
      </c>
      <c r="H103">
        <f t="shared" si="222"/>
        <v>716</v>
      </c>
      <c r="I103">
        <f t="shared" si="222"/>
        <v>601</v>
      </c>
      <c r="J103">
        <f t="shared" si="222"/>
        <v>410</v>
      </c>
      <c r="K103">
        <f t="shared" si="222"/>
        <v>4927</v>
      </c>
      <c r="L103">
        <f t="shared" si="223"/>
        <v>4606</v>
      </c>
      <c r="M103">
        <f t="shared" si="223"/>
        <v>371</v>
      </c>
      <c r="N103">
        <f t="shared" si="223"/>
        <v>327</v>
      </c>
      <c r="O103">
        <f t="shared" si="223"/>
        <v>1045</v>
      </c>
      <c r="P103">
        <f t="shared" si="223"/>
        <v>892</v>
      </c>
      <c r="Q103">
        <f t="shared" si="223"/>
        <v>553</v>
      </c>
      <c r="R103">
        <f t="shared" si="223"/>
        <v>878</v>
      </c>
      <c r="S103">
        <f t="shared" si="223"/>
        <v>321</v>
      </c>
      <c r="T103">
        <f t="shared" si="223"/>
        <v>3</v>
      </c>
      <c r="U103">
        <f t="shared" si="223"/>
        <v>3.2</v>
      </c>
      <c r="V103">
        <f t="shared" si="224"/>
        <v>1.7</v>
      </c>
      <c r="W103">
        <f t="shared" si="224"/>
        <v>2</v>
      </c>
      <c r="X103">
        <f t="shared" si="224"/>
        <v>2.4</v>
      </c>
      <c r="Y103">
        <f t="shared" si="224"/>
        <v>4.0999999999999996</v>
      </c>
      <c r="Z103">
        <f t="shared" si="224"/>
        <v>3.7</v>
      </c>
      <c r="AA103">
        <f t="shared" si="224"/>
        <v>4.2</v>
      </c>
      <c r="AB103">
        <f t="shared" si="224"/>
        <v>1.8</v>
      </c>
      <c r="AC103">
        <f t="shared" si="201"/>
        <v>1.1650508394419485</v>
      </c>
      <c r="AD103">
        <f t="shared" si="202"/>
        <v>1.2060748887143231</v>
      </c>
      <c r="AE103">
        <f t="shared" si="203"/>
        <v>2.9212598425196852</v>
      </c>
      <c r="AF103">
        <f t="shared" si="204"/>
        <v>1.1393728222996515</v>
      </c>
      <c r="AG103">
        <f t="shared" si="205"/>
        <v>1.56203288490284</v>
      </c>
      <c r="AH103">
        <f t="shared" si="206"/>
        <v>1.1629726205997393</v>
      </c>
      <c r="AI103">
        <f t="shared" si="207"/>
        <v>0.77234636871508378</v>
      </c>
      <c r="AJ103">
        <f t="shared" si="208"/>
        <v>1.4608985024958403</v>
      </c>
      <c r="AK103">
        <f t="shared" si="209"/>
        <v>0.78292682926829271</v>
      </c>
      <c r="AL103">
        <f t="shared" si="199"/>
        <v>2.1</v>
      </c>
      <c r="AM103">
        <f t="shared" si="220"/>
        <v>2.2999999999999998</v>
      </c>
      <c r="AN103">
        <f t="shared" si="220"/>
        <v>2</v>
      </c>
      <c r="AO103">
        <f t="shared" si="220"/>
        <v>1.4</v>
      </c>
      <c r="AP103">
        <f t="shared" si="220"/>
        <v>2.5</v>
      </c>
      <c r="AQ103">
        <f t="shared" si="220"/>
        <v>2.4</v>
      </c>
      <c r="AR103">
        <f t="shared" si="220"/>
        <v>1.7</v>
      </c>
      <c r="AS103">
        <f t="shared" si="220"/>
        <v>4.4000000000000004</v>
      </c>
      <c r="AT103">
        <f t="shared" si="220"/>
        <v>0.6</v>
      </c>
      <c r="AU103">
        <f t="shared" si="225"/>
        <v>2843</v>
      </c>
      <c r="AV103">
        <f t="shared" si="225"/>
        <v>2702</v>
      </c>
      <c r="AW103">
        <f t="shared" si="225"/>
        <v>148</v>
      </c>
      <c r="AX103">
        <f t="shared" si="225"/>
        <v>198</v>
      </c>
      <c r="AY103">
        <f t="shared" si="225"/>
        <v>658</v>
      </c>
      <c r="AZ103">
        <f t="shared" si="225"/>
        <v>440</v>
      </c>
      <c r="BA103">
        <f t="shared" si="225"/>
        <v>314</v>
      </c>
      <c r="BB103">
        <f t="shared" si="225"/>
        <v>596</v>
      </c>
      <c r="BC103">
        <f t="shared" si="225"/>
        <v>141</v>
      </c>
      <c r="BD103">
        <f t="shared" si="225"/>
        <v>3.6</v>
      </c>
      <c r="BE103">
        <f t="shared" si="225"/>
        <v>4</v>
      </c>
      <c r="BF103">
        <f t="shared" si="225"/>
        <v>5.4</v>
      </c>
      <c r="BG103">
        <f t="shared" si="225"/>
        <v>2.7</v>
      </c>
      <c r="BH103">
        <f t="shared" si="225"/>
        <v>4</v>
      </c>
      <c r="BI103">
        <f t="shared" si="225"/>
        <v>5.0999999999999996</v>
      </c>
      <c r="BJ103">
        <f t="shared" si="225"/>
        <v>2.7</v>
      </c>
      <c r="BK103">
        <f t="shared" si="225"/>
        <v>6.4</v>
      </c>
      <c r="BL103">
        <f t="shared" si="225"/>
        <v>1.3</v>
      </c>
      <c r="BM103">
        <f t="shared" si="225"/>
        <v>4963</v>
      </c>
      <c r="BN103">
        <f t="shared" si="225"/>
        <v>4669</v>
      </c>
      <c r="BO103">
        <f t="shared" si="225"/>
        <v>405</v>
      </c>
      <c r="BP103">
        <f t="shared" si="225"/>
        <v>370</v>
      </c>
      <c r="BQ103">
        <f t="shared" si="225"/>
        <v>1058</v>
      </c>
      <c r="BR103">
        <f t="shared" si="225"/>
        <v>912</v>
      </c>
      <c r="BS103">
        <f t="shared" si="225"/>
        <v>505</v>
      </c>
      <c r="BT103">
        <f t="shared" si="225"/>
        <v>873</v>
      </c>
      <c r="BU103">
        <f t="shared" si="225"/>
        <v>295</v>
      </c>
      <c r="BV103">
        <f t="shared" ref="BV103:CD118" si="226">VLOOKUP($A103,JOLTS_data,BV$3+1)</f>
        <v>3.6</v>
      </c>
      <c r="BW103">
        <f t="shared" si="226"/>
        <v>4</v>
      </c>
      <c r="BX103">
        <f t="shared" si="226"/>
        <v>5</v>
      </c>
      <c r="BY103">
        <f t="shared" si="226"/>
        <v>2.4</v>
      </c>
      <c r="BZ103">
        <f t="shared" si="226"/>
        <v>3.9</v>
      </c>
      <c r="CA103">
        <f t="shared" si="226"/>
        <v>4.9000000000000004</v>
      </c>
      <c r="CB103">
        <f t="shared" si="226"/>
        <v>3</v>
      </c>
      <c r="CC103">
        <f t="shared" si="226"/>
        <v>6.5</v>
      </c>
      <c r="CD103">
        <f t="shared" si="226"/>
        <v>1.4</v>
      </c>
    </row>
    <row r="104" spans="1:82" x14ac:dyDescent="0.25">
      <c r="A104" s="7">
        <f>'DLX - JOLTS'!B105</f>
        <v>39479</v>
      </c>
      <c r="B104">
        <f t="shared" si="222"/>
        <v>4035</v>
      </c>
      <c r="C104">
        <f t="shared" si="222"/>
        <v>3612</v>
      </c>
      <c r="D104">
        <f t="shared" si="222"/>
        <v>124</v>
      </c>
      <c r="E104">
        <f t="shared" si="222"/>
        <v>271</v>
      </c>
      <c r="F104">
        <f t="shared" si="222"/>
        <v>645</v>
      </c>
      <c r="G104">
        <f t="shared" si="222"/>
        <v>778</v>
      </c>
      <c r="H104">
        <f t="shared" si="222"/>
        <v>749</v>
      </c>
      <c r="I104">
        <f t="shared" si="222"/>
        <v>558</v>
      </c>
      <c r="J104">
        <f t="shared" si="222"/>
        <v>423</v>
      </c>
      <c r="K104">
        <f t="shared" si="222"/>
        <v>4901</v>
      </c>
      <c r="L104">
        <f t="shared" si="223"/>
        <v>4573</v>
      </c>
      <c r="M104">
        <f t="shared" si="223"/>
        <v>366</v>
      </c>
      <c r="N104">
        <f t="shared" si="223"/>
        <v>317</v>
      </c>
      <c r="O104">
        <f t="shared" si="223"/>
        <v>1037</v>
      </c>
      <c r="P104">
        <f t="shared" si="223"/>
        <v>820</v>
      </c>
      <c r="Q104">
        <f t="shared" si="223"/>
        <v>556</v>
      </c>
      <c r="R104">
        <f t="shared" si="223"/>
        <v>938</v>
      </c>
      <c r="S104">
        <f t="shared" si="223"/>
        <v>328</v>
      </c>
      <c r="T104">
        <f t="shared" si="223"/>
        <v>2.8</v>
      </c>
      <c r="U104">
        <f t="shared" si="223"/>
        <v>3</v>
      </c>
      <c r="V104">
        <f t="shared" si="224"/>
        <v>1.6</v>
      </c>
      <c r="W104">
        <f t="shared" si="224"/>
        <v>1.9</v>
      </c>
      <c r="X104">
        <f t="shared" si="224"/>
        <v>2.4</v>
      </c>
      <c r="Y104">
        <f t="shared" si="224"/>
        <v>4.0999999999999996</v>
      </c>
      <c r="Z104">
        <f t="shared" si="224"/>
        <v>3.9</v>
      </c>
      <c r="AA104">
        <f t="shared" si="224"/>
        <v>4</v>
      </c>
      <c r="AB104">
        <f t="shared" si="224"/>
        <v>1.8</v>
      </c>
      <c r="AC104">
        <f t="shared" si="201"/>
        <v>1.2146220570012392</v>
      </c>
      <c r="AD104">
        <f t="shared" si="202"/>
        <v>1.2660575858250276</v>
      </c>
      <c r="AE104">
        <f t="shared" si="203"/>
        <v>2.9516129032258065</v>
      </c>
      <c r="AF104">
        <f t="shared" si="204"/>
        <v>1.1697416974169741</v>
      </c>
      <c r="AG104">
        <f t="shared" si="205"/>
        <v>1.6077519379844962</v>
      </c>
      <c r="AH104">
        <f t="shared" si="206"/>
        <v>1.0539845758354756</v>
      </c>
      <c r="AI104">
        <f t="shared" si="207"/>
        <v>0.7423230974632844</v>
      </c>
      <c r="AJ104">
        <f t="shared" si="208"/>
        <v>1.6810035842293907</v>
      </c>
      <c r="AK104">
        <f t="shared" si="209"/>
        <v>0.77541371158392436</v>
      </c>
      <c r="AL104">
        <f t="shared" si="199"/>
        <v>2.1</v>
      </c>
      <c r="AM104">
        <f t="shared" si="220"/>
        <v>2.2999999999999998</v>
      </c>
      <c r="AN104">
        <f t="shared" si="220"/>
        <v>2.2999999999999998</v>
      </c>
      <c r="AO104">
        <f t="shared" si="220"/>
        <v>1.4</v>
      </c>
      <c r="AP104">
        <f t="shared" si="220"/>
        <v>2.2999999999999998</v>
      </c>
      <c r="AQ104">
        <f t="shared" si="220"/>
        <v>2.7</v>
      </c>
      <c r="AR104">
        <f t="shared" si="220"/>
        <v>1.6</v>
      </c>
      <c r="AS104">
        <f t="shared" si="220"/>
        <v>4.4000000000000004</v>
      </c>
      <c r="AT104">
        <f t="shared" si="220"/>
        <v>0.6</v>
      </c>
      <c r="AU104">
        <f t="shared" ref="AU104:BU110" si="227">VLOOKUP($A104,JOLTS_data,AU$3+1)</f>
        <v>2844</v>
      </c>
      <c r="AV104">
        <f t="shared" si="227"/>
        <v>2705</v>
      </c>
      <c r="AW104">
        <f t="shared" si="227"/>
        <v>168</v>
      </c>
      <c r="AX104">
        <f t="shared" si="227"/>
        <v>193</v>
      </c>
      <c r="AY104">
        <f t="shared" si="227"/>
        <v>624</v>
      </c>
      <c r="AZ104">
        <f t="shared" si="227"/>
        <v>483</v>
      </c>
      <c r="BA104">
        <f t="shared" si="227"/>
        <v>304</v>
      </c>
      <c r="BB104">
        <f t="shared" si="227"/>
        <v>601</v>
      </c>
      <c r="BC104">
        <f t="shared" si="227"/>
        <v>139</v>
      </c>
      <c r="BD104">
        <f t="shared" si="227"/>
        <v>3.6</v>
      </c>
      <c r="BE104">
        <f t="shared" si="227"/>
        <v>4.0999999999999996</v>
      </c>
      <c r="BF104">
        <f t="shared" si="227"/>
        <v>5.6</v>
      </c>
      <c r="BG104">
        <f t="shared" si="227"/>
        <v>2.7</v>
      </c>
      <c r="BH104">
        <f t="shared" si="227"/>
        <v>4</v>
      </c>
      <c r="BI104">
        <f t="shared" si="227"/>
        <v>4.8</v>
      </c>
      <c r="BJ104">
        <f t="shared" si="227"/>
        <v>2.8</v>
      </c>
      <c r="BK104">
        <f t="shared" si="227"/>
        <v>7.1</v>
      </c>
      <c r="BL104">
        <f t="shared" si="227"/>
        <v>1.2</v>
      </c>
      <c r="BM104">
        <f t="shared" si="227"/>
        <v>5029</v>
      </c>
      <c r="BN104">
        <f t="shared" si="227"/>
        <v>4753</v>
      </c>
      <c r="BO104">
        <f t="shared" si="227"/>
        <v>414</v>
      </c>
      <c r="BP104">
        <f t="shared" si="227"/>
        <v>370</v>
      </c>
      <c r="BQ104">
        <f t="shared" si="227"/>
        <v>1070</v>
      </c>
      <c r="BR104">
        <f t="shared" si="227"/>
        <v>865</v>
      </c>
      <c r="BS104">
        <f t="shared" si="227"/>
        <v>514</v>
      </c>
      <c r="BT104">
        <f t="shared" si="227"/>
        <v>963</v>
      </c>
      <c r="BU104">
        <f t="shared" si="227"/>
        <v>276</v>
      </c>
      <c r="BV104">
        <f t="shared" si="226"/>
        <v>3.6</v>
      </c>
      <c r="BW104">
        <f t="shared" si="226"/>
        <v>4</v>
      </c>
      <c r="BX104">
        <f t="shared" si="226"/>
        <v>4.9000000000000004</v>
      </c>
      <c r="BY104">
        <f t="shared" si="226"/>
        <v>2.2999999999999998</v>
      </c>
      <c r="BZ104">
        <f t="shared" si="226"/>
        <v>3.9</v>
      </c>
      <c r="CA104">
        <f t="shared" si="226"/>
        <v>4.5999999999999996</v>
      </c>
      <c r="CB104">
        <f t="shared" si="226"/>
        <v>3</v>
      </c>
      <c r="CC104">
        <f t="shared" si="226"/>
        <v>6.9</v>
      </c>
      <c r="CD104">
        <f t="shared" si="226"/>
        <v>1.5</v>
      </c>
    </row>
    <row r="105" spans="1:82" x14ac:dyDescent="0.25">
      <c r="A105" s="7">
        <f>'DLX - JOLTS'!B106</f>
        <v>39508</v>
      </c>
      <c r="B105">
        <f t="shared" si="222"/>
        <v>4016</v>
      </c>
      <c r="C105">
        <f t="shared" si="222"/>
        <v>3601</v>
      </c>
      <c r="D105">
        <f t="shared" si="222"/>
        <v>100</v>
      </c>
      <c r="E105">
        <f t="shared" si="222"/>
        <v>255</v>
      </c>
      <c r="F105">
        <f t="shared" si="222"/>
        <v>602</v>
      </c>
      <c r="G105">
        <f t="shared" si="222"/>
        <v>788</v>
      </c>
      <c r="H105">
        <f t="shared" si="222"/>
        <v>780</v>
      </c>
      <c r="I105">
        <f t="shared" si="222"/>
        <v>565</v>
      </c>
      <c r="J105">
        <f t="shared" si="222"/>
        <v>415</v>
      </c>
      <c r="K105">
        <f t="shared" si="222"/>
        <v>4798</v>
      </c>
      <c r="L105">
        <f t="shared" si="223"/>
        <v>4474</v>
      </c>
      <c r="M105">
        <f t="shared" si="223"/>
        <v>384</v>
      </c>
      <c r="N105">
        <f t="shared" si="223"/>
        <v>310</v>
      </c>
      <c r="O105">
        <f t="shared" si="223"/>
        <v>990</v>
      </c>
      <c r="P105">
        <f t="shared" si="223"/>
        <v>863</v>
      </c>
      <c r="Q105">
        <f t="shared" si="223"/>
        <v>554</v>
      </c>
      <c r="R105">
        <f t="shared" si="223"/>
        <v>844</v>
      </c>
      <c r="S105">
        <f t="shared" si="223"/>
        <v>324</v>
      </c>
      <c r="T105">
        <f t="shared" si="223"/>
        <v>2.8</v>
      </c>
      <c r="U105">
        <f t="shared" si="223"/>
        <v>3</v>
      </c>
      <c r="V105">
        <f t="shared" si="224"/>
        <v>1.3</v>
      </c>
      <c r="W105">
        <f t="shared" si="224"/>
        <v>1.8</v>
      </c>
      <c r="X105">
        <f t="shared" si="224"/>
        <v>2.2000000000000002</v>
      </c>
      <c r="Y105">
        <f t="shared" si="224"/>
        <v>4.2</v>
      </c>
      <c r="Z105">
        <f t="shared" si="224"/>
        <v>4</v>
      </c>
      <c r="AA105">
        <f t="shared" si="224"/>
        <v>4</v>
      </c>
      <c r="AB105">
        <f t="shared" si="224"/>
        <v>1.8</v>
      </c>
      <c r="AC105">
        <f t="shared" si="201"/>
        <v>1.1947211155378485</v>
      </c>
      <c r="AD105">
        <f t="shared" si="202"/>
        <v>1.2424326575951126</v>
      </c>
      <c r="AE105">
        <f t="shared" si="203"/>
        <v>3.84</v>
      </c>
      <c r="AF105">
        <f t="shared" si="204"/>
        <v>1.2156862745098038</v>
      </c>
      <c r="AG105">
        <f t="shared" si="205"/>
        <v>1.6445182724252492</v>
      </c>
      <c r="AH105">
        <f t="shared" si="206"/>
        <v>1.0951776649746192</v>
      </c>
      <c r="AI105">
        <f t="shared" si="207"/>
        <v>0.71025641025641029</v>
      </c>
      <c r="AJ105">
        <f t="shared" si="208"/>
        <v>1.4938053097345132</v>
      </c>
      <c r="AK105">
        <f t="shared" si="209"/>
        <v>0.78072289156626506</v>
      </c>
      <c r="AL105">
        <f t="shared" si="199"/>
        <v>1.9</v>
      </c>
      <c r="AM105">
        <f t="shared" si="220"/>
        <v>2.2000000000000002</v>
      </c>
      <c r="AN105">
        <f t="shared" si="220"/>
        <v>1.5</v>
      </c>
      <c r="AO105">
        <f t="shared" si="220"/>
        <v>1.4</v>
      </c>
      <c r="AP105">
        <f t="shared" si="220"/>
        <v>2.2000000000000002</v>
      </c>
      <c r="AQ105">
        <f t="shared" si="220"/>
        <v>2.2999999999999998</v>
      </c>
      <c r="AR105">
        <f t="shared" si="220"/>
        <v>1.7</v>
      </c>
      <c r="AS105">
        <f t="shared" si="220"/>
        <v>4.4000000000000004</v>
      </c>
      <c r="AT105">
        <f t="shared" si="220"/>
        <v>0.6</v>
      </c>
      <c r="AU105">
        <f t="shared" si="227"/>
        <v>2624</v>
      </c>
      <c r="AV105">
        <f t="shared" si="227"/>
        <v>2493</v>
      </c>
      <c r="AW105">
        <f t="shared" si="227"/>
        <v>111</v>
      </c>
      <c r="AX105">
        <f t="shared" si="227"/>
        <v>189</v>
      </c>
      <c r="AY105">
        <f t="shared" si="227"/>
        <v>574</v>
      </c>
      <c r="AZ105">
        <f t="shared" si="227"/>
        <v>410</v>
      </c>
      <c r="BA105">
        <f t="shared" si="227"/>
        <v>317</v>
      </c>
      <c r="BB105">
        <f t="shared" si="227"/>
        <v>594</v>
      </c>
      <c r="BC105">
        <f t="shared" si="227"/>
        <v>131</v>
      </c>
      <c r="BD105">
        <f t="shared" si="227"/>
        <v>3.5</v>
      </c>
      <c r="BE105">
        <f t="shared" si="227"/>
        <v>3.9</v>
      </c>
      <c r="BF105">
        <f t="shared" si="227"/>
        <v>5.4</v>
      </c>
      <c r="BG105">
        <f t="shared" si="227"/>
        <v>2.6</v>
      </c>
      <c r="BH105">
        <f t="shared" si="227"/>
        <v>3.7</v>
      </c>
      <c r="BI105">
        <f t="shared" si="227"/>
        <v>5</v>
      </c>
      <c r="BJ105">
        <f t="shared" si="227"/>
        <v>2.7</v>
      </c>
      <c r="BK105">
        <f t="shared" si="227"/>
        <v>6.3</v>
      </c>
      <c r="BL105">
        <f t="shared" si="227"/>
        <v>1.3</v>
      </c>
      <c r="BM105">
        <f t="shared" si="227"/>
        <v>4849</v>
      </c>
      <c r="BN105">
        <f t="shared" si="227"/>
        <v>4556</v>
      </c>
      <c r="BO105">
        <f t="shared" si="227"/>
        <v>402</v>
      </c>
      <c r="BP105">
        <f t="shared" si="227"/>
        <v>360</v>
      </c>
      <c r="BQ105">
        <f t="shared" si="227"/>
        <v>993</v>
      </c>
      <c r="BR105">
        <f t="shared" si="227"/>
        <v>904</v>
      </c>
      <c r="BS105">
        <f t="shared" si="227"/>
        <v>509</v>
      </c>
      <c r="BT105">
        <f t="shared" si="227"/>
        <v>856</v>
      </c>
      <c r="BU105">
        <f t="shared" si="227"/>
        <v>293</v>
      </c>
      <c r="BV105">
        <f t="shared" si="226"/>
        <v>3.5</v>
      </c>
      <c r="BW105">
        <f t="shared" si="226"/>
        <v>3.9</v>
      </c>
      <c r="BX105">
        <f t="shared" si="226"/>
        <v>5.2</v>
      </c>
      <c r="BY105">
        <f t="shared" si="226"/>
        <v>2.2999999999999998</v>
      </c>
      <c r="BZ105">
        <f t="shared" si="226"/>
        <v>3.7</v>
      </c>
      <c r="CA105">
        <f t="shared" si="226"/>
        <v>4.8</v>
      </c>
      <c r="CB105">
        <f t="shared" si="226"/>
        <v>3</v>
      </c>
      <c r="CC105">
        <f t="shared" si="226"/>
        <v>6.2</v>
      </c>
      <c r="CD105">
        <f t="shared" si="226"/>
        <v>1.4</v>
      </c>
    </row>
    <row r="106" spans="1:82" x14ac:dyDescent="0.25">
      <c r="A106" s="7">
        <f>'DLX - JOLTS'!B107</f>
        <v>39539</v>
      </c>
      <c r="B106">
        <f t="shared" si="222"/>
        <v>3942</v>
      </c>
      <c r="C106">
        <f t="shared" si="222"/>
        <v>3549</v>
      </c>
      <c r="D106">
        <f t="shared" si="222"/>
        <v>89</v>
      </c>
      <c r="E106">
        <f t="shared" si="222"/>
        <v>281</v>
      </c>
      <c r="F106">
        <f t="shared" si="222"/>
        <v>602</v>
      </c>
      <c r="G106">
        <f t="shared" si="222"/>
        <v>777</v>
      </c>
      <c r="H106">
        <f t="shared" si="222"/>
        <v>728</v>
      </c>
      <c r="I106">
        <f t="shared" si="222"/>
        <v>526</v>
      </c>
      <c r="J106">
        <f t="shared" si="222"/>
        <v>393</v>
      </c>
      <c r="K106">
        <f t="shared" si="222"/>
        <v>4916</v>
      </c>
      <c r="L106">
        <f t="shared" si="223"/>
        <v>4604</v>
      </c>
      <c r="M106">
        <f t="shared" si="223"/>
        <v>393</v>
      </c>
      <c r="N106">
        <f t="shared" si="223"/>
        <v>340</v>
      </c>
      <c r="O106">
        <f t="shared" si="223"/>
        <v>1022</v>
      </c>
      <c r="P106">
        <f t="shared" si="223"/>
        <v>896</v>
      </c>
      <c r="Q106">
        <f t="shared" si="223"/>
        <v>567</v>
      </c>
      <c r="R106">
        <f t="shared" si="223"/>
        <v>858</v>
      </c>
      <c r="S106">
        <f t="shared" si="223"/>
        <v>312</v>
      </c>
      <c r="T106">
        <f t="shared" si="223"/>
        <v>2.8</v>
      </c>
      <c r="U106">
        <f t="shared" si="223"/>
        <v>3</v>
      </c>
      <c r="V106">
        <f t="shared" si="224"/>
        <v>1.2</v>
      </c>
      <c r="W106">
        <f t="shared" si="224"/>
        <v>2</v>
      </c>
      <c r="X106">
        <f t="shared" si="224"/>
        <v>2.2000000000000002</v>
      </c>
      <c r="Y106">
        <f t="shared" si="224"/>
        <v>4.0999999999999996</v>
      </c>
      <c r="Z106">
        <f t="shared" si="224"/>
        <v>3.7</v>
      </c>
      <c r="AA106">
        <f t="shared" si="224"/>
        <v>3.7</v>
      </c>
      <c r="AB106">
        <f t="shared" si="224"/>
        <v>1.7</v>
      </c>
      <c r="AC106">
        <f t="shared" si="201"/>
        <v>1.2470826991374937</v>
      </c>
      <c r="AD106">
        <f t="shared" si="202"/>
        <v>1.2972668357283741</v>
      </c>
      <c r="AE106">
        <f t="shared" si="203"/>
        <v>4.415730337078652</v>
      </c>
      <c r="AF106">
        <f t="shared" si="204"/>
        <v>1.209964412811388</v>
      </c>
      <c r="AG106">
        <f t="shared" si="205"/>
        <v>1.6976744186046511</v>
      </c>
      <c r="AH106">
        <f t="shared" si="206"/>
        <v>1.1531531531531531</v>
      </c>
      <c r="AI106">
        <f t="shared" si="207"/>
        <v>0.77884615384615385</v>
      </c>
      <c r="AJ106">
        <f t="shared" si="208"/>
        <v>1.6311787072243347</v>
      </c>
      <c r="AK106">
        <f t="shared" si="209"/>
        <v>0.79389312977099236</v>
      </c>
      <c r="AL106">
        <f t="shared" si="199"/>
        <v>2.1</v>
      </c>
      <c r="AM106">
        <f t="shared" ref="AM106:BB121" si="228">VLOOKUP($A106,JOLTS_data,AM$3+1)</f>
        <v>2.4</v>
      </c>
      <c r="AN106">
        <f t="shared" si="228"/>
        <v>2.2999999999999998</v>
      </c>
      <c r="AO106">
        <f t="shared" si="228"/>
        <v>1.3</v>
      </c>
      <c r="AP106">
        <f t="shared" si="228"/>
        <v>2.2999999999999998</v>
      </c>
      <c r="AQ106">
        <f t="shared" si="228"/>
        <v>2.9</v>
      </c>
      <c r="AR106">
        <f t="shared" si="228"/>
        <v>1.8</v>
      </c>
      <c r="AS106">
        <f t="shared" si="228"/>
        <v>4.4000000000000004</v>
      </c>
      <c r="AT106">
        <f t="shared" si="228"/>
        <v>0.7</v>
      </c>
      <c r="AU106">
        <f t="shared" si="228"/>
        <v>2888</v>
      </c>
      <c r="AV106">
        <f t="shared" si="228"/>
        <v>2738</v>
      </c>
      <c r="AW106">
        <f t="shared" si="228"/>
        <v>165</v>
      </c>
      <c r="AX106">
        <f t="shared" si="228"/>
        <v>176</v>
      </c>
      <c r="AY106">
        <f t="shared" si="228"/>
        <v>623</v>
      </c>
      <c r="AZ106">
        <f t="shared" si="228"/>
        <v>529</v>
      </c>
      <c r="BA106">
        <f t="shared" si="228"/>
        <v>333</v>
      </c>
      <c r="BB106">
        <f t="shared" si="228"/>
        <v>598</v>
      </c>
      <c r="BC106">
        <f t="shared" si="227"/>
        <v>150</v>
      </c>
      <c r="BD106">
        <f t="shared" si="227"/>
        <v>3.7</v>
      </c>
      <c r="BE106">
        <f t="shared" si="227"/>
        <v>4.2</v>
      </c>
      <c r="BF106">
        <f t="shared" si="227"/>
        <v>6.2</v>
      </c>
      <c r="BG106">
        <f t="shared" si="227"/>
        <v>2.9</v>
      </c>
      <c r="BH106">
        <f t="shared" si="227"/>
        <v>4.2</v>
      </c>
      <c r="BI106">
        <f t="shared" si="227"/>
        <v>5.2</v>
      </c>
      <c r="BJ106">
        <f t="shared" si="227"/>
        <v>2.8</v>
      </c>
      <c r="BK106">
        <f t="shared" si="227"/>
        <v>6.4</v>
      </c>
      <c r="BL106">
        <f t="shared" si="227"/>
        <v>1.3</v>
      </c>
      <c r="BM106">
        <f t="shared" si="227"/>
        <v>5132</v>
      </c>
      <c r="BN106">
        <f t="shared" si="227"/>
        <v>4834</v>
      </c>
      <c r="BO106">
        <f t="shared" si="227"/>
        <v>454</v>
      </c>
      <c r="BP106">
        <f t="shared" si="227"/>
        <v>389</v>
      </c>
      <c r="BQ106">
        <f t="shared" si="227"/>
        <v>1116</v>
      </c>
      <c r="BR106">
        <f t="shared" si="227"/>
        <v>938</v>
      </c>
      <c r="BS106">
        <f t="shared" si="227"/>
        <v>529</v>
      </c>
      <c r="BT106">
        <f t="shared" si="227"/>
        <v>863</v>
      </c>
      <c r="BU106">
        <f t="shared" si="227"/>
        <v>298</v>
      </c>
      <c r="BV106">
        <f t="shared" si="226"/>
        <v>3.6</v>
      </c>
      <c r="BW106">
        <f t="shared" si="226"/>
        <v>4</v>
      </c>
      <c r="BX106">
        <f t="shared" si="226"/>
        <v>5.4</v>
      </c>
      <c r="BY106">
        <f t="shared" si="226"/>
        <v>2.5</v>
      </c>
      <c r="BZ106">
        <f t="shared" si="226"/>
        <v>3.9</v>
      </c>
      <c r="CA106">
        <f t="shared" si="226"/>
        <v>5</v>
      </c>
      <c r="CB106">
        <f t="shared" si="226"/>
        <v>3</v>
      </c>
      <c r="CC106">
        <f t="shared" si="226"/>
        <v>6.3</v>
      </c>
      <c r="CD106">
        <f t="shared" si="226"/>
        <v>1.4</v>
      </c>
    </row>
    <row r="107" spans="1:82" x14ac:dyDescent="0.25">
      <c r="A107" s="7">
        <f>'DLX - JOLTS'!B108</f>
        <v>39569</v>
      </c>
      <c r="B107">
        <f t="shared" ref="B107:K116" si="229">VLOOKUP($A107,JOLTS_data,B$3+1)</f>
        <v>3931</v>
      </c>
      <c r="C107">
        <f t="shared" si="229"/>
        <v>3506</v>
      </c>
      <c r="D107">
        <f t="shared" si="229"/>
        <v>155</v>
      </c>
      <c r="E107">
        <f t="shared" si="229"/>
        <v>284</v>
      </c>
      <c r="F107">
        <f t="shared" si="229"/>
        <v>626</v>
      </c>
      <c r="G107">
        <f t="shared" si="229"/>
        <v>654</v>
      </c>
      <c r="H107">
        <f t="shared" si="229"/>
        <v>730</v>
      </c>
      <c r="I107">
        <f t="shared" si="229"/>
        <v>542</v>
      </c>
      <c r="J107">
        <f t="shared" si="229"/>
        <v>425</v>
      </c>
      <c r="K107">
        <f t="shared" si="229"/>
        <v>4684</v>
      </c>
      <c r="L107">
        <f t="shared" ref="L107:U116" si="230">VLOOKUP($A107,JOLTS_data,L$3+1)</f>
        <v>4377</v>
      </c>
      <c r="M107">
        <f t="shared" si="230"/>
        <v>364</v>
      </c>
      <c r="N107">
        <f t="shared" si="230"/>
        <v>323</v>
      </c>
      <c r="O107">
        <f t="shared" si="230"/>
        <v>915</v>
      </c>
      <c r="P107">
        <f t="shared" si="230"/>
        <v>818</v>
      </c>
      <c r="Q107">
        <f t="shared" si="230"/>
        <v>555</v>
      </c>
      <c r="R107">
        <f t="shared" si="230"/>
        <v>880</v>
      </c>
      <c r="S107">
        <f t="shared" si="230"/>
        <v>307</v>
      </c>
      <c r="T107">
        <f t="shared" si="230"/>
        <v>2.8</v>
      </c>
      <c r="U107">
        <f t="shared" si="230"/>
        <v>3</v>
      </c>
      <c r="V107">
        <f t="shared" ref="V107:AB116" si="231">VLOOKUP($A107,JOLTS_data,V$3+1)</f>
        <v>2.1</v>
      </c>
      <c r="W107">
        <f t="shared" si="231"/>
        <v>2</v>
      </c>
      <c r="X107">
        <f t="shared" si="231"/>
        <v>2.2999999999999998</v>
      </c>
      <c r="Y107">
        <f t="shared" si="231"/>
        <v>3.5</v>
      </c>
      <c r="Z107">
        <f t="shared" si="231"/>
        <v>3.7</v>
      </c>
      <c r="AA107">
        <f t="shared" si="231"/>
        <v>3.9</v>
      </c>
      <c r="AB107">
        <f t="shared" si="231"/>
        <v>1.9</v>
      </c>
      <c r="AC107">
        <f t="shared" si="201"/>
        <v>1.1915543118799288</v>
      </c>
      <c r="AD107">
        <f t="shared" si="202"/>
        <v>1.2484312606959498</v>
      </c>
      <c r="AE107">
        <f t="shared" si="203"/>
        <v>2.3483870967741933</v>
      </c>
      <c r="AF107">
        <f t="shared" si="204"/>
        <v>1.1373239436619718</v>
      </c>
      <c r="AG107">
        <f t="shared" si="205"/>
        <v>1.4616613418530351</v>
      </c>
      <c r="AH107">
        <f t="shared" si="206"/>
        <v>1.2507645259938838</v>
      </c>
      <c r="AI107">
        <f t="shared" si="207"/>
        <v>0.76027397260273977</v>
      </c>
      <c r="AJ107">
        <f t="shared" si="208"/>
        <v>1.6236162361623616</v>
      </c>
      <c r="AK107">
        <f t="shared" si="209"/>
        <v>0.72235294117647064</v>
      </c>
      <c r="AL107">
        <f t="shared" si="199"/>
        <v>1.9</v>
      </c>
      <c r="AM107">
        <f t="shared" si="228"/>
        <v>2.2000000000000002</v>
      </c>
      <c r="AN107">
        <f t="shared" si="228"/>
        <v>1.8</v>
      </c>
      <c r="AO107">
        <f t="shared" si="228"/>
        <v>1.2</v>
      </c>
      <c r="AP107">
        <f t="shared" si="228"/>
        <v>2.2000000000000002</v>
      </c>
      <c r="AQ107">
        <f t="shared" si="228"/>
        <v>2.6</v>
      </c>
      <c r="AR107">
        <f t="shared" si="228"/>
        <v>1.4</v>
      </c>
      <c r="AS107">
        <f t="shared" si="228"/>
        <v>4.7</v>
      </c>
      <c r="AT107">
        <f t="shared" si="228"/>
        <v>0.6</v>
      </c>
      <c r="AU107">
        <f t="shared" si="227"/>
        <v>2670</v>
      </c>
      <c r="AV107">
        <f t="shared" si="227"/>
        <v>2531</v>
      </c>
      <c r="AW107">
        <f t="shared" si="227"/>
        <v>132</v>
      </c>
      <c r="AX107">
        <f t="shared" si="227"/>
        <v>157</v>
      </c>
      <c r="AY107">
        <f t="shared" si="227"/>
        <v>592</v>
      </c>
      <c r="AZ107">
        <f t="shared" si="227"/>
        <v>473</v>
      </c>
      <c r="BA107">
        <f t="shared" si="227"/>
        <v>266</v>
      </c>
      <c r="BB107">
        <f t="shared" si="227"/>
        <v>632</v>
      </c>
      <c r="BC107">
        <f t="shared" si="227"/>
        <v>138</v>
      </c>
      <c r="BD107">
        <f t="shared" si="227"/>
        <v>3.5</v>
      </c>
      <c r="BE107">
        <f t="shared" si="227"/>
        <v>4</v>
      </c>
      <c r="BF107">
        <f t="shared" si="227"/>
        <v>5.6</v>
      </c>
      <c r="BG107">
        <f t="shared" si="227"/>
        <v>2.6</v>
      </c>
      <c r="BH107">
        <f t="shared" si="227"/>
        <v>3.8</v>
      </c>
      <c r="BI107">
        <f t="shared" si="227"/>
        <v>4.7</v>
      </c>
      <c r="BJ107">
        <f t="shared" si="227"/>
        <v>2.6</v>
      </c>
      <c r="BK107">
        <f t="shared" si="227"/>
        <v>6.8</v>
      </c>
      <c r="BL107">
        <f t="shared" si="227"/>
        <v>1.3</v>
      </c>
      <c r="BM107">
        <f t="shared" si="227"/>
        <v>4854</v>
      </c>
      <c r="BN107">
        <f t="shared" si="227"/>
        <v>4569</v>
      </c>
      <c r="BO107">
        <f t="shared" si="227"/>
        <v>410</v>
      </c>
      <c r="BP107">
        <f t="shared" si="227"/>
        <v>353</v>
      </c>
      <c r="BQ107">
        <f t="shared" si="227"/>
        <v>1007</v>
      </c>
      <c r="BR107">
        <f t="shared" si="227"/>
        <v>845</v>
      </c>
      <c r="BS107">
        <f t="shared" si="227"/>
        <v>498</v>
      </c>
      <c r="BT107">
        <f t="shared" si="227"/>
        <v>917</v>
      </c>
      <c r="BU107">
        <f t="shared" si="227"/>
        <v>285</v>
      </c>
      <c r="BV107">
        <f t="shared" si="226"/>
        <v>3.4</v>
      </c>
      <c r="BW107">
        <f t="shared" si="226"/>
        <v>3.8</v>
      </c>
      <c r="BX107">
        <f t="shared" si="226"/>
        <v>5</v>
      </c>
      <c r="BY107">
        <f t="shared" si="226"/>
        <v>2.4</v>
      </c>
      <c r="BZ107">
        <f t="shared" si="226"/>
        <v>3.5</v>
      </c>
      <c r="CA107">
        <f t="shared" si="226"/>
        <v>4.5999999999999996</v>
      </c>
      <c r="CB107">
        <f t="shared" si="226"/>
        <v>3</v>
      </c>
      <c r="CC107">
        <f t="shared" si="226"/>
        <v>6.5</v>
      </c>
      <c r="CD107">
        <f t="shared" si="226"/>
        <v>1.4</v>
      </c>
    </row>
    <row r="108" spans="1:82" x14ac:dyDescent="0.25">
      <c r="A108" s="7">
        <f>'DLX - JOLTS'!B109</f>
        <v>39600</v>
      </c>
      <c r="B108">
        <f t="shared" si="229"/>
        <v>3773</v>
      </c>
      <c r="C108">
        <f t="shared" si="229"/>
        <v>3339</v>
      </c>
      <c r="D108">
        <f t="shared" si="229"/>
        <v>107</v>
      </c>
      <c r="E108">
        <f t="shared" si="229"/>
        <v>252</v>
      </c>
      <c r="F108">
        <f t="shared" si="229"/>
        <v>541</v>
      </c>
      <c r="G108">
        <f t="shared" si="229"/>
        <v>737</v>
      </c>
      <c r="H108">
        <f t="shared" si="229"/>
        <v>732</v>
      </c>
      <c r="I108">
        <f t="shared" si="229"/>
        <v>478</v>
      </c>
      <c r="J108">
        <f t="shared" si="229"/>
        <v>433</v>
      </c>
      <c r="K108">
        <f t="shared" si="229"/>
        <v>4782</v>
      </c>
      <c r="L108">
        <f t="shared" si="230"/>
        <v>4475</v>
      </c>
      <c r="M108">
        <f t="shared" si="230"/>
        <v>397</v>
      </c>
      <c r="N108">
        <f t="shared" si="230"/>
        <v>311</v>
      </c>
      <c r="O108">
        <f t="shared" si="230"/>
        <v>1000</v>
      </c>
      <c r="P108">
        <f t="shared" si="230"/>
        <v>931</v>
      </c>
      <c r="Q108">
        <f t="shared" si="230"/>
        <v>514</v>
      </c>
      <c r="R108">
        <f t="shared" si="230"/>
        <v>807</v>
      </c>
      <c r="S108">
        <f t="shared" si="230"/>
        <v>308</v>
      </c>
      <c r="T108">
        <f t="shared" si="230"/>
        <v>2.7</v>
      </c>
      <c r="U108">
        <f t="shared" si="230"/>
        <v>2.8</v>
      </c>
      <c r="V108">
        <f t="shared" si="231"/>
        <v>1.5</v>
      </c>
      <c r="W108">
        <f t="shared" si="231"/>
        <v>1.8</v>
      </c>
      <c r="X108">
        <f t="shared" si="231"/>
        <v>2</v>
      </c>
      <c r="Y108">
        <f t="shared" si="231"/>
        <v>4</v>
      </c>
      <c r="Z108">
        <f t="shared" si="231"/>
        <v>3.7</v>
      </c>
      <c r="AA108">
        <f t="shared" si="231"/>
        <v>3.4</v>
      </c>
      <c r="AB108">
        <f t="shared" si="231"/>
        <v>1.9</v>
      </c>
      <c r="AC108">
        <f t="shared" si="201"/>
        <v>1.2674264510999205</v>
      </c>
      <c r="AD108">
        <f t="shared" si="202"/>
        <v>1.3402216232404911</v>
      </c>
      <c r="AE108">
        <f t="shared" si="203"/>
        <v>3.7102803738317758</v>
      </c>
      <c r="AF108">
        <f t="shared" si="204"/>
        <v>1.2341269841269842</v>
      </c>
      <c r="AG108">
        <f t="shared" si="205"/>
        <v>1.8484288354898337</v>
      </c>
      <c r="AH108">
        <f t="shared" si="206"/>
        <v>1.2632293080054273</v>
      </c>
      <c r="AI108">
        <f t="shared" si="207"/>
        <v>0.70218579234972678</v>
      </c>
      <c r="AJ108">
        <f t="shared" si="208"/>
        <v>1.6882845188284519</v>
      </c>
      <c r="AK108">
        <f t="shared" si="209"/>
        <v>0.71131639722863738</v>
      </c>
      <c r="AL108">
        <f t="shared" si="199"/>
        <v>1.9</v>
      </c>
      <c r="AM108">
        <f t="shared" si="228"/>
        <v>2.2000000000000002</v>
      </c>
      <c r="AN108">
        <f t="shared" si="228"/>
        <v>2</v>
      </c>
      <c r="AO108">
        <f t="shared" si="228"/>
        <v>1.2</v>
      </c>
      <c r="AP108">
        <f t="shared" si="228"/>
        <v>2.2000000000000002</v>
      </c>
      <c r="AQ108">
        <f t="shared" si="228"/>
        <v>2.7</v>
      </c>
      <c r="AR108">
        <f t="shared" si="228"/>
        <v>1.5</v>
      </c>
      <c r="AS108">
        <f t="shared" si="228"/>
        <v>4.3</v>
      </c>
      <c r="AT108">
        <f t="shared" si="228"/>
        <v>0.6</v>
      </c>
      <c r="AU108">
        <f t="shared" si="227"/>
        <v>2658</v>
      </c>
      <c r="AV108">
        <f t="shared" si="227"/>
        <v>2526</v>
      </c>
      <c r="AW108">
        <f t="shared" si="227"/>
        <v>145</v>
      </c>
      <c r="AX108">
        <f t="shared" si="227"/>
        <v>161</v>
      </c>
      <c r="AY108">
        <f t="shared" si="227"/>
        <v>582</v>
      </c>
      <c r="AZ108">
        <f t="shared" si="227"/>
        <v>478</v>
      </c>
      <c r="BA108">
        <f t="shared" si="227"/>
        <v>284</v>
      </c>
      <c r="BB108">
        <f t="shared" si="227"/>
        <v>576</v>
      </c>
      <c r="BC108">
        <f t="shared" si="227"/>
        <v>131</v>
      </c>
      <c r="BD108">
        <f t="shared" si="227"/>
        <v>3.6</v>
      </c>
      <c r="BE108">
        <f t="shared" si="227"/>
        <v>4.0999999999999996</v>
      </c>
      <c r="BF108">
        <f t="shared" si="227"/>
        <v>6.3</v>
      </c>
      <c r="BG108">
        <f t="shared" si="227"/>
        <v>2.8</v>
      </c>
      <c r="BH108">
        <f t="shared" si="227"/>
        <v>4.0999999999999996</v>
      </c>
      <c r="BI108">
        <f t="shared" si="227"/>
        <v>5.3</v>
      </c>
      <c r="BJ108">
        <f t="shared" si="227"/>
        <v>2.5</v>
      </c>
      <c r="BK108">
        <f t="shared" si="227"/>
        <v>6.2</v>
      </c>
      <c r="BL108">
        <f t="shared" si="227"/>
        <v>1.2</v>
      </c>
      <c r="BM108">
        <f t="shared" si="227"/>
        <v>4948</v>
      </c>
      <c r="BN108">
        <f t="shared" si="227"/>
        <v>4676</v>
      </c>
      <c r="BO108">
        <f t="shared" si="227"/>
        <v>451</v>
      </c>
      <c r="BP108">
        <f t="shared" si="227"/>
        <v>376</v>
      </c>
      <c r="BQ108">
        <f t="shared" si="227"/>
        <v>1085</v>
      </c>
      <c r="BR108">
        <f t="shared" si="227"/>
        <v>941</v>
      </c>
      <c r="BS108">
        <f t="shared" si="227"/>
        <v>471</v>
      </c>
      <c r="BT108">
        <f t="shared" si="227"/>
        <v>829</v>
      </c>
      <c r="BU108">
        <f t="shared" si="227"/>
        <v>272</v>
      </c>
      <c r="BV108">
        <f t="shared" si="226"/>
        <v>3.5</v>
      </c>
      <c r="BW108">
        <f t="shared" si="226"/>
        <v>3.9</v>
      </c>
      <c r="BX108">
        <f t="shared" si="226"/>
        <v>5.5</v>
      </c>
      <c r="BY108">
        <f t="shared" si="226"/>
        <v>2.2999999999999998</v>
      </c>
      <c r="BZ108">
        <f t="shared" si="226"/>
        <v>3.8</v>
      </c>
      <c r="CA108">
        <f t="shared" si="226"/>
        <v>5.2</v>
      </c>
      <c r="CB108">
        <f t="shared" si="226"/>
        <v>2.7</v>
      </c>
      <c r="CC108">
        <f t="shared" si="226"/>
        <v>6</v>
      </c>
      <c r="CD108">
        <f t="shared" si="226"/>
        <v>1.4</v>
      </c>
    </row>
    <row r="109" spans="1:82" x14ac:dyDescent="0.25">
      <c r="A109" s="7">
        <f>'DLX - JOLTS'!B110</f>
        <v>39630</v>
      </c>
      <c r="B109">
        <f t="shared" si="229"/>
        <v>3786</v>
      </c>
      <c r="C109">
        <f t="shared" si="229"/>
        <v>3354</v>
      </c>
      <c r="D109">
        <f t="shared" si="229"/>
        <v>108</v>
      </c>
      <c r="E109">
        <f t="shared" si="229"/>
        <v>250</v>
      </c>
      <c r="F109">
        <f t="shared" si="229"/>
        <v>622</v>
      </c>
      <c r="G109">
        <f t="shared" si="229"/>
        <v>661</v>
      </c>
      <c r="H109">
        <f t="shared" si="229"/>
        <v>748</v>
      </c>
      <c r="I109">
        <f t="shared" si="229"/>
        <v>432</v>
      </c>
      <c r="J109">
        <f t="shared" si="229"/>
        <v>433</v>
      </c>
      <c r="K109">
        <f t="shared" si="229"/>
        <v>4505</v>
      </c>
      <c r="L109">
        <f t="shared" si="230"/>
        <v>4208</v>
      </c>
      <c r="M109">
        <f t="shared" si="230"/>
        <v>360</v>
      </c>
      <c r="N109">
        <f t="shared" si="230"/>
        <v>263</v>
      </c>
      <c r="O109">
        <f t="shared" si="230"/>
        <v>977</v>
      </c>
      <c r="P109">
        <f t="shared" si="230"/>
        <v>807</v>
      </c>
      <c r="Q109">
        <f t="shared" si="230"/>
        <v>521</v>
      </c>
      <c r="R109">
        <f t="shared" si="230"/>
        <v>800</v>
      </c>
      <c r="S109">
        <f t="shared" si="230"/>
        <v>297</v>
      </c>
      <c r="T109">
        <f t="shared" si="230"/>
        <v>2.7</v>
      </c>
      <c r="U109">
        <f t="shared" si="230"/>
        <v>2.8</v>
      </c>
      <c r="V109">
        <f t="shared" si="231"/>
        <v>1.5</v>
      </c>
      <c r="W109">
        <f t="shared" si="231"/>
        <v>1.8</v>
      </c>
      <c r="X109">
        <f t="shared" si="231"/>
        <v>2.2999999999999998</v>
      </c>
      <c r="Y109">
        <f t="shared" si="231"/>
        <v>3.6</v>
      </c>
      <c r="Z109">
        <f t="shared" si="231"/>
        <v>3.8</v>
      </c>
      <c r="AA109">
        <f t="shared" si="231"/>
        <v>3.1</v>
      </c>
      <c r="AB109">
        <f t="shared" si="231"/>
        <v>1.9</v>
      </c>
      <c r="AC109">
        <f t="shared" si="201"/>
        <v>1.1899101954569467</v>
      </c>
      <c r="AD109">
        <f t="shared" si="202"/>
        <v>1.2546213476446035</v>
      </c>
      <c r="AE109">
        <f t="shared" si="203"/>
        <v>3.3333333333333335</v>
      </c>
      <c r="AF109">
        <f t="shared" si="204"/>
        <v>1.052</v>
      </c>
      <c r="AG109">
        <f t="shared" si="205"/>
        <v>1.5707395498392283</v>
      </c>
      <c r="AH109">
        <f t="shared" si="206"/>
        <v>1.2208774583963691</v>
      </c>
      <c r="AI109">
        <f t="shared" si="207"/>
        <v>0.696524064171123</v>
      </c>
      <c r="AJ109">
        <f t="shared" si="208"/>
        <v>1.8518518518518519</v>
      </c>
      <c r="AK109">
        <f t="shared" si="209"/>
        <v>0.68591224018475749</v>
      </c>
      <c r="AL109">
        <f t="shared" si="199"/>
        <v>1.8</v>
      </c>
      <c r="AM109">
        <f t="shared" si="228"/>
        <v>2</v>
      </c>
      <c r="AN109">
        <f t="shared" si="228"/>
        <v>2.1</v>
      </c>
      <c r="AO109">
        <f t="shared" si="228"/>
        <v>1</v>
      </c>
      <c r="AP109">
        <f t="shared" si="228"/>
        <v>2</v>
      </c>
      <c r="AQ109">
        <f t="shared" si="228"/>
        <v>2.5</v>
      </c>
      <c r="AR109">
        <f t="shared" si="228"/>
        <v>1.6</v>
      </c>
      <c r="AS109">
        <f t="shared" si="228"/>
        <v>4.0999999999999996</v>
      </c>
      <c r="AT109">
        <f t="shared" si="228"/>
        <v>0.6</v>
      </c>
      <c r="AU109">
        <f t="shared" si="227"/>
        <v>2454</v>
      </c>
      <c r="AV109">
        <f t="shared" si="227"/>
        <v>2330</v>
      </c>
      <c r="AW109">
        <f t="shared" si="227"/>
        <v>147</v>
      </c>
      <c r="AX109">
        <f t="shared" si="227"/>
        <v>141</v>
      </c>
      <c r="AY109">
        <f t="shared" si="227"/>
        <v>538</v>
      </c>
      <c r="AZ109">
        <f t="shared" si="227"/>
        <v>437</v>
      </c>
      <c r="BA109">
        <f t="shared" si="227"/>
        <v>293</v>
      </c>
      <c r="BB109">
        <f t="shared" si="227"/>
        <v>545</v>
      </c>
      <c r="BC109">
        <f t="shared" si="227"/>
        <v>124</v>
      </c>
      <c r="BD109">
        <f t="shared" si="227"/>
        <v>3.4</v>
      </c>
      <c r="BE109">
        <f t="shared" si="227"/>
        <v>3.9</v>
      </c>
      <c r="BF109">
        <f t="shared" si="227"/>
        <v>5.8</v>
      </c>
      <c r="BG109">
        <f t="shared" si="227"/>
        <v>2.5</v>
      </c>
      <c r="BH109">
        <f t="shared" si="227"/>
        <v>3.9</v>
      </c>
      <c r="BI109">
        <f t="shared" si="227"/>
        <v>4.9000000000000004</v>
      </c>
      <c r="BJ109">
        <f t="shared" si="227"/>
        <v>2.5</v>
      </c>
      <c r="BK109">
        <f t="shared" si="227"/>
        <v>5.9</v>
      </c>
      <c r="BL109">
        <f t="shared" si="227"/>
        <v>1.1000000000000001</v>
      </c>
      <c r="BM109">
        <f t="shared" si="227"/>
        <v>4680</v>
      </c>
      <c r="BN109">
        <f t="shared" si="227"/>
        <v>4423</v>
      </c>
      <c r="BO109">
        <f t="shared" si="227"/>
        <v>415</v>
      </c>
      <c r="BP109">
        <f t="shared" si="227"/>
        <v>334</v>
      </c>
      <c r="BQ109">
        <f t="shared" si="227"/>
        <v>1032</v>
      </c>
      <c r="BR109">
        <f t="shared" si="227"/>
        <v>868</v>
      </c>
      <c r="BS109">
        <f t="shared" si="227"/>
        <v>479</v>
      </c>
      <c r="BT109">
        <f t="shared" si="227"/>
        <v>794</v>
      </c>
      <c r="BU109">
        <f t="shared" si="227"/>
        <v>256</v>
      </c>
      <c r="BV109">
        <f t="shared" si="226"/>
        <v>3.3</v>
      </c>
      <c r="BW109">
        <f t="shared" si="226"/>
        <v>3.7</v>
      </c>
      <c r="BX109">
        <f t="shared" si="226"/>
        <v>5</v>
      </c>
      <c r="BY109">
        <f t="shared" si="226"/>
        <v>2</v>
      </c>
      <c r="BZ109">
        <f t="shared" si="226"/>
        <v>3.7</v>
      </c>
      <c r="CA109">
        <f t="shared" si="226"/>
        <v>4.5</v>
      </c>
      <c r="CB109">
        <f t="shared" si="226"/>
        <v>2.8</v>
      </c>
      <c r="CC109">
        <f t="shared" si="226"/>
        <v>5.9</v>
      </c>
      <c r="CD109">
        <f t="shared" si="226"/>
        <v>1.3</v>
      </c>
    </row>
    <row r="110" spans="1:82" x14ac:dyDescent="0.25">
      <c r="A110" s="7">
        <f>'DLX - JOLTS'!B111</f>
        <v>39661</v>
      </c>
      <c r="B110">
        <f t="shared" si="229"/>
        <v>3647</v>
      </c>
      <c r="C110">
        <f t="shared" si="229"/>
        <v>3232</v>
      </c>
      <c r="D110">
        <f t="shared" si="229"/>
        <v>86</v>
      </c>
      <c r="E110">
        <f t="shared" si="229"/>
        <v>253</v>
      </c>
      <c r="F110">
        <f t="shared" si="229"/>
        <v>555</v>
      </c>
      <c r="G110">
        <f t="shared" si="229"/>
        <v>690</v>
      </c>
      <c r="H110">
        <f t="shared" si="229"/>
        <v>697</v>
      </c>
      <c r="I110">
        <f t="shared" si="229"/>
        <v>412</v>
      </c>
      <c r="J110">
        <f t="shared" si="229"/>
        <v>416</v>
      </c>
      <c r="K110">
        <f t="shared" si="229"/>
        <v>4603</v>
      </c>
      <c r="L110">
        <f t="shared" si="230"/>
        <v>4297</v>
      </c>
      <c r="M110">
        <f t="shared" si="230"/>
        <v>401</v>
      </c>
      <c r="N110">
        <f t="shared" si="230"/>
        <v>279</v>
      </c>
      <c r="O110">
        <f t="shared" si="230"/>
        <v>977</v>
      </c>
      <c r="P110">
        <f t="shared" si="230"/>
        <v>798</v>
      </c>
      <c r="Q110">
        <f t="shared" si="230"/>
        <v>523</v>
      </c>
      <c r="R110">
        <f t="shared" si="230"/>
        <v>816</v>
      </c>
      <c r="S110">
        <f t="shared" si="230"/>
        <v>306</v>
      </c>
      <c r="T110">
        <f t="shared" si="230"/>
        <v>2.6</v>
      </c>
      <c r="U110">
        <f t="shared" si="230"/>
        <v>2.8</v>
      </c>
      <c r="V110">
        <f t="shared" si="231"/>
        <v>1.2</v>
      </c>
      <c r="W110">
        <f t="shared" si="231"/>
        <v>1.9</v>
      </c>
      <c r="X110">
        <f t="shared" si="231"/>
        <v>2.1</v>
      </c>
      <c r="Y110">
        <f t="shared" si="231"/>
        <v>3.8</v>
      </c>
      <c r="Z110">
        <f t="shared" si="231"/>
        <v>3.5</v>
      </c>
      <c r="AA110">
        <f t="shared" si="231"/>
        <v>3</v>
      </c>
      <c r="AB110">
        <f t="shared" si="231"/>
        <v>1.8</v>
      </c>
      <c r="AC110">
        <f t="shared" si="201"/>
        <v>1.2621332602138744</v>
      </c>
      <c r="AD110">
        <f t="shared" si="202"/>
        <v>1.3295173267326732</v>
      </c>
      <c r="AE110">
        <f t="shared" si="203"/>
        <v>4.6627906976744189</v>
      </c>
      <c r="AF110">
        <f t="shared" si="204"/>
        <v>1.1027667984189724</v>
      </c>
      <c r="AG110">
        <f t="shared" si="205"/>
        <v>1.7603603603603604</v>
      </c>
      <c r="AH110">
        <f t="shared" si="206"/>
        <v>1.1565217391304348</v>
      </c>
      <c r="AI110">
        <f t="shared" si="207"/>
        <v>0.75035868005738882</v>
      </c>
      <c r="AJ110">
        <f t="shared" si="208"/>
        <v>1.9805825242718447</v>
      </c>
      <c r="AK110">
        <f t="shared" si="209"/>
        <v>0.73557692307692313</v>
      </c>
      <c r="AL110">
        <f t="shared" si="199"/>
        <v>1.8</v>
      </c>
      <c r="AM110">
        <f t="shared" si="228"/>
        <v>2</v>
      </c>
      <c r="AN110">
        <f t="shared" si="228"/>
        <v>2.2000000000000002</v>
      </c>
      <c r="AO110">
        <f t="shared" si="228"/>
        <v>1.1000000000000001</v>
      </c>
      <c r="AP110">
        <f t="shared" si="228"/>
        <v>2.1</v>
      </c>
      <c r="AQ110">
        <f t="shared" si="228"/>
        <v>2</v>
      </c>
      <c r="AR110">
        <f t="shared" si="228"/>
        <v>1.5</v>
      </c>
      <c r="AS110">
        <f t="shared" si="228"/>
        <v>3.8</v>
      </c>
      <c r="AT110">
        <f t="shared" si="228"/>
        <v>0.6</v>
      </c>
      <c r="AU110">
        <f t="shared" si="227"/>
        <v>2462</v>
      </c>
      <c r="AV110">
        <f t="shared" si="227"/>
        <v>2318</v>
      </c>
      <c r="AW110">
        <f t="shared" si="227"/>
        <v>158</v>
      </c>
      <c r="AX110">
        <f t="shared" si="227"/>
        <v>141</v>
      </c>
      <c r="AY110">
        <f t="shared" si="227"/>
        <v>561</v>
      </c>
      <c r="AZ110">
        <f t="shared" si="227"/>
        <v>357</v>
      </c>
      <c r="BA110">
        <f t="shared" si="227"/>
        <v>282</v>
      </c>
      <c r="BB110">
        <f t="shared" si="227"/>
        <v>516</v>
      </c>
      <c r="BC110">
        <f t="shared" si="227"/>
        <v>143</v>
      </c>
      <c r="BD110">
        <f t="shared" si="227"/>
        <v>3.6</v>
      </c>
      <c r="BE110">
        <f t="shared" si="227"/>
        <v>4</v>
      </c>
      <c r="BF110">
        <f t="shared" si="227"/>
        <v>6.1</v>
      </c>
      <c r="BG110">
        <f t="shared" si="227"/>
        <v>2.5</v>
      </c>
      <c r="BH110">
        <f t="shared" si="227"/>
        <v>4.0999999999999996</v>
      </c>
      <c r="BI110">
        <f t="shared" ref="AU110:BU116" si="232">VLOOKUP($A110,JOLTS_data,BI$3+1)</f>
        <v>4.9000000000000004</v>
      </c>
      <c r="BJ110">
        <f t="shared" si="232"/>
        <v>2.6</v>
      </c>
      <c r="BK110">
        <f t="shared" si="232"/>
        <v>6.4</v>
      </c>
      <c r="BL110">
        <f t="shared" si="232"/>
        <v>1.3</v>
      </c>
      <c r="BM110">
        <f t="shared" si="232"/>
        <v>4891</v>
      </c>
      <c r="BN110">
        <f t="shared" si="232"/>
        <v>4605</v>
      </c>
      <c r="BO110">
        <f t="shared" si="232"/>
        <v>433</v>
      </c>
      <c r="BP110">
        <f t="shared" si="232"/>
        <v>331</v>
      </c>
      <c r="BQ110">
        <f t="shared" si="232"/>
        <v>1087</v>
      </c>
      <c r="BR110">
        <f t="shared" si="232"/>
        <v>871</v>
      </c>
      <c r="BS110">
        <f t="shared" si="232"/>
        <v>488</v>
      </c>
      <c r="BT110">
        <f t="shared" si="232"/>
        <v>859</v>
      </c>
      <c r="BU110">
        <f t="shared" si="232"/>
        <v>286</v>
      </c>
      <c r="BV110">
        <f t="shared" si="226"/>
        <v>3.4</v>
      </c>
      <c r="BW110">
        <f t="shared" si="226"/>
        <v>3.8</v>
      </c>
      <c r="BX110">
        <f t="shared" si="226"/>
        <v>5.6</v>
      </c>
      <c r="BY110">
        <f t="shared" si="226"/>
        <v>2.1</v>
      </c>
      <c r="BZ110">
        <f t="shared" si="226"/>
        <v>3.7</v>
      </c>
      <c r="CA110">
        <f t="shared" si="226"/>
        <v>4.5</v>
      </c>
      <c r="CB110">
        <f t="shared" si="226"/>
        <v>2.8</v>
      </c>
      <c r="CC110">
        <f t="shared" si="226"/>
        <v>6.1</v>
      </c>
      <c r="CD110">
        <f t="shared" si="226"/>
        <v>1.4</v>
      </c>
    </row>
    <row r="111" spans="1:82" x14ac:dyDescent="0.25">
      <c r="A111" s="7">
        <f>'DLX - JOLTS'!B112</f>
        <v>39692</v>
      </c>
      <c r="B111">
        <f t="shared" si="229"/>
        <v>3209</v>
      </c>
      <c r="C111">
        <f t="shared" si="229"/>
        <v>2803</v>
      </c>
      <c r="D111">
        <f t="shared" si="229"/>
        <v>128</v>
      </c>
      <c r="E111">
        <f t="shared" si="229"/>
        <v>215</v>
      </c>
      <c r="F111">
        <f t="shared" si="229"/>
        <v>523</v>
      </c>
      <c r="G111">
        <f t="shared" si="229"/>
        <v>605</v>
      </c>
      <c r="H111">
        <f t="shared" si="229"/>
        <v>580</v>
      </c>
      <c r="I111">
        <f t="shared" si="229"/>
        <v>369</v>
      </c>
      <c r="J111">
        <f t="shared" si="229"/>
        <v>406</v>
      </c>
      <c r="K111">
        <f t="shared" si="229"/>
        <v>4383</v>
      </c>
      <c r="L111">
        <f t="shared" si="230"/>
        <v>4109</v>
      </c>
      <c r="M111">
        <f t="shared" si="230"/>
        <v>356</v>
      </c>
      <c r="N111">
        <f t="shared" si="230"/>
        <v>288</v>
      </c>
      <c r="O111">
        <f t="shared" si="230"/>
        <v>906</v>
      </c>
      <c r="P111">
        <f t="shared" si="230"/>
        <v>789</v>
      </c>
      <c r="Q111">
        <f t="shared" si="230"/>
        <v>493</v>
      </c>
      <c r="R111">
        <f t="shared" si="230"/>
        <v>791</v>
      </c>
      <c r="S111">
        <f t="shared" si="230"/>
        <v>274</v>
      </c>
      <c r="T111">
        <f t="shared" si="230"/>
        <v>2.2999999999999998</v>
      </c>
      <c r="U111">
        <f t="shared" si="230"/>
        <v>2.4</v>
      </c>
      <c r="V111">
        <f t="shared" si="231"/>
        <v>1.8</v>
      </c>
      <c r="W111">
        <f t="shared" si="231"/>
        <v>1.6</v>
      </c>
      <c r="X111">
        <f t="shared" si="231"/>
        <v>2</v>
      </c>
      <c r="Y111">
        <f t="shared" si="231"/>
        <v>3.3</v>
      </c>
      <c r="Z111">
        <f t="shared" si="231"/>
        <v>3</v>
      </c>
      <c r="AA111">
        <f t="shared" si="231"/>
        <v>2.7</v>
      </c>
      <c r="AB111">
        <f t="shared" si="231"/>
        <v>1.8</v>
      </c>
      <c r="AC111">
        <f t="shared" si="201"/>
        <v>1.365846057961982</v>
      </c>
      <c r="AD111">
        <f t="shared" si="202"/>
        <v>1.4659293613985016</v>
      </c>
      <c r="AE111">
        <f t="shared" si="203"/>
        <v>2.78125</v>
      </c>
      <c r="AF111">
        <f t="shared" si="204"/>
        <v>1.3395348837209302</v>
      </c>
      <c r="AG111">
        <f t="shared" si="205"/>
        <v>1.7323135755258126</v>
      </c>
      <c r="AH111">
        <f t="shared" si="206"/>
        <v>1.3041322314049586</v>
      </c>
      <c r="AI111">
        <f t="shared" si="207"/>
        <v>0.85</v>
      </c>
      <c r="AJ111">
        <f t="shared" si="208"/>
        <v>2.1436314363143629</v>
      </c>
      <c r="AK111">
        <f t="shared" si="209"/>
        <v>0.67487684729064035</v>
      </c>
      <c r="AL111">
        <f t="shared" si="199"/>
        <v>1.8</v>
      </c>
      <c r="AM111">
        <f t="shared" si="228"/>
        <v>2</v>
      </c>
      <c r="AN111">
        <f t="shared" si="228"/>
        <v>1.6</v>
      </c>
      <c r="AO111">
        <f t="shared" si="228"/>
        <v>1.1000000000000001</v>
      </c>
      <c r="AP111">
        <f t="shared" si="228"/>
        <v>2.1</v>
      </c>
      <c r="AQ111">
        <f t="shared" si="228"/>
        <v>2.2999999999999998</v>
      </c>
      <c r="AR111">
        <f t="shared" si="228"/>
        <v>1.5</v>
      </c>
      <c r="AS111">
        <f t="shared" si="228"/>
        <v>4</v>
      </c>
      <c r="AT111">
        <f t="shared" si="228"/>
        <v>0.6</v>
      </c>
      <c r="AU111">
        <f t="shared" si="232"/>
        <v>2453</v>
      </c>
      <c r="AV111">
        <f t="shared" si="232"/>
        <v>2318</v>
      </c>
      <c r="AW111">
        <f t="shared" si="232"/>
        <v>110</v>
      </c>
      <c r="AX111">
        <f t="shared" si="232"/>
        <v>150</v>
      </c>
      <c r="AY111">
        <f t="shared" si="232"/>
        <v>558</v>
      </c>
      <c r="AZ111">
        <f t="shared" si="232"/>
        <v>404</v>
      </c>
      <c r="BA111">
        <f t="shared" si="232"/>
        <v>277</v>
      </c>
      <c r="BB111">
        <f t="shared" si="232"/>
        <v>534</v>
      </c>
      <c r="BC111">
        <f t="shared" si="232"/>
        <v>136</v>
      </c>
      <c r="BD111">
        <f t="shared" si="232"/>
        <v>3.5</v>
      </c>
      <c r="BE111">
        <f t="shared" si="232"/>
        <v>4</v>
      </c>
      <c r="BF111">
        <f t="shared" si="232"/>
        <v>6.1</v>
      </c>
      <c r="BG111">
        <f t="shared" si="232"/>
        <v>2.8</v>
      </c>
      <c r="BH111">
        <f t="shared" si="232"/>
        <v>4</v>
      </c>
      <c r="BI111">
        <f t="shared" si="232"/>
        <v>4.9000000000000004</v>
      </c>
      <c r="BJ111">
        <f t="shared" si="232"/>
        <v>2.4</v>
      </c>
      <c r="BK111">
        <f t="shared" si="232"/>
        <v>6.1</v>
      </c>
      <c r="BL111">
        <f t="shared" si="232"/>
        <v>1.3</v>
      </c>
      <c r="BM111">
        <f t="shared" si="232"/>
        <v>4786</v>
      </c>
      <c r="BN111">
        <f t="shared" si="232"/>
        <v>4499</v>
      </c>
      <c r="BO111">
        <f t="shared" si="232"/>
        <v>430</v>
      </c>
      <c r="BP111">
        <f t="shared" si="232"/>
        <v>370</v>
      </c>
      <c r="BQ111">
        <f t="shared" si="232"/>
        <v>1032</v>
      </c>
      <c r="BR111">
        <f t="shared" si="232"/>
        <v>864</v>
      </c>
      <c r="BS111">
        <f t="shared" si="232"/>
        <v>463</v>
      </c>
      <c r="BT111">
        <f t="shared" si="232"/>
        <v>816</v>
      </c>
      <c r="BU111">
        <f t="shared" si="232"/>
        <v>287</v>
      </c>
      <c r="BV111">
        <f t="shared" si="226"/>
        <v>3.2</v>
      </c>
      <c r="BW111">
        <f t="shared" si="226"/>
        <v>3.6</v>
      </c>
      <c r="BX111">
        <f t="shared" si="226"/>
        <v>5</v>
      </c>
      <c r="BY111">
        <f t="shared" si="226"/>
        <v>2.2000000000000002</v>
      </c>
      <c r="BZ111">
        <f t="shared" si="226"/>
        <v>3.5</v>
      </c>
      <c r="CA111">
        <f t="shared" si="226"/>
        <v>4.5</v>
      </c>
      <c r="CB111">
        <f t="shared" si="226"/>
        <v>2.6</v>
      </c>
      <c r="CC111">
        <f t="shared" si="226"/>
        <v>5.9</v>
      </c>
      <c r="CD111">
        <f t="shared" si="226"/>
        <v>1.2</v>
      </c>
    </row>
    <row r="112" spans="1:82" x14ac:dyDescent="0.25">
      <c r="A112" s="7">
        <f>'DLX - JOLTS'!B113</f>
        <v>39722</v>
      </c>
      <c r="B112">
        <f t="shared" si="229"/>
        <v>3383</v>
      </c>
      <c r="C112">
        <f t="shared" si="229"/>
        <v>2995</v>
      </c>
      <c r="D112">
        <f t="shared" si="229"/>
        <v>71</v>
      </c>
      <c r="E112">
        <f t="shared" si="229"/>
        <v>233</v>
      </c>
      <c r="F112">
        <f t="shared" si="229"/>
        <v>623</v>
      </c>
      <c r="G112">
        <f t="shared" si="229"/>
        <v>610</v>
      </c>
      <c r="H112">
        <f t="shared" si="229"/>
        <v>628</v>
      </c>
      <c r="I112">
        <f t="shared" si="229"/>
        <v>405</v>
      </c>
      <c r="J112">
        <f t="shared" si="229"/>
        <v>388</v>
      </c>
      <c r="K112">
        <f t="shared" si="229"/>
        <v>4463</v>
      </c>
      <c r="L112">
        <f t="shared" si="230"/>
        <v>4183</v>
      </c>
      <c r="M112">
        <f t="shared" si="230"/>
        <v>370</v>
      </c>
      <c r="N112">
        <f t="shared" si="230"/>
        <v>309</v>
      </c>
      <c r="O112">
        <f t="shared" si="230"/>
        <v>947</v>
      </c>
      <c r="P112">
        <f t="shared" si="230"/>
        <v>780</v>
      </c>
      <c r="Q112">
        <f t="shared" si="230"/>
        <v>525</v>
      </c>
      <c r="R112">
        <f t="shared" si="230"/>
        <v>783</v>
      </c>
      <c r="S112">
        <f t="shared" si="230"/>
        <v>279</v>
      </c>
      <c r="T112">
        <f t="shared" si="230"/>
        <v>2.4</v>
      </c>
      <c r="U112">
        <f t="shared" si="230"/>
        <v>2.6</v>
      </c>
      <c r="V112">
        <f t="shared" si="231"/>
        <v>1</v>
      </c>
      <c r="W112">
        <f t="shared" si="231"/>
        <v>1.7</v>
      </c>
      <c r="X112">
        <f t="shared" si="231"/>
        <v>2.2999999999999998</v>
      </c>
      <c r="Y112">
        <f t="shared" si="231"/>
        <v>3.4</v>
      </c>
      <c r="Z112">
        <f t="shared" si="231"/>
        <v>3.2</v>
      </c>
      <c r="AA112">
        <f t="shared" si="231"/>
        <v>2.9</v>
      </c>
      <c r="AB112">
        <f t="shared" si="231"/>
        <v>1.7</v>
      </c>
      <c r="AC112">
        <f t="shared" si="201"/>
        <v>1.3192432751995271</v>
      </c>
      <c r="AD112">
        <f t="shared" si="202"/>
        <v>1.3966611018363939</v>
      </c>
      <c r="AE112">
        <f t="shared" si="203"/>
        <v>5.211267605633803</v>
      </c>
      <c r="AF112">
        <f t="shared" si="204"/>
        <v>1.3261802575107295</v>
      </c>
      <c r="AG112">
        <f t="shared" si="205"/>
        <v>1.5200642054574638</v>
      </c>
      <c r="AH112">
        <f t="shared" si="206"/>
        <v>1.278688524590164</v>
      </c>
      <c r="AI112">
        <f t="shared" si="207"/>
        <v>0.8359872611464968</v>
      </c>
      <c r="AJ112">
        <f t="shared" si="208"/>
        <v>1.9333333333333333</v>
      </c>
      <c r="AK112">
        <f t="shared" si="209"/>
        <v>0.71907216494845361</v>
      </c>
      <c r="AL112">
        <f t="shared" si="199"/>
        <v>1.8</v>
      </c>
      <c r="AM112">
        <f t="shared" si="228"/>
        <v>2</v>
      </c>
      <c r="AN112">
        <f t="shared" si="228"/>
        <v>1.6</v>
      </c>
      <c r="AO112">
        <f t="shared" si="228"/>
        <v>1.1000000000000001</v>
      </c>
      <c r="AP112">
        <f t="shared" si="228"/>
        <v>2.1</v>
      </c>
      <c r="AQ112">
        <f t="shared" si="228"/>
        <v>2.5</v>
      </c>
      <c r="AR112">
        <f t="shared" si="228"/>
        <v>1.5</v>
      </c>
      <c r="AS112">
        <f t="shared" si="228"/>
        <v>3.9</v>
      </c>
      <c r="AT112">
        <f t="shared" si="228"/>
        <v>0.6</v>
      </c>
      <c r="AU112">
        <f t="shared" si="232"/>
        <v>2404</v>
      </c>
      <c r="AV112">
        <f t="shared" si="232"/>
        <v>2277</v>
      </c>
      <c r="AW112">
        <f t="shared" si="232"/>
        <v>110</v>
      </c>
      <c r="AX112">
        <f t="shared" si="232"/>
        <v>141</v>
      </c>
      <c r="AY112">
        <f t="shared" si="232"/>
        <v>536</v>
      </c>
      <c r="AZ112">
        <f t="shared" si="232"/>
        <v>437</v>
      </c>
      <c r="BA112">
        <f t="shared" si="232"/>
        <v>286</v>
      </c>
      <c r="BB112">
        <f t="shared" si="232"/>
        <v>518</v>
      </c>
      <c r="BC112">
        <f t="shared" si="232"/>
        <v>126</v>
      </c>
      <c r="BD112">
        <f t="shared" si="232"/>
        <v>3.6</v>
      </c>
      <c r="BE112">
        <f t="shared" si="232"/>
        <v>4.0999999999999996</v>
      </c>
      <c r="BF112">
        <f t="shared" si="232"/>
        <v>6.4</v>
      </c>
      <c r="BG112">
        <f t="shared" si="232"/>
        <v>3.1</v>
      </c>
      <c r="BH112">
        <f t="shared" si="232"/>
        <v>4</v>
      </c>
      <c r="BI112">
        <f t="shared" si="232"/>
        <v>5.2</v>
      </c>
      <c r="BJ112">
        <f t="shared" si="232"/>
        <v>2.7</v>
      </c>
      <c r="BK112">
        <f t="shared" si="232"/>
        <v>6</v>
      </c>
      <c r="BL112">
        <f t="shared" si="232"/>
        <v>1.4</v>
      </c>
      <c r="BM112">
        <f t="shared" si="232"/>
        <v>4926</v>
      </c>
      <c r="BN112">
        <f t="shared" si="232"/>
        <v>4614</v>
      </c>
      <c r="BO112">
        <f t="shared" si="232"/>
        <v>448</v>
      </c>
      <c r="BP112">
        <f t="shared" si="232"/>
        <v>404</v>
      </c>
      <c r="BQ112">
        <f t="shared" si="232"/>
        <v>1040</v>
      </c>
      <c r="BR112">
        <f t="shared" si="232"/>
        <v>910</v>
      </c>
      <c r="BS112">
        <f t="shared" si="232"/>
        <v>504</v>
      </c>
      <c r="BT112">
        <f t="shared" si="232"/>
        <v>795</v>
      </c>
      <c r="BU112">
        <f t="shared" si="232"/>
        <v>311</v>
      </c>
      <c r="BV112">
        <f t="shared" si="226"/>
        <v>3.3</v>
      </c>
      <c r="BW112">
        <f t="shared" si="226"/>
        <v>3.7</v>
      </c>
      <c r="BX112">
        <f t="shared" si="226"/>
        <v>5.3</v>
      </c>
      <c r="BY112">
        <f t="shared" si="226"/>
        <v>2.2999999999999998</v>
      </c>
      <c r="BZ112">
        <f t="shared" si="226"/>
        <v>3.6</v>
      </c>
      <c r="CA112">
        <f t="shared" si="226"/>
        <v>4.5</v>
      </c>
      <c r="CB112">
        <f t="shared" si="226"/>
        <v>2.8</v>
      </c>
      <c r="CC112">
        <f t="shared" si="226"/>
        <v>5.9</v>
      </c>
      <c r="CD112">
        <f t="shared" si="226"/>
        <v>1.2</v>
      </c>
    </row>
    <row r="113" spans="1:82" x14ac:dyDescent="0.25">
      <c r="A113" s="7">
        <f>'DLX - JOLTS'!B114</f>
        <v>39753</v>
      </c>
      <c r="B113">
        <f t="shared" si="229"/>
        <v>3149</v>
      </c>
      <c r="C113">
        <f t="shared" si="229"/>
        <v>2791</v>
      </c>
      <c r="D113">
        <f t="shared" si="229"/>
        <v>71</v>
      </c>
      <c r="E113">
        <f t="shared" si="229"/>
        <v>163</v>
      </c>
      <c r="F113">
        <f t="shared" si="229"/>
        <v>557</v>
      </c>
      <c r="G113">
        <f t="shared" si="229"/>
        <v>590</v>
      </c>
      <c r="H113">
        <f t="shared" si="229"/>
        <v>618</v>
      </c>
      <c r="I113">
        <f t="shared" si="229"/>
        <v>300</v>
      </c>
      <c r="J113">
        <f t="shared" si="229"/>
        <v>358</v>
      </c>
      <c r="K113">
        <f t="shared" si="229"/>
        <v>3953</v>
      </c>
      <c r="L113">
        <f t="shared" si="230"/>
        <v>3688</v>
      </c>
      <c r="M113">
        <f t="shared" si="230"/>
        <v>351</v>
      </c>
      <c r="N113">
        <f t="shared" si="230"/>
        <v>247</v>
      </c>
      <c r="O113">
        <f t="shared" si="230"/>
        <v>754</v>
      </c>
      <c r="P113">
        <f t="shared" si="230"/>
        <v>751</v>
      </c>
      <c r="Q113">
        <f t="shared" si="230"/>
        <v>486</v>
      </c>
      <c r="R113">
        <f t="shared" si="230"/>
        <v>683</v>
      </c>
      <c r="S113">
        <f t="shared" si="230"/>
        <v>265</v>
      </c>
      <c r="T113">
        <f t="shared" si="230"/>
        <v>2.2999999999999998</v>
      </c>
      <c r="U113">
        <f t="shared" si="230"/>
        <v>2.4</v>
      </c>
      <c r="V113">
        <f t="shared" si="231"/>
        <v>1</v>
      </c>
      <c r="W113">
        <f t="shared" si="231"/>
        <v>1.2</v>
      </c>
      <c r="X113">
        <f t="shared" si="231"/>
        <v>2.1</v>
      </c>
      <c r="Y113">
        <f t="shared" si="231"/>
        <v>3.3</v>
      </c>
      <c r="Z113">
        <f t="shared" si="231"/>
        <v>3.2</v>
      </c>
      <c r="AA113">
        <f t="shared" si="231"/>
        <v>2.2000000000000002</v>
      </c>
      <c r="AB113">
        <f t="shared" si="231"/>
        <v>1.6</v>
      </c>
      <c r="AC113">
        <f t="shared" si="201"/>
        <v>1.2553191489361701</v>
      </c>
      <c r="AD113">
        <f t="shared" si="202"/>
        <v>1.3213901827302041</v>
      </c>
      <c r="AE113">
        <f t="shared" si="203"/>
        <v>4.943661971830986</v>
      </c>
      <c r="AF113">
        <f t="shared" si="204"/>
        <v>1.5153374233128833</v>
      </c>
      <c r="AG113">
        <f t="shared" si="205"/>
        <v>1.3536804308797128</v>
      </c>
      <c r="AH113">
        <f t="shared" si="206"/>
        <v>1.2728813559322034</v>
      </c>
      <c r="AI113">
        <f t="shared" si="207"/>
        <v>0.78640776699029125</v>
      </c>
      <c r="AJ113">
        <f t="shared" si="208"/>
        <v>2.2766666666666668</v>
      </c>
      <c r="AK113">
        <f t="shared" si="209"/>
        <v>0.74022346368715086</v>
      </c>
      <c r="AL113">
        <f t="shared" si="199"/>
        <v>1.6</v>
      </c>
      <c r="AM113">
        <f t="shared" si="228"/>
        <v>1.8</v>
      </c>
      <c r="AN113">
        <f t="shared" si="228"/>
        <v>1.3</v>
      </c>
      <c r="AO113">
        <f t="shared" si="228"/>
        <v>0.9</v>
      </c>
      <c r="AP113">
        <f t="shared" si="228"/>
        <v>1.9</v>
      </c>
      <c r="AQ113">
        <f t="shared" si="228"/>
        <v>2.1</v>
      </c>
      <c r="AR113">
        <f t="shared" si="228"/>
        <v>1.3</v>
      </c>
      <c r="AS113">
        <f t="shared" si="228"/>
        <v>3.5</v>
      </c>
      <c r="AT113">
        <f t="shared" si="228"/>
        <v>0.5</v>
      </c>
      <c r="AU113">
        <f t="shared" si="232"/>
        <v>2107</v>
      </c>
      <c r="AV113">
        <f t="shared" si="232"/>
        <v>1990</v>
      </c>
      <c r="AW113">
        <f t="shared" si="232"/>
        <v>89</v>
      </c>
      <c r="AX113">
        <f t="shared" si="232"/>
        <v>121</v>
      </c>
      <c r="AY113">
        <f t="shared" si="232"/>
        <v>482</v>
      </c>
      <c r="AZ113">
        <f t="shared" si="232"/>
        <v>363</v>
      </c>
      <c r="BA113">
        <f t="shared" si="232"/>
        <v>250</v>
      </c>
      <c r="BB113">
        <f t="shared" si="232"/>
        <v>461</v>
      </c>
      <c r="BC113">
        <f t="shared" si="232"/>
        <v>117</v>
      </c>
      <c r="BD113">
        <f t="shared" si="232"/>
        <v>3.5</v>
      </c>
      <c r="BE113">
        <f t="shared" si="232"/>
        <v>3.9</v>
      </c>
      <c r="BF113">
        <f t="shared" si="232"/>
        <v>7</v>
      </c>
      <c r="BG113">
        <f t="shared" si="232"/>
        <v>2.8</v>
      </c>
      <c r="BH113">
        <f t="shared" si="232"/>
        <v>3.8</v>
      </c>
      <c r="BI113">
        <f t="shared" si="232"/>
        <v>5.2</v>
      </c>
      <c r="BJ113">
        <f t="shared" si="232"/>
        <v>2.4</v>
      </c>
      <c r="BK113">
        <f t="shared" si="232"/>
        <v>5.6</v>
      </c>
      <c r="BL113">
        <f t="shared" si="232"/>
        <v>1.2</v>
      </c>
      <c r="BM113">
        <f t="shared" si="232"/>
        <v>4696</v>
      </c>
      <c r="BN113">
        <f t="shared" si="232"/>
        <v>4425</v>
      </c>
      <c r="BO113">
        <f t="shared" si="232"/>
        <v>476</v>
      </c>
      <c r="BP113">
        <f t="shared" si="232"/>
        <v>364</v>
      </c>
      <c r="BQ113">
        <f t="shared" si="232"/>
        <v>988</v>
      </c>
      <c r="BR113">
        <f t="shared" si="232"/>
        <v>903</v>
      </c>
      <c r="BS113">
        <f t="shared" si="232"/>
        <v>448</v>
      </c>
      <c r="BT113">
        <f t="shared" si="232"/>
        <v>740</v>
      </c>
      <c r="BU113">
        <f t="shared" si="232"/>
        <v>271</v>
      </c>
      <c r="BV113">
        <f t="shared" si="226"/>
        <v>2.9</v>
      </c>
      <c r="BW113">
        <f t="shared" si="226"/>
        <v>3.3</v>
      </c>
      <c r="BX113">
        <f t="shared" si="226"/>
        <v>5.2</v>
      </c>
      <c r="BY113">
        <f t="shared" si="226"/>
        <v>1.9</v>
      </c>
      <c r="BZ113">
        <f t="shared" si="226"/>
        <v>2.9</v>
      </c>
      <c r="CA113">
        <f t="shared" si="226"/>
        <v>4.3</v>
      </c>
      <c r="CB113">
        <f t="shared" si="226"/>
        <v>2.6</v>
      </c>
      <c r="CC113">
        <f t="shared" si="226"/>
        <v>5.0999999999999996</v>
      </c>
      <c r="CD113">
        <f t="shared" si="226"/>
        <v>1.2</v>
      </c>
    </row>
    <row r="114" spans="1:82" x14ac:dyDescent="0.25">
      <c r="A114" s="7">
        <f>'DLX - JOLTS'!B115</f>
        <v>39783</v>
      </c>
      <c r="B114">
        <f t="shared" si="229"/>
        <v>2988</v>
      </c>
      <c r="C114">
        <f t="shared" si="229"/>
        <v>2697</v>
      </c>
      <c r="D114">
        <f t="shared" si="229"/>
        <v>87</v>
      </c>
      <c r="E114">
        <f t="shared" si="229"/>
        <v>157</v>
      </c>
      <c r="F114">
        <f t="shared" si="229"/>
        <v>495</v>
      </c>
      <c r="G114">
        <f t="shared" si="229"/>
        <v>548</v>
      </c>
      <c r="H114">
        <f t="shared" si="229"/>
        <v>608</v>
      </c>
      <c r="I114">
        <f t="shared" si="229"/>
        <v>320</v>
      </c>
      <c r="J114">
        <f t="shared" si="229"/>
        <v>291</v>
      </c>
      <c r="K114">
        <f t="shared" si="229"/>
        <v>4177</v>
      </c>
      <c r="L114">
        <f t="shared" si="230"/>
        <v>3904</v>
      </c>
      <c r="M114">
        <f t="shared" si="230"/>
        <v>331</v>
      </c>
      <c r="N114">
        <f t="shared" si="230"/>
        <v>268</v>
      </c>
      <c r="O114">
        <f t="shared" si="230"/>
        <v>893</v>
      </c>
      <c r="P114">
        <f t="shared" si="230"/>
        <v>780</v>
      </c>
      <c r="Q114">
        <f t="shared" si="230"/>
        <v>497</v>
      </c>
      <c r="R114">
        <f t="shared" si="230"/>
        <v>706</v>
      </c>
      <c r="S114">
        <f t="shared" si="230"/>
        <v>273</v>
      </c>
      <c r="T114">
        <f t="shared" si="230"/>
        <v>2.2000000000000002</v>
      </c>
      <c r="U114">
        <f t="shared" si="230"/>
        <v>2.4</v>
      </c>
      <c r="V114">
        <f t="shared" si="231"/>
        <v>1.3</v>
      </c>
      <c r="W114">
        <f t="shared" si="231"/>
        <v>1.2</v>
      </c>
      <c r="X114">
        <f t="shared" si="231"/>
        <v>1.9</v>
      </c>
      <c r="Y114">
        <f t="shared" si="231"/>
        <v>3.1</v>
      </c>
      <c r="Z114">
        <f t="shared" si="231"/>
        <v>3.1</v>
      </c>
      <c r="AA114">
        <f t="shared" si="231"/>
        <v>2.4</v>
      </c>
      <c r="AB114">
        <f t="shared" si="231"/>
        <v>1.3</v>
      </c>
      <c r="AC114">
        <f t="shared" si="201"/>
        <v>1.3979250334672022</v>
      </c>
      <c r="AD114">
        <f t="shared" si="202"/>
        <v>1.4475342973674452</v>
      </c>
      <c r="AE114">
        <f t="shared" si="203"/>
        <v>3.8045977011494254</v>
      </c>
      <c r="AF114">
        <f t="shared" si="204"/>
        <v>1.7070063694267517</v>
      </c>
      <c r="AG114">
        <f t="shared" si="205"/>
        <v>1.8040404040404041</v>
      </c>
      <c r="AH114">
        <f t="shared" si="206"/>
        <v>1.4233576642335766</v>
      </c>
      <c r="AI114">
        <f t="shared" si="207"/>
        <v>0.81743421052631582</v>
      </c>
      <c r="AJ114">
        <f t="shared" si="208"/>
        <v>2.2062499999999998</v>
      </c>
      <c r="AK114">
        <f t="shared" si="209"/>
        <v>0.93814432989690721</v>
      </c>
      <c r="AL114">
        <f t="shared" si="199"/>
        <v>1.5</v>
      </c>
      <c r="AM114">
        <f t="shared" si="228"/>
        <v>1.7</v>
      </c>
      <c r="AN114">
        <f t="shared" si="228"/>
        <v>1.2</v>
      </c>
      <c r="AO114">
        <f t="shared" si="228"/>
        <v>0.8</v>
      </c>
      <c r="AP114">
        <f t="shared" si="228"/>
        <v>2</v>
      </c>
      <c r="AQ114">
        <f t="shared" si="228"/>
        <v>2.1</v>
      </c>
      <c r="AR114">
        <f t="shared" si="228"/>
        <v>1.2</v>
      </c>
      <c r="AS114">
        <f t="shared" si="228"/>
        <v>3.4</v>
      </c>
      <c r="AT114">
        <f t="shared" si="228"/>
        <v>0.5</v>
      </c>
      <c r="AU114">
        <f t="shared" si="232"/>
        <v>2070</v>
      </c>
      <c r="AV114">
        <f t="shared" si="232"/>
        <v>1947</v>
      </c>
      <c r="AW114">
        <f t="shared" si="232"/>
        <v>82</v>
      </c>
      <c r="AX114">
        <f t="shared" si="232"/>
        <v>100</v>
      </c>
      <c r="AY114">
        <f t="shared" si="232"/>
        <v>508</v>
      </c>
      <c r="AZ114">
        <f t="shared" si="232"/>
        <v>360</v>
      </c>
      <c r="BA114">
        <f t="shared" si="232"/>
        <v>235</v>
      </c>
      <c r="BB114">
        <f t="shared" si="232"/>
        <v>445</v>
      </c>
      <c r="BC114">
        <f t="shared" si="232"/>
        <v>123</v>
      </c>
      <c r="BD114">
        <f t="shared" si="232"/>
        <v>3.6</v>
      </c>
      <c r="BE114">
        <f t="shared" si="232"/>
        <v>4</v>
      </c>
      <c r="BF114">
        <f t="shared" si="232"/>
        <v>6.5</v>
      </c>
      <c r="BG114">
        <f t="shared" si="232"/>
        <v>3.2</v>
      </c>
      <c r="BH114">
        <f t="shared" si="232"/>
        <v>4</v>
      </c>
      <c r="BI114">
        <f t="shared" si="232"/>
        <v>5.3</v>
      </c>
      <c r="BJ114">
        <f t="shared" si="232"/>
        <v>2.5</v>
      </c>
      <c r="BK114">
        <f t="shared" si="232"/>
        <v>5.5</v>
      </c>
      <c r="BL114">
        <f t="shared" si="232"/>
        <v>1.2</v>
      </c>
      <c r="BM114">
        <f t="shared" si="232"/>
        <v>4776</v>
      </c>
      <c r="BN114">
        <f t="shared" si="232"/>
        <v>4506</v>
      </c>
      <c r="BO114">
        <f t="shared" si="232"/>
        <v>438</v>
      </c>
      <c r="BP114">
        <f t="shared" si="232"/>
        <v>417</v>
      </c>
      <c r="BQ114">
        <f t="shared" si="232"/>
        <v>1021</v>
      </c>
      <c r="BR114">
        <f t="shared" si="232"/>
        <v>909</v>
      </c>
      <c r="BS114">
        <f t="shared" si="232"/>
        <v>475</v>
      </c>
      <c r="BT114">
        <f t="shared" si="232"/>
        <v>733</v>
      </c>
      <c r="BU114">
        <f t="shared" si="232"/>
        <v>270</v>
      </c>
      <c r="BV114">
        <f t="shared" si="226"/>
        <v>3.1</v>
      </c>
      <c r="BW114">
        <f t="shared" si="226"/>
        <v>3.5</v>
      </c>
      <c r="BX114">
        <f t="shared" si="226"/>
        <v>4.9000000000000004</v>
      </c>
      <c r="BY114">
        <f t="shared" si="226"/>
        <v>2.1</v>
      </c>
      <c r="BZ114">
        <f t="shared" si="226"/>
        <v>3.5</v>
      </c>
      <c r="CA114">
        <f t="shared" si="226"/>
        <v>4.5</v>
      </c>
      <c r="CB114">
        <f t="shared" si="226"/>
        <v>2.6</v>
      </c>
      <c r="CC114">
        <f t="shared" si="226"/>
        <v>5.3</v>
      </c>
      <c r="CD114">
        <f t="shared" si="226"/>
        <v>1.2</v>
      </c>
    </row>
    <row r="115" spans="1:82" x14ac:dyDescent="0.25">
      <c r="A115" s="7">
        <f>'DLX - JOLTS'!B116</f>
        <v>39814</v>
      </c>
      <c r="B115">
        <f t="shared" si="229"/>
        <v>2842</v>
      </c>
      <c r="C115">
        <f t="shared" si="229"/>
        <v>2410</v>
      </c>
      <c r="D115">
        <f t="shared" si="229"/>
        <v>32</v>
      </c>
      <c r="E115">
        <f t="shared" si="229"/>
        <v>115</v>
      </c>
      <c r="F115">
        <f t="shared" si="229"/>
        <v>530</v>
      </c>
      <c r="G115">
        <f t="shared" si="229"/>
        <v>505</v>
      </c>
      <c r="H115">
        <f t="shared" si="229"/>
        <v>615</v>
      </c>
      <c r="I115">
        <f t="shared" si="229"/>
        <v>237</v>
      </c>
      <c r="J115">
        <f t="shared" si="229"/>
        <v>432</v>
      </c>
      <c r="K115">
        <f t="shared" si="229"/>
        <v>4175</v>
      </c>
      <c r="L115">
        <f t="shared" si="230"/>
        <v>3841</v>
      </c>
      <c r="M115">
        <f t="shared" si="230"/>
        <v>350</v>
      </c>
      <c r="N115">
        <f t="shared" si="230"/>
        <v>188</v>
      </c>
      <c r="O115">
        <f t="shared" si="230"/>
        <v>869</v>
      </c>
      <c r="P115">
        <f t="shared" si="230"/>
        <v>733</v>
      </c>
      <c r="Q115">
        <f t="shared" si="230"/>
        <v>530</v>
      </c>
      <c r="R115">
        <f t="shared" si="230"/>
        <v>691</v>
      </c>
      <c r="S115">
        <f t="shared" si="230"/>
        <v>333</v>
      </c>
      <c r="T115">
        <f t="shared" si="230"/>
        <v>2.1</v>
      </c>
      <c r="U115">
        <f t="shared" si="230"/>
        <v>2.1</v>
      </c>
      <c r="V115">
        <f t="shared" si="231"/>
        <v>0.5</v>
      </c>
      <c r="W115">
        <f t="shared" si="231"/>
        <v>0.9</v>
      </c>
      <c r="X115">
        <f t="shared" si="231"/>
        <v>2</v>
      </c>
      <c r="Y115">
        <f t="shared" si="231"/>
        <v>2.9</v>
      </c>
      <c r="Z115">
        <f t="shared" si="231"/>
        <v>3.1</v>
      </c>
      <c r="AA115">
        <f t="shared" si="231"/>
        <v>1.8</v>
      </c>
      <c r="AB115">
        <f t="shared" si="231"/>
        <v>1.9</v>
      </c>
      <c r="AC115">
        <f t="shared" si="201"/>
        <v>1.4690358902181562</v>
      </c>
      <c r="AD115">
        <f t="shared" si="202"/>
        <v>1.5937759336099586</v>
      </c>
      <c r="AE115">
        <f t="shared" si="203"/>
        <v>10.9375</v>
      </c>
      <c r="AF115">
        <f t="shared" si="204"/>
        <v>1.6347826086956523</v>
      </c>
      <c r="AG115">
        <f t="shared" si="205"/>
        <v>1.6396226415094339</v>
      </c>
      <c r="AH115">
        <f t="shared" si="206"/>
        <v>1.4514851485148514</v>
      </c>
      <c r="AI115">
        <f t="shared" si="207"/>
        <v>0.86178861788617889</v>
      </c>
      <c r="AJ115">
        <f t="shared" si="208"/>
        <v>2.9156118143459917</v>
      </c>
      <c r="AK115">
        <f t="shared" si="209"/>
        <v>0.77083333333333337</v>
      </c>
      <c r="AL115">
        <f t="shared" si="199"/>
        <v>1.5</v>
      </c>
      <c r="AM115">
        <f t="shared" si="228"/>
        <v>1.7</v>
      </c>
      <c r="AN115">
        <f t="shared" si="228"/>
        <v>1.3</v>
      </c>
      <c r="AO115">
        <f t="shared" si="228"/>
        <v>0.9</v>
      </c>
      <c r="AP115">
        <f t="shared" si="228"/>
        <v>1.8</v>
      </c>
      <c r="AQ115">
        <f t="shared" si="228"/>
        <v>2.1</v>
      </c>
      <c r="AR115">
        <f t="shared" si="228"/>
        <v>1.3</v>
      </c>
      <c r="AS115">
        <f t="shared" si="228"/>
        <v>3.2</v>
      </c>
      <c r="AT115">
        <f t="shared" si="228"/>
        <v>0.5</v>
      </c>
      <c r="AU115">
        <f t="shared" si="232"/>
        <v>1988</v>
      </c>
      <c r="AV115">
        <f t="shared" si="232"/>
        <v>1883</v>
      </c>
      <c r="AW115">
        <f t="shared" si="232"/>
        <v>86</v>
      </c>
      <c r="AX115">
        <f t="shared" si="232"/>
        <v>111</v>
      </c>
      <c r="AY115">
        <f t="shared" si="232"/>
        <v>455</v>
      </c>
      <c r="AZ115">
        <f t="shared" si="232"/>
        <v>356</v>
      </c>
      <c r="BA115">
        <f t="shared" si="232"/>
        <v>239</v>
      </c>
      <c r="BB115">
        <f t="shared" si="232"/>
        <v>423</v>
      </c>
      <c r="BC115">
        <f t="shared" si="232"/>
        <v>105</v>
      </c>
      <c r="BD115">
        <f t="shared" si="232"/>
        <v>3.7</v>
      </c>
      <c r="BE115">
        <f t="shared" si="232"/>
        <v>4.2</v>
      </c>
      <c r="BF115">
        <f t="shared" si="232"/>
        <v>7.4</v>
      </c>
      <c r="BG115">
        <f t="shared" si="232"/>
        <v>3.9</v>
      </c>
      <c r="BH115">
        <f t="shared" si="232"/>
        <v>4</v>
      </c>
      <c r="BI115">
        <f t="shared" si="232"/>
        <v>5.0999999999999996</v>
      </c>
      <c r="BJ115">
        <f t="shared" si="232"/>
        <v>2.5</v>
      </c>
      <c r="BK115">
        <f t="shared" si="232"/>
        <v>5.5</v>
      </c>
      <c r="BL115">
        <f t="shared" si="232"/>
        <v>1.3</v>
      </c>
      <c r="BM115">
        <f t="shared" si="232"/>
        <v>4941</v>
      </c>
      <c r="BN115">
        <f t="shared" si="232"/>
        <v>4654</v>
      </c>
      <c r="BO115">
        <f t="shared" si="232"/>
        <v>487</v>
      </c>
      <c r="BP115">
        <f t="shared" si="232"/>
        <v>495</v>
      </c>
      <c r="BQ115">
        <f t="shared" si="232"/>
        <v>1009</v>
      </c>
      <c r="BR115">
        <f t="shared" si="232"/>
        <v>878</v>
      </c>
      <c r="BS115">
        <f t="shared" si="232"/>
        <v>483</v>
      </c>
      <c r="BT115">
        <f t="shared" si="232"/>
        <v>726</v>
      </c>
      <c r="BU115">
        <f t="shared" si="232"/>
        <v>288</v>
      </c>
      <c r="BV115">
        <f t="shared" si="226"/>
        <v>3.1</v>
      </c>
      <c r="BW115">
        <f t="shared" si="226"/>
        <v>3.5</v>
      </c>
      <c r="BX115">
        <f t="shared" si="226"/>
        <v>5.3</v>
      </c>
      <c r="BY115">
        <f t="shared" si="226"/>
        <v>1.5</v>
      </c>
      <c r="BZ115">
        <f t="shared" si="226"/>
        <v>3.4</v>
      </c>
      <c r="CA115">
        <f t="shared" si="226"/>
        <v>4.3</v>
      </c>
      <c r="CB115">
        <f t="shared" si="226"/>
        <v>2.8</v>
      </c>
      <c r="CC115">
        <f t="shared" si="226"/>
        <v>5.2</v>
      </c>
      <c r="CD115">
        <f t="shared" si="226"/>
        <v>1.5</v>
      </c>
    </row>
    <row r="116" spans="1:82" x14ac:dyDescent="0.25">
      <c r="A116" s="7">
        <f>'DLX - JOLTS'!B117</f>
        <v>39845</v>
      </c>
      <c r="B116">
        <f t="shared" si="229"/>
        <v>2794</v>
      </c>
      <c r="C116">
        <f t="shared" si="229"/>
        <v>2425</v>
      </c>
      <c r="D116">
        <f t="shared" si="229"/>
        <v>67</v>
      </c>
      <c r="E116">
        <f t="shared" si="229"/>
        <v>136</v>
      </c>
      <c r="F116">
        <f t="shared" si="229"/>
        <v>414</v>
      </c>
      <c r="G116">
        <f t="shared" si="229"/>
        <v>532</v>
      </c>
      <c r="H116">
        <f t="shared" si="229"/>
        <v>567</v>
      </c>
      <c r="I116">
        <f t="shared" si="229"/>
        <v>289</v>
      </c>
      <c r="J116">
        <f t="shared" si="229"/>
        <v>369</v>
      </c>
      <c r="K116">
        <f t="shared" si="229"/>
        <v>4003</v>
      </c>
      <c r="L116">
        <f t="shared" si="230"/>
        <v>3743</v>
      </c>
      <c r="M116">
        <f t="shared" si="230"/>
        <v>349</v>
      </c>
      <c r="N116">
        <f t="shared" si="230"/>
        <v>249</v>
      </c>
      <c r="O116">
        <f t="shared" si="230"/>
        <v>766</v>
      </c>
      <c r="P116">
        <f t="shared" si="230"/>
        <v>714</v>
      </c>
      <c r="Q116">
        <f t="shared" si="230"/>
        <v>524</v>
      </c>
      <c r="R116">
        <f t="shared" si="230"/>
        <v>679</v>
      </c>
      <c r="S116">
        <f t="shared" si="230"/>
        <v>260</v>
      </c>
      <c r="T116">
        <f t="shared" si="230"/>
        <v>2.1</v>
      </c>
      <c r="U116">
        <f t="shared" si="230"/>
        <v>2.2000000000000002</v>
      </c>
      <c r="V116">
        <f t="shared" si="231"/>
        <v>1</v>
      </c>
      <c r="W116">
        <f t="shared" si="231"/>
        <v>1.1000000000000001</v>
      </c>
      <c r="X116">
        <f t="shared" si="231"/>
        <v>1.6</v>
      </c>
      <c r="Y116">
        <f t="shared" si="231"/>
        <v>3.1</v>
      </c>
      <c r="Z116">
        <f t="shared" si="231"/>
        <v>2.9</v>
      </c>
      <c r="AA116">
        <f t="shared" si="231"/>
        <v>2.1</v>
      </c>
      <c r="AB116">
        <f t="shared" si="231"/>
        <v>1.6</v>
      </c>
      <c r="AC116">
        <f t="shared" si="201"/>
        <v>1.4327129563350036</v>
      </c>
      <c r="AD116">
        <f t="shared" si="202"/>
        <v>1.5435051546391751</v>
      </c>
      <c r="AE116">
        <f t="shared" si="203"/>
        <v>5.2089552238805972</v>
      </c>
      <c r="AF116">
        <f t="shared" si="204"/>
        <v>1.8308823529411764</v>
      </c>
      <c r="AG116">
        <f t="shared" si="205"/>
        <v>1.8502415458937198</v>
      </c>
      <c r="AH116">
        <f t="shared" si="206"/>
        <v>1.3421052631578947</v>
      </c>
      <c r="AI116">
        <f t="shared" si="207"/>
        <v>0.92416225749559078</v>
      </c>
      <c r="AJ116">
        <f t="shared" si="208"/>
        <v>2.3494809688581313</v>
      </c>
      <c r="AK116">
        <f t="shared" si="209"/>
        <v>0.70460704607046065</v>
      </c>
      <c r="AL116">
        <f t="shared" si="199"/>
        <v>1.4</v>
      </c>
      <c r="AM116">
        <f t="shared" si="228"/>
        <v>1.7</v>
      </c>
      <c r="AN116">
        <f t="shared" si="228"/>
        <v>1.4</v>
      </c>
      <c r="AO116">
        <f t="shared" si="228"/>
        <v>0.8</v>
      </c>
      <c r="AP116">
        <f t="shared" si="228"/>
        <v>1.5</v>
      </c>
      <c r="AQ116">
        <f t="shared" si="228"/>
        <v>1.7</v>
      </c>
      <c r="AR116">
        <f t="shared" si="228"/>
        <v>1.4</v>
      </c>
      <c r="AS116">
        <f t="shared" si="228"/>
        <v>3.2</v>
      </c>
      <c r="AT116">
        <f t="shared" si="228"/>
        <v>0.4</v>
      </c>
      <c r="AU116">
        <f t="shared" si="232"/>
        <v>1921</v>
      </c>
      <c r="AV116">
        <f t="shared" si="232"/>
        <v>1820</v>
      </c>
      <c r="AW116">
        <f t="shared" si="232"/>
        <v>87</v>
      </c>
      <c r="AX116">
        <f t="shared" si="232"/>
        <v>101</v>
      </c>
      <c r="AY116">
        <f t="shared" si="232"/>
        <v>384</v>
      </c>
      <c r="AZ116">
        <f t="shared" si="232"/>
        <v>289</v>
      </c>
      <c r="BA116">
        <f t="shared" si="232"/>
        <v>266</v>
      </c>
      <c r="BB116">
        <f t="shared" si="232"/>
        <v>423</v>
      </c>
      <c r="BC116">
        <f t="shared" si="232"/>
        <v>101</v>
      </c>
      <c r="BD116">
        <f t="shared" si="232"/>
        <v>3.6</v>
      </c>
      <c r="BE116">
        <f t="shared" si="232"/>
        <v>4</v>
      </c>
      <c r="BF116">
        <f t="shared" si="232"/>
        <v>6.9</v>
      </c>
      <c r="BG116">
        <f t="shared" si="232"/>
        <v>3.5</v>
      </c>
      <c r="BH116">
        <f t="shared" si="232"/>
        <v>3.5</v>
      </c>
      <c r="BI116">
        <f t="shared" si="232"/>
        <v>5.2</v>
      </c>
      <c r="BJ116">
        <f t="shared" si="232"/>
        <v>2.7</v>
      </c>
      <c r="BK116">
        <f t="shared" si="232"/>
        <v>5.6</v>
      </c>
      <c r="BL116">
        <f t="shared" si="232"/>
        <v>1.2</v>
      </c>
      <c r="BM116">
        <f t="shared" si="232"/>
        <v>4730</v>
      </c>
      <c r="BN116">
        <f t="shared" si="232"/>
        <v>4450</v>
      </c>
      <c r="BO116">
        <f t="shared" si="232"/>
        <v>443</v>
      </c>
      <c r="BP116">
        <f t="shared" si="232"/>
        <v>430</v>
      </c>
      <c r="BQ116">
        <f t="shared" si="232"/>
        <v>896</v>
      </c>
      <c r="BR116">
        <f t="shared" si="232"/>
        <v>881</v>
      </c>
      <c r="BS116">
        <f t="shared" si="232"/>
        <v>508</v>
      </c>
      <c r="BT116">
        <f t="shared" si="232"/>
        <v>733</v>
      </c>
      <c r="BU116">
        <f t="shared" si="232"/>
        <v>281</v>
      </c>
      <c r="BV116">
        <f t="shared" si="226"/>
        <v>3</v>
      </c>
      <c r="BW116">
        <f t="shared" si="226"/>
        <v>3.4</v>
      </c>
      <c r="BX116">
        <f t="shared" si="226"/>
        <v>5.4</v>
      </c>
      <c r="BY116">
        <f t="shared" si="226"/>
        <v>2</v>
      </c>
      <c r="BZ116">
        <f t="shared" si="226"/>
        <v>3</v>
      </c>
      <c r="CA116">
        <f t="shared" si="226"/>
        <v>4.2</v>
      </c>
      <c r="CB116">
        <f t="shared" si="226"/>
        <v>2.7</v>
      </c>
      <c r="CC116">
        <f t="shared" si="226"/>
        <v>5.0999999999999996</v>
      </c>
      <c r="CD116">
        <f t="shared" si="226"/>
        <v>1.2</v>
      </c>
    </row>
    <row r="117" spans="1:82" x14ac:dyDescent="0.25">
      <c r="A117" s="7">
        <f>'DLX - JOLTS'!B118</f>
        <v>39873</v>
      </c>
      <c r="B117">
        <f t="shared" ref="B117:K126" si="233">VLOOKUP($A117,JOLTS_data,B$3+1)</f>
        <v>2590</v>
      </c>
      <c r="C117">
        <f t="shared" si="233"/>
        <v>2224</v>
      </c>
      <c r="D117">
        <f t="shared" si="233"/>
        <v>52</v>
      </c>
      <c r="E117">
        <f t="shared" si="233"/>
        <v>117</v>
      </c>
      <c r="F117">
        <f t="shared" si="233"/>
        <v>390</v>
      </c>
      <c r="G117">
        <f t="shared" si="233"/>
        <v>458</v>
      </c>
      <c r="H117">
        <f t="shared" si="233"/>
        <v>525</v>
      </c>
      <c r="I117">
        <f t="shared" si="233"/>
        <v>282</v>
      </c>
      <c r="J117">
        <f t="shared" si="233"/>
        <v>365</v>
      </c>
      <c r="K117">
        <f t="shared" si="233"/>
        <v>3814</v>
      </c>
      <c r="L117">
        <f t="shared" ref="L117:U126" si="234">VLOOKUP($A117,JOLTS_data,L$3+1)</f>
        <v>3564</v>
      </c>
      <c r="M117">
        <f t="shared" si="234"/>
        <v>303</v>
      </c>
      <c r="N117">
        <f t="shared" si="234"/>
        <v>235</v>
      </c>
      <c r="O117">
        <f t="shared" si="234"/>
        <v>821</v>
      </c>
      <c r="P117">
        <f t="shared" si="234"/>
        <v>660</v>
      </c>
      <c r="Q117">
        <f t="shared" si="234"/>
        <v>474</v>
      </c>
      <c r="R117">
        <f t="shared" si="234"/>
        <v>632</v>
      </c>
      <c r="S117">
        <f t="shared" si="234"/>
        <v>250</v>
      </c>
      <c r="T117">
        <f t="shared" si="234"/>
        <v>1.9</v>
      </c>
      <c r="U117">
        <f t="shared" si="234"/>
        <v>2</v>
      </c>
      <c r="V117">
        <f t="shared" ref="V117:AB126" si="235">VLOOKUP($A117,JOLTS_data,V$3+1)</f>
        <v>0.8</v>
      </c>
      <c r="W117">
        <f t="shared" si="235"/>
        <v>1</v>
      </c>
      <c r="X117">
        <f t="shared" si="235"/>
        <v>1.5</v>
      </c>
      <c r="Y117">
        <f t="shared" si="235"/>
        <v>2.7</v>
      </c>
      <c r="Z117">
        <f t="shared" si="235"/>
        <v>2.7</v>
      </c>
      <c r="AA117">
        <f t="shared" si="235"/>
        <v>2.1</v>
      </c>
      <c r="AB117">
        <f t="shared" si="235"/>
        <v>1.6</v>
      </c>
      <c r="AC117">
        <f t="shared" si="201"/>
        <v>1.4725868725868725</v>
      </c>
      <c r="AD117">
        <f t="shared" si="202"/>
        <v>1.6025179856115108</v>
      </c>
      <c r="AE117">
        <f t="shared" si="203"/>
        <v>5.8269230769230766</v>
      </c>
      <c r="AF117">
        <f t="shared" si="204"/>
        <v>2.0085470085470085</v>
      </c>
      <c r="AG117">
        <f t="shared" si="205"/>
        <v>2.1051282051282052</v>
      </c>
      <c r="AH117">
        <f t="shared" si="206"/>
        <v>1.4410480349344978</v>
      </c>
      <c r="AI117">
        <f t="shared" si="207"/>
        <v>0.9028571428571428</v>
      </c>
      <c r="AJ117">
        <f t="shared" si="208"/>
        <v>2.2411347517730498</v>
      </c>
      <c r="AK117">
        <f t="shared" si="209"/>
        <v>0.68493150684931503</v>
      </c>
      <c r="AL117">
        <f t="shared" si="199"/>
        <v>1.4</v>
      </c>
      <c r="AM117">
        <f t="shared" si="228"/>
        <v>1.6</v>
      </c>
      <c r="AN117">
        <f t="shared" si="228"/>
        <v>1.3</v>
      </c>
      <c r="AO117">
        <f t="shared" si="228"/>
        <v>0.7</v>
      </c>
      <c r="AP117">
        <f t="shared" si="228"/>
        <v>1.7</v>
      </c>
      <c r="AQ117">
        <f t="shared" si="228"/>
        <v>1.7</v>
      </c>
      <c r="AR117">
        <f t="shared" si="228"/>
        <v>1.2</v>
      </c>
      <c r="AS117">
        <f t="shared" si="228"/>
        <v>3</v>
      </c>
      <c r="AT117">
        <f t="shared" si="228"/>
        <v>0.4</v>
      </c>
      <c r="AU117">
        <f t="shared" ref="AU117:BU123" si="236">VLOOKUP($A117,JOLTS_data,AU$3+1)</f>
        <v>1839</v>
      </c>
      <c r="AV117">
        <f t="shared" si="236"/>
        <v>1741</v>
      </c>
      <c r="AW117">
        <f t="shared" si="236"/>
        <v>85</v>
      </c>
      <c r="AX117">
        <f t="shared" si="236"/>
        <v>86</v>
      </c>
      <c r="AY117">
        <f t="shared" si="236"/>
        <v>435</v>
      </c>
      <c r="AZ117">
        <f t="shared" si="236"/>
        <v>280</v>
      </c>
      <c r="BA117">
        <f t="shared" si="236"/>
        <v>237</v>
      </c>
      <c r="BB117">
        <f t="shared" si="236"/>
        <v>399</v>
      </c>
      <c r="BC117">
        <f t="shared" si="236"/>
        <v>98</v>
      </c>
      <c r="BD117">
        <f t="shared" si="236"/>
        <v>3.5</v>
      </c>
      <c r="BE117">
        <f t="shared" si="236"/>
        <v>4</v>
      </c>
      <c r="BF117">
        <f t="shared" si="236"/>
        <v>7</v>
      </c>
      <c r="BG117">
        <f t="shared" si="236"/>
        <v>3.5</v>
      </c>
      <c r="BH117">
        <f t="shared" si="236"/>
        <v>3.9</v>
      </c>
      <c r="BI117">
        <f t="shared" si="236"/>
        <v>4.5999999999999996</v>
      </c>
      <c r="BJ117">
        <f t="shared" si="236"/>
        <v>2.4</v>
      </c>
      <c r="BK117">
        <f t="shared" si="236"/>
        <v>5.3</v>
      </c>
      <c r="BL117">
        <f t="shared" si="236"/>
        <v>1.1000000000000001</v>
      </c>
      <c r="BM117">
        <f t="shared" si="236"/>
        <v>4624</v>
      </c>
      <c r="BN117">
        <f t="shared" si="236"/>
        <v>4370</v>
      </c>
      <c r="BO117">
        <f t="shared" si="236"/>
        <v>443</v>
      </c>
      <c r="BP117">
        <f t="shared" si="236"/>
        <v>424</v>
      </c>
      <c r="BQ117">
        <f t="shared" si="236"/>
        <v>990</v>
      </c>
      <c r="BR117">
        <f t="shared" si="236"/>
        <v>779</v>
      </c>
      <c r="BS117">
        <f t="shared" si="236"/>
        <v>463</v>
      </c>
      <c r="BT117">
        <f t="shared" si="236"/>
        <v>702</v>
      </c>
      <c r="BU117">
        <f t="shared" si="236"/>
        <v>254</v>
      </c>
      <c r="BV117">
        <f t="shared" si="226"/>
        <v>2.9</v>
      </c>
      <c r="BW117">
        <f t="shared" si="226"/>
        <v>3.3</v>
      </c>
      <c r="BX117">
        <f t="shared" si="226"/>
        <v>4.8</v>
      </c>
      <c r="BY117">
        <f t="shared" si="226"/>
        <v>1.9</v>
      </c>
      <c r="BZ117">
        <f t="shared" si="226"/>
        <v>3.3</v>
      </c>
      <c r="CA117">
        <f t="shared" si="226"/>
        <v>3.9</v>
      </c>
      <c r="CB117">
        <f t="shared" si="226"/>
        <v>2.5</v>
      </c>
      <c r="CC117">
        <f t="shared" si="226"/>
        <v>4.8</v>
      </c>
      <c r="CD117">
        <f t="shared" si="226"/>
        <v>1.1000000000000001</v>
      </c>
    </row>
    <row r="118" spans="1:82" x14ac:dyDescent="0.25">
      <c r="A118" s="7">
        <f>'DLX - JOLTS'!B119</f>
        <v>39904</v>
      </c>
      <c r="B118">
        <f t="shared" si="233"/>
        <v>2315</v>
      </c>
      <c r="C118">
        <f t="shared" si="233"/>
        <v>1960</v>
      </c>
      <c r="D118">
        <f t="shared" si="233"/>
        <v>21</v>
      </c>
      <c r="E118">
        <f t="shared" si="233"/>
        <v>99</v>
      </c>
      <c r="F118">
        <f t="shared" si="233"/>
        <v>331</v>
      </c>
      <c r="G118">
        <f t="shared" si="233"/>
        <v>417</v>
      </c>
      <c r="H118">
        <f t="shared" si="233"/>
        <v>495</v>
      </c>
      <c r="I118">
        <f t="shared" si="233"/>
        <v>308</v>
      </c>
      <c r="J118">
        <f t="shared" si="233"/>
        <v>355</v>
      </c>
      <c r="K118">
        <f t="shared" si="233"/>
        <v>3900</v>
      </c>
      <c r="L118">
        <f t="shared" si="234"/>
        <v>3532</v>
      </c>
      <c r="M118">
        <f t="shared" si="234"/>
        <v>299</v>
      </c>
      <c r="N118">
        <f t="shared" si="234"/>
        <v>202</v>
      </c>
      <c r="O118">
        <f t="shared" si="234"/>
        <v>863</v>
      </c>
      <c r="P118">
        <f t="shared" si="234"/>
        <v>691</v>
      </c>
      <c r="Q118">
        <f t="shared" si="234"/>
        <v>463</v>
      </c>
      <c r="R118">
        <f t="shared" si="234"/>
        <v>624</v>
      </c>
      <c r="S118">
        <f t="shared" si="234"/>
        <v>368</v>
      </c>
      <c r="T118">
        <f t="shared" si="234"/>
        <v>1.7</v>
      </c>
      <c r="U118">
        <f t="shared" si="234"/>
        <v>1.8</v>
      </c>
      <c r="V118">
        <f t="shared" si="235"/>
        <v>0.3</v>
      </c>
      <c r="W118">
        <f t="shared" si="235"/>
        <v>0.8</v>
      </c>
      <c r="X118">
        <f t="shared" si="235"/>
        <v>1.3</v>
      </c>
      <c r="Y118">
        <f t="shared" si="235"/>
        <v>2.5</v>
      </c>
      <c r="Z118">
        <f t="shared" si="235"/>
        <v>2.5</v>
      </c>
      <c r="AA118">
        <f t="shared" si="235"/>
        <v>2.2999999999999998</v>
      </c>
      <c r="AB118">
        <f t="shared" si="235"/>
        <v>1.5</v>
      </c>
      <c r="AC118">
        <f t="shared" si="201"/>
        <v>1.6846652267818574</v>
      </c>
      <c r="AD118">
        <f t="shared" si="202"/>
        <v>1.8020408163265307</v>
      </c>
      <c r="AE118">
        <f t="shared" si="203"/>
        <v>14.238095238095237</v>
      </c>
      <c r="AF118">
        <f t="shared" si="204"/>
        <v>2.0404040404040402</v>
      </c>
      <c r="AG118">
        <f t="shared" si="205"/>
        <v>2.607250755287009</v>
      </c>
      <c r="AH118">
        <f t="shared" si="206"/>
        <v>1.6570743405275778</v>
      </c>
      <c r="AI118">
        <f t="shared" si="207"/>
        <v>0.93535353535353538</v>
      </c>
      <c r="AJ118">
        <f t="shared" si="208"/>
        <v>2.0259740259740258</v>
      </c>
      <c r="AK118">
        <f t="shared" si="209"/>
        <v>1.0366197183098591</v>
      </c>
      <c r="AL118">
        <f t="shared" si="199"/>
        <v>1.3</v>
      </c>
      <c r="AM118">
        <f t="shared" si="228"/>
        <v>1.5</v>
      </c>
      <c r="AN118">
        <f t="shared" si="228"/>
        <v>1.1000000000000001</v>
      </c>
      <c r="AO118">
        <f t="shared" si="228"/>
        <v>0.7</v>
      </c>
      <c r="AP118">
        <f t="shared" si="228"/>
        <v>1.5</v>
      </c>
      <c r="AQ118">
        <f t="shared" si="228"/>
        <v>1.8</v>
      </c>
      <c r="AR118">
        <f t="shared" si="228"/>
        <v>1.2</v>
      </c>
      <c r="AS118">
        <f t="shared" si="228"/>
        <v>3</v>
      </c>
      <c r="AT118">
        <f t="shared" si="228"/>
        <v>0.4</v>
      </c>
      <c r="AU118">
        <f t="shared" si="236"/>
        <v>1749</v>
      </c>
      <c r="AV118">
        <f t="shared" si="236"/>
        <v>1650</v>
      </c>
      <c r="AW118">
        <f t="shared" si="236"/>
        <v>66</v>
      </c>
      <c r="AX118">
        <f t="shared" si="236"/>
        <v>81</v>
      </c>
      <c r="AY118">
        <f t="shared" si="236"/>
        <v>365</v>
      </c>
      <c r="AZ118">
        <f t="shared" si="236"/>
        <v>299</v>
      </c>
      <c r="BA118">
        <f t="shared" si="236"/>
        <v>227</v>
      </c>
      <c r="BB118">
        <f t="shared" si="236"/>
        <v>394</v>
      </c>
      <c r="BC118">
        <f t="shared" si="236"/>
        <v>99</v>
      </c>
      <c r="BD118">
        <f t="shared" si="236"/>
        <v>3.6</v>
      </c>
      <c r="BE118">
        <f t="shared" si="236"/>
        <v>4.0999999999999996</v>
      </c>
      <c r="BF118">
        <f t="shared" si="236"/>
        <v>7.4</v>
      </c>
      <c r="BG118">
        <f t="shared" si="236"/>
        <v>3.2</v>
      </c>
      <c r="BH118">
        <f t="shared" si="236"/>
        <v>4.2</v>
      </c>
      <c r="BI118">
        <f t="shared" si="236"/>
        <v>5.2</v>
      </c>
      <c r="BJ118">
        <f t="shared" si="236"/>
        <v>2.5</v>
      </c>
      <c r="BK118">
        <f t="shared" si="236"/>
        <v>5.3</v>
      </c>
      <c r="BL118">
        <f t="shared" si="236"/>
        <v>1.2</v>
      </c>
      <c r="BM118">
        <f t="shared" si="236"/>
        <v>4675</v>
      </c>
      <c r="BN118">
        <f t="shared" si="236"/>
        <v>4410</v>
      </c>
      <c r="BO118">
        <f t="shared" si="236"/>
        <v>457</v>
      </c>
      <c r="BP118">
        <f t="shared" si="236"/>
        <v>381</v>
      </c>
      <c r="BQ118">
        <f t="shared" si="236"/>
        <v>1051</v>
      </c>
      <c r="BR118">
        <f t="shared" si="236"/>
        <v>857</v>
      </c>
      <c r="BS118">
        <f t="shared" si="236"/>
        <v>477</v>
      </c>
      <c r="BT118">
        <f t="shared" si="236"/>
        <v>689</v>
      </c>
      <c r="BU118">
        <f t="shared" si="236"/>
        <v>265</v>
      </c>
      <c r="BV118">
        <f t="shared" si="226"/>
        <v>3</v>
      </c>
      <c r="BW118">
        <f t="shared" si="226"/>
        <v>3.3</v>
      </c>
      <c r="BX118">
        <f t="shared" si="226"/>
        <v>4.9000000000000004</v>
      </c>
      <c r="BY118">
        <f t="shared" si="226"/>
        <v>1.7</v>
      </c>
      <c r="BZ118">
        <f t="shared" si="226"/>
        <v>3.5</v>
      </c>
      <c r="CA118">
        <f t="shared" si="226"/>
        <v>4.2</v>
      </c>
      <c r="CB118">
        <f t="shared" si="226"/>
        <v>2.4</v>
      </c>
      <c r="CC118">
        <f t="shared" si="226"/>
        <v>4.8</v>
      </c>
      <c r="CD118">
        <f t="shared" si="226"/>
        <v>1.6</v>
      </c>
    </row>
    <row r="119" spans="1:82" x14ac:dyDescent="0.25">
      <c r="A119" s="7">
        <f>'DLX - JOLTS'!B120</f>
        <v>39934</v>
      </c>
      <c r="B119">
        <f t="shared" si="233"/>
        <v>2409</v>
      </c>
      <c r="C119">
        <f t="shared" si="233"/>
        <v>2129</v>
      </c>
      <c r="D119">
        <f t="shared" si="233"/>
        <v>35</v>
      </c>
      <c r="E119">
        <f t="shared" si="233"/>
        <v>93</v>
      </c>
      <c r="F119">
        <f t="shared" si="233"/>
        <v>464</v>
      </c>
      <c r="G119">
        <f t="shared" si="233"/>
        <v>388</v>
      </c>
      <c r="H119">
        <f t="shared" si="233"/>
        <v>529</v>
      </c>
      <c r="I119">
        <f t="shared" si="233"/>
        <v>261</v>
      </c>
      <c r="J119">
        <f t="shared" si="233"/>
        <v>280</v>
      </c>
      <c r="K119">
        <f t="shared" si="233"/>
        <v>3812</v>
      </c>
      <c r="L119">
        <f t="shared" si="234"/>
        <v>3552</v>
      </c>
      <c r="M119">
        <f t="shared" si="234"/>
        <v>324</v>
      </c>
      <c r="N119">
        <f t="shared" si="234"/>
        <v>178</v>
      </c>
      <c r="O119">
        <f t="shared" si="234"/>
        <v>821</v>
      </c>
      <c r="P119">
        <f t="shared" si="234"/>
        <v>674</v>
      </c>
      <c r="Q119">
        <f t="shared" si="234"/>
        <v>474</v>
      </c>
      <c r="R119">
        <f t="shared" si="234"/>
        <v>686</v>
      </c>
      <c r="S119">
        <f t="shared" si="234"/>
        <v>260</v>
      </c>
      <c r="T119">
        <f t="shared" si="234"/>
        <v>1.8</v>
      </c>
      <c r="U119">
        <f t="shared" si="234"/>
        <v>1.9</v>
      </c>
      <c r="V119">
        <f t="shared" si="235"/>
        <v>0.6</v>
      </c>
      <c r="W119">
        <f t="shared" si="235"/>
        <v>0.8</v>
      </c>
      <c r="X119">
        <f t="shared" si="235"/>
        <v>1.8</v>
      </c>
      <c r="Y119">
        <f t="shared" si="235"/>
        <v>2.2999999999999998</v>
      </c>
      <c r="Z119">
        <f t="shared" si="235"/>
        <v>2.7</v>
      </c>
      <c r="AA119">
        <f t="shared" si="235"/>
        <v>2</v>
      </c>
      <c r="AB119">
        <f t="shared" si="235"/>
        <v>1.2</v>
      </c>
      <c r="AC119">
        <f t="shared" si="201"/>
        <v>1.5823993358239934</v>
      </c>
      <c r="AD119">
        <f t="shared" si="202"/>
        <v>1.6683889149835605</v>
      </c>
      <c r="AE119">
        <f t="shared" si="203"/>
        <v>9.257142857142858</v>
      </c>
      <c r="AF119">
        <f t="shared" si="204"/>
        <v>1.913978494623656</v>
      </c>
      <c r="AG119">
        <f t="shared" si="205"/>
        <v>1.7693965517241379</v>
      </c>
      <c r="AH119">
        <f t="shared" si="206"/>
        <v>1.7371134020618557</v>
      </c>
      <c r="AI119">
        <f t="shared" si="207"/>
        <v>0.89603024574669188</v>
      </c>
      <c r="AJ119">
        <f t="shared" si="208"/>
        <v>2.6283524904214559</v>
      </c>
      <c r="AK119">
        <f t="shared" si="209"/>
        <v>0.9285714285714286</v>
      </c>
      <c r="AL119">
        <f t="shared" si="199"/>
        <v>1.3</v>
      </c>
      <c r="AM119">
        <f t="shared" si="228"/>
        <v>1.5</v>
      </c>
      <c r="AN119">
        <f t="shared" si="228"/>
        <v>1.3</v>
      </c>
      <c r="AO119">
        <f t="shared" si="228"/>
        <v>0.7</v>
      </c>
      <c r="AP119">
        <f t="shared" si="228"/>
        <v>1.5</v>
      </c>
      <c r="AQ119">
        <f t="shared" si="228"/>
        <v>1.8</v>
      </c>
      <c r="AR119">
        <f t="shared" si="228"/>
        <v>1.2</v>
      </c>
      <c r="AS119">
        <f t="shared" si="228"/>
        <v>2.9</v>
      </c>
      <c r="AT119">
        <f t="shared" si="228"/>
        <v>0.4</v>
      </c>
      <c r="AU119">
        <f t="shared" si="236"/>
        <v>1745</v>
      </c>
      <c r="AV119">
        <f t="shared" si="236"/>
        <v>1647</v>
      </c>
      <c r="AW119">
        <f t="shared" si="236"/>
        <v>79</v>
      </c>
      <c r="AX119">
        <f t="shared" si="236"/>
        <v>87</v>
      </c>
      <c r="AY119">
        <f t="shared" si="236"/>
        <v>367</v>
      </c>
      <c r="AZ119">
        <f t="shared" si="236"/>
        <v>304</v>
      </c>
      <c r="BA119">
        <f t="shared" si="236"/>
        <v>237</v>
      </c>
      <c r="BB119">
        <f t="shared" si="236"/>
        <v>380</v>
      </c>
      <c r="BC119">
        <f t="shared" si="236"/>
        <v>98</v>
      </c>
      <c r="BD119">
        <f t="shared" si="236"/>
        <v>3.2</v>
      </c>
      <c r="BE119">
        <f t="shared" si="236"/>
        <v>3.6</v>
      </c>
      <c r="BF119">
        <f t="shared" si="236"/>
        <v>6.3</v>
      </c>
      <c r="BG119">
        <f t="shared" si="236"/>
        <v>3.1</v>
      </c>
      <c r="BH119">
        <f t="shared" si="236"/>
        <v>3.6</v>
      </c>
      <c r="BI119">
        <f t="shared" si="236"/>
        <v>4.5</v>
      </c>
      <c r="BJ119">
        <f t="shared" si="236"/>
        <v>2.1</v>
      </c>
      <c r="BK119">
        <f t="shared" si="236"/>
        <v>5</v>
      </c>
      <c r="BL119">
        <f t="shared" si="236"/>
        <v>1.4</v>
      </c>
      <c r="BM119">
        <f t="shared" si="236"/>
        <v>4252</v>
      </c>
      <c r="BN119">
        <f t="shared" si="236"/>
        <v>3936</v>
      </c>
      <c r="BO119">
        <f t="shared" si="236"/>
        <v>385</v>
      </c>
      <c r="BP119">
        <f t="shared" si="236"/>
        <v>369</v>
      </c>
      <c r="BQ119">
        <f t="shared" si="236"/>
        <v>889</v>
      </c>
      <c r="BR119">
        <f t="shared" si="236"/>
        <v>741</v>
      </c>
      <c r="BS119">
        <f t="shared" si="236"/>
        <v>405</v>
      </c>
      <c r="BT119">
        <f t="shared" si="236"/>
        <v>650</v>
      </c>
      <c r="BU119">
        <f t="shared" si="236"/>
        <v>316</v>
      </c>
      <c r="BV119">
        <f t="shared" ref="BV119:CD134" si="237">VLOOKUP($A119,JOLTS_data,BV$3+1)</f>
        <v>2.9</v>
      </c>
      <c r="BW119">
        <f t="shared" si="237"/>
        <v>3.3</v>
      </c>
      <c r="BX119">
        <f t="shared" si="237"/>
        <v>5.3</v>
      </c>
      <c r="BY119">
        <f t="shared" si="237"/>
        <v>1.5</v>
      </c>
      <c r="BZ119">
        <f t="shared" si="237"/>
        <v>3.3</v>
      </c>
      <c r="CA119">
        <f t="shared" si="237"/>
        <v>4.0999999999999996</v>
      </c>
      <c r="CB119">
        <f t="shared" si="237"/>
        <v>2.5</v>
      </c>
      <c r="CC119">
        <f t="shared" si="237"/>
        <v>5.2</v>
      </c>
      <c r="CD119">
        <f t="shared" si="237"/>
        <v>1.1000000000000001</v>
      </c>
    </row>
    <row r="120" spans="1:82" x14ac:dyDescent="0.25">
      <c r="A120" s="7">
        <f>'DLX - JOLTS'!B121</f>
        <v>39965</v>
      </c>
      <c r="B120">
        <f t="shared" si="233"/>
        <v>2391</v>
      </c>
      <c r="C120">
        <f t="shared" si="233"/>
        <v>2077</v>
      </c>
      <c r="D120">
        <f t="shared" si="233"/>
        <v>57</v>
      </c>
      <c r="E120">
        <f t="shared" si="233"/>
        <v>100</v>
      </c>
      <c r="F120">
        <f t="shared" si="233"/>
        <v>420</v>
      </c>
      <c r="G120">
        <f t="shared" si="233"/>
        <v>367</v>
      </c>
      <c r="H120">
        <f t="shared" si="233"/>
        <v>519</v>
      </c>
      <c r="I120">
        <f t="shared" si="233"/>
        <v>260</v>
      </c>
      <c r="J120">
        <f t="shared" si="233"/>
        <v>314</v>
      </c>
      <c r="K120">
        <f t="shared" si="233"/>
        <v>3679</v>
      </c>
      <c r="L120">
        <f t="shared" si="234"/>
        <v>3418</v>
      </c>
      <c r="M120">
        <f t="shared" si="234"/>
        <v>268</v>
      </c>
      <c r="N120">
        <f t="shared" si="234"/>
        <v>192</v>
      </c>
      <c r="O120">
        <f t="shared" si="234"/>
        <v>704</v>
      </c>
      <c r="P120">
        <f t="shared" si="234"/>
        <v>628</v>
      </c>
      <c r="Q120">
        <f t="shared" si="234"/>
        <v>498</v>
      </c>
      <c r="R120">
        <f t="shared" si="234"/>
        <v>641</v>
      </c>
      <c r="S120">
        <f t="shared" si="234"/>
        <v>261</v>
      </c>
      <c r="T120">
        <f t="shared" si="234"/>
        <v>1.8</v>
      </c>
      <c r="U120">
        <f t="shared" si="234"/>
        <v>1.9</v>
      </c>
      <c r="V120">
        <f t="shared" si="235"/>
        <v>0.9</v>
      </c>
      <c r="W120">
        <f t="shared" si="235"/>
        <v>0.8</v>
      </c>
      <c r="X120">
        <f t="shared" si="235"/>
        <v>1.7</v>
      </c>
      <c r="Y120">
        <f t="shared" si="235"/>
        <v>2.2000000000000002</v>
      </c>
      <c r="Z120">
        <f t="shared" si="235"/>
        <v>2.6</v>
      </c>
      <c r="AA120">
        <f t="shared" si="235"/>
        <v>1.9</v>
      </c>
      <c r="AB120">
        <f t="shared" si="235"/>
        <v>1.4</v>
      </c>
      <c r="AC120">
        <f t="shared" si="201"/>
        <v>1.5386867419489754</v>
      </c>
      <c r="AD120">
        <f t="shared" si="202"/>
        <v>1.645642753972075</v>
      </c>
      <c r="AE120">
        <f t="shared" si="203"/>
        <v>4.7017543859649127</v>
      </c>
      <c r="AF120">
        <f t="shared" si="204"/>
        <v>1.92</v>
      </c>
      <c r="AG120">
        <f t="shared" si="205"/>
        <v>1.6761904761904762</v>
      </c>
      <c r="AH120">
        <f t="shared" si="206"/>
        <v>1.7111716621253406</v>
      </c>
      <c r="AI120">
        <f t="shared" si="207"/>
        <v>0.95953757225433522</v>
      </c>
      <c r="AJ120">
        <f t="shared" si="208"/>
        <v>2.4653846153846155</v>
      </c>
      <c r="AK120">
        <f t="shared" si="209"/>
        <v>0.83121019108280259</v>
      </c>
      <c r="AL120">
        <f t="shared" si="199"/>
        <v>1.3</v>
      </c>
      <c r="AM120">
        <f t="shared" si="228"/>
        <v>1.5</v>
      </c>
      <c r="AN120">
        <f t="shared" si="228"/>
        <v>1.3</v>
      </c>
      <c r="AO120">
        <f t="shared" si="228"/>
        <v>0.8</v>
      </c>
      <c r="AP120">
        <f t="shared" si="228"/>
        <v>1.5</v>
      </c>
      <c r="AQ120">
        <f t="shared" si="228"/>
        <v>1.7</v>
      </c>
      <c r="AR120">
        <f t="shared" si="228"/>
        <v>1.3</v>
      </c>
      <c r="AS120">
        <f t="shared" si="228"/>
        <v>3</v>
      </c>
      <c r="AT120">
        <f t="shared" si="228"/>
        <v>0.4</v>
      </c>
      <c r="AU120">
        <f t="shared" si="236"/>
        <v>1750</v>
      </c>
      <c r="AV120">
        <f t="shared" si="236"/>
        <v>1652</v>
      </c>
      <c r="AW120">
        <f t="shared" si="236"/>
        <v>79</v>
      </c>
      <c r="AX120">
        <f t="shared" si="236"/>
        <v>90</v>
      </c>
      <c r="AY120">
        <f t="shared" si="236"/>
        <v>379</v>
      </c>
      <c r="AZ120">
        <f t="shared" si="236"/>
        <v>275</v>
      </c>
      <c r="BA120">
        <f t="shared" si="236"/>
        <v>254</v>
      </c>
      <c r="BB120">
        <f t="shared" si="236"/>
        <v>386</v>
      </c>
      <c r="BC120">
        <f t="shared" si="236"/>
        <v>99</v>
      </c>
      <c r="BD120">
        <f t="shared" si="236"/>
        <v>3.2</v>
      </c>
      <c r="BE120">
        <f t="shared" si="236"/>
        <v>3.6</v>
      </c>
      <c r="BF120">
        <f t="shared" si="236"/>
        <v>5.9</v>
      </c>
      <c r="BG120">
        <f t="shared" si="236"/>
        <v>3</v>
      </c>
      <c r="BH120">
        <f t="shared" si="236"/>
        <v>3.2</v>
      </c>
      <c r="BI120">
        <f t="shared" si="236"/>
        <v>4.4000000000000004</v>
      </c>
      <c r="BJ120">
        <f t="shared" si="236"/>
        <v>2.4</v>
      </c>
      <c r="BK120">
        <f t="shared" si="236"/>
        <v>5.0999999999999996</v>
      </c>
      <c r="BL120">
        <f t="shared" si="236"/>
        <v>1.4</v>
      </c>
      <c r="BM120">
        <f t="shared" si="236"/>
        <v>4178</v>
      </c>
      <c r="BN120">
        <f t="shared" si="236"/>
        <v>3858</v>
      </c>
      <c r="BO120">
        <f t="shared" si="236"/>
        <v>355</v>
      </c>
      <c r="BP120">
        <f t="shared" si="236"/>
        <v>350</v>
      </c>
      <c r="BQ120">
        <f t="shared" si="236"/>
        <v>799</v>
      </c>
      <c r="BR120">
        <f t="shared" si="236"/>
        <v>720</v>
      </c>
      <c r="BS120">
        <f t="shared" si="236"/>
        <v>464</v>
      </c>
      <c r="BT120">
        <f t="shared" si="236"/>
        <v>673</v>
      </c>
      <c r="BU120">
        <f t="shared" si="236"/>
        <v>320</v>
      </c>
      <c r="BV120">
        <f t="shared" si="237"/>
        <v>2.8</v>
      </c>
      <c r="BW120">
        <f t="shared" si="237"/>
        <v>3.2</v>
      </c>
      <c r="BX120">
        <f t="shared" si="237"/>
        <v>4.5</v>
      </c>
      <c r="BY120">
        <f t="shared" si="237"/>
        <v>1.6</v>
      </c>
      <c r="BZ120">
        <f t="shared" si="237"/>
        <v>2.8</v>
      </c>
      <c r="CA120">
        <f t="shared" si="237"/>
        <v>3.8</v>
      </c>
      <c r="CB120">
        <f t="shared" si="237"/>
        <v>2.6</v>
      </c>
      <c r="CC120">
        <f t="shared" si="237"/>
        <v>4.9000000000000004</v>
      </c>
      <c r="CD120">
        <f t="shared" si="237"/>
        <v>1.2</v>
      </c>
    </row>
    <row r="121" spans="1:82" x14ac:dyDescent="0.25">
      <c r="A121" s="7">
        <f>'DLX - JOLTS'!B122</f>
        <v>39995</v>
      </c>
      <c r="B121">
        <f t="shared" si="233"/>
        <v>2186</v>
      </c>
      <c r="C121">
        <f t="shared" si="233"/>
        <v>1899</v>
      </c>
      <c r="D121">
        <f t="shared" si="233"/>
        <v>41</v>
      </c>
      <c r="E121">
        <f t="shared" si="233"/>
        <v>94</v>
      </c>
      <c r="F121">
        <f t="shared" si="233"/>
        <v>304</v>
      </c>
      <c r="G121">
        <f t="shared" si="233"/>
        <v>426</v>
      </c>
      <c r="H121">
        <f t="shared" si="233"/>
        <v>524</v>
      </c>
      <c r="I121">
        <f t="shared" si="233"/>
        <v>239</v>
      </c>
      <c r="J121">
        <f t="shared" si="233"/>
        <v>287</v>
      </c>
      <c r="K121">
        <f t="shared" si="233"/>
        <v>3819</v>
      </c>
      <c r="L121">
        <f t="shared" si="234"/>
        <v>3573</v>
      </c>
      <c r="M121">
        <f t="shared" si="234"/>
        <v>312</v>
      </c>
      <c r="N121">
        <f t="shared" si="234"/>
        <v>237</v>
      </c>
      <c r="O121">
        <f t="shared" si="234"/>
        <v>729</v>
      </c>
      <c r="P121">
        <f t="shared" si="234"/>
        <v>683</v>
      </c>
      <c r="Q121">
        <f t="shared" si="234"/>
        <v>499</v>
      </c>
      <c r="R121">
        <f t="shared" si="234"/>
        <v>647</v>
      </c>
      <c r="S121">
        <f t="shared" si="234"/>
        <v>246</v>
      </c>
      <c r="T121">
        <f t="shared" si="234"/>
        <v>1.7</v>
      </c>
      <c r="U121">
        <f t="shared" si="234"/>
        <v>1.7</v>
      </c>
      <c r="V121">
        <f t="shared" si="235"/>
        <v>0.7</v>
      </c>
      <c r="W121">
        <f t="shared" si="235"/>
        <v>0.8</v>
      </c>
      <c r="X121">
        <f t="shared" si="235"/>
        <v>1.2</v>
      </c>
      <c r="Y121">
        <f t="shared" si="235"/>
        <v>2.5</v>
      </c>
      <c r="Z121">
        <f t="shared" si="235"/>
        <v>2.7</v>
      </c>
      <c r="AA121">
        <f t="shared" si="235"/>
        <v>1.8</v>
      </c>
      <c r="AB121">
        <f t="shared" si="235"/>
        <v>1.3</v>
      </c>
      <c r="AC121">
        <f t="shared" si="201"/>
        <v>1.7470265324794145</v>
      </c>
      <c r="AD121">
        <f t="shared" si="202"/>
        <v>1.8815165876777251</v>
      </c>
      <c r="AE121">
        <f t="shared" si="203"/>
        <v>7.6097560975609753</v>
      </c>
      <c r="AF121">
        <f t="shared" si="204"/>
        <v>2.521276595744681</v>
      </c>
      <c r="AG121">
        <f t="shared" si="205"/>
        <v>2.3980263157894739</v>
      </c>
      <c r="AH121">
        <f t="shared" si="206"/>
        <v>1.6032863849765258</v>
      </c>
      <c r="AI121">
        <f t="shared" si="207"/>
        <v>0.95229007633587781</v>
      </c>
      <c r="AJ121">
        <f t="shared" si="208"/>
        <v>2.7071129707112971</v>
      </c>
      <c r="AK121">
        <f t="shared" si="209"/>
        <v>0.8571428571428571</v>
      </c>
      <c r="AL121">
        <f t="shared" si="199"/>
        <v>1.3</v>
      </c>
      <c r="AM121">
        <f t="shared" si="228"/>
        <v>1.5</v>
      </c>
      <c r="AN121">
        <f t="shared" si="228"/>
        <v>1.2</v>
      </c>
      <c r="AO121">
        <f t="shared" si="228"/>
        <v>0.7</v>
      </c>
      <c r="AP121">
        <f t="shared" si="228"/>
        <v>1.6</v>
      </c>
      <c r="AQ121">
        <f t="shared" si="228"/>
        <v>1.6</v>
      </c>
      <c r="AR121">
        <f t="shared" si="228"/>
        <v>1.2</v>
      </c>
      <c r="AS121">
        <f t="shared" si="228"/>
        <v>2.8</v>
      </c>
      <c r="AT121">
        <f t="shared" si="228"/>
        <v>0.4</v>
      </c>
      <c r="AU121">
        <f t="shared" si="236"/>
        <v>1690</v>
      </c>
      <c r="AV121">
        <f t="shared" si="236"/>
        <v>1589</v>
      </c>
      <c r="AW121">
        <f t="shared" si="236"/>
        <v>69</v>
      </c>
      <c r="AX121">
        <f t="shared" si="236"/>
        <v>86</v>
      </c>
      <c r="AY121">
        <f t="shared" si="236"/>
        <v>385</v>
      </c>
      <c r="AZ121">
        <f t="shared" si="236"/>
        <v>260</v>
      </c>
      <c r="BA121">
        <f t="shared" si="236"/>
        <v>237</v>
      </c>
      <c r="BB121">
        <f t="shared" si="236"/>
        <v>365</v>
      </c>
      <c r="BC121">
        <f t="shared" si="236"/>
        <v>101</v>
      </c>
      <c r="BD121">
        <f t="shared" si="236"/>
        <v>3.2</v>
      </c>
      <c r="BE121">
        <f t="shared" si="236"/>
        <v>3.6</v>
      </c>
      <c r="BF121">
        <f t="shared" si="236"/>
        <v>7.2</v>
      </c>
      <c r="BG121">
        <f t="shared" si="236"/>
        <v>2.6</v>
      </c>
      <c r="BH121">
        <f t="shared" si="236"/>
        <v>3.3</v>
      </c>
      <c r="BI121">
        <f t="shared" si="236"/>
        <v>4.4000000000000004</v>
      </c>
      <c r="BJ121">
        <f t="shared" si="236"/>
        <v>2.5</v>
      </c>
      <c r="BK121">
        <f t="shared" si="236"/>
        <v>5.0999999999999996</v>
      </c>
      <c r="BL121">
        <f t="shared" si="236"/>
        <v>1.3</v>
      </c>
      <c r="BM121">
        <f t="shared" si="236"/>
        <v>4207</v>
      </c>
      <c r="BN121">
        <f t="shared" si="236"/>
        <v>3919</v>
      </c>
      <c r="BO121">
        <f t="shared" si="236"/>
        <v>427</v>
      </c>
      <c r="BP121">
        <f t="shared" si="236"/>
        <v>305</v>
      </c>
      <c r="BQ121">
        <f t="shared" si="236"/>
        <v>827</v>
      </c>
      <c r="BR121">
        <f t="shared" si="236"/>
        <v>726</v>
      </c>
      <c r="BS121">
        <f t="shared" si="236"/>
        <v>481</v>
      </c>
      <c r="BT121">
        <f t="shared" si="236"/>
        <v>661</v>
      </c>
      <c r="BU121">
        <f t="shared" si="236"/>
        <v>287</v>
      </c>
      <c r="BV121">
        <f t="shared" si="237"/>
        <v>2.9</v>
      </c>
      <c r="BW121">
        <f t="shared" si="237"/>
        <v>3.3</v>
      </c>
      <c r="BX121">
        <f t="shared" si="237"/>
        <v>5.3</v>
      </c>
      <c r="BY121">
        <f t="shared" si="237"/>
        <v>2</v>
      </c>
      <c r="BZ121">
        <f t="shared" si="237"/>
        <v>2.9</v>
      </c>
      <c r="CA121">
        <f t="shared" si="237"/>
        <v>4.2</v>
      </c>
      <c r="CB121">
        <f t="shared" si="237"/>
        <v>2.6</v>
      </c>
      <c r="CC121">
        <f t="shared" si="237"/>
        <v>4.9000000000000004</v>
      </c>
      <c r="CD121">
        <f t="shared" si="237"/>
        <v>1.1000000000000001</v>
      </c>
    </row>
    <row r="122" spans="1:82" x14ac:dyDescent="0.25">
      <c r="A122" s="7">
        <f>'DLX - JOLTS'!B123</f>
        <v>40026</v>
      </c>
      <c r="B122">
        <f t="shared" si="233"/>
        <v>2268</v>
      </c>
      <c r="C122">
        <f t="shared" si="233"/>
        <v>1988</v>
      </c>
      <c r="D122">
        <f t="shared" si="233"/>
        <v>61</v>
      </c>
      <c r="E122">
        <f t="shared" si="233"/>
        <v>125</v>
      </c>
      <c r="F122">
        <f t="shared" si="233"/>
        <v>430</v>
      </c>
      <c r="G122">
        <f t="shared" si="233"/>
        <v>363</v>
      </c>
      <c r="H122">
        <f t="shared" si="233"/>
        <v>527</v>
      </c>
      <c r="I122">
        <f t="shared" si="233"/>
        <v>202</v>
      </c>
      <c r="J122">
        <f t="shared" si="233"/>
        <v>280</v>
      </c>
      <c r="K122">
        <f t="shared" si="233"/>
        <v>3788</v>
      </c>
      <c r="L122">
        <f t="shared" si="234"/>
        <v>3516</v>
      </c>
      <c r="M122">
        <f t="shared" si="234"/>
        <v>262</v>
      </c>
      <c r="N122">
        <f t="shared" si="234"/>
        <v>241</v>
      </c>
      <c r="O122">
        <f t="shared" si="234"/>
        <v>766</v>
      </c>
      <c r="P122">
        <f t="shared" si="234"/>
        <v>661</v>
      </c>
      <c r="Q122">
        <f t="shared" si="234"/>
        <v>514</v>
      </c>
      <c r="R122">
        <f t="shared" si="234"/>
        <v>661</v>
      </c>
      <c r="S122">
        <f t="shared" si="234"/>
        <v>273</v>
      </c>
      <c r="T122">
        <f t="shared" si="234"/>
        <v>1.7</v>
      </c>
      <c r="U122">
        <f t="shared" si="234"/>
        <v>1.8</v>
      </c>
      <c r="V122">
        <f t="shared" si="235"/>
        <v>1</v>
      </c>
      <c r="W122">
        <f t="shared" si="235"/>
        <v>1.1000000000000001</v>
      </c>
      <c r="X122">
        <f t="shared" si="235"/>
        <v>1.7</v>
      </c>
      <c r="Y122">
        <f t="shared" si="235"/>
        <v>2.2000000000000002</v>
      </c>
      <c r="Z122">
        <f t="shared" si="235"/>
        <v>2.7</v>
      </c>
      <c r="AA122">
        <f t="shared" si="235"/>
        <v>1.5</v>
      </c>
      <c r="AB122">
        <f t="shared" si="235"/>
        <v>1.2</v>
      </c>
      <c r="AC122">
        <f t="shared" si="201"/>
        <v>1.6701940035273368</v>
      </c>
      <c r="AD122">
        <f t="shared" si="202"/>
        <v>1.7686116700201207</v>
      </c>
      <c r="AE122">
        <f t="shared" si="203"/>
        <v>4.2950819672131146</v>
      </c>
      <c r="AF122">
        <f t="shared" si="204"/>
        <v>1.9279999999999999</v>
      </c>
      <c r="AG122">
        <f t="shared" si="205"/>
        <v>1.7813953488372094</v>
      </c>
      <c r="AH122">
        <f t="shared" si="206"/>
        <v>1.8209366391184574</v>
      </c>
      <c r="AI122">
        <f t="shared" si="207"/>
        <v>0.97533206831119545</v>
      </c>
      <c r="AJ122">
        <f t="shared" si="208"/>
        <v>3.2722772277227721</v>
      </c>
      <c r="AK122">
        <f t="shared" si="209"/>
        <v>0.97499999999999998</v>
      </c>
      <c r="AL122">
        <f t="shared" si="199"/>
        <v>1.3</v>
      </c>
      <c r="AM122">
        <f t="shared" ref="AM122:BB134" si="238">VLOOKUP($A122,JOLTS_data,AM$3+1)</f>
        <v>1.5</v>
      </c>
      <c r="AN122">
        <f t="shared" si="238"/>
        <v>1.1000000000000001</v>
      </c>
      <c r="AO122">
        <f t="shared" si="238"/>
        <v>0.7</v>
      </c>
      <c r="AP122">
        <f t="shared" si="238"/>
        <v>1.6</v>
      </c>
      <c r="AQ122">
        <f t="shared" si="238"/>
        <v>1.5</v>
      </c>
      <c r="AR122">
        <f t="shared" si="238"/>
        <v>1.3</v>
      </c>
      <c r="AS122">
        <f t="shared" si="238"/>
        <v>2.9</v>
      </c>
      <c r="AT122">
        <f t="shared" si="238"/>
        <v>0.5</v>
      </c>
      <c r="AU122">
        <f t="shared" si="238"/>
        <v>1689</v>
      </c>
      <c r="AV122">
        <f t="shared" si="238"/>
        <v>1585</v>
      </c>
      <c r="AW122">
        <f t="shared" si="238"/>
        <v>62</v>
      </c>
      <c r="AX122">
        <f t="shared" si="238"/>
        <v>79</v>
      </c>
      <c r="AY122">
        <f t="shared" si="238"/>
        <v>388</v>
      </c>
      <c r="AZ122">
        <f t="shared" si="238"/>
        <v>252</v>
      </c>
      <c r="BA122">
        <f t="shared" si="238"/>
        <v>241</v>
      </c>
      <c r="BB122">
        <f t="shared" si="238"/>
        <v>383</v>
      </c>
      <c r="BC122">
        <f t="shared" si="236"/>
        <v>104</v>
      </c>
      <c r="BD122">
        <f t="shared" si="236"/>
        <v>3.1</v>
      </c>
      <c r="BE122">
        <f t="shared" si="236"/>
        <v>3.5</v>
      </c>
      <c r="BF122">
        <f t="shared" si="236"/>
        <v>5.9</v>
      </c>
      <c r="BG122">
        <f t="shared" si="236"/>
        <v>2.4</v>
      </c>
      <c r="BH122">
        <f t="shared" si="236"/>
        <v>3.3</v>
      </c>
      <c r="BI122">
        <f t="shared" si="236"/>
        <v>4.3</v>
      </c>
      <c r="BJ122">
        <f t="shared" si="236"/>
        <v>2.5</v>
      </c>
      <c r="BK122">
        <f t="shared" si="236"/>
        <v>5.4</v>
      </c>
      <c r="BL122">
        <f t="shared" si="236"/>
        <v>1.2</v>
      </c>
      <c r="BM122">
        <f t="shared" si="236"/>
        <v>4089</v>
      </c>
      <c r="BN122">
        <f t="shared" si="236"/>
        <v>3809</v>
      </c>
      <c r="BO122">
        <f t="shared" si="236"/>
        <v>347</v>
      </c>
      <c r="BP122">
        <f t="shared" si="236"/>
        <v>284</v>
      </c>
      <c r="BQ122">
        <f t="shared" si="236"/>
        <v>815</v>
      </c>
      <c r="BR122">
        <f t="shared" si="236"/>
        <v>698</v>
      </c>
      <c r="BS122">
        <f t="shared" si="236"/>
        <v>487</v>
      </c>
      <c r="BT122">
        <f t="shared" si="236"/>
        <v>708</v>
      </c>
      <c r="BU122">
        <f t="shared" si="236"/>
        <v>280</v>
      </c>
      <c r="BV122">
        <f t="shared" si="237"/>
        <v>2.9</v>
      </c>
      <c r="BW122">
        <f t="shared" si="237"/>
        <v>3.3</v>
      </c>
      <c r="BX122">
        <f t="shared" si="237"/>
        <v>4.5</v>
      </c>
      <c r="BY122">
        <f t="shared" si="237"/>
        <v>2.1</v>
      </c>
      <c r="BZ122">
        <f t="shared" si="237"/>
        <v>3.1</v>
      </c>
      <c r="CA122">
        <f t="shared" si="237"/>
        <v>4</v>
      </c>
      <c r="CB122">
        <f t="shared" si="237"/>
        <v>2.7</v>
      </c>
      <c r="CC122">
        <f t="shared" si="237"/>
        <v>5.0999999999999996</v>
      </c>
      <c r="CD122">
        <f t="shared" si="237"/>
        <v>1.2</v>
      </c>
    </row>
    <row r="123" spans="1:82" x14ac:dyDescent="0.25">
      <c r="A123" s="7">
        <f>'DLX - JOLTS'!B124</f>
        <v>40057</v>
      </c>
      <c r="B123">
        <f t="shared" si="233"/>
        <v>2487</v>
      </c>
      <c r="C123">
        <f t="shared" si="233"/>
        <v>2177</v>
      </c>
      <c r="D123">
        <f t="shared" si="233"/>
        <v>67</v>
      </c>
      <c r="E123">
        <f t="shared" si="233"/>
        <v>124</v>
      </c>
      <c r="F123">
        <f t="shared" si="233"/>
        <v>378</v>
      </c>
      <c r="G123">
        <f t="shared" si="233"/>
        <v>436</v>
      </c>
      <c r="H123">
        <f t="shared" si="233"/>
        <v>535</v>
      </c>
      <c r="I123">
        <f t="shared" si="233"/>
        <v>295</v>
      </c>
      <c r="J123">
        <f t="shared" si="233"/>
        <v>311</v>
      </c>
      <c r="K123">
        <f t="shared" si="233"/>
        <v>3885</v>
      </c>
      <c r="L123">
        <f t="shared" si="234"/>
        <v>3626</v>
      </c>
      <c r="M123">
        <f t="shared" si="234"/>
        <v>317</v>
      </c>
      <c r="N123">
        <f t="shared" si="234"/>
        <v>266</v>
      </c>
      <c r="O123">
        <f t="shared" si="234"/>
        <v>809</v>
      </c>
      <c r="P123">
        <f t="shared" si="234"/>
        <v>679</v>
      </c>
      <c r="Q123">
        <f t="shared" si="234"/>
        <v>506</v>
      </c>
      <c r="R123">
        <f t="shared" si="234"/>
        <v>630</v>
      </c>
      <c r="S123">
        <f t="shared" si="234"/>
        <v>259</v>
      </c>
      <c r="T123">
        <f t="shared" si="234"/>
        <v>1.9</v>
      </c>
      <c r="U123">
        <f t="shared" si="234"/>
        <v>2</v>
      </c>
      <c r="V123">
        <f t="shared" si="235"/>
        <v>1.1000000000000001</v>
      </c>
      <c r="W123">
        <f t="shared" si="235"/>
        <v>1.1000000000000001</v>
      </c>
      <c r="X123">
        <f t="shared" si="235"/>
        <v>1.5</v>
      </c>
      <c r="Y123">
        <f t="shared" si="235"/>
        <v>2.6</v>
      </c>
      <c r="Z123">
        <f t="shared" si="235"/>
        <v>2.7</v>
      </c>
      <c r="AA123">
        <f t="shared" si="235"/>
        <v>2.2000000000000002</v>
      </c>
      <c r="AB123">
        <f t="shared" si="235"/>
        <v>1.4</v>
      </c>
      <c r="AC123">
        <f t="shared" si="201"/>
        <v>1.5621230398069963</v>
      </c>
      <c r="AD123">
        <f t="shared" si="202"/>
        <v>1.6655948553054662</v>
      </c>
      <c r="AE123">
        <f t="shared" si="203"/>
        <v>4.7313432835820892</v>
      </c>
      <c r="AF123">
        <f t="shared" si="204"/>
        <v>2.1451612903225805</v>
      </c>
      <c r="AG123">
        <f t="shared" si="205"/>
        <v>2.14021164021164</v>
      </c>
      <c r="AH123">
        <f t="shared" si="206"/>
        <v>1.5573394495412844</v>
      </c>
      <c r="AI123">
        <f t="shared" si="207"/>
        <v>0.9457943925233645</v>
      </c>
      <c r="AJ123">
        <f t="shared" si="208"/>
        <v>2.1355932203389831</v>
      </c>
      <c r="AK123">
        <f t="shared" si="209"/>
        <v>0.83279742765273312</v>
      </c>
      <c r="AL123">
        <f t="shared" si="199"/>
        <v>1.2</v>
      </c>
      <c r="AM123">
        <f t="shared" si="238"/>
        <v>1.4</v>
      </c>
      <c r="AN123">
        <f t="shared" si="238"/>
        <v>1.2</v>
      </c>
      <c r="AO123">
        <f t="shared" si="238"/>
        <v>0.8</v>
      </c>
      <c r="AP123">
        <f t="shared" si="238"/>
        <v>1.5</v>
      </c>
      <c r="AQ123">
        <f t="shared" si="238"/>
        <v>1.6</v>
      </c>
      <c r="AR123">
        <f t="shared" si="238"/>
        <v>1.3</v>
      </c>
      <c r="AS123">
        <f t="shared" si="238"/>
        <v>2.2999999999999998</v>
      </c>
      <c r="AT123">
        <f t="shared" si="238"/>
        <v>0.4</v>
      </c>
      <c r="AU123">
        <f t="shared" si="236"/>
        <v>1605</v>
      </c>
      <c r="AV123">
        <f t="shared" si="236"/>
        <v>1514</v>
      </c>
      <c r="AW123">
        <f t="shared" si="236"/>
        <v>72</v>
      </c>
      <c r="AX123">
        <f t="shared" si="236"/>
        <v>95</v>
      </c>
      <c r="AY123">
        <f t="shared" si="236"/>
        <v>373</v>
      </c>
      <c r="AZ123">
        <f t="shared" si="236"/>
        <v>254</v>
      </c>
      <c r="BA123">
        <f t="shared" si="236"/>
        <v>257</v>
      </c>
      <c r="BB123">
        <f t="shared" si="236"/>
        <v>297</v>
      </c>
      <c r="BC123">
        <f t="shared" si="236"/>
        <v>91</v>
      </c>
      <c r="BD123">
        <f t="shared" si="236"/>
        <v>3.1</v>
      </c>
      <c r="BE123">
        <f t="shared" si="236"/>
        <v>3.5</v>
      </c>
      <c r="BF123">
        <f t="shared" si="236"/>
        <v>6.7</v>
      </c>
      <c r="BG123">
        <f t="shared" ref="AU123:BU129" si="239">VLOOKUP($A123,JOLTS_data,BG$3+1)</f>
        <v>2.6</v>
      </c>
      <c r="BH123">
        <f t="shared" si="239"/>
        <v>3.7</v>
      </c>
      <c r="BI123">
        <f t="shared" si="239"/>
        <v>4.2</v>
      </c>
      <c r="BJ123">
        <f t="shared" si="239"/>
        <v>2.5</v>
      </c>
      <c r="BK123">
        <f t="shared" si="239"/>
        <v>4.5999999999999996</v>
      </c>
      <c r="BL123">
        <f t="shared" si="239"/>
        <v>1.2</v>
      </c>
      <c r="BM123">
        <f t="shared" si="239"/>
        <v>4063</v>
      </c>
      <c r="BN123">
        <f t="shared" si="239"/>
        <v>3792</v>
      </c>
      <c r="BO123">
        <f t="shared" si="239"/>
        <v>388</v>
      </c>
      <c r="BP123">
        <f t="shared" si="239"/>
        <v>304</v>
      </c>
      <c r="BQ123">
        <f t="shared" si="239"/>
        <v>904</v>
      </c>
      <c r="BR123">
        <f t="shared" si="239"/>
        <v>689</v>
      </c>
      <c r="BS123">
        <f t="shared" si="239"/>
        <v>474</v>
      </c>
      <c r="BT123">
        <f t="shared" si="239"/>
        <v>605</v>
      </c>
      <c r="BU123">
        <f t="shared" si="239"/>
        <v>271</v>
      </c>
      <c r="BV123">
        <f t="shared" si="237"/>
        <v>3</v>
      </c>
      <c r="BW123">
        <f t="shared" si="237"/>
        <v>3.4</v>
      </c>
      <c r="BX123">
        <f t="shared" si="237"/>
        <v>5.5</v>
      </c>
      <c r="BY123">
        <f t="shared" si="237"/>
        <v>2.2999999999999998</v>
      </c>
      <c r="BZ123">
        <f t="shared" si="237"/>
        <v>3.3</v>
      </c>
      <c r="CA123">
        <f t="shared" si="237"/>
        <v>4.0999999999999996</v>
      </c>
      <c r="CB123">
        <f t="shared" si="237"/>
        <v>2.6</v>
      </c>
      <c r="CC123">
        <f t="shared" si="237"/>
        <v>4.8</v>
      </c>
      <c r="CD123">
        <f t="shared" si="237"/>
        <v>1.2</v>
      </c>
    </row>
    <row r="124" spans="1:82" x14ac:dyDescent="0.25">
      <c r="A124" s="7">
        <f>'DLX - JOLTS'!B125</f>
        <v>40087</v>
      </c>
      <c r="B124">
        <f t="shared" si="233"/>
        <v>2400</v>
      </c>
      <c r="C124">
        <f t="shared" si="233"/>
        <v>2013</v>
      </c>
      <c r="D124">
        <f t="shared" si="233"/>
        <v>64</v>
      </c>
      <c r="E124">
        <f t="shared" si="233"/>
        <v>127</v>
      </c>
      <c r="F124">
        <f t="shared" si="233"/>
        <v>334</v>
      </c>
      <c r="G124">
        <f t="shared" si="233"/>
        <v>425</v>
      </c>
      <c r="H124">
        <f t="shared" si="233"/>
        <v>507</v>
      </c>
      <c r="I124">
        <f t="shared" si="233"/>
        <v>230</v>
      </c>
      <c r="J124">
        <f t="shared" si="233"/>
        <v>387</v>
      </c>
      <c r="K124">
        <f t="shared" si="233"/>
        <v>3728</v>
      </c>
      <c r="L124">
        <f t="shared" si="234"/>
        <v>3441</v>
      </c>
      <c r="M124">
        <f t="shared" si="234"/>
        <v>295</v>
      </c>
      <c r="N124">
        <f t="shared" si="234"/>
        <v>239</v>
      </c>
      <c r="O124">
        <f t="shared" si="234"/>
        <v>717</v>
      </c>
      <c r="P124">
        <f t="shared" si="234"/>
        <v>688</v>
      </c>
      <c r="Q124">
        <f t="shared" si="234"/>
        <v>493</v>
      </c>
      <c r="R124">
        <f t="shared" si="234"/>
        <v>614</v>
      </c>
      <c r="S124">
        <f t="shared" si="234"/>
        <v>287</v>
      </c>
      <c r="T124">
        <f t="shared" si="234"/>
        <v>1.8</v>
      </c>
      <c r="U124">
        <f t="shared" si="234"/>
        <v>1.8</v>
      </c>
      <c r="V124">
        <f t="shared" si="235"/>
        <v>1.1000000000000001</v>
      </c>
      <c r="W124">
        <f t="shared" si="235"/>
        <v>1.1000000000000001</v>
      </c>
      <c r="X124">
        <f t="shared" si="235"/>
        <v>1.3</v>
      </c>
      <c r="Y124">
        <f t="shared" si="235"/>
        <v>2.5</v>
      </c>
      <c r="Z124">
        <f t="shared" si="235"/>
        <v>2.6</v>
      </c>
      <c r="AA124">
        <f t="shared" si="235"/>
        <v>1.7</v>
      </c>
      <c r="AB124">
        <f t="shared" si="235"/>
        <v>1.7</v>
      </c>
      <c r="AC124">
        <f t="shared" si="201"/>
        <v>1.5533333333333332</v>
      </c>
      <c r="AD124">
        <f t="shared" si="202"/>
        <v>1.7093889716840536</v>
      </c>
      <c r="AE124">
        <f t="shared" si="203"/>
        <v>4.609375</v>
      </c>
      <c r="AF124">
        <f t="shared" si="204"/>
        <v>1.8818897637795275</v>
      </c>
      <c r="AG124">
        <f t="shared" si="205"/>
        <v>2.1467065868263475</v>
      </c>
      <c r="AH124">
        <f t="shared" si="206"/>
        <v>1.6188235294117648</v>
      </c>
      <c r="AI124">
        <f t="shared" si="207"/>
        <v>0.97238658777120313</v>
      </c>
      <c r="AJ124">
        <f t="shared" si="208"/>
        <v>2.6695652173913045</v>
      </c>
      <c r="AK124">
        <f t="shared" si="209"/>
        <v>0.74160206718346255</v>
      </c>
      <c r="AL124">
        <f t="shared" si="199"/>
        <v>1.3</v>
      </c>
      <c r="AM124">
        <f t="shared" si="238"/>
        <v>1.4</v>
      </c>
      <c r="AN124">
        <f t="shared" si="238"/>
        <v>1</v>
      </c>
      <c r="AO124">
        <f t="shared" si="238"/>
        <v>0.7</v>
      </c>
      <c r="AP124">
        <f t="shared" si="238"/>
        <v>1.5</v>
      </c>
      <c r="AQ124">
        <f t="shared" si="238"/>
        <v>1.6</v>
      </c>
      <c r="AR124">
        <f t="shared" si="238"/>
        <v>1.3</v>
      </c>
      <c r="AS124">
        <f t="shared" si="238"/>
        <v>2.7</v>
      </c>
      <c r="AT124">
        <f t="shared" si="238"/>
        <v>0.5</v>
      </c>
      <c r="AU124">
        <f t="shared" si="239"/>
        <v>1653</v>
      </c>
      <c r="AV124">
        <f t="shared" si="239"/>
        <v>1551</v>
      </c>
      <c r="AW124">
        <f t="shared" si="239"/>
        <v>57</v>
      </c>
      <c r="AX124">
        <f t="shared" si="239"/>
        <v>76</v>
      </c>
      <c r="AY124">
        <f t="shared" si="239"/>
        <v>367</v>
      </c>
      <c r="AZ124">
        <f t="shared" si="239"/>
        <v>266</v>
      </c>
      <c r="BA124">
        <f t="shared" si="239"/>
        <v>255</v>
      </c>
      <c r="BB124">
        <f t="shared" si="239"/>
        <v>348</v>
      </c>
      <c r="BC124">
        <f t="shared" si="239"/>
        <v>102</v>
      </c>
      <c r="BD124">
        <f t="shared" si="239"/>
        <v>3</v>
      </c>
      <c r="BE124">
        <f t="shared" si="239"/>
        <v>3.4</v>
      </c>
      <c r="BF124">
        <f t="shared" si="239"/>
        <v>6.1</v>
      </c>
      <c r="BG124">
        <f t="shared" si="239"/>
        <v>2.4</v>
      </c>
      <c r="BH124">
        <f t="shared" si="239"/>
        <v>3.2</v>
      </c>
      <c r="BI124">
        <f t="shared" si="239"/>
        <v>4.2</v>
      </c>
      <c r="BJ124">
        <f t="shared" si="239"/>
        <v>2.4</v>
      </c>
      <c r="BK124">
        <f t="shared" si="239"/>
        <v>5</v>
      </c>
      <c r="BL124">
        <f t="shared" si="239"/>
        <v>1.2</v>
      </c>
      <c r="BM124">
        <f t="shared" si="239"/>
        <v>3933</v>
      </c>
      <c r="BN124">
        <f t="shared" si="239"/>
        <v>3653</v>
      </c>
      <c r="BO124">
        <f t="shared" si="239"/>
        <v>348</v>
      </c>
      <c r="BP124">
        <f t="shared" si="239"/>
        <v>279</v>
      </c>
      <c r="BQ124">
        <f t="shared" si="239"/>
        <v>788</v>
      </c>
      <c r="BR124">
        <f t="shared" si="239"/>
        <v>688</v>
      </c>
      <c r="BS124">
        <f t="shared" si="239"/>
        <v>458</v>
      </c>
      <c r="BT124">
        <f t="shared" si="239"/>
        <v>645</v>
      </c>
      <c r="BU124">
        <f t="shared" si="239"/>
        <v>279</v>
      </c>
      <c r="BV124">
        <f t="shared" si="237"/>
        <v>2.9</v>
      </c>
      <c r="BW124">
        <f t="shared" si="237"/>
        <v>3.2</v>
      </c>
      <c r="BX124">
        <f t="shared" si="237"/>
        <v>5.2</v>
      </c>
      <c r="BY124">
        <f t="shared" si="237"/>
        <v>2.1</v>
      </c>
      <c r="BZ124">
        <f t="shared" si="237"/>
        <v>2.9</v>
      </c>
      <c r="CA124">
        <f t="shared" si="237"/>
        <v>4.2</v>
      </c>
      <c r="CB124">
        <f t="shared" si="237"/>
        <v>2.6</v>
      </c>
      <c r="CC124">
        <f t="shared" si="237"/>
        <v>4.7</v>
      </c>
      <c r="CD124">
        <f t="shared" si="237"/>
        <v>1.3</v>
      </c>
    </row>
    <row r="125" spans="1:82" x14ac:dyDescent="0.25">
      <c r="A125" s="7">
        <f>'DLX - JOLTS'!B126</f>
        <v>40118</v>
      </c>
      <c r="B125">
        <f t="shared" si="233"/>
        <v>2392</v>
      </c>
      <c r="C125">
        <f t="shared" si="233"/>
        <v>2061</v>
      </c>
      <c r="D125">
        <f t="shared" si="233"/>
        <v>72</v>
      </c>
      <c r="E125">
        <f t="shared" si="233"/>
        <v>143</v>
      </c>
      <c r="F125">
        <f t="shared" si="233"/>
        <v>323</v>
      </c>
      <c r="G125">
        <f t="shared" si="233"/>
        <v>427</v>
      </c>
      <c r="H125">
        <f t="shared" si="233"/>
        <v>523</v>
      </c>
      <c r="I125">
        <f t="shared" si="233"/>
        <v>242</v>
      </c>
      <c r="J125">
        <f t="shared" si="233"/>
        <v>331</v>
      </c>
      <c r="K125">
        <f t="shared" si="233"/>
        <v>3952</v>
      </c>
      <c r="L125">
        <f t="shared" si="234"/>
        <v>3678</v>
      </c>
      <c r="M125">
        <f t="shared" si="234"/>
        <v>309</v>
      </c>
      <c r="N125">
        <f t="shared" si="234"/>
        <v>277</v>
      </c>
      <c r="O125">
        <f t="shared" si="234"/>
        <v>766</v>
      </c>
      <c r="P125">
        <f t="shared" si="234"/>
        <v>796</v>
      </c>
      <c r="Q125">
        <f t="shared" si="234"/>
        <v>480</v>
      </c>
      <c r="R125">
        <f t="shared" si="234"/>
        <v>663</v>
      </c>
      <c r="S125">
        <f t="shared" si="234"/>
        <v>274</v>
      </c>
      <c r="T125">
        <f t="shared" si="234"/>
        <v>1.8</v>
      </c>
      <c r="U125">
        <f t="shared" si="234"/>
        <v>1.9</v>
      </c>
      <c r="V125">
        <f t="shared" si="235"/>
        <v>1.2</v>
      </c>
      <c r="W125">
        <f t="shared" si="235"/>
        <v>1.2</v>
      </c>
      <c r="X125">
        <f t="shared" si="235"/>
        <v>1.3</v>
      </c>
      <c r="Y125">
        <f t="shared" si="235"/>
        <v>2.5</v>
      </c>
      <c r="Z125">
        <f t="shared" si="235"/>
        <v>2.6</v>
      </c>
      <c r="AA125">
        <f t="shared" si="235"/>
        <v>1.8</v>
      </c>
      <c r="AB125">
        <f t="shared" si="235"/>
        <v>1.4</v>
      </c>
      <c r="AC125">
        <f t="shared" si="201"/>
        <v>1.6521739130434783</v>
      </c>
      <c r="AD125">
        <f t="shared" si="202"/>
        <v>1.784570596797671</v>
      </c>
      <c r="AE125">
        <f t="shared" si="203"/>
        <v>4.291666666666667</v>
      </c>
      <c r="AF125">
        <f t="shared" si="204"/>
        <v>1.9370629370629371</v>
      </c>
      <c r="AG125">
        <f t="shared" si="205"/>
        <v>2.3715170278637769</v>
      </c>
      <c r="AH125">
        <f t="shared" si="206"/>
        <v>1.864168618266979</v>
      </c>
      <c r="AI125">
        <f t="shared" si="207"/>
        <v>0.9177820267686424</v>
      </c>
      <c r="AJ125">
        <f t="shared" si="208"/>
        <v>2.7396694214876032</v>
      </c>
      <c r="AK125">
        <f t="shared" si="209"/>
        <v>0.82779456193353473</v>
      </c>
      <c r="AL125">
        <f t="shared" si="199"/>
        <v>1.4</v>
      </c>
      <c r="AM125">
        <f t="shared" si="238"/>
        <v>1.6</v>
      </c>
      <c r="AN125">
        <f t="shared" si="238"/>
        <v>1.5</v>
      </c>
      <c r="AO125">
        <f t="shared" si="238"/>
        <v>0.6</v>
      </c>
      <c r="AP125">
        <f t="shared" si="238"/>
        <v>1.6</v>
      </c>
      <c r="AQ125">
        <f t="shared" si="238"/>
        <v>1.6</v>
      </c>
      <c r="AR125">
        <f t="shared" si="238"/>
        <v>1.3</v>
      </c>
      <c r="AS125">
        <f t="shared" si="238"/>
        <v>3</v>
      </c>
      <c r="AT125">
        <f t="shared" si="238"/>
        <v>0.5</v>
      </c>
      <c r="AU125">
        <f t="shared" si="239"/>
        <v>1766</v>
      </c>
      <c r="AV125">
        <f t="shared" si="239"/>
        <v>1662</v>
      </c>
      <c r="AW125">
        <f t="shared" si="239"/>
        <v>83</v>
      </c>
      <c r="AX125">
        <f t="shared" si="239"/>
        <v>71</v>
      </c>
      <c r="AY125">
        <f t="shared" si="239"/>
        <v>393</v>
      </c>
      <c r="AZ125">
        <f t="shared" si="239"/>
        <v>271</v>
      </c>
      <c r="BA125">
        <f t="shared" si="239"/>
        <v>249</v>
      </c>
      <c r="BB125">
        <f t="shared" si="239"/>
        <v>388</v>
      </c>
      <c r="BC125">
        <f t="shared" si="239"/>
        <v>104</v>
      </c>
      <c r="BD125">
        <f t="shared" si="239"/>
        <v>3</v>
      </c>
      <c r="BE125">
        <f t="shared" si="239"/>
        <v>3.4</v>
      </c>
      <c r="BF125">
        <f t="shared" si="239"/>
        <v>5.7</v>
      </c>
      <c r="BG125">
        <f t="shared" si="239"/>
        <v>2.5</v>
      </c>
      <c r="BH125">
        <f t="shared" si="239"/>
        <v>3.2</v>
      </c>
      <c r="BI125">
        <f t="shared" si="239"/>
        <v>4.4000000000000004</v>
      </c>
      <c r="BJ125">
        <f t="shared" si="239"/>
        <v>2.2999999999999998</v>
      </c>
      <c r="BK125">
        <f t="shared" si="239"/>
        <v>5.2</v>
      </c>
      <c r="BL125">
        <f t="shared" si="239"/>
        <v>1.2</v>
      </c>
      <c r="BM125">
        <f t="shared" si="239"/>
        <v>3906</v>
      </c>
      <c r="BN125">
        <f t="shared" si="239"/>
        <v>3631</v>
      </c>
      <c r="BO125">
        <f t="shared" si="239"/>
        <v>325</v>
      </c>
      <c r="BP125">
        <f t="shared" si="239"/>
        <v>286</v>
      </c>
      <c r="BQ125">
        <f t="shared" si="239"/>
        <v>796</v>
      </c>
      <c r="BR125">
        <f t="shared" si="239"/>
        <v>717</v>
      </c>
      <c r="BS125">
        <f t="shared" si="239"/>
        <v>437</v>
      </c>
      <c r="BT125">
        <f t="shared" si="239"/>
        <v>670</v>
      </c>
      <c r="BU125">
        <f t="shared" si="239"/>
        <v>274</v>
      </c>
      <c r="BV125">
        <f t="shared" si="237"/>
        <v>3.1</v>
      </c>
      <c r="BW125">
        <f t="shared" si="237"/>
        <v>3.4</v>
      </c>
      <c r="BX125">
        <f t="shared" si="237"/>
        <v>5.4</v>
      </c>
      <c r="BY125">
        <f t="shared" si="237"/>
        <v>2.4</v>
      </c>
      <c r="BZ125">
        <f t="shared" si="237"/>
        <v>3.1</v>
      </c>
      <c r="CA125">
        <f t="shared" si="237"/>
        <v>4.8</v>
      </c>
      <c r="CB125">
        <f t="shared" si="237"/>
        <v>2.5</v>
      </c>
      <c r="CC125">
        <f t="shared" si="237"/>
        <v>5.0999999999999996</v>
      </c>
      <c r="CD125">
        <f t="shared" si="237"/>
        <v>1.2</v>
      </c>
    </row>
    <row r="126" spans="1:82" x14ac:dyDescent="0.25">
      <c r="A126" s="7">
        <f>'DLX - JOLTS'!B127</f>
        <v>40148</v>
      </c>
      <c r="B126">
        <f t="shared" si="233"/>
        <v>2432</v>
      </c>
      <c r="C126">
        <f t="shared" si="233"/>
        <v>2113</v>
      </c>
      <c r="D126">
        <f t="shared" si="233"/>
        <v>68</v>
      </c>
      <c r="E126">
        <f t="shared" si="233"/>
        <v>171</v>
      </c>
      <c r="F126">
        <f t="shared" si="233"/>
        <v>339</v>
      </c>
      <c r="G126">
        <f t="shared" si="233"/>
        <v>428</v>
      </c>
      <c r="H126">
        <f t="shared" si="233"/>
        <v>539</v>
      </c>
      <c r="I126">
        <f t="shared" si="233"/>
        <v>215</v>
      </c>
      <c r="J126">
        <f t="shared" si="233"/>
        <v>319</v>
      </c>
      <c r="K126">
        <f t="shared" si="233"/>
        <v>3831</v>
      </c>
      <c r="L126">
        <f t="shared" si="234"/>
        <v>3586</v>
      </c>
      <c r="M126">
        <f t="shared" si="234"/>
        <v>317</v>
      </c>
      <c r="N126">
        <f t="shared" si="234"/>
        <v>248</v>
      </c>
      <c r="O126">
        <f t="shared" si="234"/>
        <v>820</v>
      </c>
      <c r="P126">
        <f t="shared" si="234"/>
        <v>643</v>
      </c>
      <c r="Q126">
        <f t="shared" si="234"/>
        <v>482</v>
      </c>
      <c r="R126">
        <f t="shared" si="234"/>
        <v>626</v>
      </c>
      <c r="S126">
        <f t="shared" si="234"/>
        <v>246</v>
      </c>
      <c r="T126">
        <f t="shared" si="234"/>
        <v>1.8</v>
      </c>
      <c r="U126">
        <f t="shared" si="234"/>
        <v>1.9</v>
      </c>
      <c r="V126">
        <f t="shared" si="235"/>
        <v>1.2</v>
      </c>
      <c r="W126">
        <f t="shared" si="235"/>
        <v>1.5</v>
      </c>
      <c r="X126">
        <f t="shared" si="235"/>
        <v>1.4</v>
      </c>
      <c r="Y126">
        <f t="shared" si="235"/>
        <v>2.5</v>
      </c>
      <c r="Z126">
        <f t="shared" si="235"/>
        <v>2.7</v>
      </c>
      <c r="AA126">
        <f t="shared" si="235"/>
        <v>1.6</v>
      </c>
      <c r="AB126">
        <f t="shared" si="235"/>
        <v>1.4</v>
      </c>
      <c r="AC126">
        <f t="shared" si="201"/>
        <v>1.5752467105263157</v>
      </c>
      <c r="AD126">
        <f t="shared" si="202"/>
        <v>1.697113109323237</v>
      </c>
      <c r="AE126">
        <f t="shared" si="203"/>
        <v>4.6617647058823533</v>
      </c>
      <c r="AF126">
        <f t="shared" si="204"/>
        <v>1.4502923976608186</v>
      </c>
      <c r="AG126">
        <f t="shared" si="205"/>
        <v>2.4188790560471976</v>
      </c>
      <c r="AH126">
        <f t="shared" si="206"/>
        <v>1.5023364485981308</v>
      </c>
      <c r="AI126">
        <f t="shared" si="207"/>
        <v>0.89424860853432286</v>
      </c>
      <c r="AJ126">
        <f t="shared" si="208"/>
        <v>2.9116279069767441</v>
      </c>
      <c r="AK126">
        <f t="shared" si="209"/>
        <v>0.7711598746081505</v>
      </c>
      <c r="AL126">
        <f t="shared" si="199"/>
        <v>1.3</v>
      </c>
      <c r="AM126">
        <f t="shared" si="238"/>
        <v>1.5</v>
      </c>
      <c r="AN126">
        <f t="shared" si="238"/>
        <v>1.4</v>
      </c>
      <c r="AO126">
        <f t="shared" si="238"/>
        <v>0.6</v>
      </c>
      <c r="AP126">
        <f t="shared" si="238"/>
        <v>1.5</v>
      </c>
      <c r="AQ126">
        <f t="shared" si="238"/>
        <v>1.6</v>
      </c>
      <c r="AR126">
        <f t="shared" si="238"/>
        <v>1.3</v>
      </c>
      <c r="AS126">
        <f t="shared" si="238"/>
        <v>2.8</v>
      </c>
      <c r="AT126">
        <f t="shared" si="238"/>
        <v>0.5</v>
      </c>
      <c r="AU126">
        <f t="shared" si="239"/>
        <v>1689</v>
      </c>
      <c r="AV126">
        <f t="shared" si="239"/>
        <v>1581</v>
      </c>
      <c r="AW126">
        <f t="shared" si="239"/>
        <v>80</v>
      </c>
      <c r="AX126">
        <f t="shared" si="239"/>
        <v>69</v>
      </c>
      <c r="AY126">
        <f t="shared" si="239"/>
        <v>370</v>
      </c>
      <c r="AZ126">
        <f t="shared" si="239"/>
        <v>265</v>
      </c>
      <c r="BA126">
        <f t="shared" si="239"/>
        <v>255</v>
      </c>
      <c r="BB126">
        <f t="shared" si="239"/>
        <v>359</v>
      </c>
      <c r="BC126">
        <f t="shared" si="239"/>
        <v>108</v>
      </c>
      <c r="BD126">
        <f t="shared" si="239"/>
        <v>3</v>
      </c>
      <c r="BE126">
        <f t="shared" si="239"/>
        <v>3.4</v>
      </c>
      <c r="BF126">
        <f t="shared" si="239"/>
        <v>6.5</v>
      </c>
      <c r="BG126">
        <f t="shared" si="239"/>
        <v>2.2000000000000002</v>
      </c>
      <c r="BH126">
        <f t="shared" si="239"/>
        <v>3.2</v>
      </c>
      <c r="BI126">
        <f t="shared" si="239"/>
        <v>3.9</v>
      </c>
      <c r="BJ126">
        <f t="shared" si="239"/>
        <v>2.4</v>
      </c>
      <c r="BK126">
        <f t="shared" si="239"/>
        <v>5.0999999999999996</v>
      </c>
      <c r="BL126">
        <f t="shared" si="239"/>
        <v>1.3</v>
      </c>
      <c r="BM126">
        <f t="shared" si="239"/>
        <v>3931</v>
      </c>
      <c r="BN126">
        <f t="shared" si="239"/>
        <v>3641</v>
      </c>
      <c r="BO126">
        <f t="shared" si="239"/>
        <v>366</v>
      </c>
      <c r="BP126">
        <f t="shared" si="239"/>
        <v>251</v>
      </c>
      <c r="BQ126">
        <f t="shared" si="239"/>
        <v>797</v>
      </c>
      <c r="BR126">
        <f t="shared" si="239"/>
        <v>647</v>
      </c>
      <c r="BS126">
        <f t="shared" si="239"/>
        <v>459</v>
      </c>
      <c r="BT126">
        <f t="shared" si="239"/>
        <v>665</v>
      </c>
      <c r="BU126">
        <f t="shared" si="239"/>
        <v>290</v>
      </c>
      <c r="BV126">
        <f t="shared" si="237"/>
        <v>3</v>
      </c>
      <c r="BW126">
        <f t="shared" si="237"/>
        <v>3.4</v>
      </c>
      <c r="BX126">
        <f t="shared" si="237"/>
        <v>5.6</v>
      </c>
      <c r="BY126">
        <f t="shared" si="237"/>
        <v>2.2000000000000002</v>
      </c>
      <c r="BZ126">
        <f t="shared" si="237"/>
        <v>3.3</v>
      </c>
      <c r="CA126">
        <f t="shared" si="237"/>
        <v>3.9</v>
      </c>
      <c r="CB126">
        <f t="shared" si="237"/>
        <v>2.5</v>
      </c>
      <c r="CC126">
        <f t="shared" si="237"/>
        <v>4.8</v>
      </c>
      <c r="CD126">
        <f t="shared" si="237"/>
        <v>1.1000000000000001</v>
      </c>
    </row>
    <row r="127" spans="1:82" x14ac:dyDescent="0.25">
      <c r="A127" s="7">
        <f>'DLX - JOLTS'!B128</f>
        <v>40179</v>
      </c>
      <c r="B127">
        <f t="shared" ref="B127:K136" si="240">VLOOKUP($A127,JOLTS_data,B$3+1)</f>
        <v>2728</v>
      </c>
      <c r="C127">
        <f t="shared" si="240"/>
        <v>2297</v>
      </c>
      <c r="D127">
        <f t="shared" si="240"/>
        <v>58</v>
      </c>
      <c r="E127">
        <f t="shared" si="240"/>
        <v>137</v>
      </c>
      <c r="F127">
        <f t="shared" si="240"/>
        <v>368</v>
      </c>
      <c r="G127">
        <f t="shared" si="240"/>
        <v>434</v>
      </c>
      <c r="H127">
        <f t="shared" si="240"/>
        <v>573</v>
      </c>
      <c r="I127">
        <f t="shared" si="240"/>
        <v>250</v>
      </c>
      <c r="J127">
        <f t="shared" si="240"/>
        <v>432</v>
      </c>
      <c r="K127">
        <f t="shared" si="240"/>
        <v>3844</v>
      </c>
      <c r="L127">
        <f t="shared" ref="L127:U136" si="241">VLOOKUP($A127,JOLTS_data,L$3+1)</f>
        <v>3565</v>
      </c>
      <c r="M127">
        <f t="shared" si="241"/>
        <v>312</v>
      </c>
      <c r="N127">
        <f t="shared" si="241"/>
        <v>256</v>
      </c>
      <c r="O127">
        <f t="shared" si="241"/>
        <v>742</v>
      </c>
      <c r="P127">
        <f t="shared" si="241"/>
        <v>750</v>
      </c>
      <c r="Q127">
        <f t="shared" si="241"/>
        <v>441</v>
      </c>
      <c r="R127">
        <f t="shared" si="241"/>
        <v>644</v>
      </c>
      <c r="S127">
        <f t="shared" si="241"/>
        <v>280</v>
      </c>
      <c r="T127">
        <f t="shared" si="241"/>
        <v>2.1</v>
      </c>
      <c r="U127">
        <f t="shared" si="241"/>
        <v>2.1</v>
      </c>
      <c r="V127">
        <f t="shared" ref="V127:AB136" si="242">VLOOKUP($A127,JOLTS_data,V$3+1)</f>
        <v>1</v>
      </c>
      <c r="W127">
        <f t="shared" si="242"/>
        <v>1.2</v>
      </c>
      <c r="X127">
        <f t="shared" si="242"/>
        <v>1.5</v>
      </c>
      <c r="Y127">
        <f t="shared" si="242"/>
        <v>2.6</v>
      </c>
      <c r="Z127">
        <f t="shared" si="242"/>
        <v>2.9</v>
      </c>
      <c r="AA127">
        <f t="shared" si="242"/>
        <v>1.9</v>
      </c>
      <c r="AB127">
        <f t="shared" si="242"/>
        <v>1.9</v>
      </c>
      <c r="AC127">
        <f t="shared" si="201"/>
        <v>1.4090909090909092</v>
      </c>
      <c r="AD127">
        <f t="shared" si="202"/>
        <v>1.5520243796255986</v>
      </c>
      <c r="AE127">
        <f t="shared" si="203"/>
        <v>5.3793103448275863</v>
      </c>
      <c r="AF127">
        <f t="shared" si="204"/>
        <v>1.8686131386861313</v>
      </c>
      <c r="AG127">
        <f t="shared" si="205"/>
        <v>2.0163043478260869</v>
      </c>
      <c r="AH127">
        <f t="shared" si="206"/>
        <v>1.728110599078341</v>
      </c>
      <c r="AI127">
        <f t="shared" si="207"/>
        <v>0.76963350785340312</v>
      </c>
      <c r="AJ127">
        <f t="shared" si="208"/>
        <v>2.5760000000000001</v>
      </c>
      <c r="AK127">
        <f t="shared" si="209"/>
        <v>0.64814814814814814</v>
      </c>
      <c r="AL127">
        <f t="shared" si="199"/>
        <v>1.3</v>
      </c>
      <c r="AM127">
        <f t="shared" si="238"/>
        <v>1.5</v>
      </c>
      <c r="AN127">
        <f t="shared" si="238"/>
        <v>1.8</v>
      </c>
      <c r="AO127">
        <f t="shared" si="238"/>
        <v>0.7</v>
      </c>
      <c r="AP127">
        <f t="shared" si="238"/>
        <v>1.4</v>
      </c>
      <c r="AQ127">
        <f t="shared" si="238"/>
        <v>1.6</v>
      </c>
      <c r="AR127">
        <f t="shared" si="238"/>
        <v>1.2</v>
      </c>
      <c r="AS127">
        <f t="shared" si="238"/>
        <v>3.1</v>
      </c>
      <c r="AT127">
        <f t="shared" si="238"/>
        <v>0.5</v>
      </c>
      <c r="AU127">
        <f t="shared" si="239"/>
        <v>1700</v>
      </c>
      <c r="AV127">
        <f t="shared" si="239"/>
        <v>1598</v>
      </c>
      <c r="AW127">
        <f t="shared" si="239"/>
        <v>100</v>
      </c>
      <c r="AX127">
        <f t="shared" si="239"/>
        <v>81</v>
      </c>
      <c r="AY127">
        <f t="shared" si="239"/>
        <v>345</v>
      </c>
      <c r="AZ127">
        <f t="shared" si="239"/>
        <v>272</v>
      </c>
      <c r="BA127">
        <f t="shared" si="239"/>
        <v>237</v>
      </c>
      <c r="BB127">
        <f t="shared" si="239"/>
        <v>398</v>
      </c>
      <c r="BC127">
        <f t="shared" si="239"/>
        <v>102</v>
      </c>
      <c r="BD127">
        <f t="shared" si="239"/>
        <v>3</v>
      </c>
      <c r="BE127">
        <f t="shared" si="239"/>
        <v>3.4</v>
      </c>
      <c r="BF127">
        <f t="shared" si="239"/>
        <v>6.8</v>
      </c>
      <c r="BG127">
        <f t="shared" si="239"/>
        <v>2.4</v>
      </c>
      <c r="BH127">
        <f t="shared" si="239"/>
        <v>3.1</v>
      </c>
      <c r="BI127">
        <f t="shared" si="239"/>
        <v>4.2</v>
      </c>
      <c r="BJ127">
        <f t="shared" si="239"/>
        <v>2.2000000000000002</v>
      </c>
      <c r="BK127">
        <f t="shared" si="239"/>
        <v>5</v>
      </c>
      <c r="BL127">
        <f t="shared" si="239"/>
        <v>1.2</v>
      </c>
      <c r="BM127">
        <f t="shared" si="239"/>
        <v>3870</v>
      </c>
      <c r="BN127">
        <f t="shared" si="239"/>
        <v>3605</v>
      </c>
      <c r="BO127">
        <f t="shared" si="239"/>
        <v>382</v>
      </c>
      <c r="BP127">
        <f t="shared" si="239"/>
        <v>274</v>
      </c>
      <c r="BQ127">
        <f t="shared" si="239"/>
        <v>749</v>
      </c>
      <c r="BR127">
        <f t="shared" si="239"/>
        <v>695</v>
      </c>
      <c r="BS127">
        <f t="shared" si="239"/>
        <v>430</v>
      </c>
      <c r="BT127">
        <f t="shared" si="239"/>
        <v>652</v>
      </c>
      <c r="BU127">
        <f t="shared" si="239"/>
        <v>265</v>
      </c>
      <c r="BV127">
        <f t="shared" si="237"/>
        <v>3</v>
      </c>
      <c r="BW127">
        <f t="shared" si="237"/>
        <v>3.3</v>
      </c>
      <c r="BX127">
        <f t="shared" si="237"/>
        <v>5.6</v>
      </c>
      <c r="BY127">
        <f t="shared" si="237"/>
        <v>2.2000000000000002</v>
      </c>
      <c r="BZ127">
        <f t="shared" si="237"/>
        <v>3</v>
      </c>
      <c r="CA127">
        <f t="shared" si="237"/>
        <v>4.5</v>
      </c>
      <c r="CB127">
        <f t="shared" si="237"/>
        <v>2.2999999999999998</v>
      </c>
      <c r="CC127">
        <f t="shared" si="237"/>
        <v>5</v>
      </c>
      <c r="CD127">
        <f t="shared" si="237"/>
        <v>1.2</v>
      </c>
    </row>
    <row r="128" spans="1:82" x14ac:dyDescent="0.25">
      <c r="A128" s="7">
        <f>'DLX - JOLTS'!B129</f>
        <v>40210</v>
      </c>
      <c r="B128">
        <f t="shared" si="240"/>
        <v>2571</v>
      </c>
      <c r="C128">
        <f t="shared" si="240"/>
        <v>2216</v>
      </c>
      <c r="D128">
        <f t="shared" si="240"/>
        <v>68</v>
      </c>
      <c r="E128">
        <f t="shared" si="240"/>
        <v>163</v>
      </c>
      <c r="F128">
        <f t="shared" si="240"/>
        <v>395</v>
      </c>
      <c r="G128">
        <f t="shared" si="240"/>
        <v>401</v>
      </c>
      <c r="H128">
        <f t="shared" si="240"/>
        <v>523</v>
      </c>
      <c r="I128">
        <f t="shared" si="240"/>
        <v>238</v>
      </c>
      <c r="J128">
        <f t="shared" si="240"/>
        <v>355</v>
      </c>
      <c r="K128">
        <f t="shared" si="240"/>
        <v>3833</v>
      </c>
      <c r="L128">
        <f t="shared" si="241"/>
        <v>3549</v>
      </c>
      <c r="M128">
        <f t="shared" si="241"/>
        <v>299</v>
      </c>
      <c r="N128">
        <f t="shared" si="241"/>
        <v>259</v>
      </c>
      <c r="O128">
        <f t="shared" si="241"/>
        <v>772</v>
      </c>
      <c r="P128">
        <f t="shared" si="241"/>
        <v>756</v>
      </c>
      <c r="Q128">
        <f t="shared" si="241"/>
        <v>460</v>
      </c>
      <c r="R128">
        <f t="shared" si="241"/>
        <v>587</v>
      </c>
      <c r="S128">
        <f t="shared" si="241"/>
        <v>283</v>
      </c>
      <c r="T128">
        <f t="shared" si="241"/>
        <v>2</v>
      </c>
      <c r="U128">
        <f t="shared" si="241"/>
        <v>2</v>
      </c>
      <c r="V128">
        <f t="shared" si="242"/>
        <v>1.2</v>
      </c>
      <c r="W128">
        <f t="shared" si="242"/>
        <v>1.4</v>
      </c>
      <c r="X128">
        <f t="shared" si="242"/>
        <v>1.6</v>
      </c>
      <c r="Y128">
        <f t="shared" si="242"/>
        <v>2.4</v>
      </c>
      <c r="Z128">
        <f t="shared" si="242"/>
        <v>2.6</v>
      </c>
      <c r="AA128">
        <f t="shared" si="242"/>
        <v>1.8</v>
      </c>
      <c r="AB128">
        <f t="shared" si="242"/>
        <v>1.6</v>
      </c>
      <c r="AC128">
        <f t="shared" si="201"/>
        <v>1.4908595877090627</v>
      </c>
      <c r="AD128">
        <f t="shared" si="202"/>
        <v>1.601534296028881</v>
      </c>
      <c r="AE128">
        <f t="shared" si="203"/>
        <v>4.3970588235294121</v>
      </c>
      <c r="AF128">
        <f t="shared" si="204"/>
        <v>1.5889570552147239</v>
      </c>
      <c r="AG128">
        <f t="shared" si="205"/>
        <v>1.9544303797468354</v>
      </c>
      <c r="AH128">
        <f t="shared" si="206"/>
        <v>1.8852867830423941</v>
      </c>
      <c r="AI128">
        <f t="shared" si="207"/>
        <v>0.87954110898661564</v>
      </c>
      <c r="AJ128">
        <f t="shared" si="208"/>
        <v>2.4663865546218489</v>
      </c>
      <c r="AK128">
        <f t="shared" si="209"/>
        <v>0.79718309859154934</v>
      </c>
      <c r="AL128">
        <f t="shared" si="199"/>
        <v>1.4</v>
      </c>
      <c r="AM128">
        <f t="shared" si="238"/>
        <v>1.6</v>
      </c>
      <c r="AN128">
        <f t="shared" si="238"/>
        <v>1.4</v>
      </c>
      <c r="AO128">
        <f t="shared" si="238"/>
        <v>0.9</v>
      </c>
      <c r="AP128">
        <f t="shared" si="238"/>
        <v>1.7</v>
      </c>
      <c r="AQ128">
        <f t="shared" si="238"/>
        <v>1.8</v>
      </c>
      <c r="AR128">
        <f t="shared" si="238"/>
        <v>1.2</v>
      </c>
      <c r="AS128">
        <f t="shared" si="238"/>
        <v>2.9</v>
      </c>
      <c r="AT128">
        <f t="shared" si="238"/>
        <v>0.5</v>
      </c>
      <c r="AU128">
        <f t="shared" si="239"/>
        <v>1780</v>
      </c>
      <c r="AV128">
        <f t="shared" si="239"/>
        <v>1664</v>
      </c>
      <c r="AW128">
        <f t="shared" si="239"/>
        <v>76</v>
      </c>
      <c r="AX128">
        <f t="shared" si="239"/>
        <v>100</v>
      </c>
      <c r="AY128">
        <f t="shared" si="239"/>
        <v>412</v>
      </c>
      <c r="AZ128">
        <f t="shared" si="239"/>
        <v>291</v>
      </c>
      <c r="BA128">
        <f t="shared" si="239"/>
        <v>235</v>
      </c>
      <c r="BB128">
        <f t="shared" si="239"/>
        <v>371</v>
      </c>
      <c r="BC128">
        <f t="shared" si="239"/>
        <v>116</v>
      </c>
      <c r="BD128">
        <f t="shared" si="239"/>
        <v>3</v>
      </c>
      <c r="BE128">
        <f t="shared" si="239"/>
        <v>3.4</v>
      </c>
      <c r="BF128">
        <f t="shared" si="239"/>
        <v>6.4</v>
      </c>
      <c r="BG128">
        <f t="shared" si="239"/>
        <v>2.2999999999999998</v>
      </c>
      <c r="BH128">
        <f t="shared" si="239"/>
        <v>3.2</v>
      </c>
      <c r="BI128">
        <f t="shared" si="239"/>
        <v>4.3</v>
      </c>
      <c r="BJ128">
        <f t="shared" si="239"/>
        <v>2.2999999999999998</v>
      </c>
      <c r="BK128">
        <f t="shared" si="239"/>
        <v>4.5999999999999996</v>
      </c>
      <c r="BL128">
        <f t="shared" si="239"/>
        <v>1.3</v>
      </c>
      <c r="BM128">
        <f t="shared" si="239"/>
        <v>3902</v>
      </c>
      <c r="BN128">
        <f t="shared" si="239"/>
        <v>3609</v>
      </c>
      <c r="BO128">
        <f t="shared" si="239"/>
        <v>355</v>
      </c>
      <c r="BP128">
        <f t="shared" si="239"/>
        <v>267</v>
      </c>
      <c r="BQ128">
        <f t="shared" si="239"/>
        <v>774</v>
      </c>
      <c r="BR128">
        <f t="shared" si="239"/>
        <v>716</v>
      </c>
      <c r="BS128">
        <f t="shared" si="239"/>
        <v>438</v>
      </c>
      <c r="BT128">
        <f t="shared" si="239"/>
        <v>599</v>
      </c>
      <c r="BU128">
        <f t="shared" si="239"/>
        <v>293</v>
      </c>
      <c r="BV128">
        <f t="shared" si="237"/>
        <v>3</v>
      </c>
      <c r="BW128">
        <f t="shared" si="237"/>
        <v>3.3</v>
      </c>
      <c r="BX128">
        <f t="shared" si="237"/>
        <v>5.4</v>
      </c>
      <c r="BY128">
        <f t="shared" si="237"/>
        <v>2.2999999999999998</v>
      </c>
      <c r="BZ128">
        <f t="shared" si="237"/>
        <v>3.1</v>
      </c>
      <c r="CA128">
        <f t="shared" si="237"/>
        <v>4.5999999999999996</v>
      </c>
      <c r="CB128">
        <f t="shared" si="237"/>
        <v>2.4</v>
      </c>
      <c r="CC128">
        <f t="shared" si="237"/>
        <v>4.5</v>
      </c>
      <c r="CD128">
        <f t="shared" si="237"/>
        <v>1.3</v>
      </c>
    </row>
    <row r="129" spans="1:82" x14ac:dyDescent="0.25">
      <c r="A129" s="7">
        <f>'DLX - JOLTS'!B130</f>
        <v>40238</v>
      </c>
      <c r="B129">
        <f t="shared" si="240"/>
        <v>2669</v>
      </c>
      <c r="C129">
        <f t="shared" si="240"/>
        <v>2254</v>
      </c>
      <c r="D129">
        <f t="shared" si="240"/>
        <v>82</v>
      </c>
      <c r="E129">
        <f t="shared" si="240"/>
        <v>162</v>
      </c>
      <c r="F129">
        <f t="shared" si="240"/>
        <v>481</v>
      </c>
      <c r="G129">
        <f t="shared" si="240"/>
        <v>398</v>
      </c>
      <c r="H129">
        <f t="shared" si="240"/>
        <v>522</v>
      </c>
      <c r="I129">
        <f t="shared" si="240"/>
        <v>237</v>
      </c>
      <c r="J129">
        <f t="shared" si="240"/>
        <v>415</v>
      </c>
      <c r="K129">
        <f t="shared" si="240"/>
        <v>4244</v>
      </c>
      <c r="L129">
        <f t="shared" si="241"/>
        <v>3892</v>
      </c>
      <c r="M129">
        <f t="shared" si="241"/>
        <v>386</v>
      </c>
      <c r="N129">
        <f t="shared" si="241"/>
        <v>254</v>
      </c>
      <c r="O129">
        <f t="shared" si="241"/>
        <v>897</v>
      </c>
      <c r="P129">
        <f t="shared" si="241"/>
        <v>780</v>
      </c>
      <c r="Q129">
        <f t="shared" si="241"/>
        <v>512</v>
      </c>
      <c r="R129">
        <f t="shared" si="241"/>
        <v>661</v>
      </c>
      <c r="S129">
        <f t="shared" si="241"/>
        <v>352</v>
      </c>
      <c r="T129">
        <f t="shared" si="241"/>
        <v>2</v>
      </c>
      <c r="U129">
        <f t="shared" si="241"/>
        <v>2.1</v>
      </c>
      <c r="V129">
        <f t="shared" si="242"/>
        <v>1.5</v>
      </c>
      <c r="W129">
        <f t="shared" si="242"/>
        <v>1.4</v>
      </c>
      <c r="X129">
        <f t="shared" si="242"/>
        <v>1.9</v>
      </c>
      <c r="Y129">
        <f t="shared" si="242"/>
        <v>2.4</v>
      </c>
      <c r="Z129">
        <f t="shared" si="242"/>
        <v>2.6</v>
      </c>
      <c r="AA129">
        <f t="shared" si="242"/>
        <v>1.8</v>
      </c>
      <c r="AB129">
        <f t="shared" si="242"/>
        <v>1.8</v>
      </c>
      <c r="AC129">
        <f t="shared" si="201"/>
        <v>1.590108654926939</v>
      </c>
      <c r="AD129">
        <f t="shared" si="202"/>
        <v>1.7267080745341614</v>
      </c>
      <c r="AE129">
        <f t="shared" si="203"/>
        <v>4.7073170731707314</v>
      </c>
      <c r="AF129">
        <f t="shared" si="204"/>
        <v>1.5679012345679013</v>
      </c>
      <c r="AG129">
        <f t="shared" si="205"/>
        <v>1.8648648648648649</v>
      </c>
      <c r="AH129">
        <f t="shared" si="206"/>
        <v>1.9597989949748744</v>
      </c>
      <c r="AI129">
        <f t="shared" si="207"/>
        <v>0.98084291187739459</v>
      </c>
      <c r="AJ129">
        <f t="shared" si="208"/>
        <v>2.7890295358649788</v>
      </c>
      <c r="AK129">
        <f t="shared" si="209"/>
        <v>0.84819277108433733</v>
      </c>
      <c r="AL129">
        <f t="shared" si="199"/>
        <v>1.4</v>
      </c>
      <c r="AM129">
        <f t="shared" si="238"/>
        <v>1.6</v>
      </c>
      <c r="AN129">
        <f t="shared" si="238"/>
        <v>1.5</v>
      </c>
      <c r="AO129">
        <f t="shared" si="238"/>
        <v>0.8</v>
      </c>
      <c r="AP129">
        <f t="shared" si="238"/>
        <v>1.6</v>
      </c>
      <c r="AQ129">
        <f t="shared" si="238"/>
        <v>1.9</v>
      </c>
      <c r="AR129">
        <f t="shared" si="238"/>
        <v>1.2</v>
      </c>
      <c r="AS129">
        <f t="shared" si="238"/>
        <v>2.9</v>
      </c>
      <c r="AT129">
        <f t="shared" si="238"/>
        <v>0.5</v>
      </c>
      <c r="AU129">
        <f t="shared" si="239"/>
        <v>1815</v>
      </c>
      <c r="AV129">
        <f t="shared" si="239"/>
        <v>1705</v>
      </c>
      <c r="AW129">
        <f t="shared" si="239"/>
        <v>81</v>
      </c>
      <c r="AX129">
        <f t="shared" si="239"/>
        <v>87</v>
      </c>
      <c r="AY129">
        <f t="shared" si="239"/>
        <v>390</v>
      </c>
      <c r="AZ129">
        <f t="shared" si="239"/>
        <v>307</v>
      </c>
      <c r="BA129">
        <f t="shared" si="239"/>
        <v>241</v>
      </c>
      <c r="BB129">
        <f t="shared" si="239"/>
        <v>376</v>
      </c>
      <c r="BC129">
        <f t="shared" si="239"/>
        <v>109</v>
      </c>
      <c r="BD129">
        <f t="shared" si="239"/>
        <v>3.1</v>
      </c>
      <c r="BE129">
        <f t="shared" si="239"/>
        <v>3.5</v>
      </c>
      <c r="BF129">
        <f t="shared" si="239"/>
        <v>6.2</v>
      </c>
      <c r="BG129">
        <f t="shared" si="239"/>
        <v>2.2000000000000002</v>
      </c>
      <c r="BH129">
        <f t="shared" si="239"/>
        <v>3.5</v>
      </c>
      <c r="BI129">
        <f t="shared" si="239"/>
        <v>4.5999999999999996</v>
      </c>
      <c r="BJ129">
        <f t="shared" si="239"/>
        <v>2.2999999999999998</v>
      </c>
      <c r="BK129">
        <f t="shared" si="239"/>
        <v>4.9000000000000004</v>
      </c>
      <c r="BL129">
        <f t="shared" si="239"/>
        <v>1.3</v>
      </c>
      <c r="BM129">
        <f t="shared" si="239"/>
        <v>4006</v>
      </c>
      <c r="BN129">
        <f t="shared" si="239"/>
        <v>3714</v>
      </c>
      <c r="BO129">
        <f t="shared" si="239"/>
        <v>346</v>
      </c>
      <c r="BP129">
        <f t="shared" si="239"/>
        <v>252</v>
      </c>
      <c r="BQ129">
        <f t="shared" si="239"/>
        <v>850</v>
      </c>
      <c r="BR129">
        <f t="shared" si="239"/>
        <v>758</v>
      </c>
      <c r="BS129">
        <f t="shared" si="239"/>
        <v>441</v>
      </c>
      <c r="BT129">
        <f t="shared" si="239"/>
        <v>641</v>
      </c>
      <c r="BU129">
        <f t="shared" si="239"/>
        <v>292</v>
      </c>
      <c r="BV129">
        <f t="shared" si="237"/>
        <v>3.3</v>
      </c>
      <c r="BW129">
        <f t="shared" si="237"/>
        <v>3.6</v>
      </c>
      <c r="BX129">
        <f t="shared" si="237"/>
        <v>6.9</v>
      </c>
      <c r="BY129">
        <f t="shared" si="237"/>
        <v>2.2000000000000002</v>
      </c>
      <c r="BZ129">
        <f t="shared" si="237"/>
        <v>3.6</v>
      </c>
      <c r="CA129">
        <f t="shared" si="237"/>
        <v>4.7</v>
      </c>
      <c r="CB129">
        <f t="shared" si="237"/>
        <v>2.6</v>
      </c>
      <c r="CC129">
        <f t="shared" si="237"/>
        <v>5.0999999999999996</v>
      </c>
      <c r="CD129">
        <f t="shared" si="237"/>
        <v>1.6</v>
      </c>
    </row>
    <row r="130" spans="1:82" x14ac:dyDescent="0.25">
      <c r="A130" s="7">
        <f>'DLX - JOLTS'!B131</f>
        <v>40269</v>
      </c>
      <c r="B130">
        <f t="shared" si="240"/>
        <v>3167</v>
      </c>
      <c r="C130">
        <f t="shared" si="240"/>
        <v>2543</v>
      </c>
      <c r="D130">
        <f t="shared" si="240"/>
        <v>78</v>
      </c>
      <c r="E130">
        <f t="shared" si="240"/>
        <v>178</v>
      </c>
      <c r="F130">
        <f t="shared" si="240"/>
        <v>436</v>
      </c>
      <c r="G130">
        <f t="shared" si="240"/>
        <v>505</v>
      </c>
      <c r="H130">
        <f t="shared" si="240"/>
        <v>519</v>
      </c>
      <c r="I130">
        <f t="shared" si="240"/>
        <v>280</v>
      </c>
      <c r="J130">
        <f t="shared" si="240"/>
        <v>625</v>
      </c>
      <c r="K130">
        <f t="shared" si="240"/>
        <v>4099</v>
      </c>
      <c r="L130">
        <f t="shared" si="241"/>
        <v>3767</v>
      </c>
      <c r="M130">
        <f t="shared" si="241"/>
        <v>347</v>
      </c>
      <c r="N130">
        <f t="shared" si="241"/>
        <v>273</v>
      </c>
      <c r="O130">
        <f t="shared" si="241"/>
        <v>806</v>
      </c>
      <c r="P130">
        <f t="shared" si="241"/>
        <v>767</v>
      </c>
      <c r="Q130">
        <f t="shared" si="241"/>
        <v>474</v>
      </c>
      <c r="R130">
        <f t="shared" si="241"/>
        <v>679</v>
      </c>
      <c r="S130">
        <f t="shared" si="241"/>
        <v>332</v>
      </c>
      <c r="T130">
        <f t="shared" si="241"/>
        <v>2.4</v>
      </c>
      <c r="U130">
        <f t="shared" si="241"/>
        <v>2.2999999999999998</v>
      </c>
      <c r="V130">
        <f t="shared" si="242"/>
        <v>1.4</v>
      </c>
      <c r="W130">
        <f t="shared" si="242"/>
        <v>1.5</v>
      </c>
      <c r="X130">
        <f t="shared" si="242"/>
        <v>1.7</v>
      </c>
      <c r="Y130">
        <f t="shared" si="242"/>
        <v>2.9</v>
      </c>
      <c r="Z130">
        <f t="shared" si="242"/>
        <v>2.6</v>
      </c>
      <c r="AA130">
        <f t="shared" si="242"/>
        <v>2.1</v>
      </c>
      <c r="AB130">
        <f t="shared" si="242"/>
        <v>2.7</v>
      </c>
      <c r="AC130">
        <f t="shared" si="201"/>
        <v>1.2942848121250394</v>
      </c>
      <c r="AD130">
        <f t="shared" si="202"/>
        <v>1.4813212740857256</v>
      </c>
      <c r="AE130">
        <f t="shared" si="203"/>
        <v>4.4487179487179489</v>
      </c>
      <c r="AF130">
        <f t="shared" si="204"/>
        <v>1.5337078651685394</v>
      </c>
      <c r="AG130">
        <f t="shared" si="205"/>
        <v>1.8486238532110091</v>
      </c>
      <c r="AH130">
        <f t="shared" si="206"/>
        <v>1.5188118811881188</v>
      </c>
      <c r="AI130">
        <f t="shared" si="207"/>
        <v>0.91329479768786126</v>
      </c>
      <c r="AJ130">
        <f t="shared" si="208"/>
        <v>2.4249999999999998</v>
      </c>
      <c r="AK130">
        <f t="shared" si="209"/>
        <v>0.53120000000000001</v>
      </c>
      <c r="AL130">
        <f t="shared" si="199"/>
        <v>1.4</v>
      </c>
      <c r="AM130">
        <f t="shared" si="238"/>
        <v>1.7</v>
      </c>
      <c r="AN130">
        <f t="shared" si="238"/>
        <v>1.2</v>
      </c>
      <c r="AO130">
        <f t="shared" si="238"/>
        <v>0.8</v>
      </c>
      <c r="AP130">
        <f t="shared" si="238"/>
        <v>1.8</v>
      </c>
      <c r="AQ130">
        <f t="shared" si="238"/>
        <v>1.8</v>
      </c>
      <c r="AR130">
        <f t="shared" si="238"/>
        <v>1.5</v>
      </c>
      <c r="AS130">
        <f t="shared" si="238"/>
        <v>2.9</v>
      </c>
      <c r="AT130">
        <f t="shared" si="238"/>
        <v>0.5</v>
      </c>
      <c r="AU130">
        <f t="shared" ref="AU130:BU136" si="243">VLOOKUP($A130,JOLTS_data,AU$3+1)</f>
        <v>1874</v>
      </c>
      <c r="AV130">
        <f t="shared" si="243"/>
        <v>1772</v>
      </c>
      <c r="AW130">
        <f t="shared" si="243"/>
        <v>64</v>
      </c>
      <c r="AX130">
        <f t="shared" si="243"/>
        <v>93</v>
      </c>
      <c r="AY130">
        <f t="shared" si="243"/>
        <v>443</v>
      </c>
      <c r="AZ130">
        <f t="shared" si="243"/>
        <v>305</v>
      </c>
      <c r="BA130">
        <f t="shared" si="243"/>
        <v>284</v>
      </c>
      <c r="BB130">
        <f t="shared" si="243"/>
        <v>375</v>
      </c>
      <c r="BC130">
        <f t="shared" si="243"/>
        <v>102</v>
      </c>
      <c r="BD130">
        <f t="shared" si="243"/>
        <v>3</v>
      </c>
      <c r="BE130">
        <f t="shared" si="243"/>
        <v>3.3</v>
      </c>
      <c r="BF130">
        <f t="shared" si="243"/>
        <v>6.3</v>
      </c>
      <c r="BG130">
        <f t="shared" si="243"/>
        <v>2.1</v>
      </c>
      <c r="BH130">
        <f t="shared" si="243"/>
        <v>3.2</v>
      </c>
      <c r="BI130">
        <f t="shared" si="243"/>
        <v>4.2</v>
      </c>
      <c r="BJ130">
        <f t="shared" si="243"/>
        <v>2.4</v>
      </c>
      <c r="BK130">
        <f t="shared" si="243"/>
        <v>4.8</v>
      </c>
      <c r="BL130">
        <f t="shared" si="243"/>
        <v>1.3</v>
      </c>
      <c r="BM130">
        <f t="shared" si="243"/>
        <v>3876</v>
      </c>
      <c r="BN130">
        <f t="shared" si="243"/>
        <v>3582</v>
      </c>
      <c r="BO130">
        <f t="shared" si="243"/>
        <v>351</v>
      </c>
      <c r="BP130">
        <f t="shared" si="243"/>
        <v>242</v>
      </c>
      <c r="BQ130">
        <f t="shared" si="243"/>
        <v>792</v>
      </c>
      <c r="BR130">
        <f t="shared" si="243"/>
        <v>702</v>
      </c>
      <c r="BS130">
        <f t="shared" si="243"/>
        <v>471</v>
      </c>
      <c r="BT130">
        <f t="shared" si="243"/>
        <v>625</v>
      </c>
      <c r="BU130">
        <f t="shared" si="243"/>
        <v>293</v>
      </c>
      <c r="BV130">
        <f t="shared" si="237"/>
        <v>3.2</v>
      </c>
      <c r="BW130">
        <f t="shared" si="237"/>
        <v>3.5</v>
      </c>
      <c r="BX130">
        <f t="shared" si="237"/>
        <v>6.2</v>
      </c>
      <c r="BY130">
        <f t="shared" si="237"/>
        <v>2.4</v>
      </c>
      <c r="BZ130">
        <f t="shared" si="237"/>
        <v>3.3</v>
      </c>
      <c r="CA130">
        <f t="shared" si="237"/>
        <v>4.5999999999999996</v>
      </c>
      <c r="CB130">
        <f t="shared" si="237"/>
        <v>2.4</v>
      </c>
      <c r="CC130">
        <f t="shared" si="237"/>
        <v>5.2</v>
      </c>
      <c r="CD130">
        <f t="shared" si="237"/>
        <v>1.5</v>
      </c>
    </row>
    <row r="131" spans="1:82" x14ac:dyDescent="0.25">
      <c r="A131" s="7">
        <f>'DLX - JOLTS'!B132</f>
        <v>40299</v>
      </c>
      <c r="B131">
        <f t="shared" si="240"/>
        <v>2843</v>
      </c>
      <c r="C131">
        <f t="shared" si="240"/>
        <v>2472</v>
      </c>
      <c r="D131">
        <f t="shared" si="240"/>
        <v>72</v>
      </c>
      <c r="E131">
        <f t="shared" si="240"/>
        <v>186</v>
      </c>
      <c r="F131">
        <f t="shared" si="240"/>
        <v>419</v>
      </c>
      <c r="G131">
        <f t="shared" si="240"/>
        <v>562</v>
      </c>
      <c r="H131">
        <f t="shared" si="240"/>
        <v>507</v>
      </c>
      <c r="I131">
        <f t="shared" si="240"/>
        <v>298</v>
      </c>
      <c r="J131">
        <f t="shared" si="240"/>
        <v>371</v>
      </c>
      <c r="K131">
        <f t="shared" si="240"/>
        <v>4418</v>
      </c>
      <c r="L131">
        <f t="shared" si="241"/>
        <v>3680</v>
      </c>
      <c r="M131">
        <f t="shared" si="241"/>
        <v>310</v>
      </c>
      <c r="N131">
        <f t="shared" si="241"/>
        <v>249</v>
      </c>
      <c r="O131">
        <f t="shared" si="241"/>
        <v>776</v>
      </c>
      <c r="P131">
        <f t="shared" si="241"/>
        <v>781</v>
      </c>
      <c r="Q131">
        <f t="shared" si="241"/>
        <v>467</v>
      </c>
      <c r="R131">
        <f t="shared" si="241"/>
        <v>654</v>
      </c>
      <c r="S131">
        <f t="shared" si="241"/>
        <v>738</v>
      </c>
      <c r="T131">
        <f t="shared" si="241"/>
        <v>2.1</v>
      </c>
      <c r="U131">
        <f t="shared" si="241"/>
        <v>2.2999999999999998</v>
      </c>
      <c r="V131">
        <f t="shared" si="242"/>
        <v>1.3</v>
      </c>
      <c r="W131">
        <f t="shared" si="242"/>
        <v>1.6</v>
      </c>
      <c r="X131">
        <f t="shared" si="242"/>
        <v>1.7</v>
      </c>
      <c r="Y131">
        <f t="shared" si="242"/>
        <v>3.3</v>
      </c>
      <c r="Z131">
        <f t="shared" si="242"/>
        <v>2.5</v>
      </c>
      <c r="AA131">
        <f t="shared" si="242"/>
        <v>2.2000000000000002</v>
      </c>
      <c r="AB131">
        <f t="shared" si="242"/>
        <v>1.6</v>
      </c>
      <c r="AC131">
        <f t="shared" si="201"/>
        <v>1.5539922616953923</v>
      </c>
      <c r="AD131">
        <f t="shared" si="202"/>
        <v>1.4886731391585761</v>
      </c>
      <c r="AE131">
        <f t="shared" si="203"/>
        <v>4.3055555555555554</v>
      </c>
      <c r="AF131">
        <f t="shared" si="204"/>
        <v>1.3387096774193548</v>
      </c>
      <c r="AG131">
        <f t="shared" si="205"/>
        <v>1.8520286396181385</v>
      </c>
      <c r="AH131">
        <f t="shared" si="206"/>
        <v>1.3896797153024911</v>
      </c>
      <c r="AI131">
        <f t="shared" si="207"/>
        <v>0.92110453648915191</v>
      </c>
      <c r="AJ131">
        <f t="shared" si="208"/>
        <v>2.1946308724832213</v>
      </c>
      <c r="AK131">
        <f t="shared" si="209"/>
        <v>1.9892183288409704</v>
      </c>
      <c r="AL131">
        <f t="shared" si="199"/>
        <v>1.4</v>
      </c>
      <c r="AM131">
        <f t="shared" si="238"/>
        <v>1.6</v>
      </c>
      <c r="AN131">
        <f t="shared" si="238"/>
        <v>1.1000000000000001</v>
      </c>
      <c r="AO131">
        <f t="shared" si="238"/>
        <v>0.7</v>
      </c>
      <c r="AP131">
        <f t="shared" si="238"/>
        <v>1.6</v>
      </c>
      <c r="AQ131">
        <f t="shared" si="238"/>
        <v>1.8</v>
      </c>
      <c r="AR131">
        <f t="shared" si="238"/>
        <v>1.2</v>
      </c>
      <c r="AS131">
        <f t="shared" si="238"/>
        <v>2.9</v>
      </c>
      <c r="AT131">
        <f t="shared" si="238"/>
        <v>0.4</v>
      </c>
      <c r="AU131">
        <f t="shared" si="243"/>
        <v>1783</v>
      </c>
      <c r="AV131">
        <f t="shared" si="243"/>
        <v>1688</v>
      </c>
      <c r="AW131">
        <f t="shared" si="243"/>
        <v>59</v>
      </c>
      <c r="AX131">
        <f t="shared" si="243"/>
        <v>85</v>
      </c>
      <c r="AY131">
        <f t="shared" si="243"/>
        <v>403</v>
      </c>
      <c r="AZ131">
        <f t="shared" si="243"/>
        <v>305</v>
      </c>
      <c r="BA131">
        <f t="shared" si="243"/>
        <v>239</v>
      </c>
      <c r="BB131">
        <f t="shared" si="243"/>
        <v>383</v>
      </c>
      <c r="BC131">
        <f t="shared" si="243"/>
        <v>95</v>
      </c>
      <c r="BD131">
        <f t="shared" si="243"/>
        <v>3</v>
      </c>
      <c r="BE131">
        <f t="shared" si="243"/>
        <v>3.4</v>
      </c>
      <c r="BF131">
        <f t="shared" si="243"/>
        <v>6.5</v>
      </c>
      <c r="BG131">
        <f t="shared" si="243"/>
        <v>1.9</v>
      </c>
      <c r="BH131">
        <f t="shared" si="243"/>
        <v>3</v>
      </c>
      <c r="BI131">
        <f t="shared" si="243"/>
        <v>4.5999999999999996</v>
      </c>
      <c r="BJ131">
        <f t="shared" si="243"/>
        <v>2.2000000000000002</v>
      </c>
      <c r="BK131">
        <f t="shared" si="243"/>
        <v>5</v>
      </c>
      <c r="BL131">
        <f t="shared" si="243"/>
        <v>1.3</v>
      </c>
      <c r="BM131">
        <f t="shared" si="243"/>
        <v>3936</v>
      </c>
      <c r="BN131">
        <f t="shared" si="243"/>
        <v>3628</v>
      </c>
      <c r="BO131">
        <f t="shared" si="243"/>
        <v>357</v>
      </c>
      <c r="BP131">
        <f t="shared" si="243"/>
        <v>219</v>
      </c>
      <c r="BQ131">
        <f t="shared" si="243"/>
        <v>745</v>
      </c>
      <c r="BR131">
        <f t="shared" si="243"/>
        <v>767</v>
      </c>
      <c r="BS131">
        <f t="shared" si="243"/>
        <v>427</v>
      </c>
      <c r="BT131">
        <f t="shared" si="243"/>
        <v>648</v>
      </c>
      <c r="BU131">
        <f t="shared" si="243"/>
        <v>308</v>
      </c>
      <c r="BV131">
        <f t="shared" si="237"/>
        <v>3.4</v>
      </c>
      <c r="BW131">
        <f t="shared" si="237"/>
        <v>3.4</v>
      </c>
      <c r="BX131">
        <f t="shared" si="237"/>
        <v>5.6</v>
      </c>
      <c r="BY131">
        <f t="shared" si="237"/>
        <v>2.2000000000000002</v>
      </c>
      <c r="BZ131">
        <f t="shared" si="237"/>
        <v>3.2</v>
      </c>
      <c r="CA131">
        <f t="shared" si="237"/>
        <v>4.7</v>
      </c>
      <c r="CB131">
        <f t="shared" si="237"/>
        <v>2.4</v>
      </c>
      <c r="CC131">
        <f t="shared" si="237"/>
        <v>5</v>
      </c>
      <c r="CD131">
        <f t="shared" si="237"/>
        <v>3.2</v>
      </c>
    </row>
    <row r="132" spans="1:82" x14ac:dyDescent="0.25">
      <c r="A132" s="7">
        <f>'DLX - JOLTS'!B133</f>
        <v>40330</v>
      </c>
      <c r="B132">
        <f t="shared" si="240"/>
        <v>2666</v>
      </c>
      <c r="C132">
        <f t="shared" si="240"/>
        <v>2353</v>
      </c>
      <c r="D132">
        <f t="shared" si="240"/>
        <v>72</v>
      </c>
      <c r="E132">
        <f t="shared" si="240"/>
        <v>202</v>
      </c>
      <c r="F132">
        <f t="shared" si="240"/>
        <v>416</v>
      </c>
      <c r="G132">
        <f t="shared" si="240"/>
        <v>483</v>
      </c>
      <c r="H132">
        <f t="shared" si="240"/>
        <v>478</v>
      </c>
      <c r="I132">
        <f t="shared" si="240"/>
        <v>298</v>
      </c>
      <c r="J132">
        <f t="shared" si="240"/>
        <v>313</v>
      </c>
      <c r="K132">
        <f t="shared" si="240"/>
        <v>4083</v>
      </c>
      <c r="L132">
        <f t="shared" si="241"/>
        <v>3799</v>
      </c>
      <c r="M132">
        <f t="shared" si="241"/>
        <v>287</v>
      </c>
      <c r="N132">
        <f t="shared" si="241"/>
        <v>255</v>
      </c>
      <c r="O132">
        <f t="shared" si="241"/>
        <v>817</v>
      </c>
      <c r="P132">
        <f t="shared" si="241"/>
        <v>851</v>
      </c>
      <c r="Q132">
        <f t="shared" si="241"/>
        <v>497</v>
      </c>
      <c r="R132">
        <f t="shared" si="241"/>
        <v>656</v>
      </c>
      <c r="S132">
        <f t="shared" si="241"/>
        <v>284</v>
      </c>
      <c r="T132">
        <f t="shared" si="241"/>
        <v>2</v>
      </c>
      <c r="U132">
        <f t="shared" si="241"/>
        <v>2.1</v>
      </c>
      <c r="V132">
        <f t="shared" si="242"/>
        <v>1.3</v>
      </c>
      <c r="W132">
        <f t="shared" si="242"/>
        <v>1.7</v>
      </c>
      <c r="X132">
        <f t="shared" si="242"/>
        <v>1.7</v>
      </c>
      <c r="Y132">
        <f t="shared" si="242"/>
        <v>2.8</v>
      </c>
      <c r="Z132">
        <f t="shared" si="242"/>
        <v>2.4</v>
      </c>
      <c r="AA132">
        <f t="shared" si="242"/>
        <v>2.2000000000000002</v>
      </c>
      <c r="AB132">
        <f t="shared" si="242"/>
        <v>1.4</v>
      </c>
      <c r="AC132">
        <f t="shared" si="201"/>
        <v>1.5315078769692423</v>
      </c>
      <c r="AD132">
        <f t="shared" si="202"/>
        <v>1.6145346366340843</v>
      </c>
      <c r="AE132">
        <f t="shared" si="203"/>
        <v>3.9861111111111112</v>
      </c>
      <c r="AF132">
        <f t="shared" si="204"/>
        <v>1.2623762376237624</v>
      </c>
      <c r="AG132">
        <f t="shared" si="205"/>
        <v>1.9639423076923077</v>
      </c>
      <c r="AH132">
        <f t="shared" si="206"/>
        <v>1.7619047619047619</v>
      </c>
      <c r="AI132">
        <f t="shared" si="207"/>
        <v>1.0397489539748954</v>
      </c>
      <c r="AJ132">
        <f t="shared" si="208"/>
        <v>2.2013422818791946</v>
      </c>
      <c r="AK132">
        <f t="shared" si="209"/>
        <v>0.90734824281150162</v>
      </c>
      <c r="AL132">
        <f t="shared" si="199"/>
        <v>1.5</v>
      </c>
      <c r="AM132">
        <f t="shared" si="238"/>
        <v>1.7</v>
      </c>
      <c r="AN132">
        <f t="shared" si="238"/>
        <v>1.2</v>
      </c>
      <c r="AO132">
        <f t="shared" si="238"/>
        <v>0.9</v>
      </c>
      <c r="AP132">
        <f t="shared" si="238"/>
        <v>1.7</v>
      </c>
      <c r="AQ132">
        <f t="shared" si="238"/>
        <v>2.2000000000000002</v>
      </c>
      <c r="AR132">
        <f t="shared" si="238"/>
        <v>1.3</v>
      </c>
      <c r="AS132">
        <f t="shared" si="238"/>
        <v>2.7</v>
      </c>
      <c r="AT132">
        <f t="shared" si="238"/>
        <v>0.6</v>
      </c>
      <c r="AU132">
        <f t="shared" si="243"/>
        <v>1914</v>
      </c>
      <c r="AV132">
        <f t="shared" si="243"/>
        <v>1783</v>
      </c>
      <c r="AW132">
        <f t="shared" si="243"/>
        <v>66</v>
      </c>
      <c r="AX132">
        <f t="shared" si="243"/>
        <v>99</v>
      </c>
      <c r="AY132">
        <f t="shared" si="243"/>
        <v>414</v>
      </c>
      <c r="AZ132">
        <f t="shared" si="243"/>
        <v>362</v>
      </c>
      <c r="BA132">
        <f t="shared" si="243"/>
        <v>258</v>
      </c>
      <c r="BB132">
        <f t="shared" si="243"/>
        <v>352</v>
      </c>
      <c r="BC132">
        <f t="shared" si="243"/>
        <v>131</v>
      </c>
      <c r="BD132">
        <f t="shared" si="243"/>
        <v>3.3</v>
      </c>
      <c r="BE132">
        <f t="shared" si="243"/>
        <v>3.5</v>
      </c>
      <c r="BF132">
        <f t="shared" si="243"/>
        <v>5.4</v>
      </c>
      <c r="BG132">
        <f t="shared" si="243"/>
        <v>2.1</v>
      </c>
      <c r="BH132">
        <f t="shared" si="243"/>
        <v>3.4</v>
      </c>
      <c r="BI132">
        <f t="shared" si="243"/>
        <v>4.5</v>
      </c>
      <c r="BJ132">
        <f t="shared" si="243"/>
        <v>2.4</v>
      </c>
      <c r="BK132">
        <f t="shared" si="243"/>
        <v>5</v>
      </c>
      <c r="BL132">
        <f t="shared" si="243"/>
        <v>2.4</v>
      </c>
      <c r="BM132">
        <f t="shared" si="243"/>
        <v>4251</v>
      </c>
      <c r="BN132">
        <f t="shared" si="243"/>
        <v>3703</v>
      </c>
      <c r="BO132">
        <f t="shared" si="243"/>
        <v>299</v>
      </c>
      <c r="BP132">
        <f t="shared" si="243"/>
        <v>241</v>
      </c>
      <c r="BQ132">
        <f t="shared" si="243"/>
        <v>838</v>
      </c>
      <c r="BR132">
        <f t="shared" si="243"/>
        <v>760</v>
      </c>
      <c r="BS132">
        <f t="shared" si="243"/>
        <v>471</v>
      </c>
      <c r="BT132">
        <f t="shared" si="243"/>
        <v>645</v>
      </c>
      <c r="BU132">
        <f t="shared" si="243"/>
        <v>548</v>
      </c>
      <c r="BV132">
        <f t="shared" si="237"/>
        <v>3.1</v>
      </c>
      <c r="BW132">
        <f t="shared" si="237"/>
        <v>3.5</v>
      </c>
      <c r="BX132">
        <f t="shared" si="237"/>
        <v>5.2</v>
      </c>
      <c r="BY132">
        <f t="shared" si="237"/>
        <v>2.2000000000000002</v>
      </c>
      <c r="BZ132">
        <f t="shared" si="237"/>
        <v>3.3</v>
      </c>
      <c r="CA132">
        <f t="shared" si="237"/>
        <v>5.0999999999999996</v>
      </c>
      <c r="CB132">
        <f t="shared" si="237"/>
        <v>2.5</v>
      </c>
      <c r="CC132">
        <f t="shared" si="237"/>
        <v>5</v>
      </c>
      <c r="CD132">
        <f t="shared" si="237"/>
        <v>1.2</v>
      </c>
    </row>
    <row r="133" spans="1:82" x14ac:dyDescent="0.25">
      <c r="A133" s="7">
        <f>'DLX - JOLTS'!B134</f>
        <v>40360</v>
      </c>
      <c r="B133">
        <f t="shared" si="240"/>
        <v>2919</v>
      </c>
      <c r="C133">
        <f t="shared" si="240"/>
        <v>2594</v>
      </c>
      <c r="D133">
        <f t="shared" si="240"/>
        <v>88</v>
      </c>
      <c r="E133">
        <f t="shared" si="240"/>
        <v>227</v>
      </c>
      <c r="F133">
        <f t="shared" si="240"/>
        <v>427</v>
      </c>
      <c r="G133">
        <f t="shared" si="240"/>
        <v>528</v>
      </c>
      <c r="H133">
        <f t="shared" si="240"/>
        <v>512</v>
      </c>
      <c r="I133">
        <f t="shared" si="240"/>
        <v>321</v>
      </c>
      <c r="J133">
        <f t="shared" si="240"/>
        <v>325</v>
      </c>
      <c r="K133">
        <f t="shared" si="240"/>
        <v>4062</v>
      </c>
      <c r="L133">
        <f t="shared" si="241"/>
        <v>3781</v>
      </c>
      <c r="M133">
        <f t="shared" si="241"/>
        <v>337</v>
      </c>
      <c r="N133">
        <f t="shared" si="241"/>
        <v>271</v>
      </c>
      <c r="O133">
        <f t="shared" si="241"/>
        <v>844</v>
      </c>
      <c r="P133">
        <f t="shared" si="241"/>
        <v>764</v>
      </c>
      <c r="Q133">
        <f t="shared" si="241"/>
        <v>506</v>
      </c>
      <c r="R133">
        <f t="shared" si="241"/>
        <v>670</v>
      </c>
      <c r="S133">
        <f t="shared" si="241"/>
        <v>281</v>
      </c>
      <c r="T133">
        <f t="shared" si="241"/>
        <v>2.2000000000000002</v>
      </c>
      <c r="U133">
        <f t="shared" si="241"/>
        <v>2.4</v>
      </c>
      <c r="V133">
        <f t="shared" si="242"/>
        <v>1.6</v>
      </c>
      <c r="W133">
        <f t="shared" si="242"/>
        <v>1.9</v>
      </c>
      <c r="X133">
        <f t="shared" si="242"/>
        <v>1.7</v>
      </c>
      <c r="Y133">
        <f t="shared" si="242"/>
        <v>3.1</v>
      </c>
      <c r="Z133">
        <f t="shared" si="242"/>
        <v>2.6</v>
      </c>
      <c r="AA133">
        <f t="shared" si="242"/>
        <v>2.4</v>
      </c>
      <c r="AB133">
        <f t="shared" si="242"/>
        <v>1.4</v>
      </c>
      <c r="AC133">
        <f t="shared" si="201"/>
        <v>1.3915724563206577</v>
      </c>
      <c r="AD133">
        <f t="shared" si="202"/>
        <v>1.4575944487278334</v>
      </c>
      <c r="AE133">
        <f t="shared" si="203"/>
        <v>3.8295454545454546</v>
      </c>
      <c r="AF133">
        <f t="shared" si="204"/>
        <v>1.1938325991189427</v>
      </c>
      <c r="AG133">
        <f t="shared" si="205"/>
        <v>1.9765807962529274</v>
      </c>
      <c r="AH133">
        <f t="shared" si="206"/>
        <v>1.446969696969697</v>
      </c>
      <c r="AI133">
        <f t="shared" si="207"/>
        <v>0.98828125</v>
      </c>
      <c r="AJ133">
        <f t="shared" si="208"/>
        <v>2.0872274143302181</v>
      </c>
      <c r="AK133">
        <f t="shared" si="209"/>
        <v>0.86461538461538456</v>
      </c>
      <c r="AL133">
        <f t="shared" si="199"/>
        <v>1.4</v>
      </c>
      <c r="AM133">
        <f t="shared" si="238"/>
        <v>1.6</v>
      </c>
      <c r="AN133">
        <f t="shared" si="238"/>
        <v>1.3</v>
      </c>
      <c r="AO133">
        <f t="shared" si="238"/>
        <v>0.8</v>
      </c>
      <c r="AP133">
        <f t="shared" si="238"/>
        <v>1.7</v>
      </c>
      <c r="AQ133">
        <f t="shared" si="238"/>
        <v>1.9</v>
      </c>
      <c r="AR133">
        <f t="shared" si="238"/>
        <v>1.2</v>
      </c>
      <c r="AS133">
        <f t="shared" si="238"/>
        <v>2.8</v>
      </c>
      <c r="AT133">
        <f t="shared" si="238"/>
        <v>0.5</v>
      </c>
      <c r="AU133">
        <f t="shared" si="243"/>
        <v>1822</v>
      </c>
      <c r="AV133">
        <f t="shared" si="243"/>
        <v>1714</v>
      </c>
      <c r="AW133">
        <f t="shared" si="243"/>
        <v>73</v>
      </c>
      <c r="AX133">
        <f t="shared" si="243"/>
        <v>93</v>
      </c>
      <c r="AY133">
        <f t="shared" si="243"/>
        <v>423</v>
      </c>
      <c r="AZ133">
        <f t="shared" si="243"/>
        <v>325</v>
      </c>
      <c r="BA133">
        <f t="shared" si="243"/>
        <v>240</v>
      </c>
      <c r="BB133">
        <f t="shared" si="243"/>
        <v>365</v>
      </c>
      <c r="BC133">
        <f t="shared" si="243"/>
        <v>108</v>
      </c>
      <c r="BD133">
        <f t="shared" si="243"/>
        <v>3.2</v>
      </c>
      <c r="BE133">
        <f t="shared" si="243"/>
        <v>3.5</v>
      </c>
      <c r="BF133">
        <f t="shared" si="243"/>
        <v>6.6</v>
      </c>
      <c r="BG133">
        <f t="shared" si="243"/>
        <v>2.2000000000000002</v>
      </c>
      <c r="BH133">
        <f t="shared" si="243"/>
        <v>3.3</v>
      </c>
      <c r="BI133">
        <f t="shared" si="243"/>
        <v>4.5999999999999996</v>
      </c>
      <c r="BJ133">
        <f t="shared" si="243"/>
        <v>2.5</v>
      </c>
      <c r="BK133">
        <f t="shared" si="243"/>
        <v>5.0999999999999996</v>
      </c>
      <c r="BL133">
        <f t="shared" si="243"/>
        <v>1.9</v>
      </c>
      <c r="BM133">
        <f t="shared" si="243"/>
        <v>4164</v>
      </c>
      <c r="BN133">
        <f t="shared" si="243"/>
        <v>3733</v>
      </c>
      <c r="BO133">
        <f t="shared" si="243"/>
        <v>362</v>
      </c>
      <c r="BP133">
        <f t="shared" si="243"/>
        <v>251</v>
      </c>
      <c r="BQ133">
        <f t="shared" si="243"/>
        <v>814</v>
      </c>
      <c r="BR133">
        <f t="shared" si="243"/>
        <v>767</v>
      </c>
      <c r="BS133">
        <f t="shared" si="243"/>
        <v>488</v>
      </c>
      <c r="BT133">
        <f t="shared" si="243"/>
        <v>667</v>
      </c>
      <c r="BU133">
        <f t="shared" si="243"/>
        <v>431</v>
      </c>
      <c r="BV133">
        <f t="shared" si="237"/>
        <v>3.1</v>
      </c>
      <c r="BW133">
        <f t="shared" si="237"/>
        <v>3.5</v>
      </c>
      <c r="BX133">
        <f t="shared" si="237"/>
        <v>6.1</v>
      </c>
      <c r="BY133">
        <f t="shared" si="237"/>
        <v>2.2999999999999998</v>
      </c>
      <c r="BZ133">
        <f t="shared" si="237"/>
        <v>3.4</v>
      </c>
      <c r="CA133">
        <f t="shared" si="237"/>
        <v>4.5999999999999996</v>
      </c>
      <c r="CB133">
        <f t="shared" si="237"/>
        <v>2.6</v>
      </c>
      <c r="CC133">
        <f t="shared" si="237"/>
        <v>5.0999999999999996</v>
      </c>
      <c r="CD133">
        <f t="shared" si="237"/>
        <v>1.2</v>
      </c>
    </row>
    <row r="134" spans="1:82" x14ac:dyDescent="0.25">
      <c r="A134" s="7">
        <f>'DLX - JOLTS'!B135</f>
        <v>40391</v>
      </c>
      <c r="B134">
        <f t="shared" si="240"/>
        <v>2924</v>
      </c>
      <c r="C134">
        <f t="shared" si="240"/>
        <v>2630</v>
      </c>
      <c r="D134">
        <f t="shared" si="240"/>
        <v>57</v>
      </c>
      <c r="E134">
        <f t="shared" si="240"/>
        <v>181</v>
      </c>
      <c r="F134">
        <f t="shared" si="240"/>
        <v>427</v>
      </c>
      <c r="G134">
        <f t="shared" si="240"/>
        <v>629</v>
      </c>
      <c r="H134">
        <f t="shared" si="240"/>
        <v>465</v>
      </c>
      <c r="I134">
        <f t="shared" si="240"/>
        <v>345</v>
      </c>
      <c r="J134">
        <f t="shared" si="240"/>
        <v>294</v>
      </c>
      <c r="K134">
        <f t="shared" si="240"/>
        <v>3932</v>
      </c>
      <c r="L134">
        <f t="shared" si="241"/>
        <v>3684</v>
      </c>
      <c r="M134">
        <f t="shared" si="241"/>
        <v>341</v>
      </c>
      <c r="N134">
        <f t="shared" si="241"/>
        <v>256</v>
      </c>
      <c r="O134">
        <f t="shared" si="241"/>
        <v>769</v>
      </c>
      <c r="P134">
        <f t="shared" si="241"/>
        <v>771</v>
      </c>
      <c r="Q134">
        <f t="shared" si="241"/>
        <v>464</v>
      </c>
      <c r="R134">
        <f t="shared" si="241"/>
        <v>653</v>
      </c>
      <c r="S134">
        <f t="shared" si="241"/>
        <v>248</v>
      </c>
      <c r="T134">
        <f t="shared" si="241"/>
        <v>2.2000000000000002</v>
      </c>
      <c r="U134">
        <f t="shared" si="241"/>
        <v>2.4</v>
      </c>
      <c r="V134">
        <f t="shared" si="242"/>
        <v>1</v>
      </c>
      <c r="W134">
        <f t="shared" si="242"/>
        <v>1.5</v>
      </c>
      <c r="X134">
        <f t="shared" si="242"/>
        <v>1.7</v>
      </c>
      <c r="Y134">
        <f t="shared" si="242"/>
        <v>3.6</v>
      </c>
      <c r="Z134">
        <f t="shared" si="242"/>
        <v>2.2999999999999998</v>
      </c>
      <c r="AA134">
        <f t="shared" si="242"/>
        <v>2.6</v>
      </c>
      <c r="AB134">
        <f t="shared" si="242"/>
        <v>1.3</v>
      </c>
      <c r="AC134">
        <f t="shared" si="201"/>
        <v>1.344733242134063</v>
      </c>
      <c r="AD134">
        <f t="shared" si="202"/>
        <v>1.4007604562737643</v>
      </c>
      <c r="AE134">
        <f t="shared" si="203"/>
        <v>5.9824561403508776</v>
      </c>
      <c r="AF134">
        <f t="shared" si="204"/>
        <v>1.4143646408839778</v>
      </c>
      <c r="AG134">
        <f t="shared" si="205"/>
        <v>1.8009367681498829</v>
      </c>
      <c r="AH134">
        <f t="shared" si="206"/>
        <v>1.2257551669316376</v>
      </c>
      <c r="AI134">
        <f t="shared" si="207"/>
        <v>0.99784946236559136</v>
      </c>
      <c r="AJ134">
        <f t="shared" si="208"/>
        <v>1.8927536231884059</v>
      </c>
      <c r="AK134">
        <f t="shared" si="209"/>
        <v>0.84353741496598644</v>
      </c>
      <c r="AL134">
        <f t="shared" si="199"/>
        <v>1.4</v>
      </c>
      <c r="AM134">
        <f t="shared" si="238"/>
        <v>1.6</v>
      </c>
      <c r="AN134">
        <f t="shared" si="238"/>
        <v>1.5</v>
      </c>
      <c r="AO134">
        <f t="shared" si="238"/>
        <v>0.9</v>
      </c>
      <c r="AP134">
        <f t="shared" si="238"/>
        <v>1.6</v>
      </c>
      <c r="AQ134">
        <f t="shared" si="238"/>
        <v>2</v>
      </c>
      <c r="AR134">
        <f t="shared" si="238"/>
        <v>1.2</v>
      </c>
      <c r="AS134">
        <f t="shared" si="238"/>
        <v>2.8</v>
      </c>
      <c r="AT134">
        <f t="shared" si="238"/>
        <v>0.5</v>
      </c>
      <c r="AU134">
        <f t="shared" si="243"/>
        <v>1827</v>
      </c>
      <c r="AV134">
        <f t="shared" si="243"/>
        <v>1711</v>
      </c>
      <c r="AW134">
        <f t="shared" si="243"/>
        <v>85</v>
      </c>
      <c r="AX134">
        <f t="shared" si="243"/>
        <v>104</v>
      </c>
      <c r="AY134">
        <f t="shared" si="243"/>
        <v>392</v>
      </c>
      <c r="AZ134">
        <f t="shared" si="243"/>
        <v>334</v>
      </c>
      <c r="BA134">
        <f t="shared" si="243"/>
        <v>231</v>
      </c>
      <c r="BB134">
        <f t="shared" si="243"/>
        <v>371</v>
      </c>
      <c r="BC134">
        <f t="shared" si="243"/>
        <v>116</v>
      </c>
      <c r="BD134">
        <f t="shared" si="243"/>
        <v>3.1</v>
      </c>
      <c r="BE134">
        <f t="shared" si="243"/>
        <v>3.3</v>
      </c>
      <c r="BF134">
        <f t="shared" si="243"/>
        <v>5.9</v>
      </c>
      <c r="BG134">
        <f t="shared" si="243"/>
        <v>2.2999999999999998</v>
      </c>
      <c r="BH134">
        <f t="shared" si="243"/>
        <v>3.1</v>
      </c>
      <c r="BI134">
        <f t="shared" si="243"/>
        <v>4.3</v>
      </c>
      <c r="BJ134">
        <f t="shared" si="243"/>
        <v>2.2000000000000002</v>
      </c>
      <c r="BK134">
        <f t="shared" si="243"/>
        <v>4.8</v>
      </c>
      <c r="BL134">
        <f t="shared" si="243"/>
        <v>2</v>
      </c>
      <c r="BM134">
        <f t="shared" si="243"/>
        <v>3985</v>
      </c>
      <c r="BN134">
        <f t="shared" si="243"/>
        <v>3548</v>
      </c>
      <c r="BO134">
        <f t="shared" si="243"/>
        <v>327</v>
      </c>
      <c r="BP134">
        <f t="shared" si="243"/>
        <v>263</v>
      </c>
      <c r="BQ134">
        <f t="shared" si="243"/>
        <v>761</v>
      </c>
      <c r="BR134">
        <f t="shared" si="243"/>
        <v>715</v>
      </c>
      <c r="BS134">
        <f t="shared" si="243"/>
        <v>439</v>
      </c>
      <c r="BT134">
        <f t="shared" si="243"/>
        <v>634</v>
      </c>
      <c r="BU134">
        <f t="shared" si="243"/>
        <v>438</v>
      </c>
      <c r="BV134">
        <f t="shared" si="237"/>
        <v>3</v>
      </c>
      <c r="BW134">
        <f t="shared" si="237"/>
        <v>3.4</v>
      </c>
      <c r="BX134">
        <f t="shared" si="237"/>
        <v>6.2</v>
      </c>
      <c r="BY134">
        <f t="shared" si="237"/>
        <v>2.2000000000000002</v>
      </c>
      <c r="BZ134">
        <f t="shared" si="237"/>
        <v>3.1</v>
      </c>
      <c r="CA134">
        <f t="shared" si="237"/>
        <v>4.5999999999999996</v>
      </c>
      <c r="CB134">
        <f t="shared" si="237"/>
        <v>2.4</v>
      </c>
      <c r="CC134">
        <f t="shared" si="237"/>
        <v>5</v>
      </c>
      <c r="CD134">
        <f t="shared" si="237"/>
        <v>1.1000000000000001</v>
      </c>
    </row>
    <row r="135" spans="1:82" x14ac:dyDescent="0.25">
      <c r="A135" s="7">
        <f>'DLX - JOLTS'!B136</f>
        <v>40422</v>
      </c>
      <c r="B135">
        <f t="shared" si="240"/>
        <v>2772</v>
      </c>
      <c r="C135">
        <f t="shared" si="240"/>
        <v>2456</v>
      </c>
      <c r="D135">
        <f t="shared" si="240"/>
        <v>75</v>
      </c>
      <c r="E135">
        <f t="shared" si="240"/>
        <v>180</v>
      </c>
      <c r="F135">
        <f t="shared" si="240"/>
        <v>408</v>
      </c>
      <c r="G135">
        <f t="shared" si="240"/>
        <v>551</v>
      </c>
      <c r="H135">
        <f t="shared" si="240"/>
        <v>513</v>
      </c>
      <c r="I135">
        <f t="shared" si="240"/>
        <v>307</v>
      </c>
      <c r="J135">
        <f t="shared" si="240"/>
        <v>315</v>
      </c>
      <c r="K135">
        <f t="shared" si="240"/>
        <v>3934</v>
      </c>
      <c r="L135">
        <f t="shared" si="241"/>
        <v>3691</v>
      </c>
      <c r="M135">
        <f t="shared" si="241"/>
        <v>321</v>
      </c>
      <c r="N135">
        <f t="shared" si="241"/>
        <v>249</v>
      </c>
      <c r="O135">
        <f t="shared" si="241"/>
        <v>816</v>
      </c>
      <c r="P135">
        <f t="shared" si="241"/>
        <v>739</v>
      </c>
      <c r="Q135">
        <f t="shared" si="241"/>
        <v>497</v>
      </c>
      <c r="R135">
        <f t="shared" si="241"/>
        <v>669</v>
      </c>
      <c r="S135">
        <f t="shared" si="241"/>
        <v>243</v>
      </c>
      <c r="T135">
        <f t="shared" si="241"/>
        <v>2.1</v>
      </c>
      <c r="U135">
        <f t="shared" si="241"/>
        <v>2.2000000000000002</v>
      </c>
      <c r="V135">
        <f t="shared" si="242"/>
        <v>1.3</v>
      </c>
      <c r="W135">
        <f t="shared" si="242"/>
        <v>1.5</v>
      </c>
      <c r="X135">
        <f t="shared" si="242"/>
        <v>1.6</v>
      </c>
      <c r="Y135">
        <f t="shared" si="242"/>
        <v>3.2</v>
      </c>
      <c r="Z135">
        <f t="shared" si="242"/>
        <v>2.6</v>
      </c>
      <c r="AA135">
        <f t="shared" si="242"/>
        <v>2.2999999999999998</v>
      </c>
      <c r="AB135">
        <f t="shared" si="242"/>
        <v>1.4</v>
      </c>
      <c r="AC135">
        <f t="shared" si="201"/>
        <v>1.4191919191919191</v>
      </c>
      <c r="AD135">
        <f t="shared" si="202"/>
        <v>1.5028501628664495</v>
      </c>
      <c r="AE135">
        <f t="shared" si="203"/>
        <v>4.28</v>
      </c>
      <c r="AF135">
        <f t="shared" si="204"/>
        <v>1.3833333333333333</v>
      </c>
      <c r="AG135">
        <f t="shared" si="205"/>
        <v>2</v>
      </c>
      <c r="AH135">
        <f t="shared" si="206"/>
        <v>1.3411978221415608</v>
      </c>
      <c r="AI135">
        <f t="shared" si="207"/>
        <v>0.96881091617933723</v>
      </c>
      <c r="AJ135">
        <f t="shared" si="208"/>
        <v>2.1791530944625408</v>
      </c>
      <c r="AK135">
        <f t="shared" si="209"/>
        <v>0.77142857142857146</v>
      </c>
      <c r="AL135">
        <f t="shared" ref="AL135:BA198" si="244">VLOOKUP($A135,JOLTS_data,AL$3+1)</f>
        <v>1.5</v>
      </c>
      <c r="AM135">
        <f t="shared" si="244"/>
        <v>1.6</v>
      </c>
      <c r="AN135">
        <f t="shared" si="244"/>
        <v>1.5</v>
      </c>
      <c r="AO135">
        <f t="shared" si="244"/>
        <v>0.9</v>
      </c>
      <c r="AP135">
        <f t="shared" si="244"/>
        <v>1.7</v>
      </c>
      <c r="AQ135">
        <f t="shared" si="244"/>
        <v>2</v>
      </c>
      <c r="AR135">
        <f t="shared" si="244"/>
        <v>1.3</v>
      </c>
      <c r="AS135">
        <f t="shared" si="244"/>
        <v>2.8</v>
      </c>
      <c r="AT135">
        <f t="shared" si="244"/>
        <v>0.6</v>
      </c>
      <c r="AU135">
        <f t="shared" si="244"/>
        <v>1893</v>
      </c>
      <c r="AV135">
        <f t="shared" si="244"/>
        <v>1768</v>
      </c>
      <c r="AW135">
        <f t="shared" si="244"/>
        <v>80</v>
      </c>
      <c r="AX135">
        <f t="shared" si="244"/>
        <v>98</v>
      </c>
      <c r="AY135">
        <f t="shared" si="244"/>
        <v>429</v>
      </c>
      <c r="AZ135">
        <f t="shared" si="244"/>
        <v>332</v>
      </c>
      <c r="BA135">
        <f t="shared" si="244"/>
        <v>246</v>
      </c>
      <c r="BB135">
        <f t="shared" si="243"/>
        <v>366</v>
      </c>
      <c r="BC135">
        <f t="shared" si="243"/>
        <v>124</v>
      </c>
      <c r="BD135">
        <f t="shared" si="243"/>
        <v>3</v>
      </c>
      <c r="BE135">
        <f t="shared" si="243"/>
        <v>3.3</v>
      </c>
      <c r="BF135">
        <f t="shared" si="243"/>
        <v>6.2</v>
      </c>
      <c r="BG135">
        <f t="shared" si="243"/>
        <v>2.1</v>
      </c>
      <c r="BH135">
        <f t="shared" si="243"/>
        <v>3.2</v>
      </c>
      <c r="BI135">
        <f t="shared" si="243"/>
        <v>4.3</v>
      </c>
      <c r="BJ135">
        <f t="shared" si="243"/>
        <v>2.5</v>
      </c>
      <c r="BK135">
        <f t="shared" si="243"/>
        <v>4.5999999999999996</v>
      </c>
      <c r="BL135">
        <f t="shared" si="243"/>
        <v>1.7</v>
      </c>
      <c r="BM135">
        <f t="shared" si="243"/>
        <v>3945</v>
      </c>
      <c r="BN135">
        <f t="shared" si="243"/>
        <v>3562</v>
      </c>
      <c r="BO135">
        <f t="shared" si="243"/>
        <v>338</v>
      </c>
      <c r="BP135">
        <f t="shared" si="243"/>
        <v>242</v>
      </c>
      <c r="BQ135">
        <f t="shared" si="243"/>
        <v>789</v>
      </c>
      <c r="BR135">
        <f t="shared" si="243"/>
        <v>726</v>
      </c>
      <c r="BS135">
        <f t="shared" si="243"/>
        <v>480</v>
      </c>
      <c r="BT135">
        <f t="shared" si="243"/>
        <v>607</v>
      </c>
      <c r="BU135">
        <f t="shared" si="243"/>
        <v>383</v>
      </c>
      <c r="BV135">
        <f t="shared" ref="BV135:CD150" si="245">VLOOKUP($A135,JOLTS_data,BV$3+1)</f>
        <v>3</v>
      </c>
      <c r="BW135">
        <f t="shared" si="245"/>
        <v>3.4</v>
      </c>
      <c r="BX135">
        <f t="shared" si="245"/>
        <v>5.8</v>
      </c>
      <c r="BY135">
        <f t="shared" si="245"/>
        <v>2.2000000000000002</v>
      </c>
      <c r="BZ135">
        <f t="shared" si="245"/>
        <v>3.3</v>
      </c>
      <c r="CA135">
        <f t="shared" si="245"/>
        <v>4.4000000000000004</v>
      </c>
      <c r="CB135">
        <f t="shared" si="245"/>
        <v>2.5</v>
      </c>
      <c r="CC135">
        <f t="shared" si="245"/>
        <v>5.0999999999999996</v>
      </c>
      <c r="CD135">
        <f t="shared" si="245"/>
        <v>1.1000000000000001</v>
      </c>
    </row>
    <row r="136" spans="1:82" x14ac:dyDescent="0.25">
      <c r="A136" s="7">
        <f>'DLX - JOLTS'!B137</f>
        <v>40452</v>
      </c>
      <c r="B136">
        <f t="shared" si="240"/>
        <v>3030</v>
      </c>
      <c r="C136">
        <f t="shared" si="240"/>
        <v>2690</v>
      </c>
      <c r="D136">
        <f t="shared" si="240"/>
        <v>78</v>
      </c>
      <c r="E136">
        <f t="shared" si="240"/>
        <v>203</v>
      </c>
      <c r="F136">
        <f t="shared" si="240"/>
        <v>446</v>
      </c>
      <c r="G136">
        <f t="shared" si="240"/>
        <v>596</v>
      </c>
      <c r="H136">
        <f t="shared" si="240"/>
        <v>585</v>
      </c>
      <c r="I136">
        <f t="shared" si="240"/>
        <v>309</v>
      </c>
      <c r="J136">
        <f t="shared" si="240"/>
        <v>339</v>
      </c>
      <c r="K136">
        <f t="shared" si="240"/>
        <v>4008</v>
      </c>
      <c r="L136">
        <f t="shared" si="241"/>
        <v>3739</v>
      </c>
      <c r="M136">
        <f t="shared" si="241"/>
        <v>354</v>
      </c>
      <c r="N136">
        <f t="shared" si="241"/>
        <v>269</v>
      </c>
      <c r="O136">
        <f t="shared" si="241"/>
        <v>801</v>
      </c>
      <c r="P136">
        <f t="shared" si="241"/>
        <v>757</v>
      </c>
      <c r="Q136">
        <f t="shared" si="241"/>
        <v>475</v>
      </c>
      <c r="R136">
        <f t="shared" si="241"/>
        <v>647</v>
      </c>
      <c r="S136">
        <f t="shared" si="241"/>
        <v>269</v>
      </c>
      <c r="T136">
        <f t="shared" si="241"/>
        <v>2.2999999999999998</v>
      </c>
      <c r="U136">
        <f t="shared" si="241"/>
        <v>2.4</v>
      </c>
      <c r="V136">
        <f t="shared" si="242"/>
        <v>1.4</v>
      </c>
      <c r="W136">
        <f t="shared" si="242"/>
        <v>1.7</v>
      </c>
      <c r="X136">
        <f t="shared" si="242"/>
        <v>1.8</v>
      </c>
      <c r="Y136">
        <f t="shared" si="242"/>
        <v>3.4</v>
      </c>
      <c r="Z136">
        <f t="shared" si="242"/>
        <v>2.9</v>
      </c>
      <c r="AA136">
        <f t="shared" si="242"/>
        <v>2.2999999999999998</v>
      </c>
      <c r="AB136">
        <f t="shared" si="242"/>
        <v>1.5</v>
      </c>
      <c r="AC136">
        <f t="shared" ref="AC136:AC198" si="246">K136/B136</f>
        <v>1.3227722772277228</v>
      </c>
      <c r="AD136">
        <f t="shared" ref="AD136:AD198" si="247">L136/C136</f>
        <v>1.3899628252788103</v>
      </c>
      <c r="AE136">
        <f t="shared" ref="AE136:AE198" si="248">M136/D136</f>
        <v>4.5384615384615383</v>
      </c>
      <c r="AF136">
        <f t="shared" ref="AF136:AF198" si="249">N136/E136</f>
        <v>1.3251231527093597</v>
      </c>
      <c r="AG136">
        <f t="shared" ref="AG136:AG198" si="250">O136/F136</f>
        <v>1.7959641255605381</v>
      </c>
      <c r="AH136">
        <f t="shared" ref="AH136:AH198" si="251">P136/G136</f>
        <v>1.2701342281879195</v>
      </c>
      <c r="AI136">
        <f t="shared" ref="AI136:AI198" si="252">Q136/H136</f>
        <v>0.81196581196581197</v>
      </c>
      <c r="AJ136">
        <f t="shared" ref="AJ136:AJ198" si="253">R136/I136</f>
        <v>2.0938511326860842</v>
      </c>
      <c r="AK136">
        <f t="shared" ref="AK136:AK198" si="254">S136/J136</f>
        <v>0.79351032448377579</v>
      </c>
      <c r="AL136">
        <f t="shared" si="244"/>
        <v>1.4</v>
      </c>
      <c r="AM136">
        <f t="shared" si="244"/>
        <v>1.6</v>
      </c>
      <c r="AN136">
        <f t="shared" si="244"/>
        <v>1.4</v>
      </c>
      <c r="AO136">
        <f t="shared" si="244"/>
        <v>0.8</v>
      </c>
      <c r="AP136">
        <f t="shared" si="244"/>
        <v>1.6</v>
      </c>
      <c r="AQ136">
        <f t="shared" si="244"/>
        <v>2.1</v>
      </c>
      <c r="AR136">
        <f t="shared" si="244"/>
        <v>1.2</v>
      </c>
      <c r="AS136">
        <f t="shared" si="244"/>
        <v>2.9</v>
      </c>
      <c r="AT136">
        <f t="shared" si="244"/>
        <v>0.5</v>
      </c>
      <c r="AU136">
        <f t="shared" si="243"/>
        <v>1842</v>
      </c>
      <c r="AV136">
        <f t="shared" si="243"/>
        <v>1738</v>
      </c>
      <c r="AW136">
        <f t="shared" si="243"/>
        <v>76</v>
      </c>
      <c r="AX136">
        <f t="shared" si="243"/>
        <v>97</v>
      </c>
      <c r="AY136">
        <f t="shared" si="243"/>
        <v>401</v>
      </c>
      <c r="AZ136">
        <f t="shared" si="243"/>
        <v>351</v>
      </c>
      <c r="BA136">
        <f t="shared" si="243"/>
        <v>242</v>
      </c>
      <c r="BB136">
        <f t="shared" si="243"/>
        <v>384</v>
      </c>
      <c r="BC136">
        <f t="shared" si="243"/>
        <v>104</v>
      </c>
      <c r="BD136">
        <f t="shared" ref="AU136:BU142" si="255">VLOOKUP($A136,JOLTS_data,BD$3+1)</f>
        <v>2.9</v>
      </c>
      <c r="BE136">
        <f t="shared" si="255"/>
        <v>3.3</v>
      </c>
      <c r="BF136">
        <f t="shared" si="255"/>
        <v>6.1</v>
      </c>
      <c r="BG136">
        <f t="shared" si="255"/>
        <v>2.2999999999999998</v>
      </c>
      <c r="BH136">
        <f t="shared" si="255"/>
        <v>3</v>
      </c>
      <c r="BI136">
        <f t="shared" si="255"/>
        <v>4.0999999999999996</v>
      </c>
      <c r="BJ136">
        <f t="shared" si="255"/>
        <v>2.1</v>
      </c>
      <c r="BK136">
        <f t="shared" si="255"/>
        <v>5</v>
      </c>
      <c r="BL136">
        <f t="shared" si="255"/>
        <v>1.2</v>
      </c>
      <c r="BM136">
        <f t="shared" si="255"/>
        <v>3771</v>
      </c>
      <c r="BN136">
        <f t="shared" si="255"/>
        <v>3505</v>
      </c>
      <c r="BO136">
        <f t="shared" si="255"/>
        <v>338</v>
      </c>
      <c r="BP136">
        <f t="shared" si="255"/>
        <v>262</v>
      </c>
      <c r="BQ136">
        <f t="shared" si="255"/>
        <v>747</v>
      </c>
      <c r="BR136">
        <f t="shared" si="255"/>
        <v>694</v>
      </c>
      <c r="BS136">
        <f t="shared" si="255"/>
        <v>410</v>
      </c>
      <c r="BT136">
        <f t="shared" si="255"/>
        <v>654</v>
      </c>
      <c r="BU136">
        <f t="shared" si="255"/>
        <v>266</v>
      </c>
      <c r="BV136">
        <f t="shared" si="245"/>
        <v>3.1</v>
      </c>
      <c r="BW136">
        <f t="shared" si="245"/>
        <v>3.5</v>
      </c>
      <c r="BX136">
        <f t="shared" si="245"/>
        <v>6.4</v>
      </c>
      <c r="BY136">
        <f t="shared" si="245"/>
        <v>2.2999999999999998</v>
      </c>
      <c r="BZ136">
        <f t="shared" si="245"/>
        <v>3.2</v>
      </c>
      <c r="CA136">
        <f t="shared" si="245"/>
        <v>4.5</v>
      </c>
      <c r="CB136">
        <f t="shared" si="245"/>
        <v>2.4</v>
      </c>
      <c r="CC136">
        <f t="shared" si="245"/>
        <v>4.9000000000000004</v>
      </c>
      <c r="CD136">
        <f t="shared" si="245"/>
        <v>1.2</v>
      </c>
    </row>
    <row r="137" spans="1:82" x14ac:dyDescent="0.25">
      <c r="A137" s="7">
        <f>'DLX - JOLTS'!B138</f>
        <v>40483</v>
      </c>
      <c r="B137">
        <f t="shared" ref="B137:K146" si="256">VLOOKUP($A137,JOLTS_data,B$3+1)</f>
        <v>3057</v>
      </c>
      <c r="C137">
        <f t="shared" si="256"/>
        <v>2758</v>
      </c>
      <c r="D137">
        <f t="shared" si="256"/>
        <v>93</v>
      </c>
      <c r="E137">
        <f t="shared" si="256"/>
        <v>219</v>
      </c>
      <c r="F137">
        <f t="shared" si="256"/>
        <v>440</v>
      </c>
      <c r="G137">
        <f t="shared" si="256"/>
        <v>709</v>
      </c>
      <c r="H137">
        <f t="shared" si="256"/>
        <v>534</v>
      </c>
      <c r="I137">
        <f t="shared" si="256"/>
        <v>270</v>
      </c>
      <c r="J137">
        <f t="shared" si="256"/>
        <v>299</v>
      </c>
      <c r="K137">
        <f t="shared" si="256"/>
        <v>4094</v>
      </c>
      <c r="L137">
        <f t="shared" ref="L137:U146" si="257">VLOOKUP($A137,JOLTS_data,L$3+1)</f>
        <v>3798</v>
      </c>
      <c r="M137">
        <f t="shared" si="257"/>
        <v>349</v>
      </c>
      <c r="N137">
        <f t="shared" si="257"/>
        <v>277</v>
      </c>
      <c r="O137">
        <f t="shared" si="257"/>
        <v>826</v>
      </c>
      <c r="P137">
        <f t="shared" si="257"/>
        <v>791</v>
      </c>
      <c r="Q137">
        <f t="shared" si="257"/>
        <v>500</v>
      </c>
      <c r="R137">
        <f t="shared" si="257"/>
        <v>620</v>
      </c>
      <c r="S137">
        <f t="shared" si="257"/>
        <v>296</v>
      </c>
      <c r="T137">
        <f t="shared" si="257"/>
        <v>2.2999999999999998</v>
      </c>
      <c r="U137">
        <f t="shared" si="257"/>
        <v>2.5</v>
      </c>
      <c r="V137">
        <f t="shared" ref="V137:AB146" si="258">VLOOKUP($A137,JOLTS_data,V$3+1)</f>
        <v>1.7</v>
      </c>
      <c r="W137">
        <f t="shared" si="258"/>
        <v>1.9</v>
      </c>
      <c r="X137">
        <f t="shared" si="258"/>
        <v>1.7</v>
      </c>
      <c r="Y137">
        <f t="shared" si="258"/>
        <v>4</v>
      </c>
      <c r="Z137">
        <f t="shared" si="258"/>
        <v>2.6</v>
      </c>
      <c r="AA137">
        <f t="shared" si="258"/>
        <v>2</v>
      </c>
      <c r="AB137">
        <f t="shared" si="258"/>
        <v>1.3</v>
      </c>
      <c r="AC137">
        <f t="shared" si="246"/>
        <v>1.3392214589466798</v>
      </c>
      <c r="AD137">
        <f t="shared" si="247"/>
        <v>1.3770848440899202</v>
      </c>
      <c r="AE137">
        <f t="shared" si="248"/>
        <v>3.752688172043011</v>
      </c>
      <c r="AF137">
        <f t="shared" si="249"/>
        <v>1.2648401826484019</v>
      </c>
      <c r="AG137">
        <f t="shared" si="250"/>
        <v>1.8772727272727272</v>
      </c>
      <c r="AH137">
        <f t="shared" si="251"/>
        <v>1.1156558533145275</v>
      </c>
      <c r="AI137">
        <f t="shared" si="252"/>
        <v>0.93632958801498123</v>
      </c>
      <c r="AJ137">
        <f t="shared" si="253"/>
        <v>2.2962962962962963</v>
      </c>
      <c r="AK137">
        <f t="shared" si="254"/>
        <v>0.98996655518394649</v>
      </c>
      <c r="AL137">
        <f t="shared" si="244"/>
        <v>1.4</v>
      </c>
      <c r="AM137">
        <f t="shared" si="244"/>
        <v>1.6</v>
      </c>
      <c r="AN137">
        <f t="shared" si="244"/>
        <v>1</v>
      </c>
      <c r="AO137">
        <f t="shared" si="244"/>
        <v>0.9</v>
      </c>
      <c r="AP137">
        <f t="shared" si="244"/>
        <v>1.7</v>
      </c>
      <c r="AQ137">
        <f t="shared" si="244"/>
        <v>1.8</v>
      </c>
      <c r="AR137">
        <f t="shared" si="244"/>
        <v>1.3</v>
      </c>
      <c r="AS137">
        <f t="shared" si="244"/>
        <v>2.8</v>
      </c>
      <c r="AT137">
        <f t="shared" si="244"/>
        <v>0.5</v>
      </c>
      <c r="AU137">
        <f t="shared" si="255"/>
        <v>1811</v>
      </c>
      <c r="AV137">
        <f t="shared" si="255"/>
        <v>1703</v>
      </c>
      <c r="AW137">
        <f t="shared" si="255"/>
        <v>53</v>
      </c>
      <c r="AX137">
        <f t="shared" si="255"/>
        <v>99</v>
      </c>
      <c r="AY137">
        <f t="shared" si="255"/>
        <v>419</v>
      </c>
      <c r="AZ137">
        <f t="shared" si="255"/>
        <v>307</v>
      </c>
      <c r="BA137">
        <f t="shared" si="255"/>
        <v>253</v>
      </c>
      <c r="BB137">
        <f t="shared" si="255"/>
        <v>365</v>
      </c>
      <c r="BC137">
        <f t="shared" si="255"/>
        <v>108</v>
      </c>
      <c r="BD137">
        <f t="shared" si="255"/>
        <v>3</v>
      </c>
      <c r="BE137">
        <f t="shared" si="255"/>
        <v>3.3</v>
      </c>
      <c r="BF137">
        <f t="shared" si="255"/>
        <v>6.1</v>
      </c>
      <c r="BG137">
        <f t="shared" si="255"/>
        <v>2.2999999999999998</v>
      </c>
      <c r="BH137">
        <f t="shared" si="255"/>
        <v>3.2</v>
      </c>
      <c r="BI137">
        <f t="shared" si="255"/>
        <v>4.0999999999999996</v>
      </c>
      <c r="BJ137">
        <f t="shared" si="255"/>
        <v>2.2999999999999998</v>
      </c>
      <c r="BK137">
        <f t="shared" si="255"/>
        <v>4.7</v>
      </c>
      <c r="BL137">
        <f t="shared" si="255"/>
        <v>1.4</v>
      </c>
      <c r="BM137">
        <f t="shared" si="255"/>
        <v>3908</v>
      </c>
      <c r="BN137">
        <f t="shared" si="255"/>
        <v>3597</v>
      </c>
      <c r="BO137">
        <f t="shared" si="255"/>
        <v>334</v>
      </c>
      <c r="BP137">
        <f t="shared" si="255"/>
        <v>262</v>
      </c>
      <c r="BQ137">
        <f t="shared" si="255"/>
        <v>789</v>
      </c>
      <c r="BR137">
        <f t="shared" si="255"/>
        <v>696</v>
      </c>
      <c r="BS137">
        <f t="shared" si="255"/>
        <v>456</v>
      </c>
      <c r="BT137">
        <f t="shared" si="255"/>
        <v>620</v>
      </c>
      <c r="BU137">
        <f t="shared" si="255"/>
        <v>311</v>
      </c>
      <c r="BV137">
        <f t="shared" si="245"/>
        <v>3.1</v>
      </c>
      <c r="BW137">
        <f t="shared" si="245"/>
        <v>3.5</v>
      </c>
      <c r="BX137">
        <f t="shared" si="245"/>
        <v>6.4</v>
      </c>
      <c r="BY137">
        <f t="shared" si="245"/>
        <v>2.4</v>
      </c>
      <c r="BZ137">
        <f t="shared" si="245"/>
        <v>3.3</v>
      </c>
      <c r="CA137">
        <f t="shared" si="245"/>
        <v>4.7</v>
      </c>
      <c r="CB137">
        <f t="shared" si="245"/>
        <v>2.5</v>
      </c>
      <c r="CC137">
        <f t="shared" si="245"/>
        <v>4.7</v>
      </c>
      <c r="CD137">
        <f t="shared" si="245"/>
        <v>1.3</v>
      </c>
    </row>
    <row r="138" spans="1:82" x14ac:dyDescent="0.25">
      <c r="A138" s="7">
        <f>'DLX - JOLTS'!B139</f>
        <v>40513</v>
      </c>
      <c r="B138">
        <f t="shared" si="256"/>
        <v>2902</v>
      </c>
      <c r="C138">
        <f t="shared" si="256"/>
        <v>2529</v>
      </c>
      <c r="D138">
        <f t="shared" si="256"/>
        <v>48</v>
      </c>
      <c r="E138">
        <f t="shared" si="256"/>
        <v>197</v>
      </c>
      <c r="F138">
        <f t="shared" si="256"/>
        <v>459</v>
      </c>
      <c r="G138">
        <f t="shared" si="256"/>
        <v>573</v>
      </c>
      <c r="H138">
        <f t="shared" si="256"/>
        <v>531</v>
      </c>
      <c r="I138">
        <f t="shared" si="256"/>
        <v>292</v>
      </c>
      <c r="J138">
        <f t="shared" si="256"/>
        <v>374</v>
      </c>
      <c r="K138">
        <f t="shared" si="256"/>
        <v>4096</v>
      </c>
      <c r="L138">
        <f t="shared" si="257"/>
        <v>3815</v>
      </c>
      <c r="M138">
        <f t="shared" si="257"/>
        <v>361</v>
      </c>
      <c r="N138">
        <f t="shared" si="257"/>
        <v>267</v>
      </c>
      <c r="O138">
        <f t="shared" si="257"/>
        <v>795</v>
      </c>
      <c r="P138">
        <f t="shared" si="257"/>
        <v>832</v>
      </c>
      <c r="Q138">
        <f t="shared" si="257"/>
        <v>473</v>
      </c>
      <c r="R138">
        <f t="shared" si="257"/>
        <v>639</v>
      </c>
      <c r="S138">
        <f t="shared" si="257"/>
        <v>280</v>
      </c>
      <c r="T138">
        <f t="shared" si="257"/>
        <v>2.2000000000000002</v>
      </c>
      <c r="U138">
        <f t="shared" si="257"/>
        <v>2.2999999999999998</v>
      </c>
      <c r="V138">
        <f t="shared" si="258"/>
        <v>0.9</v>
      </c>
      <c r="W138">
        <f t="shared" si="258"/>
        <v>1.7</v>
      </c>
      <c r="X138">
        <f t="shared" si="258"/>
        <v>1.8</v>
      </c>
      <c r="Y138">
        <f t="shared" si="258"/>
        <v>3.3</v>
      </c>
      <c r="Z138">
        <f t="shared" si="258"/>
        <v>2.6</v>
      </c>
      <c r="AA138">
        <f t="shared" si="258"/>
        <v>2.2000000000000002</v>
      </c>
      <c r="AB138">
        <f t="shared" si="258"/>
        <v>1.7</v>
      </c>
      <c r="AC138">
        <f t="shared" si="246"/>
        <v>1.4114403859407305</v>
      </c>
      <c r="AD138">
        <f t="shared" si="247"/>
        <v>1.5085013839462238</v>
      </c>
      <c r="AE138">
        <f t="shared" si="248"/>
        <v>7.520833333333333</v>
      </c>
      <c r="AF138">
        <f t="shared" si="249"/>
        <v>1.3553299492385786</v>
      </c>
      <c r="AG138">
        <f t="shared" si="250"/>
        <v>1.7320261437908497</v>
      </c>
      <c r="AH138">
        <f t="shared" si="251"/>
        <v>1.4520069808027922</v>
      </c>
      <c r="AI138">
        <f t="shared" si="252"/>
        <v>0.89077212806026362</v>
      </c>
      <c r="AJ138">
        <f t="shared" si="253"/>
        <v>2.1883561643835616</v>
      </c>
      <c r="AK138">
        <f t="shared" si="254"/>
        <v>0.74866310160427807</v>
      </c>
      <c r="AL138">
        <f t="shared" si="244"/>
        <v>1.5</v>
      </c>
      <c r="AM138">
        <f t="shared" si="244"/>
        <v>1.7</v>
      </c>
      <c r="AN138">
        <f t="shared" si="244"/>
        <v>1.6</v>
      </c>
      <c r="AO138">
        <f t="shared" si="244"/>
        <v>0.9</v>
      </c>
      <c r="AP138">
        <f t="shared" si="244"/>
        <v>1.6</v>
      </c>
      <c r="AQ138">
        <f t="shared" si="244"/>
        <v>2.1</v>
      </c>
      <c r="AR138">
        <f t="shared" si="244"/>
        <v>1.2</v>
      </c>
      <c r="AS138">
        <f t="shared" si="244"/>
        <v>3</v>
      </c>
      <c r="AT138">
        <f t="shared" si="244"/>
        <v>0.5</v>
      </c>
      <c r="AU138">
        <f t="shared" si="255"/>
        <v>1929</v>
      </c>
      <c r="AV138">
        <f t="shared" si="255"/>
        <v>1824</v>
      </c>
      <c r="AW138">
        <f t="shared" si="255"/>
        <v>89</v>
      </c>
      <c r="AX138">
        <f t="shared" si="255"/>
        <v>99</v>
      </c>
      <c r="AY138">
        <f t="shared" si="255"/>
        <v>397</v>
      </c>
      <c r="AZ138">
        <f t="shared" si="255"/>
        <v>362</v>
      </c>
      <c r="BA138">
        <f t="shared" si="255"/>
        <v>242</v>
      </c>
      <c r="BB138">
        <f t="shared" si="255"/>
        <v>391</v>
      </c>
      <c r="BC138">
        <f t="shared" si="255"/>
        <v>105</v>
      </c>
      <c r="BD138">
        <f t="shared" si="255"/>
        <v>3.1</v>
      </c>
      <c r="BE138">
        <f t="shared" si="255"/>
        <v>3.4</v>
      </c>
      <c r="BF138">
        <f t="shared" si="255"/>
        <v>7.2</v>
      </c>
      <c r="BG138">
        <f t="shared" si="255"/>
        <v>2.1</v>
      </c>
      <c r="BH138">
        <f t="shared" si="255"/>
        <v>3</v>
      </c>
      <c r="BI138">
        <f t="shared" si="255"/>
        <v>4.7</v>
      </c>
      <c r="BJ138">
        <f t="shared" si="255"/>
        <v>2.4</v>
      </c>
      <c r="BK138">
        <f t="shared" si="255"/>
        <v>4.5999999999999996</v>
      </c>
      <c r="BL138">
        <f t="shared" si="255"/>
        <v>1.3</v>
      </c>
      <c r="BM138">
        <f t="shared" si="255"/>
        <v>3993</v>
      </c>
      <c r="BN138">
        <f t="shared" si="255"/>
        <v>3695</v>
      </c>
      <c r="BO138">
        <f t="shared" si="255"/>
        <v>393</v>
      </c>
      <c r="BP138">
        <f t="shared" si="255"/>
        <v>248</v>
      </c>
      <c r="BQ138">
        <f t="shared" si="255"/>
        <v>754</v>
      </c>
      <c r="BR138">
        <f t="shared" si="255"/>
        <v>795</v>
      </c>
      <c r="BS138">
        <f t="shared" si="255"/>
        <v>466</v>
      </c>
      <c r="BT138">
        <f t="shared" si="255"/>
        <v>606</v>
      </c>
      <c r="BU138">
        <f t="shared" si="255"/>
        <v>298</v>
      </c>
      <c r="BV138">
        <f t="shared" si="245"/>
        <v>3.1</v>
      </c>
      <c r="BW138">
        <f t="shared" si="245"/>
        <v>3.5</v>
      </c>
      <c r="BX138">
        <f t="shared" si="245"/>
        <v>6.6</v>
      </c>
      <c r="BY138">
        <f t="shared" si="245"/>
        <v>2.2999999999999998</v>
      </c>
      <c r="BZ138">
        <f t="shared" si="245"/>
        <v>3.2</v>
      </c>
      <c r="CA138">
        <f t="shared" si="245"/>
        <v>4.9000000000000004</v>
      </c>
      <c r="CB138">
        <f t="shared" si="245"/>
        <v>2.4</v>
      </c>
      <c r="CC138">
        <f t="shared" si="245"/>
        <v>4.9000000000000004</v>
      </c>
      <c r="CD138">
        <f t="shared" si="245"/>
        <v>1.3</v>
      </c>
    </row>
    <row r="139" spans="1:82" x14ac:dyDescent="0.25">
      <c r="A139" s="7">
        <f>'DLX - JOLTS'!B140</f>
        <v>40544</v>
      </c>
      <c r="B139">
        <f t="shared" si="256"/>
        <v>2860</v>
      </c>
      <c r="C139">
        <f t="shared" si="256"/>
        <v>2536</v>
      </c>
      <c r="D139">
        <f t="shared" si="256"/>
        <v>67</v>
      </c>
      <c r="E139">
        <f t="shared" si="256"/>
        <v>212</v>
      </c>
      <c r="F139">
        <f t="shared" si="256"/>
        <v>502</v>
      </c>
      <c r="G139">
        <f t="shared" si="256"/>
        <v>478</v>
      </c>
      <c r="H139">
        <f t="shared" si="256"/>
        <v>506</v>
      </c>
      <c r="I139">
        <f t="shared" si="256"/>
        <v>294</v>
      </c>
      <c r="J139">
        <f t="shared" si="256"/>
        <v>325</v>
      </c>
      <c r="K139">
        <f t="shared" si="256"/>
        <v>3934</v>
      </c>
      <c r="L139">
        <f t="shared" si="257"/>
        <v>3671</v>
      </c>
      <c r="M139">
        <f t="shared" si="257"/>
        <v>288</v>
      </c>
      <c r="N139">
        <f t="shared" si="257"/>
        <v>259</v>
      </c>
      <c r="O139">
        <f t="shared" si="257"/>
        <v>834</v>
      </c>
      <c r="P139">
        <f t="shared" si="257"/>
        <v>827</v>
      </c>
      <c r="Q139">
        <f t="shared" si="257"/>
        <v>439</v>
      </c>
      <c r="R139">
        <f t="shared" si="257"/>
        <v>621</v>
      </c>
      <c r="S139">
        <f t="shared" si="257"/>
        <v>263</v>
      </c>
      <c r="T139">
        <f t="shared" si="257"/>
        <v>2.1</v>
      </c>
      <c r="U139">
        <f t="shared" si="257"/>
        <v>2.2999999999999998</v>
      </c>
      <c r="V139">
        <f t="shared" si="258"/>
        <v>1.2</v>
      </c>
      <c r="W139">
        <f t="shared" si="258"/>
        <v>1.8</v>
      </c>
      <c r="X139">
        <f t="shared" si="258"/>
        <v>2</v>
      </c>
      <c r="Y139">
        <f t="shared" si="258"/>
        <v>2.7</v>
      </c>
      <c r="Z139">
        <f t="shared" si="258"/>
        <v>2.5</v>
      </c>
      <c r="AA139">
        <f t="shared" si="258"/>
        <v>2.2000000000000002</v>
      </c>
      <c r="AB139">
        <f t="shared" si="258"/>
        <v>1.4</v>
      </c>
      <c r="AC139">
        <f t="shared" si="246"/>
        <v>1.3755244755244755</v>
      </c>
      <c r="AD139">
        <f t="shared" si="247"/>
        <v>1.4475552050473186</v>
      </c>
      <c r="AE139">
        <f t="shared" si="248"/>
        <v>4.2985074626865671</v>
      </c>
      <c r="AF139">
        <f t="shared" si="249"/>
        <v>1.2216981132075471</v>
      </c>
      <c r="AG139">
        <f t="shared" si="250"/>
        <v>1.6613545816733069</v>
      </c>
      <c r="AH139">
        <f t="shared" si="251"/>
        <v>1.7301255230125523</v>
      </c>
      <c r="AI139">
        <f t="shared" si="252"/>
        <v>0.8675889328063241</v>
      </c>
      <c r="AJ139">
        <f t="shared" si="253"/>
        <v>2.1122448979591835</v>
      </c>
      <c r="AK139">
        <f t="shared" si="254"/>
        <v>0.8092307692307692</v>
      </c>
      <c r="AL139">
        <f t="shared" si="244"/>
        <v>1.4</v>
      </c>
      <c r="AM139">
        <f t="shared" si="244"/>
        <v>1.6</v>
      </c>
      <c r="AN139">
        <f t="shared" si="244"/>
        <v>1.2</v>
      </c>
      <c r="AO139">
        <f t="shared" si="244"/>
        <v>0.8</v>
      </c>
      <c r="AP139">
        <f t="shared" si="244"/>
        <v>1.5</v>
      </c>
      <c r="AQ139">
        <f t="shared" si="244"/>
        <v>2.1</v>
      </c>
      <c r="AR139">
        <f t="shared" si="244"/>
        <v>1.2</v>
      </c>
      <c r="AS139">
        <f t="shared" si="244"/>
        <v>2.8</v>
      </c>
      <c r="AT139">
        <f t="shared" si="244"/>
        <v>0.5</v>
      </c>
      <c r="AU139">
        <f t="shared" si="255"/>
        <v>1803</v>
      </c>
      <c r="AV139">
        <f t="shared" si="255"/>
        <v>1693</v>
      </c>
      <c r="AW139">
        <f t="shared" si="255"/>
        <v>65</v>
      </c>
      <c r="AX139">
        <f t="shared" si="255"/>
        <v>96</v>
      </c>
      <c r="AY139">
        <f t="shared" si="255"/>
        <v>377</v>
      </c>
      <c r="AZ139">
        <f t="shared" si="255"/>
        <v>355</v>
      </c>
      <c r="BA139">
        <f t="shared" si="255"/>
        <v>231</v>
      </c>
      <c r="BB139">
        <f t="shared" si="255"/>
        <v>370</v>
      </c>
      <c r="BC139">
        <f t="shared" si="255"/>
        <v>110</v>
      </c>
      <c r="BD139">
        <f t="shared" si="255"/>
        <v>2.9</v>
      </c>
      <c r="BE139">
        <f t="shared" si="255"/>
        <v>3.3</v>
      </c>
      <c r="BF139">
        <f t="shared" si="255"/>
        <v>5.7</v>
      </c>
      <c r="BG139">
        <f t="shared" si="255"/>
        <v>1.9</v>
      </c>
      <c r="BH139">
        <f t="shared" si="255"/>
        <v>3.2</v>
      </c>
      <c r="BI139">
        <f t="shared" si="255"/>
        <v>4.5</v>
      </c>
      <c r="BJ139">
        <f t="shared" si="255"/>
        <v>2.1</v>
      </c>
      <c r="BK139">
        <f t="shared" si="255"/>
        <v>4.7</v>
      </c>
      <c r="BL139">
        <f t="shared" si="255"/>
        <v>1.2</v>
      </c>
      <c r="BM139">
        <f t="shared" si="255"/>
        <v>3816</v>
      </c>
      <c r="BN139">
        <f t="shared" si="255"/>
        <v>3560</v>
      </c>
      <c r="BO139">
        <f t="shared" si="255"/>
        <v>309</v>
      </c>
      <c r="BP139">
        <f t="shared" si="255"/>
        <v>223</v>
      </c>
      <c r="BQ139">
        <f t="shared" si="255"/>
        <v>784</v>
      </c>
      <c r="BR139">
        <f t="shared" si="255"/>
        <v>772</v>
      </c>
      <c r="BS139">
        <f t="shared" si="255"/>
        <v>423</v>
      </c>
      <c r="BT139">
        <f t="shared" si="255"/>
        <v>624</v>
      </c>
      <c r="BU139">
        <f t="shared" si="255"/>
        <v>256</v>
      </c>
      <c r="BV139">
        <f t="shared" si="245"/>
        <v>3</v>
      </c>
      <c r="BW139">
        <f t="shared" si="245"/>
        <v>3.4</v>
      </c>
      <c r="BX139">
        <f t="shared" si="245"/>
        <v>5.3</v>
      </c>
      <c r="BY139">
        <f t="shared" si="245"/>
        <v>2.2000000000000002</v>
      </c>
      <c r="BZ139">
        <f t="shared" si="245"/>
        <v>3.4</v>
      </c>
      <c r="CA139">
        <f t="shared" si="245"/>
        <v>4.8</v>
      </c>
      <c r="CB139">
        <f t="shared" si="245"/>
        <v>2.2000000000000002</v>
      </c>
      <c r="CC139">
        <f t="shared" si="245"/>
        <v>4.7</v>
      </c>
      <c r="CD139">
        <f t="shared" si="245"/>
        <v>1.2</v>
      </c>
    </row>
    <row r="140" spans="1:82" x14ac:dyDescent="0.25">
      <c r="A140" s="7">
        <f>'DLX - JOLTS'!B141</f>
        <v>40575</v>
      </c>
      <c r="B140">
        <f t="shared" si="256"/>
        <v>3012</v>
      </c>
      <c r="C140">
        <f t="shared" si="256"/>
        <v>2697</v>
      </c>
      <c r="D140">
        <f t="shared" si="256"/>
        <v>48</v>
      </c>
      <c r="E140">
        <f t="shared" si="256"/>
        <v>214</v>
      </c>
      <c r="F140">
        <f t="shared" si="256"/>
        <v>479</v>
      </c>
      <c r="G140">
        <f t="shared" si="256"/>
        <v>601</v>
      </c>
      <c r="H140">
        <f t="shared" si="256"/>
        <v>542</v>
      </c>
      <c r="I140">
        <f t="shared" si="256"/>
        <v>376</v>
      </c>
      <c r="J140">
        <f t="shared" si="256"/>
        <v>315</v>
      </c>
      <c r="K140">
        <f t="shared" si="256"/>
        <v>4089</v>
      </c>
      <c r="L140">
        <f t="shared" si="257"/>
        <v>3850</v>
      </c>
      <c r="M140">
        <f t="shared" si="257"/>
        <v>366</v>
      </c>
      <c r="N140">
        <f t="shared" si="257"/>
        <v>258</v>
      </c>
      <c r="O140">
        <f t="shared" si="257"/>
        <v>854</v>
      </c>
      <c r="P140">
        <f t="shared" si="257"/>
        <v>849</v>
      </c>
      <c r="Q140">
        <f t="shared" si="257"/>
        <v>467</v>
      </c>
      <c r="R140">
        <f t="shared" si="257"/>
        <v>639</v>
      </c>
      <c r="S140">
        <f t="shared" si="257"/>
        <v>239</v>
      </c>
      <c r="T140">
        <f t="shared" si="257"/>
        <v>2.2999999999999998</v>
      </c>
      <c r="U140">
        <f t="shared" si="257"/>
        <v>2.4</v>
      </c>
      <c r="V140">
        <f t="shared" si="258"/>
        <v>0.9</v>
      </c>
      <c r="W140">
        <f t="shared" si="258"/>
        <v>1.8</v>
      </c>
      <c r="X140">
        <f t="shared" si="258"/>
        <v>1.9</v>
      </c>
      <c r="Y140">
        <f t="shared" si="258"/>
        <v>3.4</v>
      </c>
      <c r="Z140">
        <f t="shared" si="258"/>
        <v>2.7</v>
      </c>
      <c r="AA140">
        <f t="shared" si="258"/>
        <v>2.8</v>
      </c>
      <c r="AB140">
        <f t="shared" si="258"/>
        <v>1.4</v>
      </c>
      <c r="AC140">
        <f t="shared" si="246"/>
        <v>1.3575697211155378</v>
      </c>
      <c r="AD140">
        <f t="shared" si="247"/>
        <v>1.4275120504263996</v>
      </c>
      <c r="AE140">
        <f t="shared" si="248"/>
        <v>7.625</v>
      </c>
      <c r="AF140">
        <f t="shared" si="249"/>
        <v>1.205607476635514</v>
      </c>
      <c r="AG140">
        <f t="shared" si="250"/>
        <v>1.7828810020876826</v>
      </c>
      <c r="AH140">
        <f t="shared" si="251"/>
        <v>1.4126455906821964</v>
      </c>
      <c r="AI140">
        <f t="shared" si="252"/>
        <v>0.86162361623616235</v>
      </c>
      <c r="AJ140">
        <f t="shared" si="253"/>
        <v>1.699468085106383</v>
      </c>
      <c r="AK140">
        <f t="shared" si="254"/>
        <v>0.7587301587301587</v>
      </c>
      <c r="AL140">
        <f t="shared" si="244"/>
        <v>1.5</v>
      </c>
      <c r="AM140">
        <f t="shared" si="244"/>
        <v>1.7</v>
      </c>
      <c r="AN140">
        <f t="shared" si="244"/>
        <v>1.2</v>
      </c>
      <c r="AO140">
        <f t="shared" si="244"/>
        <v>0.8</v>
      </c>
      <c r="AP140">
        <f t="shared" si="244"/>
        <v>1.8</v>
      </c>
      <c r="AQ140">
        <f t="shared" si="244"/>
        <v>2.2999999999999998</v>
      </c>
      <c r="AR140">
        <f t="shared" si="244"/>
        <v>1.2</v>
      </c>
      <c r="AS140">
        <f t="shared" si="244"/>
        <v>2.7</v>
      </c>
      <c r="AT140">
        <f t="shared" si="244"/>
        <v>0.5</v>
      </c>
      <c r="AU140">
        <f t="shared" si="255"/>
        <v>1918</v>
      </c>
      <c r="AV140">
        <f t="shared" si="255"/>
        <v>1809</v>
      </c>
      <c r="AW140">
        <f t="shared" si="255"/>
        <v>69</v>
      </c>
      <c r="AX140">
        <f t="shared" si="255"/>
        <v>91</v>
      </c>
      <c r="AY140">
        <f t="shared" si="255"/>
        <v>456</v>
      </c>
      <c r="AZ140">
        <f t="shared" si="255"/>
        <v>390</v>
      </c>
      <c r="BA140">
        <f t="shared" si="255"/>
        <v>236</v>
      </c>
      <c r="BB140">
        <f t="shared" si="255"/>
        <v>358</v>
      </c>
      <c r="BC140">
        <f t="shared" si="255"/>
        <v>109</v>
      </c>
      <c r="BD140">
        <f t="shared" si="255"/>
        <v>3</v>
      </c>
      <c r="BE140">
        <f t="shared" si="255"/>
        <v>3.3</v>
      </c>
      <c r="BF140">
        <f t="shared" si="255"/>
        <v>5.8</v>
      </c>
      <c r="BG140">
        <f t="shared" si="255"/>
        <v>2</v>
      </c>
      <c r="BH140">
        <f t="shared" si="255"/>
        <v>3.3</v>
      </c>
      <c r="BI140">
        <f t="shared" si="255"/>
        <v>4.5999999999999996</v>
      </c>
      <c r="BJ140">
        <f t="shared" si="255"/>
        <v>2.2000000000000002</v>
      </c>
      <c r="BK140">
        <f t="shared" si="255"/>
        <v>4.5</v>
      </c>
      <c r="BL140">
        <f t="shared" si="255"/>
        <v>1.2</v>
      </c>
      <c r="BM140">
        <f t="shared" si="255"/>
        <v>3877</v>
      </c>
      <c r="BN140">
        <f t="shared" si="255"/>
        <v>3610</v>
      </c>
      <c r="BO140">
        <f t="shared" si="255"/>
        <v>320</v>
      </c>
      <c r="BP140">
        <f t="shared" si="255"/>
        <v>230</v>
      </c>
      <c r="BQ140">
        <f t="shared" si="255"/>
        <v>813</v>
      </c>
      <c r="BR140">
        <f t="shared" si="255"/>
        <v>785</v>
      </c>
      <c r="BS140">
        <f t="shared" si="255"/>
        <v>440</v>
      </c>
      <c r="BT140">
        <f t="shared" si="255"/>
        <v>590</v>
      </c>
      <c r="BU140">
        <f t="shared" si="255"/>
        <v>267</v>
      </c>
      <c r="BV140">
        <f t="shared" si="245"/>
        <v>3.1</v>
      </c>
      <c r="BW140">
        <f t="shared" si="245"/>
        <v>3.5</v>
      </c>
      <c r="BX140">
        <f t="shared" si="245"/>
        <v>6.7</v>
      </c>
      <c r="BY140">
        <f t="shared" si="245"/>
        <v>2.2000000000000002</v>
      </c>
      <c r="BZ140">
        <f t="shared" si="245"/>
        <v>3.4</v>
      </c>
      <c r="CA140">
        <f t="shared" si="245"/>
        <v>5</v>
      </c>
      <c r="CB140">
        <f t="shared" si="245"/>
        <v>2.4</v>
      </c>
      <c r="CC140">
        <f t="shared" si="245"/>
        <v>4.8</v>
      </c>
      <c r="CD140">
        <f t="shared" si="245"/>
        <v>1.1000000000000001</v>
      </c>
    </row>
    <row r="141" spans="1:82" x14ac:dyDescent="0.25">
      <c r="A141" s="7">
        <f>'DLX - JOLTS'!B142</f>
        <v>40603</v>
      </c>
      <c r="B141">
        <f t="shared" si="256"/>
        <v>3189</v>
      </c>
      <c r="C141">
        <f t="shared" si="256"/>
        <v>2865</v>
      </c>
      <c r="D141">
        <f t="shared" si="256"/>
        <v>70</v>
      </c>
      <c r="E141">
        <f t="shared" si="256"/>
        <v>239</v>
      </c>
      <c r="F141">
        <f t="shared" si="256"/>
        <v>515</v>
      </c>
      <c r="G141">
        <f t="shared" si="256"/>
        <v>609</v>
      </c>
      <c r="H141">
        <f t="shared" si="256"/>
        <v>590</v>
      </c>
      <c r="I141">
        <f t="shared" si="256"/>
        <v>367</v>
      </c>
      <c r="J141">
        <f t="shared" si="256"/>
        <v>323</v>
      </c>
      <c r="K141">
        <f t="shared" si="256"/>
        <v>4293</v>
      </c>
      <c r="L141">
        <f t="shared" si="257"/>
        <v>4037</v>
      </c>
      <c r="M141">
        <f t="shared" si="257"/>
        <v>357</v>
      </c>
      <c r="N141">
        <f t="shared" si="257"/>
        <v>270</v>
      </c>
      <c r="O141">
        <f t="shared" si="257"/>
        <v>846</v>
      </c>
      <c r="P141">
        <f t="shared" si="257"/>
        <v>922</v>
      </c>
      <c r="Q141">
        <f t="shared" si="257"/>
        <v>464</v>
      </c>
      <c r="R141">
        <f t="shared" si="257"/>
        <v>755</v>
      </c>
      <c r="S141">
        <f t="shared" si="257"/>
        <v>256</v>
      </c>
      <c r="T141">
        <f t="shared" si="257"/>
        <v>2.4</v>
      </c>
      <c r="U141">
        <f t="shared" si="257"/>
        <v>2.6</v>
      </c>
      <c r="V141">
        <f t="shared" si="258"/>
        <v>1.3</v>
      </c>
      <c r="W141">
        <f t="shared" si="258"/>
        <v>2</v>
      </c>
      <c r="X141">
        <f t="shared" si="258"/>
        <v>2</v>
      </c>
      <c r="Y141">
        <f t="shared" si="258"/>
        <v>3.4</v>
      </c>
      <c r="Z141">
        <f t="shared" si="258"/>
        <v>2.9</v>
      </c>
      <c r="AA141">
        <f t="shared" si="258"/>
        <v>2.7</v>
      </c>
      <c r="AB141">
        <f t="shared" si="258"/>
        <v>1.4</v>
      </c>
      <c r="AC141">
        <f t="shared" si="246"/>
        <v>1.3461900282220132</v>
      </c>
      <c r="AD141">
        <f t="shared" si="247"/>
        <v>1.4090750436300175</v>
      </c>
      <c r="AE141">
        <f t="shared" si="248"/>
        <v>5.0999999999999996</v>
      </c>
      <c r="AF141">
        <f t="shared" si="249"/>
        <v>1.1297071129707112</v>
      </c>
      <c r="AG141">
        <f t="shared" si="250"/>
        <v>1.6427184466019418</v>
      </c>
      <c r="AH141">
        <f t="shared" si="251"/>
        <v>1.5139573070607553</v>
      </c>
      <c r="AI141">
        <f t="shared" si="252"/>
        <v>0.78644067796610173</v>
      </c>
      <c r="AJ141">
        <f t="shared" si="253"/>
        <v>2.0572207084468666</v>
      </c>
      <c r="AK141">
        <f t="shared" si="254"/>
        <v>0.79256965944272451</v>
      </c>
      <c r="AL141">
        <f t="shared" si="244"/>
        <v>1.5</v>
      </c>
      <c r="AM141">
        <f t="shared" si="244"/>
        <v>1.7</v>
      </c>
      <c r="AN141">
        <f t="shared" si="244"/>
        <v>1.4</v>
      </c>
      <c r="AO141">
        <f t="shared" si="244"/>
        <v>0.9</v>
      </c>
      <c r="AP141">
        <f t="shared" si="244"/>
        <v>1.8</v>
      </c>
      <c r="AQ141">
        <f t="shared" si="244"/>
        <v>2.2000000000000002</v>
      </c>
      <c r="AR141">
        <f t="shared" si="244"/>
        <v>1.3</v>
      </c>
      <c r="AS141">
        <f t="shared" si="244"/>
        <v>3.1</v>
      </c>
      <c r="AT141">
        <f t="shared" si="244"/>
        <v>0.5</v>
      </c>
      <c r="AU141">
        <f t="shared" si="255"/>
        <v>1979</v>
      </c>
      <c r="AV141">
        <f t="shared" si="255"/>
        <v>1877</v>
      </c>
      <c r="AW141">
        <f t="shared" si="255"/>
        <v>74</v>
      </c>
      <c r="AX141">
        <f t="shared" si="255"/>
        <v>110</v>
      </c>
      <c r="AY141">
        <f t="shared" si="255"/>
        <v>439</v>
      </c>
      <c r="AZ141">
        <f t="shared" si="255"/>
        <v>377</v>
      </c>
      <c r="BA141">
        <f t="shared" si="255"/>
        <v>259</v>
      </c>
      <c r="BB141">
        <f t="shared" si="255"/>
        <v>409</v>
      </c>
      <c r="BC141">
        <f t="shared" si="255"/>
        <v>102</v>
      </c>
      <c r="BD141">
        <f t="shared" si="255"/>
        <v>3</v>
      </c>
      <c r="BE141">
        <f t="shared" si="255"/>
        <v>3.4</v>
      </c>
      <c r="BF141">
        <f t="shared" si="255"/>
        <v>6.2</v>
      </c>
      <c r="BG141">
        <f t="shared" si="255"/>
        <v>2.1</v>
      </c>
      <c r="BH141">
        <f t="shared" si="255"/>
        <v>3.2</v>
      </c>
      <c r="BI141">
        <f t="shared" si="255"/>
        <v>4.5999999999999996</v>
      </c>
      <c r="BJ141">
        <f t="shared" si="255"/>
        <v>2.2000000000000002</v>
      </c>
      <c r="BK141">
        <f t="shared" si="255"/>
        <v>5.3</v>
      </c>
      <c r="BL141">
        <f t="shared" si="255"/>
        <v>1.2</v>
      </c>
      <c r="BM141">
        <f t="shared" si="255"/>
        <v>3988</v>
      </c>
      <c r="BN141">
        <f t="shared" si="255"/>
        <v>3730</v>
      </c>
      <c r="BO141">
        <f t="shared" si="255"/>
        <v>341</v>
      </c>
      <c r="BP141">
        <f t="shared" si="255"/>
        <v>246</v>
      </c>
      <c r="BQ141">
        <f t="shared" si="255"/>
        <v>793</v>
      </c>
      <c r="BR141">
        <f t="shared" si="255"/>
        <v>796</v>
      </c>
      <c r="BS141">
        <f t="shared" si="255"/>
        <v>437</v>
      </c>
      <c r="BT141">
        <f t="shared" si="255"/>
        <v>699</v>
      </c>
      <c r="BU141">
        <f t="shared" si="255"/>
        <v>258</v>
      </c>
      <c r="BV141">
        <f t="shared" si="245"/>
        <v>3.3</v>
      </c>
      <c r="BW141">
        <f t="shared" si="245"/>
        <v>3.7</v>
      </c>
      <c r="BX141">
        <f t="shared" si="245"/>
        <v>6.5</v>
      </c>
      <c r="BY141">
        <f t="shared" si="245"/>
        <v>2.2999999999999998</v>
      </c>
      <c r="BZ141">
        <f t="shared" si="245"/>
        <v>3.4</v>
      </c>
      <c r="CA141">
        <f t="shared" si="245"/>
        <v>5.4</v>
      </c>
      <c r="CB141">
        <f t="shared" si="245"/>
        <v>2.2999999999999998</v>
      </c>
      <c r="CC141">
        <f t="shared" si="245"/>
        <v>5.7</v>
      </c>
      <c r="CD141">
        <f t="shared" si="245"/>
        <v>1.2</v>
      </c>
    </row>
    <row r="142" spans="1:82" x14ac:dyDescent="0.25">
      <c r="A142" s="7">
        <f>'DLX - JOLTS'!B143</f>
        <v>40634</v>
      </c>
      <c r="B142">
        <f t="shared" si="256"/>
        <v>3014</v>
      </c>
      <c r="C142">
        <f t="shared" si="256"/>
        <v>2688</v>
      </c>
      <c r="D142">
        <f t="shared" si="256"/>
        <v>119</v>
      </c>
      <c r="E142">
        <f t="shared" si="256"/>
        <v>223</v>
      </c>
      <c r="F142">
        <f t="shared" si="256"/>
        <v>500</v>
      </c>
      <c r="G142">
        <f t="shared" si="256"/>
        <v>557</v>
      </c>
      <c r="H142">
        <f t="shared" si="256"/>
        <v>536</v>
      </c>
      <c r="I142">
        <f t="shared" si="256"/>
        <v>305</v>
      </c>
      <c r="J142">
        <f t="shared" si="256"/>
        <v>326</v>
      </c>
      <c r="K142">
        <f t="shared" si="256"/>
        <v>4015</v>
      </c>
      <c r="L142">
        <f t="shared" si="257"/>
        <v>3738</v>
      </c>
      <c r="M142">
        <f t="shared" si="257"/>
        <v>338</v>
      </c>
      <c r="N142">
        <f t="shared" si="257"/>
        <v>257</v>
      </c>
      <c r="O142">
        <f t="shared" si="257"/>
        <v>802</v>
      </c>
      <c r="P142">
        <f t="shared" si="257"/>
        <v>832</v>
      </c>
      <c r="Q142">
        <f t="shared" si="257"/>
        <v>456</v>
      </c>
      <c r="R142">
        <f t="shared" si="257"/>
        <v>675</v>
      </c>
      <c r="S142">
        <f t="shared" si="257"/>
        <v>277</v>
      </c>
      <c r="T142">
        <f t="shared" si="257"/>
        <v>2.2000000000000002</v>
      </c>
      <c r="U142">
        <f t="shared" si="257"/>
        <v>2.4</v>
      </c>
      <c r="V142">
        <f t="shared" si="258"/>
        <v>2.1</v>
      </c>
      <c r="W142">
        <f t="shared" si="258"/>
        <v>1.9</v>
      </c>
      <c r="X142">
        <f t="shared" si="258"/>
        <v>2</v>
      </c>
      <c r="Y142">
        <f t="shared" si="258"/>
        <v>3.1</v>
      </c>
      <c r="Z142">
        <f t="shared" si="258"/>
        <v>2.6</v>
      </c>
      <c r="AA142">
        <f t="shared" si="258"/>
        <v>2.2000000000000002</v>
      </c>
      <c r="AB142">
        <f t="shared" si="258"/>
        <v>1.4</v>
      </c>
      <c r="AC142">
        <f t="shared" si="246"/>
        <v>1.332116788321168</v>
      </c>
      <c r="AD142">
        <f t="shared" si="247"/>
        <v>1.390625</v>
      </c>
      <c r="AE142">
        <f t="shared" si="248"/>
        <v>2.8403361344537816</v>
      </c>
      <c r="AF142">
        <f t="shared" si="249"/>
        <v>1.1524663677130045</v>
      </c>
      <c r="AG142">
        <f t="shared" si="250"/>
        <v>1.6040000000000001</v>
      </c>
      <c r="AH142">
        <f t="shared" si="251"/>
        <v>1.4937163375224416</v>
      </c>
      <c r="AI142">
        <f t="shared" si="252"/>
        <v>0.85074626865671643</v>
      </c>
      <c r="AJ142">
        <f t="shared" si="253"/>
        <v>2.2131147540983607</v>
      </c>
      <c r="AK142">
        <f t="shared" si="254"/>
        <v>0.84969325153374231</v>
      </c>
      <c r="AL142">
        <f t="shared" si="244"/>
        <v>1.4</v>
      </c>
      <c r="AM142">
        <f t="shared" si="244"/>
        <v>1.6</v>
      </c>
      <c r="AN142">
        <f t="shared" si="244"/>
        <v>1.8</v>
      </c>
      <c r="AO142">
        <f t="shared" si="244"/>
        <v>0.9</v>
      </c>
      <c r="AP142">
        <f t="shared" si="244"/>
        <v>1.6</v>
      </c>
      <c r="AQ142">
        <f t="shared" si="244"/>
        <v>2.1</v>
      </c>
      <c r="AR142">
        <f t="shared" si="244"/>
        <v>1.2</v>
      </c>
      <c r="AS142">
        <f t="shared" si="244"/>
        <v>2.9</v>
      </c>
      <c r="AT142">
        <f t="shared" si="244"/>
        <v>0.5</v>
      </c>
      <c r="AU142">
        <f t="shared" si="255"/>
        <v>1874</v>
      </c>
      <c r="AV142">
        <f t="shared" si="255"/>
        <v>1769</v>
      </c>
      <c r="AW142">
        <f t="shared" si="255"/>
        <v>98</v>
      </c>
      <c r="AX142">
        <f t="shared" si="255"/>
        <v>107</v>
      </c>
      <c r="AY142">
        <f t="shared" si="255"/>
        <v>411</v>
      </c>
      <c r="AZ142">
        <f t="shared" si="255"/>
        <v>360</v>
      </c>
      <c r="BA142">
        <f t="shared" si="255"/>
        <v>236</v>
      </c>
      <c r="BB142">
        <f t="shared" si="255"/>
        <v>389</v>
      </c>
      <c r="BC142">
        <f t="shared" si="255"/>
        <v>105</v>
      </c>
      <c r="BD142">
        <f t="shared" si="255"/>
        <v>2.9</v>
      </c>
      <c r="BE142">
        <f t="shared" si="255"/>
        <v>3.2</v>
      </c>
      <c r="BF142">
        <f t="shared" si="255"/>
        <v>6.5</v>
      </c>
      <c r="BG142">
        <f t="shared" si="255"/>
        <v>2</v>
      </c>
      <c r="BH142">
        <f t="shared" si="255"/>
        <v>2.9</v>
      </c>
      <c r="BI142">
        <f t="shared" si="255"/>
        <v>4.7</v>
      </c>
      <c r="BJ142">
        <f t="shared" si="255"/>
        <v>2.1</v>
      </c>
      <c r="BK142">
        <f t="shared" si="255"/>
        <v>4.7</v>
      </c>
      <c r="BL142">
        <f t="shared" si="255"/>
        <v>1.4</v>
      </c>
      <c r="BM142">
        <f t="shared" si="255"/>
        <v>3799</v>
      </c>
      <c r="BN142">
        <f t="shared" si="255"/>
        <v>3496</v>
      </c>
      <c r="BO142">
        <f t="shared" si="255"/>
        <v>358</v>
      </c>
      <c r="BP142">
        <f t="shared" si="255"/>
        <v>233</v>
      </c>
      <c r="BQ142">
        <f t="shared" si="255"/>
        <v>714</v>
      </c>
      <c r="BR142">
        <f t="shared" si="255"/>
        <v>803</v>
      </c>
      <c r="BS142">
        <f t="shared" ref="AU142:BU148" si="259">VLOOKUP($A142,JOLTS_data,BS$3+1)</f>
        <v>408</v>
      </c>
      <c r="BT142">
        <f t="shared" si="259"/>
        <v>623</v>
      </c>
      <c r="BU142">
        <f t="shared" si="259"/>
        <v>304</v>
      </c>
      <c r="BV142">
        <f t="shared" si="245"/>
        <v>3.1</v>
      </c>
      <c r="BW142">
        <f t="shared" si="245"/>
        <v>3.4</v>
      </c>
      <c r="BX142">
        <f t="shared" si="245"/>
        <v>6.2</v>
      </c>
      <c r="BY142">
        <f t="shared" si="245"/>
        <v>2.2000000000000002</v>
      </c>
      <c r="BZ142">
        <f t="shared" si="245"/>
        <v>3.2</v>
      </c>
      <c r="CA142">
        <f t="shared" si="245"/>
        <v>4.8</v>
      </c>
      <c r="CB142">
        <f t="shared" si="245"/>
        <v>2.2999999999999998</v>
      </c>
      <c r="CC142">
        <f t="shared" si="245"/>
        <v>5.0999999999999996</v>
      </c>
      <c r="CD142">
        <f t="shared" si="245"/>
        <v>1.2</v>
      </c>
    </row>
    <row r="143" spans="1:82" x14ac:dyDescent="0.25">
      <c r="A143" s="7">
        <f>'DLX - JOLTS'!B144</f>
        <v>40664</v>
      </c>
      <c r="B143">
        <f t="shared" si="256"/>
        <v>3077</v>
      </c>
      <c r="C143">
        <f t="shared" si="256"/>
        <v>2774</v>
      </c>
      <c r="D143">
        <f t="shared" si="256"/>
        <v>100</v>
      </c>
      <c r="E143">
        <f t="shared" si="256"/>
        <v>227</v>
      </c>
      <c r="F143">
        <f t="shared" si="256"/>
        <v>513</v>
      </c>
      <c r="G143">
        <f t="shared" si="256"/>
        <v>626</v>
      </c>
      <c r="H143">
        <f t="shared" si="256"/>
        <v>575</v>
      </c>
      <c r="I143">
        <f t="shared" si="256"/>
        <v>301</v>
      </c>
      <c r="J143">
        <f t="shared" si="256"/>
        <v>303</v>
      </c>
      <c r="K143">
        <f t="shared" si="256"/>
        <v>4182</v>
      </c>
      <c r="L143">
        <f t="shared" si="257"/>
        <v>3923</v>
      </c>
      <c r="M143">
        <f t="shared" si="257"/>
        <v>366</v>
      </c>
      <c r="N143">
        <f t="shared" si="257"/>
        <v>269</v>
      </c>
      <c r="O143">
        <f t="shared" si="257"/>
        <v>833</v>
      </c>
      <c r="P143">
        <f t="shared" si="257"/>
        <v>911</v>
      </c>
      <c r="Q143">
        <f t="shared" si="257"/>
        <v>468</v>
      </c>
      <c r="R143">
        <f t="shared" si="257"/>
        <v>643</v>
      </c>
      <c r="S143">
        <f t="shared" si="257"/>
        <v>258</v>
      </c>
      <c r="T143">
        <f t="shared" si="257"/>
        <v>2.2999999999999998</v>
      </c>
      <c r="U143">
        <f t="shared" si="257"/>
        <v>2.5</v>
      </c>
      <c r="V143">
        <f t="shared" si="258"/>
        <v>1.8</v>
      </c>
      <c r="W143">
        <f t="shared" si="258"/>
        <v>1.9</v>
      </c>
      <c r="X143">
        <f t="shared" si="258"/>
        <v>2</v>
      </c>
      <c r="Y143">
        <f t="shared" si="258"/>
        <v>3.5</v>
      </c>
      <c r="Z143">
        <f t="shared" si="258"/>
        <v>2.8</v>
      </c>
      <c r="AA143">
        <f t="shared" si="258"/>
        <v>2.2000000000000002</v>
      </c>
      <c r="AB143">
        <f t="shared" si="258"/>
        <v>1.4</v>
      </c>
      <c r="AC143">
        <f t="shared" si="246"/>
        <v>1.3591160220994476</v>
      </c>
      <c r="AD143">
        <f t="shared" si="247"/>
        <v>1.4142033165104542</v>
      </c>
      <c r="AE143">
        <f t="shared" si="248"/>
        <v>3.66</v>
      </c>
      <c r="AF143">
        <f t="shared" si="249"/>
        <v>1.1850220264317182</v>
      </c>
      <c r="AG143">
        <f t="shared" si="250"/>
        <v>1.6237816764132553</v>
      </c>
      <c r="AH143">
        <f t="shared" si="251"/>
        <v>1.4552715654952078</v>
      </c>
      <c r="AI143">
        <f t="shared" si="252"/>
        <v>0.81391304347826088</v>
      </c>
      <c r="AJ143">
        <f t="shared" si="253"/>
        <v>2.1362126245847177</v>
      </c>
      <c r="AK143">
        <f t="shared" si="254"/>
        <v>0.85148514851485146</v>
      </c>
      <c r="AL143">
        <f t="shared" si="244"/>
        <v>1.5</v>
      </c>
      <c r="AM143">
        <f t="shared" si="244"/>
        <v>1.7</v>
      </c>
      <c r="AN143">
        <f t="shared" si="244"/>
        <v>1.7</v>
      </c>
      <c r="AO143">
        <f t="shared" si="244"/>
        <v>0.9</v>
      </c>
      <c r="AP143">
        <f t="shared" si="244"/>
        <v>1.9</v>
      </c>
      <c r="AQ143">
        <f t="shared" si="244"/>
        <v>2.1</v>
      </c>
      <c r="AR143">
        <f t="shared" si="244"/>
        <v>1.2</v>
      </c>
      <c r="AS143">
        <f t="shared" si="244"/>
        <v>2.9</v>
      </c>
      <c r="AT143">
        <f t="shared" si="244"/>
        <v>0.6</v>
      </c>
      <c r="AU143">
        <f t="shared" si="259"/>
        <v>1996</v>
      </c>
      <c r="AV143">
        <f t="shared" si="259"/>
        <v>1874</v>
      </c>
      <c r="AW143">
        <f t="shared" si="259"/>
        <v>91</v>
      </c>
      <c r="AX143">
        <f t="shared" si="259"/>
        <v>109</v>
      </c>
      <c r="AY143">
        <f t="shared" si="259"/>
        <v>473</v>
      </c>
      <c r="AZ143">
        <f t="shared" si="259"/>
        <v>366</v>
      </c>
      <c r="BA143">
        <f t="shared" si="259"/>
        <v>247</v>
      </c>
      <c r="BB143">
        <f t="shared" si="259"/>
        <v>383</v>
      </c>
      <c r="BC143">
        <f t="shared" si="259"/>
        <v>122</v>
      </c>
      <c r="BD143">
        <f t="shared" si="259"/>
        <v>3.2</v>
      </c>
      <c r="BE143">
        <f t="shared" si="259"/>
        <v>3.5</v>
      </c>
      <c r="BF143">
        <f t="shared" si="259"/>
        <v>6.7</v>
      </c>
      <c r="BG143">
        <f t="shared" si="259"/>
        <v>2.2000000000000002</v>
      </c>
      <c r="BH143">
        <f t="shared" si="259"/>
        <v>3.2</v>
      </c>
      <c r="BI143">
        <f t="shared" si="259"/>
        <v>5.2</v>
      </c>
      <c r="BJ143">
        <f t="shared" si="259"/>
        <v>2.2000000000000002</v>
      </c>
      <c r="BK143">
        <f t="shared" si="259"/>
        <v>5.2</v>
      </c>
      <c r="BL143">
        <f t="shared" si="259"/>
        <v>1.4</v>
      </c>
      <c r="BM143">
        <f t="shared" si="259"/>
        <v>4177</v>
      </c>
      <c r="BN143">
        <f t="shared" si="259"/>
        <v>3867</v>
      </c>
      <c r="BO143">
        <f t="shared" si="259"/>
        <v>369</v>
      </c>
      <c r="BP143">
        <f t="shared" si="259"/>
        <v>258</v>
      </c>
      <c r="BQ143">
        <f t="shared" si="259"/>
        <v>793</v>
      </c>
      <c r="BR143">
        <f t="shared" si="259"/>
        <v>894</v>
      </c>
      <c r="BS143">
        <f t="shared" si="259"/>
        <v>438</v>
      </c>
      <c r="BT143">
        <f t="shared" si="259"/>
        <v>688</v>
      </c>
      <c r="BU143">
        <f t="shared" si="259"/>
        <v>310</v>
      </c>
      <c r="BV143">
        <f t="shared" si="245"/>
        <v>3.2</v>
      </c>
      <c r="BW143">
        <f t="shared" si="245"/>
        <v>3.6</v>
      </c>
      <c r="BX143">
        <f t="shared" si="245"/>
        <v>6.7</v>
      </c>
      <c r="BY143">
        <f t="shared" si="245"/>
        <v>2.2999999999999998</v>
      </c>
      <c r="BZ143">
        <f t="shared" si="245"/>
        <v>3.3</v>
      </c>
      <c r="CA143">
        <f t="shared" si="245"/>
        <v>5.3</v>
      </c>
      <c r="CB143">
        <f t="shared" si="245"/>
        <v>2.4</v>
      </c>
      <c r="CC143">
        <f t="shared" si="245"/>
        <v>4.8</v>
      </c>
      <c r="CD143">
        <f t="shared" si="245"/>
        <v>1.2</v>
      </c>
    </row>
    <row r="144" spans="1:82" x14ac:dyDescent="0.25">
      <c r="A144" s="7">
        <f>'DLX - JOLTS'!B145</f>
        <v>40695</v>
      </c>
      <c r="B144">
        <f t="shared" si="256"/>
        <v>3241</v>
      </c>
      <c r="C144">
        <f t="shared" si="256"/>
        <v>2911</v>
      </c>
      <c r="D144">
        <f t="shared" si="256"/>
        <v>58</v>
      </c>
      <c r="E144">
        <f t="shared" si="256"/>
        <v>212</v>
      </c>
      <c r="F144">
        <f t="shared" si="256"/>
        <v>540</v>
      </c>
      <c r="G144">
        <f t="shared" si="256"/>
        <v>672</v>
      </c>
      <c r="H144">
        <f t="shared" si="256"/>
        <v>596</v>
      </c>
      <c r="I144">
        <f t="shared" si="256"/>
        <v>352</v>
      </c>
      <c r="J144">
        <f t="shared" si="256"/>
        <v>330</v>
      </c>
      <c r="K144">
        <f t="shared" si="256"/>
        <v>4208</v>
      </c>
      <c r="L144">
        <f t="shared" si="257"/>
        <v>3945</v>
      </c>
      <c r="M144">
        <f t="shared" si="257"/>
        <v>366</v>
      </c>
      <c r="N144">
        <f t="shared" si="257"/>
        <v>260</v>
      </c>
      <c r="O144">
        <f t="shared" si="257"/>
        <v>834</v>
      </c>
      <c r="P144">
        <f t="shared" si="257"/>
        <v>860</v>
      </c>
      <c r="Q144">
        <f t="shared" si="257"/>
        <v>494</v>
      </c>
      <c r="R144">
        <f t="shared" si="257"/>
        <v>713</v>
      </c>
      <c r="S144">
        <f t="shared" si="257"/>
        <v>264</v>
      </c>
      <c r="T144">
        <f t="shared" si="257"/>
        <v>2.4</v>
      </c>
      <c r="U144">
        <f t="shared" si="257"/>
        <v>2.6</v>
      </c>
      <c r="V144">
        <f t="shared" si="258"/>
        <v>1</v>
      </c>
      <c r="W144">
        <f t="shared" si="258"/>
        <v>1.8</v>
      </c>
      <c r="X144">
        <f t="shared" si="258"/>
        <v>2.1</v>
      </c>
      <c r="Y144">
        <f t="shared" si="258"/>
        <v>3.7</v>
      </c>
      <c r="Z144">
        <f t="shared" si="258"/>
        <v>2.9</v>
      </c>
      <c r="AA144">
        <f t="shared" si="258"/>
        <v>2.6</v>
      </c>
      <c r="AB144">
        <f t="shared" si="258"/>
        <v>1.5</v>
      </c>
      <c r="AC144">
        <f t="shared" si="246"/>
        <v>1.2983647022523912</v>
      </c>
      <c r="AD144">
        <f t="shared" si="247"/>
        <v>1.3552043971143937</v>
      </c>
      <c r="AE144">
        <f t="shared" si="248"/>
        <v>6.3103448275862073</v>
      </c>
      <c r="AF144">
        <f t="shared" si="249"/>
        <v>1.2264150943396226</v>
      </c>
      <c r="AG144">
        <f t="shared" si="250"/>
        <v>1.5444444444444445</v>
      </c>
      <c r="AH144">
        <f t="shared" si="251"/>
        <v>1.2797619047619047</v>
      </c>
      <c r="AI144">
        <f t="shared" si="252"/>
        <v>0.82885906040268453</v>
      </c>
      <c r="AJ144">
        <f t="shared" si="253"/>
        <v>2.0255681818181817</v>
      </c>
      <c r="AK144">
        <f t="shared" si="254"/>
        <v>0.8</v>
      </c>
      <c r="AL144">
        <f t="shared" si="244"/>
        <v>1.5</v>
      </c>
      <c r="AM144">
        <f t="shared" si="244"/>
        <v>1.7</v>
      </c>
      <c r="AN144">
        <f t="shared" si="244"/>
        <v>1.4</v>
      </c>
      <c r="AO144">
        <f t="shared" si="244"/>
        <v>0.9</v>
      </c>
      <c r="AP144">
        <f t="shared" si="244"/>
        <v>1.8</v>
      </c>
      <c r="AQ144">
        <f t="shared" si="244"/>
        <v>2</v>
      </c>
      <c r="AR144">
        <f t="shared" si="244"/>
        <v>1.2</v>
      </c>
      <c r="AS144">
        <f t="shared" si="244"/>
        <v>3.1</v>
      </c>
      <c r="AT144">
        <f t="shared" si="244"/>
        <v>0.5</v>
      </c>
      <c r="AU144">
        <f t="shared" si="259"/>
        <v>1930</v>
      </c>
      <c r="AV144">
        <f t="shared" si="259"/>
        <v>1819</v>
      </c>
      <c r="AW144">
        <f t="shared" si="259"/>
        <v>78</v>
      </c>
      <c r="AX144">
        <f t="shared" si="259"/>
        <v>109</v>
      </c>
      <c r="AY144">
        <f t="shared" si="259"/>
        <v>453</v>
      </c>
      <c r="AZ144">
        <f t="shared" si="259"/>
        <v>344</v>
      </c>
      <c r="BA144">
        <f t="shared" si="259"/>
        <v>241</v>
      </c>
      <c r="BB144">
        <f t="shared" si="259"/>
        <v>408</v>
      </c>
      <c r="BC144">
        <f t="shared" si="259"/>
        <v>110</v>
      </c>
      <c r="BD144">
        <f t="shared" si="259"/>
        <v>3.1</v>
      </c>
      <c r="BE144">
        <f t="shared" si="259"/>
        <v>3.5</v>
      </c>
      <c r="BF144">
        <f t="shared" si="259"/>
        <v>6.7</v>
      </c>
      <c r="BG144">
        <f t="shared" si="259"/>
        <v>2</v>
      </c>
      <c r="BH144">
        <f t="shared" si="259"/>
        <v>3.3</v>
      </c>
      <c r="BI144">
        <f t="shared" si="259"/>
        <v>4.9000000000000004</v>
      </c>
      <c r="BJ144">
        <f t="shared" si="259"/>
        <v>2.2999999999999998</v>
      </c>
      <c r="BK144">
        <f t="shared" si="259"/>
        <v>5</v>
      </c>
      <c r="BL144">
        <f t="shared" si="259"/>
        <v>1.3</v>
      </c>
      <c r="BM144">
        <f t="shared" si="259"/>
        <v>4112</v>
      </c>
      <c r="BN144">
        <f t="shared" si="259"/>
        <v>3819</v>
      </c>
      <c r="BO144">
        <f t="shared" si="259"/>
        <v>370</v>
      </c>
      <c r="BP144">
        <f t="shared" si="259"/>
        <v>239</v>
      </c>
      <c r="BQ144">
        <f t="shared" si="259"/>
        <v>825</v>
      </c>
      <c r="BR144">
        <f t="shared" si="259"/>
        <v>846</v>
      </c>
      <c r="BS144">
        <f t="shared" si="259"/>
        <v>464</v>
      </c>
      <c r="BT144">
        <f t="shared" si="259"/>
        <v>668</v>
      </c>
      <c r="BU144">
        <f t="shared" si="259"/>
        <v>293</v>
      </c>
      <c r="BV144">
        <f t="shared" si="245"/>
        <v>3.2</v>
      </c>
      <c r="BW144">
        <f t="shared" si="245"/>
        <v>3.6</v>
      </c>
      <c r="BX144">
        <f t="shared" si="245"/>
        <v>6.7</v>
      </c>
      <c r="BY144">
        <f t="shared" si="245"/>
        <v>2.2000000000000002</v>
      </c>
      <c r="BZ144">
        <f t="shared" si="245"/>
        <v>3.3</v>
      </c>
      <c r="CA144">
        <f t="shared" si="245"/>
        <v>5</v>
      </c>
      <c r="CB144">
        <f t="shared" si="245"/>
        <v>2.5</v>
      </c>
      <c r="CC144">
        <f t="shared" si="245"/>
        <v>5.4</v>
      </c>
      <c r="CD144">
        <f t="shared" si="245"/>
        <v>1.2</v>
      </c>
    </row>
    <row r="145" spans="1:82" x14ac:dyDescent="0.25">
      <c r="A145" s="7">
        <f>'DLX - JOLTS'!B146</f>
        <v>40725</v>
      </c>
      <c r="B145">
        <f t="shared" si="256"/>
        <v>3366</v>
      </c>
      <c r="C145">
        <f t="shared" si="256"/>
        <v>3044</v>
      </c>
      <c r="D145">
        <f t="shared" si="256"/>
        <v>77</v>
      </c>
      <c r="E145">
        <f t="shared" si="256"/>
        <v>246</v>
      </c>
      <c r="F145">
        <f t="shared" si="256"/>
        <v>589</v>
      </c>
      <c r="G145">
        <f t="shared" si="256"/>
        <v>667</v>
      </c>
      <c r="H145">
        <f t="shared" si="256"/>
        <v>606</v>
      </c>
      <c r="I145">
        <f t="shared" si="256"/>
        <v>362</v>
      </c>
      <c r="J145">
        <f t="shared" si="256"/>
        <v>322</v>
      </c>
      <c r="K145">
        <f t="shared" si="256"/>
        <v>4112</v>
      </c>
      <c r="L145">
        <f t="shared" si="257"/>
        <v>3866</v>
      </c>
      <c r="M145">
        <f t="shared" si="257"/>
        <v>337</v>
      </c>
      <c r="N145">
        <f t="shared" si="257"/>
        <v>260</v>
      </c>
      <c r="O145">
        <f t="shared" si="257"/>
        <v>806</v>
      </c>
      <c r="P145">
        <f t="shared" si="257"/>
        <v>821</v>
      </c>
      <c r="Q145">
        <f t="shared" si="257"/>
        <v>479</v>
      </c>
      <c r="R145">
        <f t="shared" si="257"/>
        <v>727</v>
      </c>
      <c r="S145">
        <f t="shared" si="257"/>
        <v>246</v>
      </c>
      <c r="T145">
        <f t="shared" si="257"/>
        <v>2.5</v>
      </c>
      <c r="U145">
        <f t="shared" si="257"/>
        <v>2.7</v>
      </c>
      <c r="V145">
        <f t="shared" si="258"/>
        <v>1.4</v>
      </c>
      <c r="W145">
        <f t="shared" si="258"/>
        <v>2</v>
      </c>
      <c r="X145">
        <f t="shared" si="258"/>
        <v>2.2999999999999998</v>
      </c>
      <c r="Y145">
        <f t="shared" si="258"/>
        <v>3.7</v>
      </c>
      <c r="Z145">
        <f t="shared" si="258"/>
        <v>3</v>
      </c>
      <c r="AA145">
        <f t="shared" si="258"/>
        <v>2.6</v>
      </c>
      <c r="AB145">
        <f t="shared" si="258"/>
        <v>1.4</v>
      </c>
      <c r="AC145">
        <f t="shared" si="246"/>
        <v>1.2216280451574568</v>
      </c>
      <c r="AD145">
        <f t="shared" si="247"/>
        <v>1.2700394218134035</v>
      </c>
      <c r="AE145">
        <f t="shared" si="248"/>
        <v>4.3766233766233764</v>
      </c>
      <c r="AF145">
        <f t="shared" si="249"/>
        <v>1.056910569105691</v>
      </c>
      <c r="AG145">
        <f t="shared" si="250"/>
        <v>1.368421052631579</v>
      </c>
      <c r="AH145">
        <f t="shared" si="251"/>
        <v>1.2308845577211394</v>
      </c>
      <c r="AI145">
        <f t="shared" si="252"/>
        <v>0.79042904290429039</v>
      </c>
      <c r="AJ145">
        <f t="shared" si="253"/>
        <v>2.0082872928176796</v>
      </c>
      <c r="AK145">
        <f t="shared" si="254"/>
        <v>0.7639751552795031</v>
      </c>
      <c r="AL145">
        <f t="shared" si="244"/>
        <v>1.5</v>
      </c>
      <c r="AM145">
        <f t="shared" si="244"/>
        <v>1.7</v>
      </c>
      <c r="AN145">
        <f t="shared" si="244"/>
        <v>1.3</v>
      </c>
      <c r="AO145">
        <f t="shared" si="244"/>
        <v>0.9</v>
      </c>
      <c r="AP145">
        <f t="shared" si="244"/>
        <v>1.7</v>
      </c>
      <c r="AQ145">
        <f t="shared" si="244"/>
        <v>2.2999999999999998</v>
      </c>
      <c r="AR145">
        <f t="shared" si="244"/>
        <v>1.2</v>
      </c>
      <c r="AS145">
        <f t="shared" si="244"/>
        <v>3</v>
      </c>
      <c r="AT145">
        <f t="shared" si="244"/>
        <v>0.6</v>
      </c>
      <c r="AU145">
        <f t="shared" si="259"/>
        <v>2002</v>
      </c>
      <c r="AV145">
        <f t="shared" si="259"/>
        <v>1880</v>
      </c>
      <c r="AW145">
        <f t="shared" si="259"/>
        <v>74</v>
      </c>
      <c r="AX145">
        <f t="shared" si="259"/>
        <v>104</v>
      </c>
      <c r="AY145">
        <f t="shared" si="259"/>
        <v>425</v>
      </c>
      <c r="AZ145">
        <f t="shared" si="259"/>
        <v>392</v>
      </c>
      <c r="BA145">
        <f t="shared" si="259"/>
        <v>241</v>
      </c>
      <c r="BB145">
        <f t="shared" si="259"/>
        <v>406</v>
      </c>
      <c r="BC145">
        <f t="shared" si="259"/>
        <v>122</v>
      </c>
      <c r="BD145">
        <f t="shared" si="259"/>
        <v>3.1</v>
      </c>
      <c r="BE145">
        <f t="shared" si="259"/>
        <v>3.4</v>
      </c>
      <c r="BF145">
        <f t="shared" si="259"/>
        <v>6.2</v>
      </c>
      <c r="BG145">
        <f t="shared" si="259"/>
        <v>2</v>
      </c>
      <c r="BH145">
        <f t="shared" si="259"/>
        <v>3.1</v>
      </c>
      <c r="BI145">
        <f t="shared" si="259"/>
        <v>4.5999999999999996</v>
      </c>
      <c r="BJ145">
        <f t="shared" si="259"/>
        <v>2.2000000000000002</v>
      </c>
      <c r="BK145">
        <f t="shared" si="259"/>
        <v>5.3</v>
      </c>
      <c r="BL145">
        <f t="shared" si="259"/>
        <v>1.4</v>
      </c>
      <c r="BM145">
        <f t="shared" si="259"/>
        <v>4023</v>
      </c>
      <c r="BN145">
        <f t="shared" si="259"/>
        <v>3723</v>
      </c>
      <c r="BO145">
        <f t="shared" si="259"/>
        <v>339</v>
      </c>
      <c r="BP145">
        <f t="shared" si="259"/>
        <v>231</v>
      </c>
      <c r="BQ145">
        <f t="shared" si="259"/>
        <v>788</v>
      </c>
      <c r="BR145">
        <f t="shared" si="259"/>
        <v>790</v>
      </c>
      <c r="BS145">
        <f t="shared" si="259"/>
        <v>437</v>
      </c>
      <c r="BT145">
        <f t="shared" si="259"/>
        <v>702</v>
      </c>
      <c r="BU145">
        <f t="shared" si="259"/>
        <v>300</v>
      </c>
      <c r="BV145">
        <f t="shared" si="245"/>
        <v>3.1</v>
      </c>
      <c r="BW145">
        <f t="shared" si="245"/>
        <v>3.5</v>
      </c>
      <c r="BX145">
        <f t="shared" si="245"/>
        <v>6.1</v>
      </c>
      <c r="BY145">
        <f t="shared" si="245"/>
        <v>2.2000000000000002</v>
      </c>
      <c r="BZ145">
        <f t="shared" si="245"/>
        <v>3.2</v>
      </c>
      <c r="CA145">
        <f t="shared" si="245"/>
        <v>4.7</v>
      </c>
      <c r="CB145">
        <f t="shared" si="245"/>
        <v>2.4</v>
      </c>
      <c r="CC145">
        <f t="shared" si="245"/>
        <v>5.5</v>
      </c>
      <c r="CD145">
        <f t="shared" si="245"/>
        <v>1.1000000000000001</v>
      </c>
    </row>
    <row r="146" spans="1:82" x14ac:dyDescent="0.25">
      <c r="A146" s="7">
        <f>'DLX - JOLTS'!B147</f>
        <v>40756</v>
      </c>
      <c r="B146">
        <f t="shared" si="256"/>
        <v>3152</v>
      </c>
      <c r="C146">
        <f t="shared" si="256"/>
        <v>2818</v>
      </c>
      <c r="D146">
        <f t="shared" si="256"/>
        <v>103</v>
      </c>
      <c r="E146">
        <f t="shared" si="256"/>
        <v>238</v>
      </c>
      <c r="F146">
        <f t="shared" si="256"/>
        <v>491</v>
      </c>
      <c r="G146">
        <f t="shared" si="256"/>
        <v>622</v>
      </c>
      <c r="H146">
        <f t="shared" si="256"/>
        <v>606</v>
      </c>
      <c r="I146">
        <f t="shared" si="256"/>
        <v>362</v>
      </c>
      <c r="J146">
        <f t="shared" si="256"/>
        <v>334</v>
      </c>
      <c r="K146">
        <f t="shared" si="256"/>
        <v>4221</v>
      </c>
      <c r="L146">
        <f t="shared" si="257"/>
        <v>3932</v>
      </c>
      <c r="M146">
        <f t="shared" si="257"/>
        <v>325</v>
      </c>
      <c r="N146">
        <f t="shared" si="257"/>
        <v>257</v>
      </c>
      <c r="O146">
        <f t="shared" si="257"/>
        <v>823</v>
      </c>
      <c r="P146">
        <f t="shared" si="257"/>
        <v>890</v>
      </c>
      <c r="Q146">
        <f t="shared" si="257"/>
        <v>489</v>
      </c>
      <c r="R146">
        <f t="shared" si="257"/>
        <v>711</v>
      </c>
      <c r="S146">
        <f t="shared" si="257"/>
        <v>290</v>
      </c>
      <c r="T146">
        <f t="shared" si="257"/>
        <v>2.2999999999999998</v>
      </c>
      <c r="U146">
        <f t="shared" si="257"/>
        <v>2.5</v>
      </c>
      <c r="V146">
        <f t="shared" si="258"/>
        <v>1.8</v>
      </c>
      <c r="W146">
        <f t="shared" si="258"/>
        <v>2</v>
      </c>
      <c r="X146">
        <f t="shared" si="258"/>
        <v>1.9</v>
      </c>
      <c r="Y146">
        <f t="shared" si="258"/>
        <v>3.5</v>
      </c>
      <c r="Z146">
        <f t="shared" si="258"/>
        <v>3</v>
      </c>
      <c r="AA146">
        <f t="shared" si="258"/>
        <v>2.6</v>
      </c>
      <c r="AB146">
        <f t="shared" si="258"/>
        <v>1.5</v>
      </c>
      <c r="AC146">
        <f t="shared" si="246"/>
        <v>1.3391497461928934</v>
      </c>
      <c r="AD146">
        <f t="shared" si="247"/>
        <v>1.3953158268275372</v>
      </c>
      <c r="AE146">
        <f t="shared" si="248"/>
        <v>3.1553398058252426</v>
      </c>
      <c r="AF146">
        <f t="shared" si="249"/>
        <v>1.0798319327731092</v>
      </c>
      <c r="AG146">
        <f t="shared" si="250"/>
        <v>1.6761710794297353</v>
      </c>
      <c r="AH146">
        <f t="shared" si="251"/>
        <v>1.4308681672025723</v>
      </c>
      <c r="AI146">
        <f t="shared" si="252"/>
        <v>0.80693069306930698</v>
      </c>
      <c r="AJ146">
        <f t="shared" si="253"/>
        <v>1.9640883977900552</v>
      </c>
      <c r="AK146">
        <f t="shared" si="254"/>
        <v>0.86826347305389218</v>
      </c>
      <c r="AL146">
        <f t="shared" si="244"/>
        <v>1.6</v>
      </c>
      <c r="AM146">
        <f t="shared" si="244"/>
        <v>1.8</v>
      </c>
      <c r="AN146">
        <f t="shared" si="244"/>
        <v>1.3</v>
      </c>
      <c r="AO146">
        <f t="shared" si="244"/>
        <v>0.8</v>
      </c>
      <c r="AP146">
        <f t="shared" si="244"/>
        <v>1.8</v>
      </c>
      <c r="AQ146">
        <f t="shared" si="244"/>
        <v>2.2000000000000002</v>
      </c>
      <c r="AR146">
        <f t="shared" si="244"/>
        <v>1.4</v>
      </c>
      <c r="AS146">
        <f t="shared" si="244"/>
        <v>3.3</v>
      </c>
      <c r="AT146">
        <f t="shared" si="244"/>
        <v>0.5</v>
      </c>
      <c r="AU146">
        <f t="shared" si="259"/>
        <v>2048</v>
      </c>
      <c r="AV146">
        <f t="shared" si="259"/>
        <v>1932</v>
      </c>
      <c r="AW146">
        <f t="shared" si="259"/>
        <v>69</v>
      </c>
      <c r="AX146">
        <f t="shared" si="259"/>
        <v>99</v>
      </c>
      <c r="AY146">
        <f t="shared" si="259"/>
        <v>439</v>
      </c>
      <c r="AZ146">
        <f t="shared" si="259"/>
        <v>387</v>
      </c>
      <c r="BA146">
        <f t="shared" si="259"/>
        <v>270</v>
      </c>
      <c r="BB146">
        <f t="shared" si="259"/>
        <v>439</v>
      </c>
      <c r="BC146">
        <f t="shared" si="259"/>
        <v>116</v>
      </c>
      <c r="BD146">
        <f t="shared" si="259"/>
        <v>3.1</v>
      </c>
      <c r="BE146">
        <f t="shared" si="259"/>
        <v>3.5</v>
      </c>
      <c r="BF146">
        <f t="shared" si="259"/>
        <v>6.1</v>
      </c>
      <c r="BG146">
        <f t="shared" si="259"/>
        <v>2.1</v>
      </c>
      <c r="BH146">
        <f t="shared" si="259"/>
        <v>3.2</v>
      </c>
      <c r="BI146">
        <f t="shared" si="259"/>
        <v>4.9000000000000004</v>
      </c>
      <c r="BJ146">
        <f t="shared" si="259"/>
        <v>2.2999999999999998</v>
      </c>
      <c r="BK146">
        <f t="shared" si="259"/>
        <v>5.4</v>
      </c>
      <c r="BL146">
        <f t="shared" si="259"/>
        <v>1.3</v>
      </c>
      <c r="BM146">
        <f t="shared" si="259"/>
        <v>4112</v>
      </c>
      <c r="BN146">
        <f t="shared" si="259"/>
        <v>3835</v>
      </c>
      <c r="BO146">
        <f t="shared" si="259"/>
        <v>338</v>
      </c>
      <c r="BP146">
        <f t="shared" si="259"/>
        <v>247</v>
      </c>
      <c r="BQ146">
        <f t="shared" si="259"/>
        <v>805</v>
      </c>
      <c r="BR146">
        <f t="shared" si="259"/>
        <v>845</v>
      </c>
      <c r="BS146">
        <f t="shared" si="259"/>
        <v>460</v>
      </c>
      <c r="BT146">
        <f t="shared" si="259"/>
        <v>716</v>
      </c>
      <c r="BU146">
        <f t="shared" si="259"/>
        <v>276</v>
      </c>
      <c r="BV146">
        <f t="shared" si="245"/>
        <v>3.2</v>
      </c>
      <c r="BW146">
        <f t="shared" si="245"/>
        <v>3.6</v>
      </c>
      <c r="BX146">
        <f t="shared" si="245"/>
        <v>5.9</v>
      </c>
      <c r="BY146">
        <f t="shared" si="245"/>
        <v>2.2000000000000002</v>
      </c>
      <c r="BZ146">
        <f t="shared" si="245"/>
        <v>3.3</v>
      </c>
      <c r="CA146">
        <f t="shared" si="245"/>
        <v>5.0999999999999996</v>
      </c>
      <c r="CB146">
        <f t="shared" si="245"/>
        <v>2.5</v>
      </c>
      <c r="CC146">
        <f t="shared" si="245"/>
        <v>5.3</v>
      </c>
      <c r="CD146">
        <f t="shared" si="245"/>
        <v>1.3</v>
      </c>
    </row>
    <row r="147" spans="1:82" x14ac:dyDescent="0.25">
      <c r="A147" s="7">
        <f>'DLX - JOLTS'!B148</f>
        <v>40787</v>
      </c>
      <c r="B147">
        <f t="shared" ref="B147:K156" si="260">VLOOKUP($A147,JOLTS_data,B$3+1)</f>
        <v>3501</v>
      </c>
      <c r="C147">
        <f t="shared" si="260"/>
        <v>3100</v>
      </c>
      <c r="D147">
        <f t="shared" si="260"/>
        <v>78</v>
      </c>
      <c r="E147">
        <f t="shared" si="260"/>
        <v>249</v>
      </c>
      <c r="F147">
        <f t="shared" si="260"/>
        <v>599</v>
      </c>
      <c r="G147">
        <f t="shared" si="260"/>
        <v>692</v>
      </c>
      <c r="H147">
        <f t="shared" si="260"/>
        <v>600</v>
      </c>
      <c r="I147">
        <f t="shared" si="260"/>
        <v>392</v>
      </c>
      <c r="J147">
        <f t="shared" si="260"/>
        <v>400</v>
      </c>
      <c r="K147">
        <f t="shared" si="260"/>
        <v>4276</v>
      </c>
      <c r="L147">
        <f t="shared" ref="L147:U156" si="261">VLOOKUP($A147,JOLTS_data,L$3+1)</f>
        <v>4002</v>
      </c>
      <c r="M147">
        <f t="shared" si="261"/>
        <v>360</v>
      </c>
      <c r="N147">
        <f t="shared" si="261"/>
        <v>240</v>
      </c>
      <c r="O147">
        <f t="shared" si="261"/>
        <v>810</v>
      </c>
      <c r="P147">
        <f t="shared" si="261"/>
        <v>911</v>
      </c>
      <c r="Q147">
        <f t="shared" si="261"/>
        <v>486</v>
      </c>
      <c r="R147">
        <f t="shared" si="261"/>
        <v>736</v>
      </c>
      <c r="S147">
        <f t="shared" si="261"/>
        <v>275</v>
      </c>
      <c r="T147">
        <f t="shared" si="261"/>
        <v>2.6</v>
      </c>
      <c r="U147">
        <f t="shared" si="261"/>
        <v>2.7</v>
      </c>
      <c r="V147">
        <f t="shared" ref="V147:AB156" si="262">VLOOKUP($A147,JOLTS_data,V$3+1)</f>
        <v>1.4</v>
      </c>
      <c r="W147">
        <f t="shared" si="262"/>
        <v>2.1</v>
      </c>
      <c r="X147">
        <f t="shared" si="262"/>
        <v>2.2999999999999998</v>
      </c>
      <c r="Y147">
        <f t="shared" si="262"/>
        <v>3.8</v>
      </c>
      <c r="Z147">
        <f t="shared" si="262"/>
        <v>2.9</v>
      </c>
      <c r="AA147">
        <f t="shared" si="262"/>
        <v>2.9</v>
      </c>
      <c r="AB147">
        <f t="shared" si="262"/>
        <v>1.8</v>
      </c>
      <c r="AC147">
        <f t="shared" si="246"/>
        <v>1.2213653241930877</v>
      </c>
      <c r="AD147">
        <f t="shared" si="247"/>
        <v>1.2909677419354839</v>
      </c>
      <c r="AE147">
        <f t="shared" si="248"/>
        <v>4.615384615384615</v>
      </c>
      <c r="AF147">
        <f t="shared" si="249"/>
        <v>0.96385542168674698</v>
      </c>
      <c r="AG147">
        <f t="shared" si="250"/>
        <v>1.352253756260434</v>
      </c>
      <c r="AH147">
        <f t="shared" si="251"/>
        <v>1.3164739884393064</v>
      </c>
      <c r="AI147">
        <f t="shared" si="252"/>
        <v>0.81</v>
      </c>
      <c r="AJ147">
        <f t="shared" si="253"/>
        <v>1.8775510204081634</v>
      </c>
      <c r="AK147">
        <f t="shared" si="254"/>
        <v>0.6875</v>
      </c>
      <c r="AL147">
        <f t="shared" si="244"/>
        <v>1.5</v>
      </c>
      <c r="AM147">
        <f t="shared" si="244"/>
        <v>1.7</v>
      </c>
      <c r="AN147">
        <f t="shared" si="244"/>
        <v>1.4</v>
      </c>
      <c r="AO147">
        <f t="shared" si="244"/>
        <v>0.8</v>
      </c>
      <c r="AP147">
        <f t="shared" si="244"/>
        <v>1.8</v>
      </c>
      <c r="AQ147">
        <f t="shared" si="244"/>
        <v>2.2999999999999998</v>
      </c>
      <c r="AR147">
        <f t="shared" si="244"/>
        <v>1.2</v>
      </c>
      <c r="AS147">
        <f t="shared" si="244"/>
        <v>3</v>
      </c>
      <c r="AT147">
        <f t="shared" si="244"/>
        <v>0.5</v>
      </c>
      <c r="AU147">
        <f t="shared" si="259"/>
        <v>2015</v>
      </c>
      <c r="AV147">
        <f t="shared" si="259"/>
        <v>1902</v>
      </c>
      <c r="AW147">
        <f t="shared" si="259"/>
        <v>80</v>
      </c>
      <c r="AX147">
        <f t="shared" si="259"/>
        <v>99</v>
      </c>
      <c r="AY147">
        <f t="shared" si="259"/>
        <v>456</v>
      </c>
      <c r="AZ147">
        <f t="shared" si="259"/>
        <v>395</v>
      </c>
      <c r="BA147">
        <f t="shared" si="259"/>
        <v>244</v>
      </c>
      <c r="BB147">
        <f t="shared" si="259"/>
        <v>403</v>
      </c>
      <c r="BC147">
        <f t="shared" si="259"/>
        <v>114</v>
      </c>
      <c r="BD147">
        <f t="shared" si="259"/>
        <v>3.1</v>
      </c>
      <c r="BE147">
        <f t="shared" si="259"/>
        <v>3.5</v>
      </c>
      <c r="BF147">
        <f t="shared" si="259"/>
        <v>5.9</v>
      </c>
      <c r="BG147">
        <f t="shared" si="259"/>
        <v>2</v>
      </c>
      <c r="BH147">
        <f t="shared" si="259"/>
        <v>3.2</v>
      </c>
      <c r="BI147">
        <f t="shared" si="259"/>
        <v>4.9000000000000004</v>
      </c>
      <c r="BJ147">
        <f t="shared" si="259"/>
        <v>2</v>
      </c>
      <c r="BK147">
        <f t="shared" si="259"/>
        <v>5.4</v>
      </c>
      <c r="BL147">
        <f t="shared" si="259"/>
        <v>1.3</v>
      </c>
      <c r="BM147">
        <f t="shared" si="259"/>
        <v>4089</v>
      </c>
      <c r="BN147">
        <f t="shared" si="259"/>
        <v>3808</v>
      </c>
      <c r="BO147">
        <f t="shared" si="259"/>
        <v>324</v>
      </c>
      <c r="BP147">
        <f t="shared" si="259"/>
        <v>236</v>
      </c>
      <c r="BQ147">
        <f t="shared" si="259"/>
        <v>811</v>
      </c>
      <c r="BR147">
        <f t="shared" si="259"/>
        <v>857</v>
      </c>
      <c r="BS147">
        <f t="shared" si="259"/>
        <v>409</v>
      </c>
      <c r="BT147">
        <f t="shared" si="259"/>
        <v>716</v>
      </c>
      <c r="BU147">
        <f t="shared" si="259"/>
        <v>281</v>
      </c>
      <c r="BV147">
        <f t="shared" si="245"/>
        <v>3.2</v>
      </c>
      <c r="BW147">
        <f t="shared" si="245"/>
        <v>3.6</v>
      </c>
      <c r="BX147">
        <f t="shared" si="245"/>
        <v>6.5</v>
      </c>
      <c r="BY147">
        <f t="shared" si="245"/>
        <v>2</v>
      </c>
      <c r="BZ147">
        <f t="shared" si="245"/>
        <v>3.2</v>
      </c>
      <c r="CA147">
        <f t="shared" si="245"/>
        <v>5.2</v>
      </c>
      <c r="CB147">
        <f t="shared" si="245"/>
        <v>2.4</v>
      </c>
      <c r="CC147">
        <f t="shared" si="245"/>
        <v>5.5</v>
      </c>
      <c r="CD147">
        <f t="shared" si="245"/>
        <v>1.2</v>
      </c>
    </row>
    <row r="148" spans="1:82" x14ac:dyDescent="0.25">
      <c r="A148" s="7">
        <f>'DLX - JOLTS'!B149</f>
        <v>40817</v>
      </c>
      <c r="B148">
        <f t="shared" si="260"/>
        <v>3408</v>
      </c>
      <c r="C148">
        <f t="shared" si="260"/>
        <v>3062</v>
      </c>
      <c r="D148">
        <f t="shared" si="260"/>
        <v>80</v>
      </c>
      <c r="E148">
        <f t="shared" si="260"/>
        <v>240</v>
      </c>
      <c r="F148">
        <f t="shared" si="260"/>
        <v>594</v>
      </c>
      <c r="G148">
        <f t="shared" si="260"/>
        <v>644</v>
      </c>
      <c r="H148">
        <f t="shared" si="260"/>
        <v>622</v>
      </c>
      <c r="I148">
        <f t="shared" si="260"/>
        <v>404</v>
      </c>
      <c r="J148">
        <f t="shared" si="260"/>
        <v>345</v>
      </c>
      <c r="K148">
        <f t="shared" si="260"/>
        <v>4220</v>
      </c>
      <c r="L148">
        <f t="shared" si="261"/>
        <v>3979</v>
      </c>
      <c r="M148">
        <f t="shared" si="261"/>
        <v>333</v>
      </c>
      <c r="N148">
        <f t="shared" si="261"/>
        <v>240</v>
      </c>
      <c r="O148">
        <f t="shared" si="261"/>
        <v>840</v>
      </c>
      <c r="P148">
        <f t="shared" si="261"/>
        <v>893</v>
      </c>
      <c r="Q148">
        <f t="shared" si="261"/>
        <v>484</v>
      </c>
      <c r="R148">
        <f t="shared" si="261"/>
        <v>719</v>
      </c>
      <c r="S148">
        <f t="shared" si="261"/>
        <v>241</v>
      </c>
      <c r="T148">
        <f t="shared" si="261"/>
        <v>2.5</v>
      </c>
      <c r="U148">
        <f t="shared" si="261"/>
        <v>2.7</v>
      </c>
      <c r="V148">
        <f t="shared" si="262"/>
        <v>1.4</v>
      </c>
      <c r="W148">
        <f t="shared" si="262"/>
        <v>2</v>
      </c>
      <c r="X148">
        <f t="shared" si="262"/>
        <v>2.2999999999999998</v>
      </c>
      <c r="Y148">
        <f t="shared" si="262"/>
        <v>3.6</v>
      </c>
      <c r="Z148">
        <f t="shared" si="262"/>
        <v>3</v>
      </c>
      <c r="AA148">
        <f t="shared" si="262"/>
        <v>2.9</v>
      </c>
      <c r="AB148">
        <f t="shared" si="262"/>
        <v>1.5</v>
      </c>
      <c r="AC148">
        <f t="shared" si="246"/>
        <v>1.238262910798122</v>
      </c>
      <c r="AD148">
        <f t="shared" si="247"/>
        <v>1.2994774657086872</v>
      </c>
      <c r="AE148">
        <f t="shared" si="248"/>
        <v>4.1624999999999996</v>
      </c>
      <c r="AF148">
        <f t="shared" si="249"/>
        <v>1</v>
      </c>
      <c r="AG148">
        <f t="shared" si="250"/>
        <v>1.4141414141414141</v>
      </c>
      <c r="AH148">
        <f t="shared" si="251"/>
        <v>1.3866459627329193</v>
      </c>
      <c r="AI148">
        <f t="shared" si="252"/>
        <v>0.77813504823151125</v>
      </c>
      <c r="AJ148">
        <f t="shared" si="253"/>
        <v>1.7797029702970297</v>
      </c>
      <c r="AK148">
        <f t="shared" si="254"/>
        <v>0.6985507246376812</v>
      </c>
      <c r="AL148">
        <f t="shared" si="244"/>
        <v>1.5</v>
      </c>
      <c r="AM148">
        <f t="shared" si="244"/>
        <v>1.7</v>
      </c>
      <c r="AN148">
        <f t="shared" si="244"/>
        <v>1.5</v>
      </c>
      <c r="AO148">
        <f t="shared" si="244"/>
        <v>0.9</v>
      </c>
      <c r="AP148">
        <f t="shared" si="244"/>
        <v>1.8</v>
      </c>
      <c r="AQ148">
        <f t="shared" si="244"/>
        <v>2.1</v>
      </c>
      <c r="AR148">
        <f t="shared" si="244"/>
        <v>1.2</v>
      </c>
      <c r="AS148">
        <f t="shared" si="244"/>
        <v>2.8</v>
      </c>
      <c r="AT148">
        <f t="shared" si="244"/>
        <v>0.5</v>
      </c>
      <c r="AU148">
        <f t="shared" si="259"/>
        <v>1983</v>
      </c>
      <c r="AV148">
        <f t="shared" si="259"/>
        <v>1869</v>
      </c>
      <c r="AW148">
        <f t="shared" si="259"/>
        <v>80</v>
      </c>
      <c r="AX148">
        <f t="shared" si="259"/>
        <v>105</v>
      </c>
      <c r="AY148">
        <f t="shared" si="259"/>
        <v>461</v>
      </c>
      <c r="AZ148">
        <f t="shared" si="259"/>
        <v>368</v>
      </c>
      <c r="BA148">
        <f t="shared" si="259"/>
        <v>242</v>
      </c>
      <c r="BB148">
        <f t="shared" si="259"/>
        <v>374</v>
      </c>
      <c r="BC148">
        <f t="shared" si="259"/>
        <v>114</v>
      </c>
      <c r="BD148">
        <f t="shared" si="259"/>
        <v>3.1</v>
      </c>
      <c r="BE148">
        <f t="shared" si="259"/>
        <v>3.4</v>
      </c>
      <c r="BF148">
        <f t="shared" si="259"/>
        <v>5.9</v>
      </c>
      <c r="BG148">
        <f t="shared" si="259"/>
        <v>1.9</v>
      </c>
      <c r="BH148">
        <f t="shared" si="259"/>
        <v>3.2</v>
      </c>
      <c r="BI148">
        <f t="shared" si="259"/>
        <v>4.8</v>
      </c>
      <c r="BJ148">
        <f t="shared" si="259"/>
        <v>2.2000000000000002</v>
      </c>
      <c r="BK148">
        <f t="shared" si="259"/>
        <v>5</v>
      </c>
      <c r="BL148">
        <f t="shared" si="259"/>
        <v>1.3</v>
      </c>
      <c r="BM148">
        <f t="shared" si="259"/>
        <v>4065</v>
      </c>
      <c r="BN148">
        <f t="shared" si="259"/>
        <v>3781</v>
      </c>
      <c r="BO148">
        <f t="shared" si="259"/>
        <v>325</v>
      </c>
      <c r="BP148">
        <f t="shared" si="259"/>
        <v>227</v>
      </c>
      <c r="BQ148">
        <f t="shared" si="259"/>
        <v>813</v>
      </c>
      <c r="BR148">
        <f t="shared" si="259"/>
        <v>831</v>
      </c>
      <c r="BS148">
        <f t="shared" si="259"/>
        <v>450</v>
      </c>
      <c r="BT148">
        <f t="shared" si="259"/>
        <v>663</v>
      </c>
      <c r="BU148">
        <f t="shared" si="259"/>
        <v>285</v>
      </c>
      <c r="BV148">
        <f t="shared" si="245"/>
        <v>3.2</v>
      </c>
      <c r="BW148">
        <f t="shared" si="245"/>
        <v>3.6</v>
      </c>
      <c r="BX148">
        <f t="shared" si="245"/>
        <v>6</v>
      </c>
      <c r="BY148">
        <f t="shared" si="245"/>
        <v>2</v>
      </c>
      <c r="BZ148">
        <f t="shared" si="245"/>
        <v>3.3</v>
      </c>
      <c r="CA148">
        <f t="shared" si="245"/>
        <v>5.0999999999999996</v>
      </c>
      <c r="CB148">
        <f t="shared" si="245"/>
        <v>2.4</v>
      </c>
      <c r="CC148">
        <f t="shared" si="245"/>
        <v>5.4</v>
      </c>
      <c r="CD148">
        <f t="shared" si="245"/>
        <v>1.1000000000000001</v>
      </c>
    </row>
    <row r="149" spans="1:82" x14ac:dyDescent="0.25">
      <c r="A149" s="7">
        <f>'DLX - JOLTS'!B150</f>
        <v>40848</v>
      </c>
      <c r="B149">
        <f t="shared" si="260"/>
        <v>3274</v>
      </c>
      <c r="C149">
        <f t="shared" si="260"/>
        <v>2925</v>
      </c>
      <c r="D149">
        <f t="shared" si="260"/>
        <v>83</v>
      </c>
      <c r="E149">
        <f t="shared" si="260"/>
        <v>240</v>
      </c>
      <c r="F149">
        <f t="shared" si="260"/>
        <v>581</v>
      </c>
      <c r="G149">
        <f t="shared" si="260"/>
        <v>561</v>
      </c>
      <c r="H149">
        <f t="shared" si="260"/>
        <v>616</v>
      </c>
      <c r="I149">
        <f t="shared" si="260"/>
        <v>434</v>
      </c>
      <c r="J149">
        <f t="shared" si="260"/>
        <v>349</v>
      </c>
      <c r="K149">
        <f t="shared" si="260"/>
        <v>4268</v>
      </c>
      <c r="L149">
        <f t="shared" si="261"/>
        <v>3986</v>
      </c>
      <c r="M149">
        <f t="shared" si="261"/>
        <v>312</v>
      </c>
      <c r="N149">
        <f t="shared" si="261"/>
        <v>237</v>
      </c>
      <c r="O149">
        <f t="shared" si="261"/>
        <v>849</v>
      </c>
      <c r="P149">
        <f t="shared" si="261"/>
        <v>858</v>
      </c>
      <c r="Q149">
        <f t="shared" si="261"/>
        <v>483</v>
      </c>
      <c r="R149">
        <f t="shared" si="261"/>
        <v>779</v>
      </c>
      <c r="S149">
        <f t="shared" si="261"/>
        <v>281</v>
      </c>
      <c r="T149">
        <f t="shared" si="261"/>
        <v>2.4</v>
      </c>
      <c r="U149">
        <f t="shared" si="261"/>
        <v>2.6</v>
      </c>
      <c r="V149">
        <f t="shared" si="262"/>
        <v>1.5</v>
      </c>
      <c r="W149">
        <f t="shared" si="262"/>
        <v>2</v>
      </c>
      <c r="X149">
        <f t="shared" si="262"/>
        <v>2.2999999999999998</v>
      </c>
      <c r="Y149">
        <f t="shared" si="262"/>
        <v>3.1</v>
      </c>
      <c r="Z149">
        <f t="shared" si="262"/>
        <v>3</v>
      </c>
      <c r="AA149">
        <f t="shared" si="262"/>
        <v>3.1</v>
      </c>
      <c r="AB149">
        <f t="shared" si="262"/>
        <v>1.6</v>
      </c>
      <c r="AC149">
        <f t="shared" si="246"/>
        <v>1.3036041539401344</v>
      </c>
      <c r="AD149">
        <f t="shared" si="247"/>
        <v>1.3627350427350426</v>
      </c>
      <c r="AE149">
        <f t="shared" si="248"/>
        <v>3.7590361445783134</v>
      </c>
      <c r="AF149">
        <f t="shared" si="249"/>
        <v>0.98750000000000004</v>
      </c>
      <c r="AG149">
        <f t="shared" si="250"/>
        <v>1.4612736660929433</v>
      </c>
      <c r="AH149">
        <f t="shared" si="251"/>
        <v>1.5294117647058822</v>
      </c>
      <c r="AI149">
        <f t="shared" si="252"/>
        <v>0.78409090909090906</v>
      </c>
      <c r="AJ149">
        <f t="shared" si="253"/>
        <v>1.7949308755760369</v>
      </c>
      <c r="AK149">
        <f t="shared" si="254"/>
        <v>0.80515759312320911</v>
      </c>
      <c r="AL149">
        <f t="shared" si="244"/>
        <v>1.5</v>
      </c>
      <c r="AM149">
        <f t="shared" si="244"/>
        <v>1.7</v>
      </c>
      <c r="AN149">
        <f t="shared" si="244"/>
        <v>1.7</v>
      </c>
      <c r="AO149">
        <f t="shared" si="244"/>
        <v>1</v>
      </c>
      <c r="AP149">
        <f t="shared" si="244"/>
        <v>1.6</v>
      </c>
      <c r="AQ149">
        <f t="shared" si="244"/>
        <v>2.2000000000000002</v>
      </c>
      <c r="AR149">
        <f t="shared" si="244"/>
        <v>1.2</v>
      </c>
      <c r="AS149">
        <f t="shared" si="244"/>
        <v>2.8</v>
      </c>
      <c r="AT149">
        <f t="shared" si="244"/>
        <v>0.5</v>
      </c>
      <c r="AU149">
        <f t="shared" ref="AU149:BU155" si="263">VLOOKUP($A149,JOLTS_data,AU$3+1)</f>
        <v>1976</v>
      </c>
      <c r="AV149">
        <f t="shared" si="263"/>
        <v>1860</v>
      </c>
      <c r="AW149">
        <f t="shared" si="263"/>
        <v>91</v>
      </c>
      <c r="AX149">
        <f t="shared" si="263"/>
        <v>121</v>
      </c>
      <c r="AY149">
        <f t="shared" si="263"/>
        <v>413</v>
      </c>
      <c r="AZ149">
        <f t="shared" si="263"/>
        <v>380</v>
      </c>
      <c r="BA149">
        <f t="shared" si="263"/>
        <v>247</v>
      </c>
      <c r="BB149">
        <f t="shared" si="263"/>
        <v>370</v>
      </c>
      <c r="BC149">
        <f t="shared" si="263"/>
        <v>116</v>
      </c>
      <c r="BD149">
        <f t="shared" si="263"/>
        <v>3.1</v>
      </c>
      <c r="BE149">
        <f t="shared" si="263"/>
        <v>3.4</v>
      </c>
      <c r="BF149">
        <f t="shared" si="263"/>
        <v>5.4</v>
      </c>
      <c r="BG149">
        <f t="shared" si="263"/>
        <v>2</v>
      </c>
      <c r="BH149">
        <f t="shared" si="263"/>
        <v>3.1</v>
      </c>
      <c r="BI149">
        <f t="shared" si="263"/>
        <v>4.5999999999999996</v>
      </c>
      <c r="BJ149">
        <f t="shared" si="263"/>
        <v>2.2999999999999998</v>
      </c>
      <c r="BK149">
        <f t="shared" si="263"/>
        <v>5.3</v>
      </c>
      <c r="BL149">
        <f t="shared" si="263"/>
        <v>1.4</v>
      </c>
      <c r="BM149">
        <f t="shared" si="263"/>
        <v>4057</v>
      </c>
      <c r="BN149">
        <f t="shared" si="263"/>
        <v>3750</v>
      </c>
      <c r="BO149">
        <f t="shared" si="263"/>
        <v>300</v>
      </c>
      <c r="BP149">
        <f t="shared" si="263"/>
        <v>236</v>
      </c>
      <c r="BQ149">
        <f t="shared" si="263"/>
        <v>770</v>
      </c>
      <c r="BR149">
        <f t="shared" si="263"/>
        <v>807</v>
      </c>
      <c r="BS149">
        <f t="shared" si="263"/>
        <v>462</v>
      </c>
      <c r="BT149">
        <f t="shared" si="263"/>
        <v>715</v>
      </c>
      <c r="BU149">
        <f t="shared" si="263"/>
        <v>307</v>
      </c>
      <c r="BV149">
        <f t="shared" si="245"/>
        <v>3.2</v>
      </c>
      <c r="BW149">
        <f t="shared" si="245"/>
        <v>3.6</v>
      </c>
      <c r="BX149">
        <f t="shared" si="245"/>
        <v>5.7</v>
      </c>
      <c r="BY149">
        <f t="shared" si="245"/>
        <v>2</v>
      </c>
      <c r="BZ149">
        <f t="shared" si="245"/>
        <v>3.4</v>
      </c>
      <c r="CA149">
        <f t="shared" si="245"/>
        <v>4.9000000000000004</v>
      </c>
      <c r="CB149">
        <f t="shared" si="245"/>
        <v>2.4</v>
      </c>
      <c r="CC149">
        <f t="shared" si="245"/>
        <v>5.8</v>
      </c>
      <c r="CD149">
        <f t="shared" si="245"/>
        <v>1.3</v>
      </c>
    </row>
    <row r="150" spans="1:82" x14ac:dyDescent="0.25">
      <c r="A150" s="7">
        <f>'DLX - JOLTS'!B151</f>
        <v>40878</v>
      </c>
      <c r="B150">
        <f t="shared" si="260"/>
        <v>3540</v>
      </c>
      <c r="C150">
        <f t="shared" si="260"/>
        <v>3188</v>
      </c>
      <c r="D150">
        <f t="shared" si="260"/>
        <v>78</v>
      </c>
      <c r="E150">
        <f t="shared" si="260"/>
        <v>252</v>
      </c>
      <c r="F150">
        <f t="shared" si="260"/>
        <v>574</v>
      </c>
      <c r="G150">
        <f t="shared" si="260"/>
        <v>785</v>
      </c>
      <c r="H150">
        <f t="shared" si="260"/>
        <v>605</v>
      </c>
      <c r="I150">
        <f t="shared" si="260"/>
        <v>441</v>
      </c>
      <c r="J150">
        <f t="shared" si="260"/>
        <v>352</v>
      </c>
      <c r="K150">
        <f t="shared" si="260"/>
        <v>4188</v>
      </c>
      <c r="L150">
        <f t="shared" si="261"/>
        <v>3889</v>
      </c>
      <c r="M150">
        <f t="shared" si="261"/>
        <v>315</v>
      </c>
      <c r="N150">
        <f t="shared" si="261"/>
        <v>269</v>
      </c>
      <c r="O150">
        <f t="shared" si="261"/>
        <v>812</v>
      </c>
      <c r="P150">
        <f t="shared" si="261"/>
        <v>818</v>
      </c>
      <c r="Q150">
        <f t="shared" si="261"/>
        <v>494</v>
      </c>
      <c r="R150">
        <f t="shared" si="261"/>
        <v>743</v>
      </c>
      <c r="S150">
        <f t="shared" si="261"/>
        <v>299</v>
      </c>
      <c r="T150">
        <f t="shared" si="261"/>
        <v>2.6</v>
      </c>
      <c r="U150">
        <f t="shared" si="261"/>
        <v>2.8</v>
      </c>
      <c r="V150">
        <f t="shared" si="262"/>
        <v>1.4</v>
      </c>
      <c r="W150">
        <f t="shared" si="262"/>
        <v>2.1</v>
      </c>
      <c r="X150">
        <f t="shared" si="262"/>
        <v>2.2000000000000002</v>
      </c>
      <c r="Y150">
        <f t="shared" si="262"/>
        <v>4.3</v>
      </c>
      <c r="Z150">
        <f t="shared" si="262"/>
        <v>2.9</v>
      </c>
      <c r="AA150">
        <f t="shared" si="262"/>
        <v>3.2</v>
      </c>
      <c r="AB150">
        <f t="shared" si="262"/>
        <v>1.6</v>
      </c>
      <c r="AC150">
        <f t="shared" si="246"/>
        <v>1.1830508474576271</v>
      </c>
      <c r="AD150">
        <f t="shared" si="247"/>
        <v>1.2198870765370138</v>
      </c>
      <c r="AE150">
        <f t="shared" si="248"/>
        <v>4.0384615384615383</v>
      </c>
      <c r="AF150">
        <f t="shared" si="249"/>
        <v>1.0674603174603174</v>
      </c>
      <c r="AG150">
        <f t="shared" si="250"/>
        <v>1.4146341463414633</v>
      </c>
      <c r="AH150">
        <f t="shared" si="251"/>
        <v>1.0420382165605095</v>
      </c>
      <c r="AI150">
        <f t="shared" si="252"/>
        <v>0.8165289256198347</v>
      </c>
      <c r="AJ150">
        <f t="shared" si="253"/>
        <v>1.6848072562358276</v>
      </c>
      <c r="AK150">
        <f t="shared" si="254"/>
        <v>0.84943181818181823</v>
      </c>
      <c r="AL150">
        <f t="shared" si="244"/>
        <v>1.5</v>
      </c>
      <c r="AM150">
        <f t="shared" si="244"/>
        <v>1.7</v>
      </c>
      <c r="AN150">
        <f t="shared" si="244"/>
        <v>1.4</v>
      </c>
      <c r="AO150">
        <f t="shared" si="244"/>
        <v>1</v>
      </c>
      <c r="AP150">
        <f t="shared" si="244"/>
        <v>1.8</v>
      </c>
      <c r="AQ150">
        <f t="shared" si="244"/>
        <v>2.1</v>
      </c>
      <c r="AR150">
        <f t="shared" si="244"/>
        <v>1.3</v>
      </c>
      <c r="AS150">
        <f t="shared" si="244"/>
        <v>2.9</v>
      </c>
      <c r="AT150">
        <f t="shared" si="244"/>
        <v>0.6</v>
      </c>
      <c r="AU150">
        <f t="shared" si="263"/>
        <v>2008</v>
      </c>
      <c r="AV150">
        <f t="shared" si="263"/>
        <v>1867</v>
      </c>
      <c r="AW150">
        <f t="shared" si="263"/>
        <v>76</v>
      </c>
      <c r="AX150">
        <f t="shared" si="263"/>
        <v>113</v>
      </c>
      <c r="AY150">
        <f t="shared" si="263"/>
        <v>447</v>
      </c>
      <c r="AZ150">
        <f t="shared" si="263"/>
        <v>363</v>
      </c>
      <c r="BA150">
        <f t="shared" si="263"/>
        <v>265</v>
      </c>
      <c r="BB150">
        <f t="shared" si="263"/>
        <v>388</v>
      </c>
      <c r="BC150">
        <f t="shared" si="263"/>
        <v>141</v>
      </c>
      <c r="BD150">
        <f t="shared" si="263"/>
        <v>3</v>
      </c>
      <c r="BE150">
        <f t="shared" si="263"/>
        <v>3.4</v>
      </c>
      <c r="BF150">
        <f t="shared" si="263"/>
        <v>5.5</v>
      </c>
      <c r="BG150">
        <f t="shared" si="263"/>
        <v>2</v>
      </c>
      <c r="BH150">
        <f t="shared" si="263"/>
        <v>3.1</v>
      </c>
      <c r="BI150">
        <f t="shared" si="263"/>
        <v>4.5</v>
      </c>
      <c r="BJ150">
        <f t="shared" si="263"/>
        <v>2.2999999999999998</v>
      </c>
      <c r="BK150">
        <f t="shared" si="263"/>
        <v>5.2</v>
      </c>
      <c r="BL150">
        <f t="shared" si="263"/>
        <v>1.5</v>
      </c>
      <c r="BM150">
        <f t="shared" si="263"/>
        <v>4023</v>
      </c>
      <c r="BN150">
        <f t="shared" si="263"/>
        <v>3695</v>
      </c>
      <c r="BO150">
        <f t="shared" si="263"/>
        <v>303</v>
      </c>
      <c r="BP150">
        <f t="shared" si="263"/>
        <v>239</v>
      </c>
      <c r="BQ150">
        <f t="shared" si="263"/>
        <v>773</v>
      </c>
      <c r="BR150">
        <f t="shared" si="263"/>
        <v>792</v>
      </c>
      <c r="BS150">
        <f t="shared" si="263"/>
        <v>468</v>
      </c>
      <c r="BT150">
        <f t="shared" si="263"/>
        <v>695</v>
      </c>
      <c r="BU150">
        <f t="shared" si="263"/>
        <v>328</v>
      </c>
      <c r="BV150">
        <f t="shared" si="245"/>
        <v>3.2</v>
      </c>
      <c r="BW150">
        <f t="shared" si="245"/>
        <v>3.5</v>
      </c>
      <c r="BX150">
        <f t="shared" si="245"/>
        <v>5.7</v>
      </c>
      <c r="BY150">
        <f t="shared" si="245"/>
        <v>2.2999999999999998</v>
      </c>
      <c r="BZ150">
        <f t="shared" si="245"/>
        <v>3.2</v>
      </c>
      <c r="CA150">
        <f t="shared" si="245"/>
        <v>4.5999999999999996</v>
      </c>
      <c r="CB150">
        <f t="shared" si="245"/>
        <v>2.5</v>
      </c>
      <c r="CC150">
        <f t="shared" si="245"/>
        <v>5.5</v>
      </c>
      <c r="CD150">
        <f t="shared" si="245"/>
        <v>1.4</v>
      </c>
    </row>
    <row r="151" spans="1:82" x14ac:dyDescent="0.25">
      <c r="A151" s="7">
        <f>'DLX - JOLTS'!B152</f>
        <v>40909</v>
      </c>
      <c r="B151">
        <f t="shared" si="260"/>
        <v>3477</v>
      </c>
      <c r="C151">
        <f t="shared" si="260"/>
        <v>3119</v>
      </c>
      <c r="D151">
        <f t="shared" si="260"/>
        <v>86</v>
      </c>
      <c r="E151">
        <f t="shared" si="260"/>
        <v>261</v>
      </c>
      <c r="F151">
        <f t="shared" si="260"/>
        <v>584</v>
      </c>
      <c r="G151">
        <f t="shared" si="260"/>
        <v>695</v>
      </c>
      <c r="H151">
        <f t="shared" si="260"/>
        <v>630</v>
      </c>
      <c r="I151">
        <f t="shared" si="260"/>
        <v>432</v>
      </c>
      <c r="J151">
        <f t="shared" si="260"/>
        <v>358</v>
      </c>
      <c r="K151">
        <f t="shared" si="260"/>
        <v>4239</v>
      </c>
      <c r="L151">
        <f t="shared" si="261"/>
        <v>3945</v>
      </c>
      <c r="M151">
        <f t="shared" si="261"/>
        <v>331</v>
      </c>
      <c r="N151">
        <f t="shared" si="261"/>
        <v>253</v>
      </c>
      <c r="O151">
        <f t="shared" si="261"/>
        <v>836</v>
      </c>
      <c r="P151">
        <f t="shared" si="261"/>
        <v>831</v>
      </c>
      <c r="Q151">
        <f t="shared" si="261"/>
        <v>517</v>
      </c>
      <c r="R151">
        <f t="shared" si="261"/>
        <v>757</v>
      </c>
      <c r="S151">
        <f t="shared" si="261"/>
        <v>294</v>
      </c>
      <c r="T151">
        <f t="shared" si="261"/>
        <v>2.6</v>
      </c>
      <c r="U151">
        <f t="shared" si="261"/>
        <v>2.7</v>
      </c>
      <c r="V151">
        <f t="shared" si="262"/>
        <v>1.5</v>
      </c>
      <c r="W151">
        <f t="shared" si="262"/>
        <v>2.2000000000000002</v>
      </c>
      <c r="X151">
        <f t="shared" si="262"/>
        <v>2.2999999999999998</v>
      </c>
      <c r="Y151">
        <f t="shared" si="262"/>
        <v>3.8</v>
      </c>
      <c r="Z151">
        <f t="shared" si="262"/>
        <v>3</v>
      </c>
      <c r="AA151">
        <f t="shared" si="262"/>
        <v>3.1</v>
      </c>
      <c r="AB151">
        <f t="shared" si="262"/>
        <v>1.6</v>
      </c>
      <c r="AC151">
        <f t="shared" si="246"/>
        <v>1.2191544434857635</v>
      </c>
      <c r="AD151">
        <f t="shared" si="247"/>
        <v>1.2648284706636743</v>
      </c>
      <c r="AE151">
        <f t="shared" si="248"/>
        <v>3.8488372093023258</v>
      </c>
      <c r="AF151">
        <f t="shared" si="249"/>
        <v>0.96934865900383138</v>
      </c>
      <c r="AG151">
        <f t="shared" si="250"/>
        <v>1.4315068493150684</v>
      </c>
      <c r="AH151">
        <f t="shared" si="251"/>
        <v>1.1956834532374101</v>
      </c>
      <c r="AI151">
        <f t="shared" si="252"/>
        <v>0.82063492063492061</v>
      </c>
      <c r="AJ151">
        <f t="shared" si="253"/>
        <v>1.7523148148148149</v>
      </c>
      <c r="AK151">
        <f t="shared" si="254"/>
        <v>0.82122905027932958</v>
      </c>
      <c r="AL151">
        <f t="shared" si="244"/>
        <v>1.5</v>
      </c>
      <c r="AM151">
        <f t="shared" si="244"/>
        <v>1.7</v>
      </c>
      <c r="AN151">
        <f t="shared" si="244"/>
        <v>1.3</v>
      </c>
      <c r="AO151">
        <f t="shared" si="244"/>
        <v>0.8</v>
      </c>
      <c r="AP151">
        <f t="shared" si="244"/>
        <v>1.8</v>
      </c>
      <c r="AQ151">
        <f t="shared" si="244"/>
        <v>2</v>
      </c>
      <c r="AR151">
        <f t="shared" si="244"/>
        <v>1.4</v>
      </c>
      <c r="AS151">
        <f t="shared" si="244"/>
        <v>2.9</v>
      </c>
      <c r="AT151">
        <f t="shared" si="244"/>
        <v>0.6</v>
      </c>
      <c r="AU151">
        <f t="shared" si="263"/>
        <v>2002</v>
      </c>
      <c r="AV151">
        <f t="shared" si="263"/>
        <v>1876</v>
      </c>
      <c r="AW151">
        <f t="shared" si="263"/>
        <v>70</v>
      </c>
      <c r="AX151">
        <f t="shared" si="263"/>
        <v>97</v>
      </c>
      <c r="AY151">
        <f t="shared" si="263"/>
        <v>449</v>
      </c>
      <c r="AZ151">
        <f t="shared" si="263"/>
        <v>352</v>
      </c>
      <c r="BA151">
        <f t="shared" si="263"/>
        <v>282</v>
      </c>
      <c r="BB151">
        <f t="shared" si="263"/>
        <v>398</v>
      </c>
      <c r="BC151">
        <f t="shared" si="263"/>
        <v>125</v>
      </c>
      <c r="BD151">
        <f t="shared" si="263"/>
        <v>3</v>
      </c>
      <c r="BE151">
        <f t="shared" si="263"/>
        <v>3.4</v>
      </c>
      <c r="BF151">
        <f t="shared" si="263"/>
        <v>5.5</v>
      </c>
      <c r="BG151">
        <f t="shared" si="263"/>
        <v>1.8</v>
      </c>
      <c r="BH151">
        <f t="shared" si="263"/>
        <v>3.3</v>
      </c>
      <c r="BI151">
        <f t="shared" si="263"/>
        <v>4.2</v>
      </c>
      <c r="BJ151">
        <f t="shared" si="263"/>
        <v>2.5</v>
      </c>
      <c r="BK151">
        <f t="shared" si="263"/>
        <v>5.2</v>
      </c>
      <c r="BL151">
        <f t="shared" si="263"/>
        <v>1.3</v>
      </c>
      <c r="BM151">
        <f t="shared" si="263"/>
        <v>4017</v>
      </c>
      <c r="BN151">
        <f t="shared" si="263"/>
        <v>3729</v>
      </c>
      <c r="BO151">
        <f t="shared" si="263"/>
        <v>308</v>
      </c>
      <c r="BP151">
        <f t="shared" si="263"/>
        <v>217</v>
      </c>
      <c r="BQ151">
        <f t="shared" si="263"/>
        <v>837</v>
      </c>
      <c r="BR151">
        <f t="shared" si="263"/>
        <v>745</v>
      </c>
      <c r="BS151">
        <f t="shared" si="263"/>
        <v>501</v>
      </c>
      <c r="BT151">
        <f t="shared" si="263"/>
        <v>700</v>
      </c>
      <c r="BU151">
        <f t="shared" si="263"/>
        <v>288</v>
      </c>
      <c r="BV151">
        <f t="shared" ref="BV151:CD166" si="264">VLOOKUP($A151,JOLTS_data,BV$3+1)</f>
        <v>3.2</v>
      </c>
      <c r="BW151">
        <f t="shared" si="264"/>
        <v>3.6</v>
      </c>
      <c r="BX151">
        <f t="shared" si="264"/>
        <v>5.9</v>
      </c>
      <c r="BY151">
        <f t="shared" si="264"/>
        <v>2.1</v>
      </c>
      <c r="BZ151">
        <f t="shared" si="264"/>
        <v>3.3</v>
      </c>
      <c r="CA151">
        <f t="shared" si="264"/>
        <v>4.7</v>
      </c>
      <c r="CB151">
        <f t="shared" si="264"/>
        <v>2.6</v>
      </c>
      <c r="CC151">
        <f t="shared" si="264"/>
        <v>5.6</v>
      </c>
      <c r="CD151">
        <f t="shared" si="264"/>
        <v>1.3</v>
      </c>
    </row>
    <row r="152" spans="1:82" x14ac:dyDescent="0.25">
      <c r="A152" s="7">
        <f>'DLX - JOLTS'!B153</f>
        <v>40940</v>
      </c>
      <c r="B152">
        <f t="shared" si="260"/>
        <v>3565</v>
      </c>
      <c r="C152">
        <f t="shared" si="260"/>
        <v>3163</v>
      </c>
      <c r="D152">
        <f t="shared" si="260"/>
        <v>73</v>
      </c>
      <c r="E152">
        <f t="shared" si="260"/>
        <v>271</v>
      </c>
      <c r="F152">
        <f t="shared" si="260"/>
        <v>584</v>
      </c>
      <c r="G152">
        <f t="shared" si="260"/>
        <v>710</v>
      </c>
      <c r="H152">
        <f t="shared" si="260"/>
        <v>655</v>
      </c>
      <c r="I152">
        <f t="shared" si="260"/>
        <v>408</v>
      </c>
      <c r="J152">
        <f t="shared" si="260"/>
        <v>402</v>
      </c>
      <c r="K152">
        <f t="shared" si="260"/>
        <v>4444</v>
      </c>
      <c r="L152">
        <f t="shared" si="261"/>
        <v>4128</v>
      </c>
      <c r="M152">
        <f t="shared" si="261"/>
        <v>318</v>
      </c>
      <c r="N152">
        <f t="shared" si="261"/>
        <v>260</v>
      </c>
      <c r="O152">
        <f t="shared" si="261"/>
        <v>815</v>
      </c>
      <c r="P152">
        <f t="shared" si="261"/>
        <v>973</v>
      </c>
      <c r="Q152">
        <f t="shared" si="261"/>
        <v>527</v>
      </c>
      <c r="R152">
        <f t="shared" si="261"/>
        <v>794</v>
      </c>
      <c r="S152">
        <f t="shared" si="261"/>
        <v>316</v>
      </c>
      <c r="T152">
        <f t="shared" si="261"/>
        <v>2.6</v>
      </c>
      <c r="U152">
        <f t="shared" si="261"/>
        <v>2.8</v>
      </c>
      <c r="V152">
        <f t="shared" si="262"/>
        <v>1.3</v>
      </c>
      <c r="W152">
        <f t="shared" si="262"/>
        <v>2.2000000000000002</v>
      </c>
      <c r="X152">
        <f t="shared" si="262"/>
        <v>2.2999999999999998</v>
      </c>
      <c r="Y152">
        <f t="shared" si="262"/>
        <v>3.8</v>
      </c>
      <c r="Z152">
        <f t="shared" si="262"/>
        <v>3.1</v>
      </c>
      <c r="AA152">
        <f t="shared" si="262"/>
        <v>2.9</v>
      </c>
      <c r="AB152">
        <f t="shared" si="262"/>
        <v>1.8</v>
      </c>
      <c r="AC152">
        <f t="shared" si="246"/>
        <v>1.2465638148667602</v>
      </c>
      <c r="AD152">
        <f t="shared" si="247"/>
        <v>1.305090104331331</v>
      </c>
      <c r="AE152">
        <f t="shared" si="248"/>
        <v>4.3561643835616435</v>
      </c>
      <c r="AF152">
        <f t="shared" si="249"/>
        <v>0.95940959409594095</v>
      </c>
      <c r="AG152">
        <f t="shared" si="250"/>
        <v>1.3955479452054795</v>
      </c>
      <c r="AH152">
        <f t="shared" si="251"/>
        <v>1.3704225352112676</v>
      </c>
      <c r="AI152">
        <f t="shared" si="252"/>
        <v>0.80458015267175576</v>
      </c>
      <c r="AJ152">
        <f t="shared" si="253"/>
        <v>1.946078431372549</v>
      </c>
      <c r="AK152">
        <f t="shared" si="254"/>
        <v>0.78606965174129351</v>
      </c>
      <c r="AL152">
        <f t="shared" si="244"/>
        <v>1.6</v>
      </c>
      <c r="AM152">
        <f t="shared" si="244"/>
        <v>1.8</v>
      </c>
      <c r="AN152">
        <f t="shared" si="244"/>
        <v>1.3</v>
      </c>
      <c r="AO152">
        <f t="shared" si="244"/>
        <v>0.9</v>
      </c>
      <c r="AP152">
        <f t="shared" si="244"/>
        <v>1.8</v>
      </c>
      <c r="AQ152">
        <f t="shared" si="244"/>
        <v>2.1</v>
      </c>
      <c r="AR152">
        <f t="shared" si="244"/>
        <v>1.4</v>
      </c>
      <c r="AS152">
        <f t="shared" si="244"/>
        <v>3.1</v>
      </c>
      <c r="AT152">
        <f t="shared" si="244"/>
        <v>0.6</v>
      </c>
      <c r="AU152">
        <f t="shared" si="263"/>
        <v>2072</v>
      </c>
      <c r="AV152">
        <f t="shared" si="263"/>
        <v>1947</v>
      </c>
      <c r="AW152">
        <f t="shared" si="263"/>
        <v>75</v>
      </c>
      <c r="AX152">
        <f t="shared" si="263"/>
        <v>102</v>
      </c>
      <c r="AY152">
        <f t="shared" si="263"/>
        <v>461</v>
      </c>
      <c r="AZ152">
        <f t="shared" si="263"/>
        <v>371</v>
      </c>
      <c r="BA152">
        <f t="shared" si="263"/>
        <v>287</v>
      </c>
      <c r="BB152">
        <f t="shared" si="263"/>
        <v>425</v>
      </c>
      <c r="BC152">
        <f t="shared" si="263"/>
        <v>125</v>
      </c>
      <c r="BD152">
        <f t="shared" si="263"/>
        <v>3.1</v>
      </c>
      <c r="BE152">
        <f t="shared" si="263"/>
        <v>3.5</v>
      </c>
      <c r="BF152">
        <f t="shared" si="263"/>
        <v>5.7</v>
      </c>
      <c r="BG152">
        <f t="shared" si="263"/>
        <v>2</v>
      </c>
      <c r="BH152">
        <f t="shared" si="263"/>
        <v>3.1</v>
      </c>
      <c r="BI152">
        <f t="shared" si="263"/>
        <v>4.8</v>
      </c>
      <c r="BJ152">
        <f t="shared" si="263"/>
        <v>2.2999999999999998</v>
      </c>
      <c r="BK152">
        <f t="shared" si="263"/>
        <v>5.5</v>
      </c>
      <c r="BL152">
        <f t="shared" si="263"/>
        <v>1.4</v>
      </c>
      <c r="BM152">
        <f t="shared" si="263"/>
        <v>4124</v>
      </c>
      <c r="BN152">
        <f t="shared" si="263"/>
        <v>3823</v>
      </c>
      <c r="BO152">
        <f t="shared" si="263"/>
        <v>317</v>
      </c>
      <c r="BP152">
        <f t="shared" si="263"/>
        <v>235</v>
      </c>
      <c r="BQ152">
        <f t="shared" si="263"/>
        <v>780</v>
      </c>
      <c r="BR152">
        <f t="shared" si="263"/>
        <v>850</v>
      </c>
      <c r="BS152">
        <f t="shared" si="263"/>
        <v>458</v>
      </c>
      <c r="BT152">
        <f t="shared" si="263"/>
        <v>747</v>
      </c>
      <c r="BU152">
        <f t="shared" si="263"/>
        <v>301</v>
      </c>
      <c r="BV152">
        <f t="shared" si="264"/>
        <v>3.3</v>
      </c>
      <c r="BW152">
        <f t="shared" si="264"/>
        <v>3.7</v>
      </c>
      <c r="BX152">
        <f t="shared" si="264"/>
        <v>5.7</v>
      </c>
      <c r="BY152">
        <f t="shared" si="264"/>
        <v>2.2000000000000002</v>
      </c>
      <c r="BZ152">
        <f t="shared" si="264"/>
        <v>3.2</v>
      </c>
      <c r="CA152">
        <f t="shared" si="264"/>
        <v>5.5</v>
      </c>
      <c r="CB152">
        <f t="shared" si="264"/>
        <v>2.6</v>
      </c>
      <c r="CC152">
        <f t="shared" si="264"/>
        <v>5.9</v>
      </c>
      <c r="CD152">
        <f t="shared" si="264"/>
        <v>1.4</v>
      </c>
    </row>
    <row r="153" spans="1:82" x14ac:dyDescent="0.25">
      <c r="A153" s="7">
        <f>'DLX - JOLTS'!B154</f>
        <v>40969</v>
      </c>
      <c r="B153">
        <f t="shared" si="260"/>
        <v>3741</v>
      </c>
      <c r="C153">
        <f t="shared" si="260"/>
        <v>3362</v>
      </c>
      <c r="D153">
        <f t="shared" si="260"/>
        <v>92</v>
      </c>
      <c r="E153">
        <f t="shared" si="260"/>
        <v>308</v>
      </c>
      <c r="F153">
        <f t="shared" si="260"/>
        <v>598</v>
      </c>
      <c r="G153">
        <f t="shared" si="260"/>
        <v>787</v>
      </c>
      <c r="H153">
        <f t="shared" si="260"/>
        <v>670</v>
      </c>
      <c r="I153">
        <f t="shared" si="260"/>
        <v>431</v>
      </c>
      <c r="J153">
        <f t="shared" si="260"/>
        <v>378</v>
      </c>
      <c r="K153">
        <f t="shared" si="260"/>
        <v>4335</v>
      </c>
      <c r="L153">
        <f t="shared" si="261"/>
        <v>4041</v>
      </c>
      <c r="M153">
        <f t="shared" si="261"/>
        <v>286</v>
      </c>
      <c r="N153">
        <f t="shared" si="261"/>
        <v>263</v>
      </c>
      <c r="O153">
        <f t="shared" si="261"/>
        <v>827</v>
      </c>
      <c r="P153">
        <f t="shared" si="261"/>
        <v>888</v>
      </c>
      <c r="Q153">
        <f t="shared" si="261"/>
        <v>523</v>
      </c>
      <c r="R153">
        <f t="shared" si="261"/>
        <v>795</v>
      </c>
      <c r="S153">
        <f t="shared" si="261"/>
        <v>294</v>
      </c>
      <c r="T153">
        <f t="shared" si="261"/>
        <v>2.7</v>
      </c>
      <c r="U153">
        <f t="shared" si="261"/>
        <v>2.9</v>
      </c>
      <c r="V153">
        <f t="shared" si="262"/>
        <v>1.6</v>
      </c>
      <c r="W153">
        <f t="shared" si="262"/>
        <v>2.5</v>
      </c>
      <c r="X153">
        <f t="shared" si="262"/>
        <v>2.2999999999999998</v>
      </c>
      <c r="Y153">
        <f t="shared" si="262"/>
        <v>4.2</v>
      </c>
      <c r="Z153">
        <f t="shared" si="262"/>
        <v>3.2</v>
      </c>
      <c r="AA153">
        <f t="shared" si="262"/>
        <v>3.1</v>
      </c>
      <c r="AB153">
        <f t="shared" si="262"/>
        <v>1.7</v>
      </c>
      <c r="AC153">
        <f t="shared" si="246"/>
        <v>1.1587810745789895</v>
      </c>
      <c r="AD153">
        <f t="shared" si="247"/>
        <v>1.2019631171921474</v>
      </c>
      <c r="AE153">
        <f t="shared" si="248"/>
        <v>3.1086956521739131</v>
      </c>
      <c r="AF153">
        <f t="shared" si="249"/>
        <v>0.85389610389610393</v>
      </c>
      <c r="AG153">
        <f t="shared" si="250"/>
        <v>1.3829431438127091</v>
      </c>
      <c r="AH153">
        <f t="shared" si="251"/>
        <v>1.1283354510800507</v>
      </c>
      <c r="AI153">
        <f t="shared" si="252"/>
        <v>0.78059701492537314</v>
      </c>
      <c r="AJ153">
        <f t="shared" si="253"/>
        <v>1.8445475638051043</v>
      </c>
      <c r="AK153">
        <f t="shared" si="254"/>
        <v>0.77777777777777779</v>
      </c>
      <c r="AL153">
        <f t="shared" si="244"/>
        <v>1.6</v>
      </c>
      <c r="AM153">
        <f t="shared" si="244"/>
        <v>1.8</v>
      </c>
      <c r="AN153">
        <f t="shared" si="244"/>
        <v>1.3</v>
      </c>
      <c r="AO153">
        <f t="shared" si="244"/>
        <v>0.9</v>
      </c>
      <c r="AP153">
        <f t="shared" si="244"/>
        <v>1.9</v>
      </c>
      <c r="AQ153">
        <f t="shared" si="244"/>
        <v>2.1</v>
      </c>
      <c r="AR153">
        <f t="shared" si="244"/>
        <v>1.4</v>
      </c>
      <c r="AS153">
        <f t="shared" si="244"/>
        <v>3.5</v>
      </c>
      <c r="AT153">
        <f t="shared" si="244"/>
        <v>0.6</v>
      </c>
      <c r="AU153">
        <f t="shared" si="263"/>
        <v>2159</v>
      </c>
      <c r="AV153">
        <f t="shared" si="263"/>
        <v>2025</v>
      </c>
      <c r="AW153">
        <f t="shared" si="263"/>
        <v>74</v>
      </c>
      <c r="AX153">
        <f t="shared" si="263"/>
        <v>112</v>
      </c>
      <c r="AY153">
        <f t="shared" si="263"/>
        <v>472</v>
      </c>
      <c r="AZ153">
        <f t="shared" si="263"/>
        <v>380</v>
      </c>
      <c r="BA153">
        <f t="shared" si="263"/>
        <v>284</v>
      </c>
      <c r="BB153">
        <f t="shared" si="263"/>
        <v>471</v>
      </c>
      <c r="BC153">
        <f t="shared" si="263"/>
        <v>134</v>
      </c>
      <c r="BD153">
        <f t="shared" si="263"/>
        <v>3.1</v>
      </c>
      <c r="BE153">
        <f t="shared" si="263"/>
        <v>3.5</v>
      </c>
      <c r="BF153">
        <f t="shared" si="263"/>
        <v>5.0999999999999996</v>
      </c>
      <c r="BG153">
        <f t="shared" si="263"/>
        <v>2</v>
      </c>
      <c r="BH153">
        <f t="shared" si="263"/>
        <v>3.3</v>
      </c>
      <c r="BI153">
        <f t="shared" si="263"/>
        <v>4.7</v>
      </c>
      <c r="BJ153">
        <f t="shared" si="263"/>
        <v>2.2999999999999998</v>
      </c>
      <c r="BK153">
        <f t="shared" si="263"/>
        <v>5.5</v>
      </c>
      <c r="BL153">
        <f t="shared" si="263"/>
        <v>1.4</v>
      </c>
      <c r="BM153">
        <f t="shared" si="263"/>
        <v>4167</v>
      </c>
      <c r="BN153">
        <f t="shared" si="263"/>
        <v>3869</v>
      </c>
      <c r="BO153">
        <f t="shared" si="263"/>
        <v>281</v>
      </c>
      <c r="BP153">
        <f t="shared" si="263"/>
        <v>234</v>
      </c>
      <c r="BQ153">
        <f t="shared" si="263"/>
        <v>832</v>
      </c>
      <c r="BR153">
        <f t="shared" si="263"/>
        <v>835</v>
      </c>
      <c r="BS153">
        <f t="shared" si="263"/>
        <v>473</v>
      </c>
      <c r="BT153">
        <f t="shared" si="263"/>
        <v>753</v>
      </c>
      <c r="BU153">
        <f t="shared" si="263"/>
        <v>299</v>
      </c>
      <c r="BV153">
        <f t="shared" si="264"/>
        <v>3.3</v>
      </c>
      <c r="BW153">
        <f t="shared" si="264"/>
        <v>3.6</v>
      </c>
      <c r="BX153">
        <f t="shared" si="264"/>
        <v>5.0999999999999996</v>
      </c>
      <c r="BY153">
        <f t="shared" si="264"/>
        <v>2.2000000000000002</v>
      </c>
      <c r="BZ153">
        <f t="shared" si="264"/>
        <v>3.3</v>
      </c>
      <c r="CA153">
        <f t="shared" si="264"/>
        <v>5</v>
      </c>
      <c r="CB153">
        <f t="shared" si="264"/>
        <v>2.6</v>
      </c>
      <c r="CC153">
        <f t="shared" si="264"/>
        <v>5.8</v>
      </c>
      <c r="CD153">
        <f t="shared" si="264"/>
        <v>1.3</v>
      </c>
    </row>
    <row r="154" spans="1:82" x14ac:dyDescent="0.25">
      <c r="A154" s="7">
        <f>'DLX - JOLTS'!B155</f>
        <v>41000</v>
      </c>
      <c r="B154">
        <f t="shared" si="260"/>
        <v>3447</v>
      </c>
      <c r="C154">
        <f t="shared" si="260"/>
        <v>3093</v>
      </c>
      <c r="D154">
        <f t="shared" si="260"/>
        <v>69</v>
      </c>
      <c r="E154">
        <f t="shared" si="260"/>
        <v>259</v>
      </c>
      <c r="F154">
        <f t="shared" si="260"/>
        <v>562</v>
      </c>
      <c r="G154">
        <f t="shared" si="260"/>
        <v>660</v>
      </c>
      <c r="H154">
        <f t="shared" si="260"/>
        <v>665</v>
      </c>
      <c r="I154">
        <f t="shared" si="260"/>
        <v>419</v>
      </c>
      <c r="J154">
        <f t="shared" si="260"/>
        <v>354</v>
      </c>
      <c r="K154">
        <f t="shared" si="260"/>
        <v>4213</v>
      </c>
      <c r="L154">
        <f t="shared" si="261"/>
        <v>3916</v>
      </c>
      <c r="M154">
        <f t="shared" si="261"/>
        <v>276</v>
      </c>
      <c r="N154">
        <f t="shared" si="261"/>
        <v>260</v>
      </c>
      <c r="O154">
        <f t="shared" si="261"/>
        <v>826</v>
      </c>
      <c r="P154">
        <f t="shared" si="261"/>
        <v>888</v>
      </c>
      <c r="Q154">
        <f t="shared" si="261"/>
        <v>495</v>
      </c>
      <c r="R154">
        <f t="shared" si="261"/>
        <v>717</v>
      </c>
      <c r="S154">
        <f t="shared" si="261"/>
        <v>297</v>
      </c>
      <c r="T154">
        <f t="shared" si="261"/>
        <v>2.5</v>
      </c>
      <c r="U154">
        <f t="shared" si="261"/>
        <v>2.7</v>
      </c>
      <c r="V154">
        <f t="shared" si="262"/>
        <v>1.2</v>
      </c>
      <c r="W154">
        <f t="shared" si="262"/>
        <v>2.1</v>
      </c>
      <c r="X154">
        <f t="shared" si="262"/>
        <v>2.2000000000000002</v>
      </c>
      <c r="Y154">
        <f t="shared" si="262"/>
        <v>3.6</v>
      </c>
      <c r="Z154">
        <f t="shared" si="262"/>
        <v>3.2</v>
      </c>
      <c r="AA154">
        <f t="shared" si="262"/>
        <v>3</v>
      </c>
      <c r="AB154">
        <f t="shared" si="262"/>
        <v>1.6</v>
      </c>
      <c r="AC154">
        <f t="shared" si="246"/>
        <v>1.2222222222222223</v>
      </c>
      <c r="AD154">
        <f t="shared" si="247"/>
        <v>1.2660847074038151</v>
      </c>
      <c r="AE154">
        <f t="shared" si="248"/>
        <v>4</v>
      </c>
      <c r="AF154">
        <f t="shared" si="249"/>
        <v>1.0038610038610039</v>
      </c>
      <c r="AG154">
        <f t="shared" si="250"/>
        <v>1.4697508896797153</v>
      </c>
      <c r="AH154">
        <f t="shared" si="251"/>
        <v>1.3454545454545455</v>
      </c>
      <c r="AI154">
        <f t="shared" si="252"/>
        <v>0.74436090225563911</v>
      </c>
      <c r="AJ154">
        <f t="shared" si="253"/>
        <v>1.7112171837708832</v>
      </c>
      <c r="AK154">
        <f t="shared" si="254"/>
        <v>0.83898305084745761</v>
      </c>
      <c r="AL154">
        <f t="shared" si="244"/>
        <v>1.6</v>
      </c>
      <c r="AM154">
        <f t="shared" si="244"/>
        <v>1.8</v>
      </c>
      <c r="AN154">
        <f t="shared" ref="AM154:BB169" si="265">VLOOKUP($A154,JOLTS_data,AN$3+1)</f>
        <v>1.3</v>
      </c>
      <c r="AO154">
        <f t="shared" si="265"/>
        <v>1</v>
      </c>
      <c r="AP154">
        <f t="shared" si="265"/>
        <v>1.8</v>
      </c>
      <c r="AQ154">
        <f t="shared" si="265"/>
        <v>2.2000000000000002</v>
      </c>
      <c r="AR154">
        <f t="shared" si="265"/>
        <v>1.3</v>
      </c>
      <c r="AS154">
        <f t="shared" si="265"/>
        <v>3.3</v>
      </c>
      <c r="AT154">
        <f t="shared" si="265"/>
        <v>0.7</v>
      </c>
      <c r="AU154">
        <f t="shared" si="265"/>
        <v>2114</v>
      </c>
      <c r="AV154">
        <f t="shared" si="265"/>
        <v>1969</v>
      </c>
      <c r="AW154">
        <f t="shared" si="265"/>
        <v>70</v>
      </c>
      <c r="AX154">
        <f t="shared" si="265"/>
        <v>114</v>
      </c>
      <c r="AY154">
        <f t="shared" si="265"/>
        <v>455</v>
      </c>
      <c r="AZ154">
        <f t="shared" si="265"/>
        <v>396</v>
      </c>
      <c r="BA154">
        <f t="shared" si="265"/>
        <v>266</v>
      </c>
      <c r="BB154">
        <f t="shared" si="265"/>
        <v>445</v>
      </c>
      <c r="BC154">
        <f t="shared" si="263"/>
        <v>145</v>
      </c>
      <c r="BD154">
        <f t="shared" si="263"/>
        <v>3.1</v>
      </c>
      <c r="BE154">
        <f t="shared" si="263"/>
        <v>3.5</v>
      </c>
      <c r="BF154">
        <f t="shared" si="263"/>
        <v>5.2</v>
      </c>
      <c r="BG154">
        <f t="shared" si="263"/>
        <v>2</v>
      </c>
      <c r="BH154">
        <f t="shared" si="263"/>
        <v>3.2</v>
      </c>
      <c r="BI154">
        <f t="shared" si="263"/>
        <v>4.8</v>
      </c>
      <c r="BJ154">
        <f t="shared" si="263"/>
        <v>2.2999999999999998</v>
      </c>
      <c r="BK154">
        <f t="shared" si="263"/>
        <v>5.2</v>
      </c>
      <c r="BL154">
        <f t="shared" si="263"/>
        <v>1.4</v>
      </c>
      <c r="BM154">
        <f t="shared" si="263"/>
        <v>4142</v>
      </c>
      <c r="BN154">
        <f t="shared" si="263"/>
        <v>3838</v>
      </c>
      <c r="BO154">
        <f t="shared" si="263"/>
        <v>290</v>
      </c>
      <c r="BP154">
        <f t="shared" si="263"/>
        <v>239</v>
      </c>
      <c r="BQ154">
        <f t="shared" si="263"/>
        <v>817</v>
      </c>
      <c r="BR154">
        <f t="shared" si="263"/>
        <v>855</v>
      </c>
      <c r="BS154">
        <f t="shared" si="263"/>
        <v>470</v>
      </c>
      <c r="BT154">
        <f t="shared" si="263"/>
        <v>710</v>
      </c>
      <c r="BU154">
        <f t="shared" si="263"/>
        <v>304</v>
      </c>
      <c r="BV154">
        <f t="shared" si="264"/>
        <v>3.2</v>
      </c>
      <c r="BW154">
        <f t="shared" si="264"/>
        <v>3.5</v>
      </c>
      <c r="BX154">
        <f t="shared" si="264"/>
        <v>5</v>
      </c>
      <c r="BY154">
        <f t="shared" si="264"/>
        <v>2.2000000000000002</v>
      </c>
      <c r="BZ154">
        <f t="shared" si="264"/>
        <v>3.3</v>
      </c>
      <c r="CA154">
        <f t="shared" si="264"/>
        <v>5</v>
      </c>
      <c r="CB154">
        <f t="shared" si="264"/>
        <v>2.4</v>
      </c>
      <c r="CC154">
        <f t="shared" si="264"/>
        <v>5.3</v>
      </c>
      <c r="CD154">
        <f t="shared" si="264"/>
        <v>1.3</v>
      </c>
    </row>
    <row r="155" spans="1:82" x14ac:dyDescent="0.25">
      <c r="A155" s="7">
        <f>'DLX - JOLTS'!B156</f>
        <v>41030</v>
      </c>
      <c r="B155">
        <f t="shared" si="260"/>
        <v>3657</v>
      </c>
      <c r="C155">
        <f t="shared" si="260"/>
        <v>3285</v>
      </c>
      <c r="D155">
        <f t="shared" si="260"/>
        <v>69</v>
      </c>
      <c r="E155">
        <f t="shared" si="260"/>
        <v>297</v>
      </c>
      <c r="F155">
        <f t="shared" si="260"/>
        <v>591</v>
      </c>
      <c r="G155">
        <f t="shared" si="260"/>
        <v>718</v>
      </c>
      <c r="H155">
        <f t="shared" si="260"/>
        <v>687</v>
      </c>
      <c r="I155">
        <f t="shared" si="260"/>
        <v>432</v>
      </c>
      <c r="J155">
        <f t="shared" si="260"/>
        <v>372</v>
      </c>
      <c r="K155">
        <f t="shared" si="260"/>
        <v>4461</v>
      </c>
      <c r="L155">
        <f t="shared" si="261"/>
        <v>4176</v>
      </c>
      <c r="M155">
        <f t="shared" si="261"/>
        <v>314</v>
      </c>
      <c r="N155">
        <f t="shared" si="261"/>
        <v>262</v>
      </c>
      <c r="O155">
        <f t="shared" si="261"/>
        <v>872</v>
      </c>
      <c r="P155">
        <f t="shared" si="261"/>
        <v>982</v>
      </c>
      <c r="Q155">
        <f t="shared" si="261"/>
        <v>540</v>
      </c>
      <c r="R155">
        <f t="shared" si="261"/>
        <v>715</v>
      </c>
      <c r="S155">
        <f t="shared" si="261"/>
        <v>285</v>
      </c>
      <c r="T155">
        <f t="shared" si="261"/>
        <v>2.7</v>
      </c>
      <c r="U155">
        <f t="shared" si="261"/>
        <v>2.9</v>
      </c>
      <c r="V155">
        <f t="shared" si="262"/>
        <v>1.2</v>
      </c>
      <c r="W155">
        <f t="shared" si="262"/>
        <v>2.4</v>
      </c>
      <c r="X155">
        <f t="shared" si="262"/>
        <v>2.2999999999999998</v>
      </c>
      <c r="Y155">
        <f t="shared" si="262"/>
        <v>3.9</v>
      </c>
      <c r="Z155">
        <f t="shared" si="262"/>
        <v>3.3</v>
      </c>
      <c r="AA155">
        <f t="shared" si="262"/>
        <v>3.1</v>
      </c>
      <c r="AB155">
        <f t="shared" si="262"/>
        <v>1.7</v>
      </c>
      <c r="AC155">
        <f t="shared" si="246"/>
        <v>1.2198523379819524</v>
      </c>
      <c r="AD155">
        <f t="shared" si="247"/>
        <v>1.2712328767123289</v>
      </c>
      <c r="AE155">
        <f t="shared" si="248"/>
        <v>4.5507246376811592</v>
      </c>
      <c r="AF155">
        <f t="shared" si="249"/>
        <v>0.88215488215488214</v>
      </c>
      <c r="AG155">
        <f t="shared" si="250"/>
        <v>1.4754653130287647</v>
      </c>
      <c r="AH155">
        <f t="shared" si="251"/>
        <v>1.3676880222841226</v>
      </c>
      <c r="AI155">
        <f t="shared" si="252"/>
        <v>0.78602620087336239</v>
      </c>
      <c r="AJ155">
        <f t="shared" si="253"/>
        <v>1.6550925925925926</v>
      </c>
      <c r="AK155">
        <f t="shared" si="254"/>
        <v>0.7661290322580645</v>
      </c>
      <c r="AL155">
        <f t="shared" si="244"/>
        <v>1.6</v>
      </c>
      <c r="AM155">
        <f t="shared" si="265"/>
        <v>1.8</v>
      </c>
      <c r="AN155">
        <f t="shared" si="265"/>
        <v>1.4</v>
      </c>
      <c r="AO155">
        <f t="shared" si="265"/>
        <v>1</v>
      </c>
      <c r="AP155">
        <f t="shared" si="265"/>
        <v>1.7</v>
      </c>
      <c r="AQ155">
        <f t="shared" si="265"/>
        <v>2.5</v>
      </c>
      <c r="AR155">
        <f t="shared" si="265"/>
        <v>1.3</v>
      </c>
      <c r="AS155">
        <f t="shared" si="265"/>
        <v>3.3</v>
      </c>
      <c r="AT155">
        <f t="shared" si="265"/>
        <v>0.6</v>
      </c>
      <c r="AU155">
        <f t="shared" si="263"/>
        <v>2176</v>
      </c>
      <c r="AV155">
        <f t="shared" si="263"/>
        <v>2041</v>
      </c>
      <c r="AW155">
        <f t="shared" si="263"/>
        <v>79</v>
      </c>
      <c r="AX155">
        <f t="shared" si="263"/>
        <v>117</v>
      </c>
      <c r="AY155">
        <f t="shared" si="263"/>
        <v>440</v>
      </c>
      <c r="AZ155">
        <f t="shared" si="263"/>
        <v>439</v>
      </c>
      <c r="BA155">
        <f t="shared" si="263"/>
        <v>269</v>
      </c>
      <c r="BB155">
        <f t="shared" si="263"/>
        <v>448</v>
      </c>
      <c r="BC155">
        <f t="shared" si="263"/>
        <v>136</v>
      </c>
      <c r="BD155">
        <f t="shared" si="263"/>
        <v>3.4</v>
      </c>
      <c r="BE155">
        <f t="shared" si="263"/>
        <v>3.7</v>
      </c>
      <c r="BF155">
        <f t="shared" si="263"/>
        <v>6.5</v>
      </c>
      <c r="BG155">
        <f t="shared" si="263"/>
        <v>2.1</v>
      </c>
      <c r="BH155">
        <f t="shared" si="263"/>
        <v>3.3</v>
      </c>
      <c r="BI155">
        <f t="shared" si="263"/>
        <v>5.8</v>
      </c>
      <c r="BJ155">
        <f t="shared" si="263"/>
        <v>2.4</v>
      </c>
      <c r="BK155">
        <f t="shared" si="263"/>
        <v>5.2</v>
      </c>
      <c r="BL155">
        <f t="shared" si="263"/>
        <v>1.4</v>
      </c>
      <c r="BM155">
        <f t="shared" si="263"/>
        <v>4463</v>
      </c>
      <c r="BN155">
        <f t="shared" si="263"/>
        <v>4163</v>
      </c>
      <c r="BO155">
        <f t="shared" si="263"/>
        <v>359</v>
      </c>
      <c r="BP155">
        <f t="shared" si="263"/>
        <v>248</v>
      </c>
      <c r="BQ155">
        <f t="shared" ref="AU155:BU161" si="266">VLOOKUP($A155,JOLTS_data,BQ$3+1)</f>
        <v>835</v>
      </c>
      <c r="BR155">
        <f t="shared" si="266"/>
        <v>1035</v>
      </c>
      <c r="BS155">
        <f t="shared" si="266"/>
        <v>479</v>
      </c>
      <c r="BT155">
        <f t="shared" si="266"/>
        <v>712</v>
      </c>
      <c r="BU155">
        <f t="shared" si="266"/>
        <v>300</v>
      </c>
      <c r="BV155">
        <f t="shared" si="264"/>
        <v>3.4</v>
      </c>
      <c r="BW155">
        <f t="shared" si="264"/>
        <v>3.8</v>
      </c>
      <c r="BX155">
        <f t="shared" si="264"/>
        <v>5.7</v>
      </c>
      <c r="BY155">
        <f t="shared" si="264"/>
        <v>2.2000000000000002</v>
      </c>
      <c r="BZ155">
        <f t="shared" si="264"/>
        <v>3.4</v>
      </c>
      <c r="CA155">
        <f t="shared" si="264"/>
        <v>5.5</v>
      </c>
      <c r="CB155">
        <f t="shared" si="264"/>
        <v>2.7</v>
      </c>
      <c r="CC155">
        <f t="shared" si="264"/>
        <v>5.3</v>
      </c>
      <c r="CD155">
        <f t="shared" si="264"/>
        <v>1.3</v>
      </c>
    </row>
    <row r="156" spans="1:82" x14ac:dyDescent="0.25">
      <c r="A156" s="7">
        <f>'DLX - JOLTS'!B157</f>
        <v>41061</v>
      </c>
      <c r="B156">
        <f t="shared" si="260"/>
        <v>3762</v>
      </c>
      <c r="C156">
        <f t="shared" si="260"/>
        <v>3399</v>
      </c>
      <c r="D156">
        <f t="shared" si="260"/>
        <v>73</v>
      </c>
      <c r="E156">
        <f t="shared" si="260"/>
        <v>312</v>
      </c>
      <c r="F156">
        <f t="shared" si="260"/>
        <v>601</v>
      </c>
      <c r="G156">
        <f t="shared" si="260"/>
        <v>715</v>
      </c>
      <c r="H156">
        <f t="shared" si="260"/>
        <v>700</v>
      </c>
      <c r="I156">
        <f t="shared" si="260"/>
        <v>461</v>
      </c>
      <c r="J156">
        <f t="shared" si="260"/>
        <v>363</v>
      </c>
      <c r="K156">
        <f t="shared" si="260"/>
        <v>4361</v>
      </c>
      <c r="L156">
        <f t="shared" si="261"/>
        <v>4080</v>
      </c>
      <c r="M156">
        <f t="shared" si="261"/>
        <v>370</v>
      </c>
      <c r="N156">
        <f t="shared" si="261"/>
        <v>263</v>
      </c>
      <c r="O156">
        <f t="shared" si="261"/>
        <v>833</v>
      </c>
      <c r="P156">
        <f t="shared" si="261"/>
        <v>966</v>
      </c>
      <c r="Q156">
        <f t="shared" si="261"/>
        <v>479</v>
      </c>
      <c r="R156">
        <f t="shared" si="261"/>
        <v>710</v>
      </c>
      <c r="S156">
        <f t="shared" si="261"/>
        <v>281</v>
      </c>
      <c r="T156">
        <f t="shared" si="261"/>
        <v>2.7</v>
      </c>
      <c r="U156">
        <f t="shared" si="261"/>
        <v>3</v>
      </c>
      <c r="V156">
        <f t="shared" si="262"/>
        <v>1.3</v>
      </c>
      <c r="W156">
        <f t="shared" si="262"/>
        <v>2.5</v>
      </c>
      <c r="X156">
        <f t="shared" si="262"/>
        <v>2.2999999999999998</v>
      </c>
      <c r="Y156">
        <f t="shared" si="262"/>
        <v>3.8</v>
      </c>
      <c r="Z156">
        <f t="shared" si="262"/>
        <v>3.3</v>
      </c>
      <c r="AA156">
        <f t="shared" si="262"/>
        <v>3.3</v>
      </c>
      <c r="AB156">
        <f t="shared" si="262"/>
        <v>1.6</v>
      </c>
      <c r="AC156">
        <f t="shared" si="246"/>
        <v>1.159223817118554</v>
      </c>
      <c r="AD156">
        <f t="shared" si="247"/>
        <v>1.2003530450132391</v>
      </c>
      <c r="AE156">
        <f t="shared" si="248"/>
        <v>5.0684931506849313</v>
      </c>
      <c r="AF156">
        <f t="shared" si="249"/>
        <v>0.84294871794871795</v>
      </c>
      <c r="AG156">
        <f t="shared" si="250"/>
        <v>1.3860232945091515</v>
      </c>
      <c r="AH156">
        <f t="shared" si="251"/>
        <v>1.351048951048951</v>
      </c>
      <c r="AI156">
        <f t="shared" si="252"/>
        <v>0.68428571428571427</v>
      </c>
      <c r="AJ156">
        <f t="shared" si="253"/>
        <v>1.5401301518438177</v>
      </c>
      <c r="AK156">
        <f t="shared" si="254"/>
        <v>0.77410468319559234</v>
      </c>
      <c r="AL156">
        <f t="shared" si="244"/>
        <v>1.6</v>
      </c>
      <c r="AM156">
        <f t="shared" si="265"/>
        <v>1.8</v>
      </c>
      <c r="AN156">
        <f t="shared" si="265"/>
        <v>1.5</v>
      </c>
      <c r="AO156">
        <f t="shared" si="265"/>
        <v>0.9</v>
      </c>
      <c r="AP156">
        <f t="shared" si="265"/>
        <v>1.9</v>
      </c>
      <c r="AQ156">
        <f t="shared" si="265"/>
        <v>2.2999999999999998</v>
      </c>
      <c r="AR156">
        <f t="shared" si="265"/>
        <v>1.2</v>
      </c>
      <c r="AS156">
        <f t="shared" si="265"/>
        <v>3.2</v>
      </c>
      <c r="AT156">
        <f t="shared" si="265"/>
        <v>0.6</v>
      </c>
      <c r="AU156">
        <f t="shared" si="266"/>
        <v>2113</v>
      </c>
      <c r="AV156">
        <f t="shared" si="266"/>
        <v>1983</v>
      </c>
      <c r="AW156">
        <f t="shared" si="266"/>
        <v>84</v>
      </c>
      <c r="AX156">
        <f t="shared" si="266"/>
        <v>105</v>
      </c>
      <c r="AY156">
        <f t="shared" si="266"/>
        <v>482</v>
      </c>
      <c r="AZ156">
        <f t="shared" si="266"/>
        <v>405</v>
      </c>
      <c r="BA156">
        <f t="shared" si="266"/>
        <v>240</v>
      </c>
      <c r="BB156">
        <f t="shared" si="266"/>
        <v>440</v>
      </c>
      <c r="BC156">
        <f t="shared" si="266"/>
        <v>130</v>
      </c>
      <c r="BD156">
        <f t="shared" si="266"/>
        <v>3.2</v>
      </c>
      <c r="BE156">
        <f t="shared" si="266"/>
        <v>3.6</v>
      </c>
      <c r="BF156">
        <f t="shared" si="266"/>
        <v>6.4</v>
      </c>
      <c r="BG156">
        <f t="shared" si="266"/>
        <v>2.1</v>
      </c>
      <c r="BH156">
        <f t="shared" si="266"/>
        <v>3.3</v>
      </c>
      <c r="BI156">
        <f t="shared" si="266"/>
        <v>5.3</v>
      </c>
      <c r="BJ156">
        <f t="shared" si="266"/>
        <v>2.2999999999999998</v>
      </c>
      <c r="BK156">
        <f t="shared" si="266"/>
        <v>5.0999999999999996</v>
      </c>
      <c r="BL156">
        <f t="shared" si="266"/>
        <v>1.3</v>
      </c>
      <c r="BM156">
        <f t="shared" si="266"/>
        <v>4278</v>
      </c>
      <c r="BN156">
        <f t="shared" si="266"/>
        <v>3981</v>
      </c>
      <c r="BO156">
        <f t="shared" si="266"/>
        <v>354</v>
      </c>
      <c r="BP156">
        <f t="shared" si="266"/>
        <v>251</v>
      </c>
      <c r="BQ156">
        <f t="shared" si="266"/>
        <v>842</v>
      </c>
      <c r="BR156">
        <f t="shared" si="266"/>
        <v>943</v>
      </c>
      <c r="BS156">
        <f t="shared" si="266"/>
        <v>460</v>
      </c>
      <c r="BT156">
        <f t="shared" si="266"/>
        <v>692</v>
      </c>
      <c r="BU156">
        <f t="shared" si="266"/>
        <v>296</v>
      </c>
      <c r="BV156">
        <f t="shared" si="264"/>
        <v>3.3</v>
      </c>
      <c r="BW156">
        <f t="shared" si="264"/>
        <v>3.7</v>
      </c>
      <c r="BX156">
        <f t="shared" si="264"/>
        <v>6.7</v>
      </c>
      <c r="BY156">
        <f t="shared" si="264"/>
        <v>2.2000000000000002</v>
      </c>
      <c r="BZ156">
        <f t="shared" si="264"/>
        <v>3.3</v>
      </c>
      <c r="CA156">
        <f t="shared" si="264"/>
        <v>5.4</v>
      </c>
      <c r="CB156">
        <f t="shared" si="264"/>
        <v>2.4</v>
      </c>
      <c r="CC156">
        <f t="shared" si="264"/>
        <v>5.2</v>
      </c>
      <c r="CD156">
        <f t="shared" si="264"/>
        <v>1.3</v>
      </c>
    </row>
    <row r="157" spans="1:82" x14ac:dyDescent="0.25">
      <c r="A157" s="7">
        <f>'DLX - JOLTS'!B158</f>
        <v>41091</v>
      </c>
      <c r="B157" t="e">
        <f t="shared" ref="B157:K166" si="267">VLOOKUP($A157,JOLTS_data,B$3+1)</f>
        <v>#N/A</v>
      </c>
      <c r="C157" t="e">
        <f t="shared" si="267"/>
        <v>#N/A</v>
      </c>
      <c r="D157" t="e">
        <f t="shared" si="267"/>
        <v>#N/A</v>
      </c>
      <c r="E157" t="e">
        <f t="shared" si="267"/>
        <v>#N/A</v>
      </c>
      <c r="F157" t="e">
        <f t="shared" si="267"/>
        <v>#N/A</v>
      </c>
      <c r="G157" t="e">
        <f t="shared" si="267"/>
        <v>#N/A</v>
      </c>
      <c r="H157" t="e">
        <f t="shared" si="267"/>
        <v>#N/A</v>
      </c>
      <c r="I157" t="e">
        <f t="shared" si="267"/>
        <v>#N/A</v>
      </c>
      <c r="J157" t="e">
        <f t="shared" si="267"/>
        <v>#N/A</v>
      </c>
      <c r="K157" t="e">
        <f t="shared" si="267"/>
        <v>#N/A</v>
      </c>
      <c r="L157" t="e">
        <f t="shared" ref="L157:U166" si="268">VLOOKUP($A157,JOLTS_data,L$3+1)</f>
        <v>#N/A</v>
      </c>
      <c r="M157" t="e">
        <f t="shared" si="268"/>
        <v>#N/A</v>
      </c>
      <c r="N157" t="e">
        <f t="shared" si="268"/>
        <v>#N/A</v>
      </c>
      <c r="O157" t="e">
        <f t="shared" si="268"/>
        <v>#N/A</v>
      </c>
      <c r="P157" t="e">
        <f t="shared" si="268"/>
        <v>#N/A</v>
      </c>
      <c r="Q157" t="e">
        <f t="shared" si="268"/>
        <v>#N/A</v>
      </c>
      <c r="R157" t="e">
        <f t="shared" si="268"/>
        <v>#N/A</v>
      </c>
      <c r="S157" t="e">
        <f t="shared" si="268"/>
        <v>#N/A</v>
      </c>
      <c r="T157" t="e">
        <f t="shared" si="268"/>
        <v>#N/A</v>
      </c>
      <c r="U157" t="e">
        <f t="shared" si="268"/>
        <v>#N/A</v>
      </c>
      <c r="V157" t="e">
        <f t="shared" ref="V157:AB166" si="269">VLOOKUP($A157,JOLTS_data,V$3+1)</f>
        <v>#N/A</v>
      </c>
      <c r="W157" t="e">
        <f t="shared" si="269"/>
        <v>#N/A</v>
      </c>
      <c r="X157" t="e">
        <f t="shared" si="269"/>
        <v>#N/A</v>
      </c>
      <c r="Y157" t="e">
        <f t="shared" si="269"/>
        <v>#N/A</v>
      </c>
      <c r="Z157" t="e">
        <f t="shared" si="269"/>
        <v>#N/A</v>
      </c>
      <c r="AA157" t="e">
        <f t="shared" si="269"/>
        <v>#N/A</v>
      </c>
      <c r="AB157" t="e">
        <f t="shared" si="269"/>
        <v>#N/A</v>
      </c>
      <c r="AC157" t="e">
        <f t="shared" si="246"/>
        <v>#N/A</v>
      </c>
      <c r="AD157" t="e">
        <f t="shared" si="247"/>
        <v>#N/A</v>
      </c>
      <c r="AE157" t="e">
        <f t="shared" si="248"/>
        <v>#N/A</v>
      </c>
      <c r="AF157" t="e">
        <f t="shared" si="249"/>
        <v>#N/A</v>
      </c>
      <c r="AG157" t="e">
        <f t="shared" si="250"/>
        <v>#N/A</v>
      </c>
      <c r="AH157" t="e">
        <f t="shared" si="251"/>
        <v>#N/A</v>
      </c>
      <c r="AI157" t="e">
        <f t="shared" si="252"/>
        <v>#N/A</v>
      </c>
      <c r="AJ157" t="e">
        <f t="shared" si="253"/>
        <v>#N/A</v>
      </c>
      <c r="AK157" t="e">
        <f t="shared" si="254"/>
        <v>#N/A</v>
      </c>
      <c r="AL157" t="e">
        <f t="shared" si="244"/>
        <v>#N/A</v>
      </c>
      <c r="AM157" t="e">
        <f t="shared" si="265"/>
        <v>#N/A</v>
      </c>
      <c r="AN157" t="e">
        <f t="shared" si="265"/>
        <v>#N/A</v>
      </c>
      <c r="AO157" t="e">
        <f t="shared" si="265"/>
        <v>#N/A</v>
      </c>
      <c r="AP157" t="e">
        <f t="shared" si="265"/>
        <v>#N/A</v>
      </c>
      <c r="AQ157" t="e">
        <f t="shared" si="265"/>
        <v>#N/A</v>
      </c>
      <c r="AR157" t="e">
        <f t="shared" si="265"/>
        <v>#N/A</v>
      </c>
      <c r="AS157" t="e">
        <f t="shared" si="265"/>
        <v>#N/A</v>
      </c>
      <c r="AT157" t="e">
        <f t="shared" si="265"/>
        <v>#N/A</v>
      </c>
      <c r="AU157" t="e">
        <f t="shared" si="266"/>
        <v>#N/A</v>
      </c>
      <c r="AV157" t="e">
        <f t="shared" si="266"/>
        <v>#N/A</v>
      </c>
      <c r="AW157" t="e">
        <f t="shared" si="266"/>
        <v>#N/A</v>
      </c>
      <c r="AX157" t="e">
        <f t="shared" si="266"/>
        <v>#N/A</v>
      </c>
      <c r="AY157" t="e">
        <f t="shared" si="266"/>
        <v>#N/A</v>
      </c>
      <c r="AZ157" t="e">
        <f t="shared" si="266"/>
        <v>#N/A</v>
      </c>
      <c r="BA157" t="e">
        <f t="shared" si="266"/>
        <v>#N/A</v>
      </c>
      <c r="BB157" t="e">
        <f t="shared" si="266"/>
        <v>#N/A</v>
      </c>
      <c r="BC157" t="e">
        <f t="shared" si="266"/>
        <v>#N/A</v>
      </c>
      <c r="BD157" t="e">
        <f t="shared" si="266"/>
        <v>#N/A</v>
      </c>
      <c r="BE157" t="e">
        <f t="shared" si="266"/>
        <v>#N/A</v>
      </c>
      <c r="BF157" t="e">
        <f t="shared" si="266"/>
        <v>#N/A</v>
      </c>
      <c r="BG157" t="e">
        <f t="shared" si="266"/>
        <v>#N/A</v>
      </c>
      <c r="BH157" t="e">
        <f t="shared" si="266"/>
        <v>#N/A</v>
      </c>
      <c r="BI157" t="e">
        <f t="shared" si="266"/>
        <v>#N/A</v>
      </c>
      <c r="BJ157" t="e">
        <f t="shared" si="266"/>
        <v>#N/A</v>
      </c>
      <c r="BK157" t="e">
        <f t="shared" si="266"/>
        <v>#N/A</v>
      </c>
      <c r="BL157" t="e">
        <f t="shared" si="266"/>
        <v>#N/A</v>
      </c>
      <c r="BM157" t="e">
        <f t="shared" si="266"/>
        <v>#N/A</v>
      </c>
      <c r="BN157" t="e">
        <f t="shared" si="266"/>
        <v>#N/A</v>
      </c>
      <c r="BO157" t="e">
        <f t="shared" si="266"/>
        <v>#N/A</v>
      </c>
      <c r="BP157" t="e">
        <f t="shared" si="266"/>
        <v>#N/A</v>
      </c>
      <c r="BQ157" t="e">
        <f t="shared" si="266"/>
        <v>#N/A</v>
      </c>
      <c r="BR157" t="e">
        <f t="shared" si="266"/>
        <v>#N/A</v>
      </c>
      <c r="BS157" t="e">
        <f t="shared" si="266"/>
        <v>#N/A</v>
      </c>
      <c r="BT157" t="e">
        <f t="shared" si="266"/>
        <v>#N/A</v>
      </c>
      <c r="BU157" t="e">
        <f t="shared" si="266"/>
        <v>#N/A</v>
      </c>
      <c r="BV157" t="e">
        <f t="shared" si="264"/>
        <v>#N/A</v>
      </c>
      <c r="BW157" t="e">
        <f t="shared" si="264"/>
        <v>#N/A</v>
      </c>
      <c r="BX157" t="e">
        <f t="shared" si="264"/>
        <v>#N/A</v>
      </c>
      <c r="BY157" t="e">
        <f t="shared" si="264"/>
        <v>#N/A</v>
      </c>
      <c r="BZ157" t="e">
        <f t="shared" si="264"/>
        <v>#N/A</v>
      </c>
      <c r="CA157" t="e">
        <f t="shared" si="264"/>
        <v>#N/A</v>
      </c>
      <c r="CB157" t="e">
        <f t="shared" si="264"/>
        <v>#N/A</v>
      </c>
      <c r="CC157" t="e">
        <f t="shared" si="264"/>
        <v>#N/A</v>
      </c>
      <c r="CD157" t="e">
        <f t="shared" si="264"/>
        <v>#N/A</v>
      </c>
    </row>
    <row r="158" spans="1:82" x14ac:dyDescent="0.25">
      <c r="A158" s="7">
        <f>'DLX - JOLTS'!B159</f>
        <v>41122</v>
      </c>
      <c r="B158" t="e">
        <f t="shared" si="267"/>
        <v>#N/A</v>
      </c>
      <c r="C158" t="e">
        <f t="shared" si="267"/>
        <v>#N/A</v>
      </c>
      <c r="D158" t="e">
        <f t="shared" si="267"/>
        <v>#N/A</v>
      </c>
      <c r="E158" t="e">
        <f t="shared" si="267"/>
        <v>#N/A</v>
      </c>
      <c r="F158" t="e">
        <f t="shared" si="267"/>
        <v>#N/A</v>
      </c>
      <c r="G158" t="e">
        <f t="shared" si="267"/>
        <v>#N/A</v>
      </c>
      <c r="H158" t="e">
        <f t="shared" si="267"/>
        <v>#N/A</v>
      </c>
      <c r="I158" t="e">
        <f t="shared" si="267"/>
        <v>#N/A</v>
      </c>
      <c r="J158" t="e">
        <f t="shared" si="267"/>
        <v>#N/A</v>
      </c>
      <c r="K158" t="e">
        <f t="shared" si="267"/>
        <v>#N/A</v>
      </c>
      <c r="L158" t="e">
        <f t="shared" si="268"/>
        <v>#N/A</v>
      </c>
      <c r="M158" t="e">
        <f t="shared" si="268"/>
        <v>#N/A</v>
      </c>
      <c r="N158" t="e">
        <f t="shared" si="268"/>
        <v>#N/A</v>
      </c>
      <c r="O158" t="e">
        <f t="shared" si="268"/>
        <v>#N/A</v>
      </c>
      <c r="P158" t="e">
        <f t="shared" si="268"/>
        <v>#N/A</v>
      </c>
      <c r="Q158" t="e">
        <f t="shared" si="268"/>
        <v>#N/A</v>
      </c>
      <c r="R158" t="e">
        <f t="shared" si="268"/>
        <v>#N/A</v>
      </c>
      <c r="S158" t="e">
        <f t="shared" si="268"/>
        <v>#N/A</v>
      </c>
      <c r="T158" t="e">
        <f t="shared" si="268"/>
        <v>#N/A</v>
      </c>
      <c r="U158" t="e">
        <f t="shared" si="268"/>
        <v>#N/A</v>
      </c>
      <c r="V158" t="e">
        <f t="shared" si="269"/>
        <v>#N/A</v>
      </c>
      <c r="W158" t="e">
        <f t="shared" si="269"/>
        <v>#N/A</v>
      </c>
      <c r="X158" t="e">
        <f t="shared" si="269"/>
        <v>#N/A</v>
      </c>
      <c r="Y158" t="e">
        <f t="shared" si="269"/>
        <v>#N/A</v>
      </c>
      <c r="Z158" t="e">
        <f t="shared" si="269"/>
        <v>#N/A</v>
      </c>
      <c r="AA158" t="e">
        <f t="shared" si="269"/>
        <v>#N/A</v>
      </c>
      <c r="AB158" t="e">
        <f t="shared" si="269"/>
        <v>#N/A</v>
      </c>
      <c r="AC158" t="e">
        <f t="shared" si="246"/>
        <v>#N/A</v>
      </c>
      <c r="AD158" t="e">
        <f t="shared" si="247"/>
        <v>#N/A</v>
      </c>
      <c r="AE158" t="e">
        <f t="shared" si="248"/>
        <v>#N/A</v>
      </c>
      <c r="AF158" t="e">
        <f t="shared" si="249"/>
        <v>#N/A</v>
      </c>
      <c r="AG158" t="e">
        <f t="shared" si="250"/>
        <v>#N/A</v>
      </c>
      <c r="AH158" t="e">
        <f t="shared" si="251"/>
        <v>#N/A</v>
      </c>
      <c r="AI158" t="e">
        <f t="shared" si="252"/>
        <v>#N/A</v>
      </c>
      <c r="AJ158" t="e">
        <f t="shared" si="253"/>
        <v>#N/A</v>
      </c>
      <c r="AK158" t="e">
        <f t="shared" si="254"/>
        <v>#N/A</v>
      </c>
      <c r="AL158" t="e">
        <f t="shared" si="244"/>
        <v>#N/A</v>
      </c>
      <c r="AM158" t="e">
        <f t="shared" si="265"/>
        <v>#N/A</v>
      </c>
      <c r="AN158" t="e">
        <f t="shared" si="265"/>
        <v>#N/A</v>
      </c>
      <c r="AO158" t="e">
        <f t="shared" si="265"/>
        <v>#N/A</v>
      </c>
      <c r="AP158" t="e">
        <f t="shared" si="265"/>
        <v>#N/A</v>
      </c>
      <c r="AQ158" t="e">
        <f t="shared" si="265"/>
        <v>#N/A</v>
      </c>
      <c r="AR158" t="e">
        <f t="shared" si="265"/>
        <v>#N/A</v>
      </c>
      <c r="AS158" t="e">
        <f t="shared" si="265"/>
        <v>#N/A</v>
      </c>
      <c r="AT158" t="e">
        <f t="shared" si="265"/>
        <v>#N/A</v>
      </c>
      <c r="AU158" t="e">
        <f t="shared" si="266"/>
        <v>#N/A</v>
      </c>
      <c r="AV158" t="e">
        <f t="shared" si="266"/>
        <v>#N/A</v>
      </c>
      <c r="AW158" t="e">
        <f t="shared" si="266"/>
        <v>#N/A</v>
      </c>
      <c r="AX158" t="e">
        <f t="shared" si="266"/>
        <v>#N/A</v>
      </c>
      <c r="AY158" t="e">
        <f t="shared" si="266"/>
        <v>#N/A</v>
      </c>
      <c r="AZ158" t="e">
        <f t="shared" si="266"/>
        <v>#N/A</v>
      </c>
      <c r="BA158" t="e">
        <f t="shared" si="266"/>
        <v>#N/A</v>
      </c>
      <c r="BB158" t="e">
        <f t="shared" si="266"/>
        <v>#N/A</v>
      </c>
      <c r="BC158" t="e">
        <f t="shared" si="266"/>
        <v>#N/A</v>
      </c>
      <c r="BD158" t="e">
        <f t="shared" si="266"/>
        <v>#N/A</v>
      </c>
      <c r="BE158" t="e">
        <f t="shared" si="266"/>
        <v>#N/A</v>
      </c>
      <c r="BF158" t="e">
        <f t="shared" si="266"/>
        <v>#N/A</v>
      </c>
      <c r="BG158" t="e">
        <f t="shared" si="266"/>
        <v>#N/A</v>
      </c>
      <c r="BH158" t="e">
        <f t="shared" si="266"/>
        <v>#N/A</v>
      </c>
      <c r="BI158" t="e">
        <f t="shared" si="266"/>
        <v>#N/A</v>
      </c>
      <c r="BJ158" t="e">
        <f t="shared" si="266"/>
        <v>#N/A</v>
      </c>
      <c r="BK158" t="e">
        <f t="shared" si="266"/>
        <v>#N/A</v>
      </c>
      <c r="BL158" t="e">
        <f t="shared" si="266"/>
        <v>#N/A</v>
      </c>
      <c r="BM158" t="e">
        <f t="shared" si="266"/>
        <v>#N/A</v>
      </c>
      <c r="BN158" t="e">
        <f t="shared" si="266"/>
        <v>#N/A</v>
      </c>
      <c r="BO158" t="e">
        <f t="shared" si="266"/>
        <v>#N/A</v>
      </c>
      <c r="BP158" t="e">
        <f t="shared" si="266"/>
        <v>#N/A</v>
      </c>
      <c r="BQ158" t="e">
        <f t="shared" si="266"/>
        <v>#N/A</v>
      </c>
      <c r="BR158" t="e">
        <f t="shared" si="266"/>
        <v>#N/A</v>
      </c>
      <c r="BS158" t="e">
        <f t="shared" si="266"/>
        <v>#N/A</v>
      </c>
      <c r="BT158" t="e">
        <f t="shared" si="266"/>
        <v>#N/A</v>
      </c>
      <c r="BU158" t="e">
        <f t="shared" si="266"/>
        <v>#N/A</v>
      </c>
      <c r="BV158" t="e">
        <f t="shared" si="264"/>
        <v>#N/A</v>
      </c>
      <c r="BW158" t="e">
        <f t="shared" si="264"/>
        <v>#N/A</v>
      </c>
      <c r="BX158" t="e">
        <f t="shared" si="264"/>
        <v>#N/A</v>
      </c>
      <c r="BY158" t="e">
        <f t="shared" si="264"/>
        <v>#N/A</v>
      </c>
      <c r="BZ158" t="e">
        <f t="shared" si="264"/>
        <v>#N/A</v>
      </c>
      <c r="CA158" t="e">
        <f t="shared" si="264"/>
        <v>#N/A</v>
      </c>
      <c r="CB158" t="e">
        <f t="shared" si="264"/>
        <v>#N/A</v>
      </c>
      <c r="CC158" t="e">
        <f t="shared" si="264"/>
        <v>#N/A</v>
      </c>
      <c r="CD158" t="e">
        <f t="shared" si="264"/>
        <v>#N/A</v>
      </c>
    </row>
    <row r="159" spans="1:82" x14ac:dyDescent="0.25">
      <c r="A159" s="7">
        <f>'DLX - JOLTS'!B160</f>
        <v>41153</v>
      </c>
      <c r="B159" t="e">
        <f t="shared" si="267"/>
        <v>#N/A</v>
      </c>
      <c r="C159" t="e">
        <f t="shared" si="267"/>
        <v>#N/A</v>
      </c>
      <c r="D159" t="e">
        <f t="shared" si="267"/>
        <v>#N/A</v>
      </c>
      <c r="E159" t="e">
        <f t="shared" si="267"/>
        <v>#N/A</v>
      </c>
      <c r="F159" t="e">
        <f t="shared" si="267"/>
        <v>#N/A</v>
      </c>
      <c r="G159" t="e">
        <f t="shared" si="267"/>
        <v>#N/A</v>
      </c>
      <c r="H159" t="e">
        <f t="shared" si="267"/>
        <v>#N/A</v>
      </c>
      <c r="I159" t="e">
        <f t="shared" si="267"/>
        <v>#N/A</v>
      </c>
      <c r="J159" t="e">
        <f t="shared" si="267"/>
        <v>#N/A</v>
      </c>
      <c r="K159" t="e">
        <f t="shared" si="267"/>
        <v>#N/A</v>
      </c>
      <c r="L159" t="e">
        <f t="shared" si="268"/>
        <v>#N/A</v>
      </c>
      <c r="M159" t="e">
        <f t="shared" si="268"/>
        <v>#N/A</v>
      </c>
      <c r="N159" t="e">
        <f t="shared" si="268"/>
        <v>#N/A</v>
      </c>
      <c r="O159" t="e">
        <f t="shared" si="268"/>
        <v>#N/A</v>
      </c>
      <c r="P159" t="e">
        <f t="shared" si="268"/>
        <v>#N/A</v>
      </c>
      <c r="Q159" t="e">
        <f t="shared" si="268"/>
        <v>#N/A</v>
      </c>
      <c r="R159" t="e">
        <f t="shared" si="268"/>
        <v>#N/A</v>
      </c>
      <c r="S159" t="e">
        <f t="shared" si="268"/>
        <v>#N/A</v>
      </c>
      <c r="T159" t="e">
        <f t="shared" si="268"/>
        <v>#N/A</v>
      </c>
      <c r="U159" t="e">
        <f t="shared" si="268"/>
        <v>#N/A</v>
      </c>
      <c r="V159" t="e">
        <f t="shared" si="269"/>
        <v>#N/A</v>
      </c>
      <c r="W159" t="e">
        <f t="shared" si="269"/>
        <v>#N/A</v>
      </c>
      <c r="X159" t="e">
        <f t="shared" si="269"/>
        <v>#N/A</v>
      </c>
      <c r="Y159" t="e">
        <f t="shared" si="269"/>
        <v>#N/A</v>
      </c>
      <c r="Z159" t="e">
        <f t="shared" si="269"/>
        <v>#N/A</v>
      </c>
      <c r="AA159" t="e">
        <f t="shared" si="269"/>
        <v>#N/A</v>
      </c>
      <c r="AB159" t="e">
        <f t="shared" si="269"/>
        <v>#N/A</v>
      </c>
      <c r="AC159" t="e">
        <f t="shared" si="246"/>
        <v>#N/A</v>
      </c>
      <c r="AD159" t="e">
        <f t="shared" si="247"/>
        <v>#N/A</v>
      </c>
      <c r="AE159" t="e">
        <f t="shared" si="248"/>
        <v>#N/A</v>
      </c>
      <c r="AF159" t="e">
        <f t="shared" si="249"/>
        <v>#N/A</v>
      </c>
      <c r="AG159" t="e">
        <f t="shared" si="250"/>
        <v>#N/A</v>
      </c>
      <c r="AH159" t="e">
        <f t="shared" si="251"/>
        <v>#N/A</v>
      </c>
      <c r="AI159" t="e">
        <f t="shared" si="252"/>
        <v>#N/A</v>
      </c>
      <c r="AJ159" t="e">
        <f t="shared" si="253"/>
        <v>#N/A</v>
      </c>
      <c r="AK159" t="e">
        <f t="shared" si="254"/>
        <v>#N/A</v>
      </c>
      <c r="AL159" t="e">
        <f t="shared" si="244"/>
        <v>#N/A</v>
      </c>
      <c r="AM159" t="e">
        <f t="shared" si="265"/>
        <v>#N/A</v>
      </c>
      <c r="AN159" t="e">
        <f t="shared" si="265"/>
        <v>#N/A</v>
      </c>
      <c r="AO159" t="e">
        <f t="shared" si="265"/>
        <v>#N/A</v>
      </c>
      <c r="AP159" t="e">
        <f t="shared" si="265"/>
        <v>#N/A</v>
      </c>
      <c r="AQ159" t="e">
        <f t="shared" si="265"/>
        <v>#N/A</v>
      </c>
      <c r="AR159" t="e">
        <f t="shared" si="265"/>
        <v>#N/A</v>
      </c>
      <c r="AS159" t="e">
        <f t="shared" si="265"/>
        <v>#N/A</v>
      </c>
      <c r="AT159" t="e">
        <f t="shared" si="265"/>
        <v>#N/A</v>
      </c>
      <c r="AU159" t="e">
        <f t="shared" si="266"/>
        <v>#N/A</v>
      </c>
      <c r="AV159" t="e">
        <f t="shared" si="266"/>
        <v>#N/A</v>
      </c>
      <c r="AW159" t="e">
        <f t="shared" si="266"/>
        <v>#N/A</v>
      </c>
      <c r="AX159" t="e">
        <f t="shared" si="266"/>
        <v>#N/A</v>
      </c>
      <c r="AY159" t="e">
        <f t="shared" si="266"/>
        <v>#N/A</v>
      </c>
      <c r="AZ159" t="e">
        <f t="shared" si="266"/>
        <v>#N/A</v>
      </c>
      <c r="BA159" t="e">
        <f t="shared" si="266"/>
        <v>#N/A</v>
      </c>
      <c r="BB159" t="e">
        <f t="shared" si="266"/>
        <v>#N/A</v>
      </c>
      <c r="BC159" t="e">
        <f t="shared" si="266"/>
        <v>#N/A</v>
      </c>
      <c r="BD159" t="e">
        <f t="shared" si="266"/>
        <v>#N/A</v>
      </c>
      <c r="BE159" t="e">
        <f t="shared" si="266"/>
        <v>#N/A</v>
      </c>
      <c r="BF159" t="e">
        <f t="shared" si="266"/>
        <v>#N/A</v>
      </c>
      <c r="BG159" t="e">
        <f t="shared" si="266"/>
        <v>#N/A</v>
      </c>
      <c r="BH159" t="e">
        <f t="shared" si="266"/>
        <v>#N/A</v>
      </c>
      <c r="BI159" t="e">
        <f t="shared" si="266"/>
        <v>#N/A</v>
      </c>
      <c r="BJ159" t="e">
        <f t="shared" si="266"/>
        <v>#N/A</v>
      </c>
      <c r="BK159" t="e">
        <f t="shared" si="266"/>
        <v>#N/A</v>
      </c>
      <c r="BL159" t="e">
        <f t="shared" si="266"/>
        <v>#N/A</v>
      </c>
      <c r="BM159" t="e">
        <f t="shared" si="266"/>
        <v>#N/A</v>
      </c>
      <c r="BN159" t="e">
        <f t="shared" si="266"/>
        <v>#N/A</v>
      </c>
      <c r="BO159" t="e">
        <f t="shared" si="266"/>
        <v>#N/A</v>
      </c>
      <c r="BP159" t="e">
        <f t="shared" si="266"/>
        <v>#N/A</v>
      </c>
      <c r="BQ159" t="e">
        <f t="shared" si="266"/>
        <v>#N/A</v>
      </c>
      <c r="BR159" t="e">
        <f t="shared" si="266"/>
        <v>#N/A</v>
      </c>
      <c r="BS159" t="e">
        <f t="shared" si="266"/>
        <v>#N/A</v>
      </c>
      <c r="BT159" t="e">
        <f t="shared" si="266"/>
        <v>#N/A</v>
      </c>
      <c r="BU159" t="e">
        <f t="shared" si="266"/>
        <v>#N/A</v>
      </c>
      <c r="BV159" t="e">
        <f t="shared" si="264"/>
        <v>#N/A</v>
      </c>
      <c r="BW159" t="e">
        <f t="shared" si="264"/>
        <v>#N/A</v>
      </c>
      <c r="BX159" t="e">
        <f t="shared" si="264"/>
        <v>#N/A</v>
      </c>
      <c r="BY159" t="e">
        <f t="shared" si="264"/>
        <v>#N/A</v>
      </c>
      <c r="BZ159" t="e">
        <f t="shared" si="264"/>
        <v>#N/A</v>
      </c>
      <c r="CA159" t="e">
        <f t="shared" si="264"/>
        <v>#N/A</v>
      </c>
      <c r="CB159" t="e">
        <f t="shared" si="264"/>
        <v>#N/A</v>
      </c>
      <c r="CC159" t="e">
        <f t="shared" si="264"/>
        <v>#N/A</v>
      </c>
      <c r="CD159" t="e">
        <f t="shared" si="264"/>
        <v>#N/A</v>
      </c>
    </row>
    <row r="160" spans="1:82" x14ac:dyDescent="0.25">
      <c r="A160" s="7">
        <f>'DLX - JOLTS'!B161</f>
        <v>41183</v>
      </c>
      <c r="B160" t="e">
        <f t="shared" si="267"/>
        <v>#N/A</v>
      </c>
      <c r="C160" t="e">
        <f t="shared" si="267"/>
        <v>#N/A</v>
      </c>
      <c r="D160" t="e">
        <f t="shared" si="267"/>
        <v>#N/A</v>
      </c>
      <c r="E160" t="e">
        <f t="shared" si="267"/>
        <v>#N/A</v>
      </c>
      <c r="F160" t="e">
        <f t="shared" si="267"/>
        <v>#N/A</v>
      </c>
      <c r="G160" t="e">
        <f t="shared" si="267"/>
        <v>#N/A</v>
      </c>
      <c r="H160" t="e">
        <f t="shared" si="267"/>
        <v>#N/A</v>
      </c>
      <c r="I160" t="e">
        <f t="shared" si="267"/>
        <v>#N/A</v>
      </c>
      <c r="J160" t="e">
        <f t="shared" si="267"/>
        <v>#N/A</v>
      </c>
      <c r="K160" t="e">
        <f t="shared" si="267"/>
        <v>#N/A</v>
      </c>
      <c r="L160" t="e">
        <f t="shared" si="268"/>
        <v>#N/A</v>
      </c>
      <c r="M160" t="e">
        <f t="shared" si="268"/>
        <v>#N/A</v>
      </c>
      <c r="N160" t="e">
        <f t="shared" si="268"/>
        <v>#N/A</v>
      </c>
      <c r="O160" t="e">
        <f t="shared" si="268"/>
        <v>#N/A</v>
      </c>
      <c r="P160" t="e">
        <f t="shared" si="268"/>
        <v>#N/A</v>
      </c>
      <c r="Q160" t="e">
        <f t="shared" si="268"/>
        <v>#N/A</v>
      </c>
      <c r="R160" t="e">
        <f t="shared" si="268"/>
        <v>#N/A</v>
      </c>
      <c r="S160" t="e">
        <f t="shared" si="268"/>
        <v>#N/A</v>
      </c>
      <c r="T160" t="e">
        <f t="shared" si="268"/>
        <v>#N/A</v>
      </c>
      <c r="U160" t="e">
        <f t="shared" si="268"/>
        <v>#N/A</v>
      </c>
      <c r="V160" t="e">
        <f t="shared" si="269"/>
        <v>#N/A</v>
      </c>
      <c r="W160" t="e">
        <f t="shared" si="269"/>
        <v>#N/A</v>
      </c>
      <c r="X160" t="e">
        <f t="shared" si="269"/>
        <v>#N/A</v>
      </c>
      <c r="Y160" t="e">
        <f t="shared" si="269"/>
        <v>#N/A</v>
      </c>
      <c r="Z160" t="e">
        <f t="shared" si="269"/>
        <v>#N/A</v>
      </c>
      <c r="AA160" t="e">
        <f t="shared" si="269"/>
        <v>#N/A</v>
      </c>
      <c r="AB160" t="e">
        <f t="shared" si="269"/>
        <v>#N/A</v>
      </c>
      <c r="AC160" t="e">
        <f t="shared" si="246"/>
        <v>#N/A</v>
      </c>
      <c r="AD160" t="e">
        <f t="shared" si="247"/>
        <v>#N/A</v>
      </c>
      <c r="AE160" t="e">
        <f t="shared" si="248"/>
        <v>#N/A</v>
      </c>
      <c r="AF160" t="e">
        <f t="shared" si="249"/>
        <v>#N/A</v>
      </c>
      <c r="AG160" t="e">
        <f t="shared" si="250"/>
        <v>#N/A</v>
      </c>
      <c r="AH160" t="e">
        <f t="shared" si="251"/>
        <v>#N/A</v>
      </c>
      <c r="AI160" t="e">
        <f t="shared" si="252"/>
        <v>#N/A</v>
      </c>
      <c r="AJ160" t="e">
        <f t="shared" si="253"/>
        <v>#N/A</v>
      </c>
      <c r="AK160" t="e">
        <f t="shared" si="254"/>
        <v>#N/A</v>
      </c>
      <c r="AL160" t="e">
        <f t="shared" si="244"/>
        <v>#N/A</v>
      </c>
      <c r="AM160" t="e">
        <f t="shared" si="265"/>
        <v>#N/A</v>
      </c>
      <c r="AN160" t="e">
        <f t="shared" si="265"/>
        <v>#N/A</v>
      </c>
      <c r="AO160" t="e">
        <f t="shared" si="265"/>
        <v>#N/A</v>
      </c>
      <c r="AP160" t="e">
        <f t="shared" si="265"/>
        <v>#N/A</v>
      </c>
      <c r="AQ160" t="e">
        <f t="shared" si="265"/>
        <v>#N/A</v>
      </c>
      <c r="AR160" t="e">
        <f t="shared" si="265"/>
        <v>#N/A</v>
      </c>
      <c r="AS160" t="e">
        <f t="shared" si="265"/>
        <v>#N/A</v>
      </c>
      <c r="AT160" t="e">
        <f t="shared" si="265"/>
        <v>#N/A</v>
      </c>
      <c r="AU160" t="e">
        <f t="shared" si="266"/>
        <v>#N/A</v>
      </c>
      <c r="AV160" t="e">
        <f t="shared" si="266"/>
        <v>#N/A</v>
      </c>
      <c r="AW160" t="e">
        <f t="shared" si="266"/>
        <v>#N/A</v>
      </c>
      <c r="AX160" t="e">
        <f t="shared" si="266"/>
        <v>#N/A</v>
      </c>
      <c r="AY160" t="e">
        <f t="shared" si="266"/>
        <v>#N/A</v>
      </c>
      <c r="AZ160" t="e">
        <f t="shared" si="266"/>
        <v>#N/A</v>
      </c>
      <c r="BA160" t="e">
        <f t="shared" si="266"/>
        <v>#N/A</v>
      </c>
      <c r="BB160" t="e">
        <f t="shared" si="266"/>
        <v>#N/A</v>
      </c>
      <c r="BC160" t="e">
        <f t="shared" si="266"/>
        <v>#N/A</v>
      </c>
      <c r="BD160" t="e">
        <f t="shared" si="266"/>
        <v>#N/A</v>
      </c>
      <c r="BE160" t="e">
        <f t="shared" si="266"/>
        <v>#N/A</v>
      </c>
      <c r="BF160" t="e">
        <f t="shared" si="266"/>
        <v>#N/A</v>
      </c>
      <c r="BG160" t="e">
        <f t="shared" si="266"/>
        <v>#N/A</v>
      </c>
      <c r="BH160" t="e">
        <f t="shared" si="266"/>
        <v>#N/A</v>
      </c>
      <c r="BI160" t="e">
        <f t="shared" si="266"/>
        <v>#N/A</v>
      </c>
      <c r="BJ160" t="e">
        <f t="shared" si="266"/>
        <v>#N/A</v>
      </c>
      <c r="BK160" t="e">
        <f t="shared" si="266"/>
        <v>#N/A</v>
      </c>
      <c r="BL160" t="e">
        <f t="shared" si="266"/>
        <v>#N/A</v>
      </c>
      <c r="BM160" t="e">
        <f t="shared" si="266"/>
        <v>#N/A</v>
      </c>
      <c r="BN160" t="e">
        <f t="shared" si="266"/>
        <v>#N/A</v>
      </c>
      <c r="BO160" t="e">
        <f t="shared" si="266"/>
        <v>#N/A</v>
      </c>
      <c r="BP160" t="e">
        <f t="shared" si="266"/>
        <v>#N/A</v>
      </c>
      <c r="BQ160" t="e">
        <f t="shared" si="266"/>
        <v>#N/A</v>
      </c>
      <c r="BR160" t="e">
        <f t="shared" si="266"/>
        <v>#N/A</v>
      </c>
      <c r="BS160" t="e">
        <f t="shared" si="266"/>
        <v>#N/A</v>
      </c>
      <c r="BT160" t="e">
        <f t="shared" si="266"/>
        <v>#N/A</v>
      </c>
      <c r="BU160" t="e">
        <f t="shared" si="266"/>
        <v>#N/A</v>
      </c>
      <c r="BV160" t="e">
        <f t="shared" si="264"/>
        <v>#N/A</v>
      </c>
      <c r="BW160" t="e">
        <f t="shared" si="264"/>
        <v>#N/A</v>
      </c>
      <c r="BX160" t="e">
        <f t="shared" si="264"/>
        <v>#N/A</v>
      </c>
      <c r="BY160" t="e">
        <f t="shared" si="264"/>
        <v>#N/A</v>
      </c>
      <c r="BZ160" t="e">
        <f t="shared" si="264"/>
        <v>#N/A</v>
      </c>
      <c r="CA160" t="e">
        <f t="shared" si="264"/>
        <v>#N/A</v>
      </c>
      <c r="CB160" t="e">
        <f t="shared" si="264"/>
        <v>#N/A</v>
      </c>
      <c r="CC160" t="e">
        <f t="shared" si="264"/>
        <v>#N/A</v>
      </c>
      <c r="CD160" t="e">
        <f t="shared" si="264"/>
        <v>#N/A</v>
      </c>
    </row>
    <row r="161" spans="1:82" x14ac:dyDescent="0.25">
      <c r="A161" s="7">
        <f>'DLX - JOLTS'!B162</f>
        <v>41214</v>
      </c>
      <c r="B161" t="e">
        <f t="shared" si="267"/>
        <v>#N/A</v>
      </c>
      <c r="C161" t="e">
        <f t="shared" si="267"/>
        <v>#N/A</v>
      </c>
      <c r="D161" t="e">
        <f t="shared" si="267"/>
        <v>#N/A</v>
      </c>
      <c r="E161" t="e">
        <f t="shared" si="267"/>
        <v>#N/A</v>
      </c>
      <c r="F161" t="e">
        <f t="shared" si="267"/>
        <v>#N/A</v>
      </c>
      <c r="G161" t="e">
        <f t="shared" si="267"/>
        <v>#N/A</v>
      </c>
      <c r="H161" t="e">
        <f t="shared" si="267"/>
        <v>#N/A</v>
      </c>
      <c r="I161" t="e">
        <f t="shared" si="267"/>
        <v>#N/A</v>
      </c>
      <c r="J161" t="e">
        <f t="shared" si="267"/>
        <v>#N/A</v>
      </c>
      <c r="K161" t="e">
        <f t="shared" si="267"/>
        <v>#N/A</v>
      </c>
      <c r="L161" t="e">
        <f t="shared" si="268"/>
        <v>#N/A</v>
      </c>
      <c r="M161" t="e">
        <f t="shared" si="268"/>
        <v>#N/A</v>
      </c>
      <c r="N161" t="e">
        <f t="shared" si="268"/>
        <v>#N/A</v>
      </c>
      <c r="O161" t="e">
        <f t="shared" si="268"/>
        <v>#N/A</v>
      </c>
      <c r="P161" t="e">
        <f t="shared" si="268"/>
        <v>#N/A</v>
      </c>
      <c r="Q161" t="e">
        <f t="shared" si="268"/>
        <v>#N/A</v>
      </c>
      <c r="R161" t="e">
        <f t="shared" si="268"/>
        <v>#N/A</v>
      </c>
      <c r="S161" t="e">
        <f t="shared" si="268"/>
        <v>#N/A</v>
      </c>
      <c r="T161" t="e">
        <f t="shared" si="268"/>
        <v>#N/A</v>
      </c>
      <c r="U161" t="e">
        <f t="shared" si="268"/>
        <v>#N/A</v>
      </c>
      <c r="V161" t="e">
        <f t="shared" si="269"/>
        <v>#N/A</v>
      </c>
      <c r="W161" t="e">
        <f t="shared" si="269"/>
        <v>#N/A</v>
      </c>
      <c r="X161" t="e">
        <f t="shared" si="269"/>
        <v>#N/A</v>
      </c>
      <c r="Y161" t="e">
        <f t="shared" si="269"/>
        <v>#N/A</v>
      </c>
      <c r="Z161" t="e">
        <f t="shared" si="269"/>
        <v>#N/A</v>
      </c>
      <c r="AA161" t="e">
        <f t="shared" si="269"/>
        <v>#N/A</v>
      </c>
      <c r="AB161" t="e">
        <f t="shared" si="269"/>
        <v>#N/A</v>
      </c>
      <c r="AC161" t="e">
        <f t="shared" si="246"/>
        <v>#N/A</v>
      </c>
      <c r="AD161" t="e">
        <f t="shared" si="247"/>
        <v>#N/A</v>
      </c>
      <c r="AE161" t="e">
        <f t="shared" si="248"/>
        <v>#N/A</v>
      </c>
      <c r="AF161" t="e">
        <f t="shared" si="249"/>
        <v>#N/A</v>
      </c>
      <c r="AG161" t="e">
        <f t="shared" si="250"/>
        <v>#N/A</v>
      </c>
      <c r="AH161" t="e">
        <f t="shared" si="251"/>
        <v>#N/A</v>
      </c>
      <c r="AI161" t="e">
        <f t="shared" si="252"/>
        <v>#N/A</v>
      </c>
      <c r="AJ161" t="e">
        <f t="shared" si="253"/>
        <v>#N/A</v>
      </c>
      <c r="AK161" t="e">
        <f t="shared" si="254"/>
        <v>#N/A</v>
      </c>
      <c r="AL161" t="e">
        <f t="shared" si="244"/>
        <v>#N/A</v>
      </c>
      <c r="AM161" t="e">
        <f t="shared" si="265"/>
        <v>#N/A</v>
      </c>
      <c r="AN161" t="e">
        <f t="shared" si="265"/>
        <v>#N/A</v>
      </c>
      <c r="AO161" t="e">
        <f t="shared" si="265"/>
        <v>#N/A</v>
      </c>
      <c r="AP161" t="e">
        <f t="shared" si="265"/>
        <v>#N/A</v>
      </c>
      <c r="AQ161" t="e">
        <f t="shared" si="265"/>
        <v>#N/A</v>
      </c>
      <c r="AR161" t="e">
        <f t="shared" si="265"/>
        <v>#N/A</v>
      </c>
      <c r="AS161" t="e">
        <f t="shared" si="265"/>
        <v>#N/A</v>
      </c>
      <c r="AT161" t="e">
        <f t="shared" si="265"/>
        <v>#N/A</v>
      </c>
      <c r="AU161" t="e">
        <f t="shared" si="266"/>
        <v>#N/A</v>
      </c>
      <c r="AV161" t="e">
        <f t="shared" si="266"/>
        <v>#N/A</v>
      </c>
      <c r="AW161" t="e">
        <f t="shared" si="266"/>
        <v>#N/A</v>
      </c>
      <c r="AX161" t="e">
        <f t="shared" si="266"/>
        <v>#N/A</v>
      </c>
      <c r="AY161" t="e">
        <f t="shared" si="266"/>
        <v>#N/A</v>
      </c>
      <c r="AZ161" t="e">
        <f t="shared" si="266"/>
        <v>#N/A</v>
      </c>
      <c r="BA161" t="e">
        <f t="shared" si="266"/>
        <v>#N/A</v>
      </c>
      <c r="BB161" t="e">
        <f t="shared" si="266"/>
        <v>#N/A</v>
      </c>
      <c r="BC161" t="e">
        <f t="shared" si="266"/>
        <v>#N/A</v>
      </c>
      <c r="BD161" t="e">
        <f t="shared" si="266"/>
        <v>#N/A</v>
      </c>
      <c r="BE161" t="e">
        <f t="shared" si="266"/>
        <v>#N/A</v>
      </c>
      <c r="BF161" t="e">
        <f t="shared" si="266"/>
        <v>#N/A</v>
      </c>
      <c r="BG161" t="e">
        <f t="shared" si="266"/>
        <v>#N/A</v>
      </c>
      <c r="BH161" t="e">
        <f t="shared" si="266"/>
        <v>#N/A</v>
      </c>
      <c r="BI161" t="e">
        <f t="shared" si="266"/>
        <v>#N/A</v>
      </c>
      <c r="BJ161" t="e">
        <f t="shared" si="266"/>
        <v>#N/A</v>
      </c>
      <c r="BK161" t="e">
        <f t="shared" si="266"/>
        <v>#N/A</v>
      </c>
      <c r="BL161" t="e">
        <f t="shared" si="266"/>
        <v>#N/A</v>
      </c>
      <c r="BM161" t="e">
        <f t="shared" si="266"/>
        <v>#N/A</v>
      </c>
      <c r="BN161" t="e">
        <f t="shared" si="266"/>
        <v>#N/A</v>
      </c>
      <c r="BO161" t="e">
        <f t="shared" si="266"/>
        <v>#N/A</v>
      </c>
      <c r="BP161" t="e">
        <f t="shared" si="266"/>
        <v>#N/A</v>
      </c>
      <c r="BQ161" t="e">
        <f t="shared" si="266"/>
        <v>#N/A</v>
      </c>
      <c r="BR161" t="e">
        <f t="shared" si="266"/>
        <v>#N/A</v>
      </c>
      <c r="BS161" t="e">
        <f t="shared" si="266"/>
        <v>#N/A</v>
      </c>
      <c r="BT161" t="e">
        <f t="shared" si="266"/>
        <v>#N/A</v>
      </c>
      <c r="BU161" t="e">
        <f t="shared" si="266"/>
        <v>#N/A</v>
      </c>
      <c r="BV161" t="e">
        <f t="shared" si="264"/>
        <v>#N/A</v>
      </c>
      <c r="BW161" t="e">
        <f t="shared" si="264"/>
        <v>#N/A</v>
      </c>
      <c r="BX161" t="e">
        <f t="shared" si="264"/>
        <v>#N/A</v>
      </c>
      <c r="BY161" t="e">
        <f t="shared" si="264"/>
        <v>#N/A</v>
      </c>
      <c r="BZ161" t="e">
        <f t="shared" si="264"/>
        <v>#N/A</v>
      </c>
      <c r="CA161" t="e">
        <f t="shared" si="264"/>
        <v>#N/A</v>
      </c>
      <c r="CB161" t="e">
        <f t="shared" si="264"/>
        <v>#N/A</v>
      </c>
      <c r="CC161" t="e">
        <f t="shared" si="264"/>
        <v>#N/A</v>
      </c>
      <c r="CD161" t="e">
        <f t="shared" si="264"/>
        <v>#N/A</v>
      </c>
    </row>
    <row r="162" spans="1:82" x14ac:dyDescent="0.25">
      <c r="A162" s="7">
        <f>'DLX - JOLTS'!B163</f>
        <v>41244</v>
      </c>
      <c r="B162" t="e">
        <f t="shared" si="267"/>
        <v>#N/A</v>
      </c>
      <c r="C162" t="e">
        <f t="shared" si="267"/>
        <v>#N/A</v>
      </c>
      <c r="D162" t="e">
        <f t="shared" si="267"/>
        <v>#N/A</v>
      </c>
      <c r="E162" t="e">
        <f t="shared" si="267"/>
        <v>#N/A</v>
      </c>
      <c r="F162" t="e">
        <f t="shared" si="267"/>
        <v>#N/A</v>
      </c>
      <c r="G162" t="e">
        <f t="shared" si="267"/>
        <v>#N/A</v>
      </c>
      <c r="H162" t="e">
        <f t="shared" si="267"/>
        <v>#N/A</v>
      </c>
      <c r="I162" t="e">
        <f t="shared" si="267"/>
        <v>#N/A</v>
      </c>
      <c r="J162" t="e">
        <f t="shared" si="267"/>
        <v>#N/A</v>
      </c>
      <c r="K162" t="e">
        <f t="shared" si="267"/>
        <v>#N/A</v>
      </c>
      <c r="L162" t="e">
        <f t="shared" si="268"/>
        <v>#N/A</v>
      </c>
      <c r="M162" t="e">
        <f t="shared" si="268"/>
        <v>#N/A</v>
      </c>
      <c r="N162" t="e">
        <f t="shared" si="268"/>
        <v>#N/A</v>
      </c>
      <c r="O162" t="e">
        <f t="shared" si="268"/>
        <v>#N/A</v>
      </c>
      <c r="P162" t="e">
        <f t="shared" si="268"/>
        <v>#N/A</v>
      </c>
      <c r="Q162" t="e">
        <f t="shared" si="268"/>
        <v>#N/A</v>
      </c>
      <c r="R162" t="e">
        <f t="shared" si="268"/>
        <v>#N/A</v>
      </c>
      <c r="S162" t="e">
        <f t="shared" si="268"/>
        <v>#N/A</v>
      </c>
      <c r="T162" t="e">
        <f t="shared" si="268"/>
        <v>#N/A</v>
      </c>
      <c r="U162" t="e">
        <f t="shared" si="268"/>
        <v>#N/A</v>
      </c>
      <c r="V162" t="e">
        <f t="shared" si="269"/>
        <v>#N/A</v>
      </c>
      <c r="W162" t="e">
        <f t="shared" si="269"/>
        <v>#N/A</v>
      </c>
      <c r="X162" t="e">
        <f t="shared" si="269"/>
        <v>#N/A</v>
      </c>
      <c r="Y162" t="e">
        <f t="shared" si="269"/>
        <v>#N/A</v>
      </c>
      <c r="Z162" t="e">
        <f t="shared" si="269"/>
        <v>#N/A</v>
      </c>
      <c r="AA162" t="e">
        <f t="shared" si="269"/>
        <v>#N/A</v>
      </c>
      <c r="AB162" t="e">
        <f t="shared" si="269"/>
        <v>#N/A</v>
      </c>
      <c r="AC162" t="e">
        <f t="shared" si="246"/>
        <v>#N/A</v>
      </c>
      <c r="AD162" t="e">
        <f t="shared" si="247"/>
        <v>#N/A</v>
      </c>
      <c r="AE162" t="e">
        <f t="shared" si="248"/>
        <v>#N/A</v>
      </c>
      <c r="AF162" t="e">
        <f t="shared" si="249"/>
        <v>#N/A</v>
      </c>
      <c r="AG162" t="e">
        <f t="shared" si="250"/>
        <v>#N/A</v>
      </c>
      <c r="AH162" t="e">
        <f t="shared" si="251"/>
        <v>#N/A</v>
      </c>
      <c r="AI162" t="e">
        <f t="shared" si="252"/>
        <v>#N/A</v>
      </c>
      <c r="AJ162" t="e">
        <f t="shared" si="253"/>
        <v>#N/A</v>
      </c>
      <c r="AK162" t="e">
        <f t="shared" si="254"/>
        <v>#N/A</v>
      </c>
      <c r="AL162" t="e">
        <f t="shared" si="244"/>
        <v>#N/A</v>
      </c>
      <c r="AM162" t="e">
        <f t="shared" si="265"/>
        <v>#N/A</v>
      </c>
      <c r="AN162" t="e">
        <f t="shared" si="265"/>
        <v>#N/A</v>
      </c>
      <c r="AO162" t="e">
        <f t="shared" si="265"/>
        <v>#N/A</v>
      </c>
      <c r="AP162" t="e">
        <f t="shared" si="265"/>
        <v>#N/A</v>
      </c>
      <c r="AQ162" t="e">
        <f t="shared" si="265"/>
        <v>#N/A</v>
      </c>
      <c r="AR162" t="e">
        <f t="shared" si="265"/>
        <v>#N/A</v>
      </c>
      <c r="AS162" t="e">
        <f t="shared" si="265"/>
        <v>#N/A</v>
      </c>
      <c r="AT162" t="e">
        <f t="shared" si="265"/>
        <v>#N/A</v>
      </c>
      <c r="AU162" t="e">
        <f t="shared" ref="AU162:BU168" si="270">VLOOKUP($A162,JOLTS_data,AU$3+1)</f>
        <v>#N/A</v>
      </c>
      <c r="AV162" t="e">
        <f t="shared" si="270"/>
        <v>#N/A</v>
      </c>
      <c r="AW162" t="e">
        <f t="shared" si="270"/>
        <v>#N/A</v>
      </c>
      <c r="AX162" t="e">
        <f t="shared" si="270"/>
        <v>#N/A</v>
      </c>
      <c r="AY162" t="e">
        <f t="shared" si="270"/>
        <v>#N/A</v>
      </c>
      <c r="AZ162" t="e">
        <f t="shared" si="270"/>
        <v>#N/A</v>
      </c>
      <c r="BA162" t="e">
        <f t="shared" si="270"/>
        <v>#N/A</v>
      </c>
      <c r="BB162" t="e">
        <f t="shared" si="270"/>
        <v>#N/A</v>
      </c>
      <c r="BC162" t="e">
        <f t="shared" si="270"/>
        <v>#N/A</v>
      </c>
      <c r="BD162" t="e">
        <f t="shared" si="270"/>
        <v>#N/A</v>
      </c>
      <c r="BE162" t="e">
        <f t="shared" si="270"/>
        <v>#N/A</v>
      </c>
      <c r="BF162" t="e">
        <f t="shared" si="270"/>
        <v>#N/A</v>
      </c>
      <c r="BG162" t="e">
        <f t="shared" si="270"/>
        <v>#N/A</v>
      </c>
      <c r="BH162" t="e">
        <f t="shared" si="270"/>
        <v>#N/A</v>
      </c>
      <c r="BI162" t="e">
        <f t="shared" si="270"/>
        <v>#N/A</v>
      </c>
      <c r="BJ162" t="e">
        <f t="shared" si="270"/>
        <v>#N/A</v>
      </c>
      <c r="BK162" t="e">
        <f t="shared" si="270"/>
        <v>#N/A</v>
      </c>
      <c r="BL162" t="e">
        <f t="shared" si="270"/>
        <v>#N/A</v>
      </c>
      <c r="BM162" t="e">
        <f t="shared" si="270"/>
        <v>#N/A</v>
      </c>
      <c r="BN162" t="e">
        <f t="shared" si="270"/>
        <v>#N/A</v>
      </c>
      <c r="BO162" t="e">
        <f t="shared" si="270"/>
        <v>#N/A</v>
      </c>
      <c r="BP162" t="e">
        <f t="shared" si="270"/>
        <v>#N/A</v>
      </c>
      <c r="BQ162" t="e">
        <f t="shared" si="270"/>
        <v>#N/A</v>
      </c>
      <c r="BR162" t="e">
        <f t="shared" si="270"/>
        <v>#N/A</v>
      </c>
      <c r="BS162" t="e">
        <f t="shared" si="270"/>
        <v>#N/A</v>
      </c>
      <c r="BT162" t="e">
        <f t="shared" si="270"/>
        <v>#N/A</v>
      </c>
      <c r="BU162" t="e">
        <f t="shared" si="270"/>
        <v>#N/A</v>
      </c>
      <c r="BV162" t="e">
        <f t="shared" si="264"/>
        <v>#N/A</v>
      </c>
      <c r="BW162" t="e">
        <f t="shared" si="264"/>
        <v>#N/A</v>
      </c>
      <c r="BX162" t="e">
        <f t="shared" si="264"/>
        <v>#N/A</v>
      </c>
      <c r="BY162" t="e">
        <f t="shared" si="264"/>
        <v>#N/A</v>
      </c>
      <c r="BZ162" t="e">
        <f t="shared" si="264"/>
        <v>#N/A</v>
      </c>
      <c r="CA162" t="e">
        <f t="shared" si="264"/>
        <v>#N/A</v>
      </c>
      <c r="CB162" t="e">
        <f t="shared" si="264"/>
        <v>#N/A</v>
      </c>
      <c r="CC162" t="e">
        <f t="shared" si="264"/>
        <v>#N/A</v>
      </c>
      <c r="CD162" t="e">
        <f t="shared" si="264"/>
        <v>#N/A</v>
      </c>
    </row>
    <row r="163" spans="1:82" x14ac:dyDescent="0.25">
      <c r="A163" s="7">
        <f>'DLX - JOLTS'!B164</f>
        <v>41275</v>
      </c>
      <c r="B163" t="e">
        <f t="shared" si="267"/>
        <v>#N/A</v>
      </c>
      <c r="C163" t="e">
        <f t="shared" si="267"/>
        <v>#N/A</v>
      </c>
      <c r="D163" t="e">
        <f t="shared" si="267"/>
        <v>#N/A</v>
      </c>
      <c r="E163" t="e">
        <f t="shared" si="267"/>
        <v>#N/A</v>
      </c>
      <c r="F163" t="e">
        <f t="shared" si="267"/>
        <v>#N/A</v>
      </c>
      <c r="G163" t="e">
        <f t="shared" si="267"/>
        <v>#N/A</v>
      </c>
      <c r="H163" t="e">
        <f t="shared" si="267"/>
        <v>#N/A</v>
      </c>
      <c r="I163" t="e">
        <f t="shared" si="267"/>
        <v>#N/A</v>
      </c>
      <c r="J163" t="e">
        <f t="shared" si="267"/>
        <v>#N/A</v>
      </c>
      <c r="K163" t="e">
        <f t="shared" si="267"/>
        <v>#N/A</v>
      </c>
      <c r="L163" t="e">
        <f t="shared" si="268"/>
        <v>#N/A</v>
      </c>
      <c r="M163" t="e">
        <f t="shared" si="268"/>
        <v>#N/A</v>
      </c>
      <c r="N163" t="e">
        <f t="shared" si="268"/>
        <v>#N/A</v>
      </c>
      <c r="O163" t="e">
        <f t="shared" si="268"/>
        <v>#N/A</v>
      </c>
      <c r="P163" t="e">
        <f t="shared" si="268"/>
        <v>#N/A</v>
      </c>
      <c r="Q163" t="e">
        <f t="shared" si="268"/>
        <v>#N/A</v>
      </c>
      <c r="R163" t="e">
        <f t="shared" si="268"/>
        <v>#N/A</v>
      </c>
      <c r="S163" t="e">
        <f t="shared" si="268"/>
        <v>#N/A</v>
      </c>
      <c r="T163" t="e">
        <f t="shared" si="268"/>
        <v>#N/A</v>
      </c>
      <c r="U163" t="e">
        <f t="shared" si="268"/>
        <v>#N/A</v>
      </c>
      <c r="V163" t="e">
        <f t="shared" si="269"/>
        <v>#N/A</v>
      </c>
      <c r="W163" t="e">
        <f t="shared" si="269"/>
        <v>#N/A</v>
      </c>
      <c r="X163" t="e">
        <f t="shared" si="269"/>
        <v>#N/A</v>
      </c>
      <c r="Y163" t="e">
        <f t="shared" si="269"/>
        <v>#N/A</v>
      </c>
      <c r="Z163" t="e">
        <f t="shared" si="269"/>
        <v>#N/A</v>
      </c>
      <c r="AA163" t="e">
        <f t="shared" si="269"/>
        <v>#N/A</v>
      </c>
      <c r="AB163" t="e">
        <f t="shared" si="269"/>
        <v>#N/A</v>
      </c>
      <c r="AC163" t="e">
        <f t="shared" si="246"/>
        <v>#N/A</v>
      </c>
      <c r="AD163" t="e">
        <f t="shared" si="247"/>
        <v>#N/A</v>
      </c>
      <c r="AE163" t="e">
        <f t="shared" si="248"/>
        <v>#N/A</v>
      </c>
      <c r="AF163" t="e">
        <f t="shared" si="249"/>
        <v>#N/A</v>
      </c>
      <c r="AG163" t="e">
        <f t="shared" si="250"/>
        <v>#N/A</v>
      </c>
      <c r="AH163" t="e">
        <f t="shared" si="251"/>
        <v>#N/A</v>
      </c>
      <c r="AI163" t="e">
        <f t="shared" si="252"/>
        <v>#N/A</v>
      </c>
      <c r="AJ163" t="e">
        <f t="shared" si="253"/>
        <v>#N/A</v>
      </c>
      <c r="AK163" t="e">
        <f t="shared" si="254"/>
        <v>#N/A</v>
      </c>
      <c r="AL163" t="e">
        <f t="shared" si="244"/>
        <v>#N/A</v>
      </c>
      <c r="AM163" t="e">
        <f t="shared" si="265"/>
        <v>#N/A</v>
      </c>
      <c r="AN163" t="e">
        <f t="shared" si="265"/>
        <v>#N/A</v>
      </c>
      <c r="AO163" t="e">
        <f t="shared" si="265"/>
        <v>#N/A</v>
      </c>
      <c r="AP163" t="e">
        <f t="shared" si="265"/>
        <v>#N/A</v>
      </c>
      <c r="AQ163" t="e">
        <f t="shared" si="265"/>
        <v>#N/A</v>
      </c>
      <c r="AR163" t="e">
        <f t="shared" si="265"/>
        <v>#N/A</v>
      </c>
      <c r="AS163" t="e">
        <f t="shared" si="265"/>
        <v>#N/A</v>
      </c>
      <c r="AT163" t="e">
        <f t="shared" si="265"/>
        <v>#N/A</v>
      </c>
      <c r="AU163" t="e">
        <f t="shared" si="270"/>
        <v>#N/A</v>
      </c>
      <c r="AV163" t="e">
        <f t="shared" si="270"/>
        <v>#N/A</v>
      </c>
      <c r="AW163" t="e">
        <f t="shared" si="270"/>
        <v>#N/A</v>
      </c>
      <c r="AX163" t="e">
        <f t="shared" si="270"/>
        <v>#N/A</v>
      </c>
      <c r="AY163" t="e">
        <f t="shared" si="270"/>
        <v>#N/A</v>
      </c>
      <c r="AZ163" t="e">
        <f t="shared" si="270"/>
        <v>#N/A</v>
      </c>
      <c r="BA163" t="e">
        <f t="shared" si="270"/>
        <v>#N/A</v>
      </c>
      <c r="BB163" t="e">
        <f t="shared" si="270"/>
        <v>#N/A</v>
      </c>
      <c r="BC163" t="e">
        <f t="shared" si="270"/>
        <v>#N/A</v>
      </c>
      <c r="BD163" t="e">
        <f t="shared" si="270"/>
        <v>#N/A</v>
      </c>
      <c r="BE163" t="e">
        <f t="shared" si="270"/>
        <v>#N/A</v>
      </c>
      <c r="BF163" t="e">
        <f t="shared" si="270"/>
        <v>#N/A</v>
      </c>
      <c r="BG163" t="e">
        <f t="shared" si="270"/>
        <v>#N/A</v>
      </c>
      <c r="BH163" t="e">
        <f t="shared" si="270"/>
        <v>#N/A</v>
      </c>
      <c r="BI163" t="e">
        <f t="shared" si="270"/>
        <v>#N/A</v>
      </c>
      <c r="BJ163" t="e">
        <f t="shared" si="270"/>
        <v>#N/A</v>
      </c>
      <c r="BK163" t="e">
        <f t="shared" si="270"/>
        <v>#N/A</v>
      </c>
      <c r="BL163" t="e">
        <f t="shared" si="270"/>
        <v>#N/A</v>
      </c>
      <c r="BM163" t="e">
        <f t="shared" si="270"/>
        <v>#N/A</v>
      </c>
      <c r="BN163" t="e">
        <f t="shared" si="270"/>
        <v>#N/A</v>
      </c>
      <c r="BO163" t="e">
        <f t="shared" si="270"/>
        <v>#N/A</v>
      </c>
      <c r="BP163" t="e">
        <f t="shared" si="270"/>
        <v>#N/A</v>
      </c>
      <c r="BQ163" t="e">
        <f t="shared" si="270"/>
        <v>#N/A</v>
      </c>
      <c r="BR163" t="e">
        <f t="shared" si="270"/>
        <v>#N/A</v>
      </c>
      <c r="BS163" t="e">
        <f t="shared" si="270"/>
        <v>#N/A</v>
      </c>
      <c r="BT163" t="e">
        <f t="shared" si="270"/>
        <v>#N/A</v>
      </c>
      <c r="BU163" t="e">
        <f t="shared" si="270"/>
        <v>#N/A</v>
      </c>
      <c r="BV163" t="e">
        <f t="shared" si="264"/>
        <v>#N/A</v>
      </c>
      <c r="BW163" t="e">
        <f t="shared" si="264"/>
        <v>#N/A</v>
      </c>
      <c r="BX163" t="e">
        <f t="shared" si="264"/>
        <v>#N/A</v>
      </c>
      <c r="BY163" t="e">
        <f t="shared" si="264"/>
        <v>#N/A</v>
      </c>
      <c r="BZ163" t="e">
        <f t="shared" si="264"/>
        <v>#N/A</v>
      </c>
      <c r="CA163" t="e">
        <f t="shared" si="264"/>
        <v>#N/A</v>
      </c>
      <c r="CB163" t="e">
        <f t="shared" si="264"/>
        <v>#N/A</v>
      </c>
      <c r="CC163" t="e">
        <f t="shared" si="264"/>
        <v>#N/A</v>
      </c>
      <c r="CD163" t="e">
        <f t="shared" si="264"/>
        <v>#N/A</v>
      </c>
    </row>
    <row r="164" spans="1:82" x14ac:dyDescent="0.25">
      <c r="A164" s="7">
        <f>'DLX - JOLTS'!B165</f>
        <v>41306</v>
      </c>
      <c r="B164" t="e">
        <f t="shared" si="267"/>
        <v>#N/A</v>
      </c>
      <c r="C164" t="e">
        <f t="shared" si="267"/>
        <v>#N/A</v>
      </c>
      <c r="D164" t="e">
        <f t="shared" si="267"/>
        <v>#N/A</v>
      </c>
      <c r="E164" t="e">
        <f t="shared" si="267"/>
        <v>#N/A</v>
      </c>
      <c r="F164" t="e">
        <f t="shared" si="267"/>
        <v>#N/A</v>
      </c>
      <c r="G164" t="e">
        <f t="shared" si="267"/>
        <v>#N/A</v>
      </c>
      <c r="H164" t="e">
        <f t="shared" si="267"/>
        <v>#N/A</v>
      </c>
      <c r="I164" t="e">
        <f t="shared" si="267"/>
        <v>#N/A</v>
      </c>
      <c r="J164" t="e">
        <f t="shared" si="267"/>
        <v>#N/A</v>
      </c>
      <c r="K164" t="e">
        <f t="shared" si="267"/>
        <v>#N/A</v>
      </c>
      <c r="L164" t="e">
        <f t="shared" si="268"/>
        <v>#N/A</v>
      </c>
      <c r="M164" t="e">
        <f t="shared" si="268"/>
        <v>#N/A</v>
      </c>
      <c r="N164" t="e">
        <f t="shared" si="268"/>
        <v>#N/A</v>
      </c>
      <c r="O164" t="e">
        <f t="shared" si="268"/>
        <v>#N/A</v>
      </c>
      <c r="P164" t="e">
        <f t="shared" si="268"/>
        <v>#N/A</v>
      </c>
      <c r="Q164" t="e">
        <f t="shared" si="268"/>
        <v>#N/A</v>
      </c>
      <c r="R164" t="e">
        <f t="shared" si="268"/>
        <v>#N/A</v>
      </c>
      <c r="S164" t="e">
        <f t="shared" si="268"/>
        <v>#N/A</v>
      </c>
      <c r="T164" t="e">
        <f t="shared" si="268"/>
        <v>#N/A</v>
      </c>
      <c r="U164" t="e">
        <f t="shared" si="268"/>
        <v>#N/A</v>
      </c>
      <c r="V164" t="e">
        <f t="shared" si="269"/>
        <v>#N/A</v>
      </c>
      <c r="W164" t="e">
        <f t="shared" si="269"/>
        <v>#N/A</v>
      </c>
      <c r="X164" t="e">
        <f t="shared" si="269"/>
        <v>#N/A</v>
      </c>
      <c r="Y164" t="e">
        <f t="shared" si="269"/>
        <v>#N/A</v>
      </c>
      <c r="Z164" t="e">
        <f t="shared" si="269"/>
        <v>#N/A</v>
      </c>
      <c r="AA164" t="e">
        <f t="shared" si="269"/>
        <v>#N/A</v>
      </c>
      <c r="AB164" t="e">
        <f t="shared" si="269"/>
        <v>#N/A</v>
      </c>
      <c r="AC164" t="e">
        <f t="shared" si="246"/>
        <v>#N/A</v>
      </c>
      <c r="AD164" t="e">
        <f t="shared" si="247"/>
        <v>#N/A</v>
      </c>
      <c r="AE164" t="e">
        <f t="shared" si="248"/>
        <v>#N/A</v>
      </c>
      <c r="AF164" t="e">
        <f t="shared" si="249"/>
        <v>#N/A</v>
      </c>
      <c r="AG164" t="e">
        <f t="shared" si="250"/>
        <v>#N/A</v>
      </c>
      <c r="AH164" t="e">
        <f t="shared" si="251"/>
        <v>#N/A</v>
      </c>
      <c r="AI164" t="e">
        <f t="shared" si="252"/>
        <v>#N/A</v>
      </c>
      <c r="AJ164" t="e">
        <f t="shared" si="253"/>
        <v>#N/A</v>
      </c>
      <c r="AK164" t="e">
        <f t="shared" si="254"/>
        <v>#N/A</v>
      </c>
      <c r="AL164" t="e">
        <f t="shared" si="244"/>
        <v>#N/A</v>
      </c>
      <c r="AM164" t="e">
        <f t="shared" si="265"/>
        <v>#N/A</v>
      </c>
      <c r="AN164" t="e">
        <f t="shared" si="265"/>
        <v>#N/A</v>
      </c>
      <c r="AO164" t="e">
        <f t="shared" si="265"/>
        <v>#N/A</v>
      </c>
      <c r="AP164" t="e">
        <f t="shared" si="265"/>
        <v>#N/A</v>
      </c>
      <c r="AQ164" t="e">
        <f t="shared" si="265"/>
        <v>#N/A</v>
      </c>
      <c r="AR164" t="e">
        <f t="shared" si="265"/>
        <v>#N/A</v>
      </c>
      <c r="AS164" t="e">
        <f t="shared" si="265"/>
        <v>#N/A</v>
      </c>
      <c r="AT164" t="e">
        <f t="shared" si="265"/>
        <v>#N/A</v>
      </c>
      <c r="AU164" t="e">
        <f t="shared" si="270"/>
        <v>#N/A</v>
      </c>
      <c r="AV164" t="e">
        <f t="shared" si="270"/>
        <v>#N/A</v>
      </c>
      <c r="AW164" t="e">
        <f t="shared" si="270"/>
        <v>#N/A</v>
      </c>
      <c r="AX164" t="e">
        <f t="shared" si="270"/>
        <v>#N/A</v>
      </c>
      <c r="AY164" t="e">
        <f t="shared" si="270"/>
        <v>#N/A</v>
      </c>
      <c r="AZ164" t="e">
        <f t="shared" si="270"/>
        <v>#N/A</v>
      </c>
      <c r="BA164" t="e">
        <f t="shared" si="270"/>
        <v>#N/A</v>
      </c>
      <c r="BB164" t="e">
        <f t="shared" si="270"/>
        <v>#N/A</v>
      </c>
      <c r="BC164" t="e">
        <f t="shared" si="270"/>
        <v>#N/A</v>
      </c>
      <c r="BD164" t="e">
        <f t="shared" si="270"/>
        <v>#N/A</v>
      </c>
      <c r="BE164" t="e">
        <f t="shared" si="270"/>
        <v>#N/A</v>
      </c>
      <c r="BF164" t="e">
        <f t="shared" si="270"/>
        <v>#N/A</v>
      </c>
      <c r="BG164" t="e">
        <f t="shared" si="270"/>
        <v>#N/A</v>
      </c>
      <c r="BH164" t="e">
        <f t="shared" si="270"/>
        <v>#N/A</v>
      </c>
      <c r="BI164" t="e">
        <f t="shared" si="270"/>
        <v>#N/A</v>
      </c>
      <c r="BJ164" t="e">
        <f t="shared" si="270"/>
        <v>#N/A</v>
      </c>
      <c r="BK164" t="e">
        <f t="shared" si="270"/>
        <v>#N/A</v>
      </c>
      <c r="BL164" t="e">
        <f t="shared" si="270"/>
        <v>#N/A</v>
      </c>
      <c r="BM164" t="e">
        <f t="shared" si="270"/>
        <v>#N/A</v>
      </c>
      <c r="BN164" t="e">
        <f t="shared" si="270"/>
        <v>#N/A</v>
      </c>
      <c r="BO164" t="e">
        <f t="shared" si="270"/>
        <v>#N/A</v>
      </c>
      <c r="BP164" t="e">
        <f t="shared" si="270"/>
        <v>#N/A</v>
      </c>
      <c r="BQ164" t="e">
        <f t="shared" si="270"/>
        <v>#N/A</v>
      </c>
      <c r="BR164" t="e">
        <f t="shared" si="270"/>
        <v>#N/A</v>
      </c>
      <c r="BS164" t="e">
        <f t="shared" si="270"/>
        <v>#N/A</v>
      </c>
      <c r="BT164" t="e">
        <f t="shared" si="270"/>
        <v>#N/A</v>
      </c>
      <c r="BU164" t="e">
        <f t="shared" si="270"/>
        <v>#N/A</v>
      </c>
      <c r="BV164" t="e">
        <f t="shared" si="264"/>
        <v>#N/A</v>
      </c>
      <c r="BW164" t="e">
        <f t="shared" si="264"/>
        <v>#N/A</v>
      </c>
      <c r="BX164" t="e">
        <f t="shared" si="264"/>
        <v>#N/A</v>
      </c>
      <c r="BY164" t="e">
        <f t="shared" si="264"/>
        <v>#N/A</v>
      </c>
      <c r="BZ164" t="e">
        <f t="shared" si="264"/>
        <v>#N/A</v>
      </c>
      <c r="CA164" t="e">
        <f t="shared" si="264"/>
        <v>#N/A</v>
      </c>
      <c r="CB164" t="e">
        <f t="shared" si="264"/>
        <v>#N/A</v>
      </c>
      <c r="CC164" t="e">
        <f t="shared" si="264"/>
        <v>#N/A</v>
      </c>
      <c r="CD164" t="e">
        <f t="shared" si="264"/>
        <v>#N/A</v>
      </c>
    </row>
    <row r="165" spans="1:82" x14ac:dyDescent="0.25">
      <c r="A165" s="7">
        <f>'DLX - JOLTS'!B166</f>
        <v>41334</v>
      </c>
      <c r="B165" t="e">
        <f t="shared" si="267"/>
        <v>#N/A</v>
      </c>
      <c r="C165" t="e">
        <f t="shared" si="267"/>
        <v>#N/A</v>
      </c>
      <c r="D165" t="e">
        <f t="shared" si="267"/>
        <v>#N/A</v>
      </c>
      <c r="E165" t="e">
        <f t="shared" si="267"/>
        <v>#N/A</v>
      </c>
      <c r="F165" t="e">
        <f t="shared" si="267"/>
        <v>#N/A</v>
      </c>
      <c r="G165" t="e">
        <f t="shared" si="267"/>
        <v>#N/A</v>
      </c>
      <c r="H165" t="e">
        <f t="shared" si="267"/>
        <v>#N/A</v>
      </c>
      <c r="I165" t="e">
        <f t="shared" si="267"/>
        <v>#N/A</v>
      </c>
      <c r="J165" t="e">
        <f t="shared" si="267"/>
        <v>#N/A</v>
      </c>
      <c r="K165" t="e">
        <f t="shared" si="267"/>
        <v>#N/A</v>
      </c>
      <c r="L165" t="e">
        <f t="shared" si="268"/>
        <v>#N/A</v>
      </c>
      <c r="M165" t="e">
        <f t="shared" si="268"/>
        <v>#N/A</v>
      </c>
      <c r="N165" t="e">
        <f t="shared" si="268"/>
        <v>#N/A</v>
      </c>
      <c r="O165" t="e">
        <f t="shared" si="268"/>
        <v>#N/A</v>
      </c>
      <c r="P165" t="e">
        <f t="shared" si="268"/>
        <v>#N/A</v>
      </c>
      <c r="Q165" t="e">
        <f t="shared" si="268"/>
        <v>#N/A</v>
      </c>
      <c r="R165" t="e">
        <f t="shared" si="268"/>
        <v>#N/A</v>
      </c>
      <c r="S165" t="e">
        <f t="shared" si="268"/>
        <v>#N/A</v>
      </c>
      <c r="T165" t="e">
        <f t="shared" si="268"/>
        <v>#N/A</v>
      </c>
      <c r="U165" t="e">
        <f t="shared" si="268"/>
        <v>#N/A</v>
      </c>
      <c r="V165" t="e">
        <f t="shared" si="269"/>
        <v>#N/A</v>
      </c>
      <c r="W165" t="e">
        <f t="shared" si="269"/>
        <v>#N/A</v>
      </c>
      <c r="X165" t="e">
        <f t="shared" si="269"/>
        <v>#N/A</v>
      </c>
      <c r="Y165" t="e">
        <f t="shared" si="269"/>
        <v>#N/A</v>
      </c>
      <c r="Z165" t="e">
        <f t="shared" si="269"/>
        <v>#N/A</v>
      </c>
      <c r="AA165" t="e">
        <f t="shared" si="269"/>
        <v>#N/A</v>
      </c>
      <c r="AB165" t="e">
        <f t="shared" si="269"/>
        <v>#N/A</v>
      </c>
      <c r="AC165" t="e">
        <f t="shared" si="246"/>
        <v>#N/A</v>
      </c>
      <c r="AD165" t="e">
        <f t="shared" si="247"/>
        <v>#N/A</v>
      </c>
      <c r="AE165" t="e">
        <f t="shared" si="248"/>
        <v>#N/A</v>
      </c>
      <c r="AF165" t="e">
        <f t="shared" si="249"/>
        <v>#N/A</v>
      </c>
      <c r="AG165" t="e">
        <f t="shared" si="250"/>
        <v>#N/A</v>
      </c>
      <c r="AH165" t="e">
        <f t="shared" si="251"/>
        <v>#N/A</v>
      </c>
      <c r="AI165" t="e">
        <f t="shared" si="252"/>
        <v>#N/A</v>
      </c>
      <c r="AJ165" t="e">
        <f t="shared" si="253"/>
        <v>#N/A</v>
      </c>
      <c r="AK165" t="e">
        <f t="shared" si="254"/>
        <v>#N/A</v>
      </c>
      <c r="AL165" t="e">
        <f t="shared" si="244"/>
        <v>#N/A</v>
      </c>
      <c r="AM165" t="e">
        <f t="shared" si="265"/>
        <v>#N/A</v>
      </c>
      <c r="AN165" t="e">
        <f t="shared" si="265"/>
        <v>#N/A</v>
      </c>
      <c r="AO165" t="e">
        <f t="shared" si="265"/>
        <v>#N/A</v>
      </c>
      <c r="AP165" t="e">
        <f t="shared" si="265"/>
        <v>#N/A</v>
      </c>
      <c r="AQ165" t="e">
        <f t="shared" si="265"/>
        <v>#N/A</v>
      </c>
      <c r="AR165" t="e">
        <f t="shared" si="265"/>
        <v>#N/A</v>
      </c>
      <c r="AS165" t="e">
        <f t="shared" si="265"/>
        <v>#N/A</v>
      </c>
      <c r="AT165" t="e">
        <f t="shared" si="265"/>
        <v>#N/A</v>
      </c>
      <c r="AU165" t="e">
        <f t="shared" si="270"/>
        <v>#N/A</v>
      </c>
      <c r="AV165" t="e">
        <f t="shared" si="270"/>
        <v>#N/A</v>
      </c>
      <c r="AW165" t="e">
        <f t="shared" si="270"/>
        <v>#N/A</v>
      </c>
      <c r="AX165" t="e">
        <f t="shared" si="270"/>
        <v>#N/A</v>
      </c>
      <c r="AY165" t="e">
        <f t="shared" si="270"/>
        <v>#N/A</v>
      </c>
      <c r="AZ165" t="e">
        <f t="shared" si="270"/>
        <v>#N/A</v>
      </c>
      <c r="BA165" t="e">
        <f t="shared" si="270"/>
        <v>#N/A</v>
      </c>
      <c r="BB165" t="e">
        <f t="shared" si="270"/>
        <v>#N/A</v>
      </c>
      <c r="BC165" t="e">
        <f t="shared" si="270"/>
        <v>#N/A</v>
      </c>
      <c r="BD165" t="e">
        <f t="shared" si="270"/>
        <v>#N/A</v>
      </c>
      <c r="BE165" t="e">
        <f t="shared" si="270"/>
        <v>#N/A</v>
      </c>
      <c r="BF165" t="e">
        <f t="shared" si="270"/>
        <v>#N/A</v>
      </c>
      <c r="BG165" t="e">
        <f t="shared" si="270"/>
        <v>#N/A</v>
      </c>
      <c r="BH165" t="e">
        <f t="shared" si="270"/>
        <v>#N/A</v>
      </c>
      <c r="BI165" t="e">
        <f t="shared" si="270"/>
        <v>#N/A</v>
      </c>
      <c r="BJ165" t="e">
        <f t="shared" si="270"/>
        <v>#N/A</v>
      </c>
      <c r="BK165" t="e">
        <f t="shared" si="270"/>
        <v>#N/A</v>
      </c>
      <c r="BL165" t="e">
        <f t="shared" si="270"/>
        <v>#N/A</v>
      </c>
      <c r="BM165" t="e">
        <f t="shared" si="270"/>
        <v>#N/A</v>
      </c>
      <c r="BN165" t="e">
        <f t="shared" si="270"/>
        <v>#N/A</v>
      </c>
      <c r="BO165" t="e">
        <f t="shared" si="270"/>
        <v>#N/A</v>
      </c>
      <c r="BP165" t="e">
        <f t="shared" si="270"/>
        <v>#N/A</v>
      </c>
      <c r="BQ165" t="e">
        <f t="shared" si="270"/>
        <v>#N/A</v>
      </c>
      <c r="BR165" t="e">
        <f t="shared" si="270"/>
        <v>#N/A</v>
      </c>
      <c r="BS165" t="e">
        <f t="shared" si="270"/>
        <v>#N/A</v>
      </c>
      <c r="BT165" t="e">
        <f t="shared" si="270"/>
        <v>#N/A</v>
      </c>
      <c r="BU165" t="e">
        <f t="shared" si="270"/>
        <v>#N/A</v>
      </c>
      <c r="BV165" t="e">
        <f t="shared" si="264"/>
        <v>#N/A</v>
      </c>
      <c r="BW165" t="e">
        <f t="shared" si="264"/>
        <v>#N/A</v>
      </c>
      <c r="BX165" t="e">
        <f t="shared" si="264"/>
        <v>#N/A</v>
      </c>
      <c r="BY165" t="e">
        <f t="shared" si="264"/>
        <v>#N/A</v>
      </c>
      <c r="BZ165" t="e">
        <f t="shared" si="264"/>
        <v>#N/A</v>
      </c>
      <c r="CA165" t="e">
        <f t="shared" si="264"/>
        <v>#N/A</v>
      </c>
      <c r="CB165" t="e">
        <f t="shared" si="264"/>
        <v>#N/A</v>
      </c>
      <c r="CC165" t="e">
        <f t="shared" si="264"/>
        <v>#N/A</v>
      </c>
      <c r="CD165" t="e">
        <f t="shared" si="264"/>
        <v>#N/A</v>
      </c>
    </row>
    <row r="166" spans="1:82" x14ac:dyDescent="0.25">
      <c r="A166" s="7">
        <f>'DLX - JOLTS'!B167</f>
        <v>41365</v>
      </c>
      <c r="B166" t="e">
        <f t="shared" si="267"/>
        <v>#N/A</v>
      </c>
      <c r="C166" t="e">
        <f t="shared" si="267"/>
        <v>#N/A</v>
      </c>
      <c r="D166" t="e">
        <f t="shared" si="267"/>
        <v>#N/A</v>
      </c>
      <c r="E166" t="e">
        <f t="shared" si="267"/>
        <v>#N/A</v>
      </c>
      <c r="F166" t="e">
        <f t="shared" si="267"/>
        <v>#N/A</v>
      </c>
      <c r="G166" t="e">
        <f t="shared" si="267"/>
        <v>#N/A</v>
      </c>
      <c r="H166" t="e">
        <f t="shared" si="267"/>
        <v>#N/A</v>
      </c>
      <c r="I166" t="e">
        <f t="shared" si="267"/>
        <v>#N/A</v>
      </c>
      <c r="J166" t="e">
        <f t="shared" si="267"/>
        <v>#N/A</v>
      </c>
      <c r="K166" t="e">
        <f t="shared" si="267"/>
        <v>#N/A</v>
      </c>
      <c r="L166" t="e">
        <f t="shared" si="268"/>
        <v>#N/A</v>
      </c>
      <c r="M166" t="e">
        <f t="shared" si="268"/>
        <v>#N/A</v>
      </c>
      <c r="N166" t="e">
        <f t="shared" si="268"/>
        <v>#N/A</v>
      </c>
      <c r="O166" t="e">
        <f t="shared" si="268"/>
        <v>#N/A</v>
      </c>
      <c r="P166" t="e">
        <f t="shared" si="268"/>
        <v>#N/A</v>
      </c>
      <c r="Q166" t="e">
        <f t="shared" si="268"/>
        <v>#N/A</v>
      </c>
      <c r="R166" t="e">
        <f t="shared" si="268"/>
        <v>#N/A</v>
      </c>
      <c r="S166" t="e">
        <f t="shared" si="268"/>
        <v>#N/A</v>
      </c>
      <c r="T166" t="e">
        <f t="shared" si="268"/>
        <v>#N/A</v>
      </c>
      <c r="U166" t="e">
        <f t="shared" si="268"/>
        <v>#N/A</v>
      </c>
      <c r="V166" t="e">
        <f t="shared" si="269"/>
        <v>#N/A</v>
      </c>
      <c r="W166" t="e">
        <f t="shared" si="269"/>
        <v>#N/A</v>
      </c>
      <c r="X166" t="e">
        <f t="shared" si="269"/>
        <v>#N/A</v>
      </c>
      <c r="Y166" t="e">
        <f t="shared" si="269"/>
        <v>#N/A</v>
      </c>
      <c r="Z166" t="e">
        <f t="shared" si="269"/>
        <v>#N/A</v>
      </c>
      <c r="AA166" t="e">
        <f t="shared" si="269"/>
        <v>#N/A</v>
      </c>
      <c r="AB166" t="e">
        <f t="shared" si="269"/>
        <v>#N/A</v>
      </c>
      <c r="AC166" t="e">
        <f t="shared" si="246"/>
        <v>#N/A</v>
      </c>
      <c r="AD166" t="e">
        <f t="shared" si="247"/>
        <v>#N/A</v>
      </c>
      <c r="AE166" t="e">
        <f t="shared" si="248"/>
        <v>#N/A</v>
      </c>
      <c r="AF166" t="e">
        <f t="shared" si="249"/>
        <v>#N/A</v>
      </c>
      <c r="AG166" t="e">
        <f t="shared" si="250"/>
        <v>#N/A</v>
      </c>
      <c r="AH166" t="e">
        <f t="shared" si="251"/>
        <v>#N/A</v>
      </c>
      <c r="AI166" t="e">
        <f t="shared" si="252"/>
        <v>#N/A</v>
      </c>
      <c r="AJ166" t="e">
        <f t="shared" si="253"/>
        <v>#N/A</v>
      </c>
      <c r="AK166" t="e">
        <f t="shared" si="254"/>
        <v>#N/A</v>
      </c>
      <c r="AL166" t="e">
        <f t="shared" si="244"/>
        <v>#N/A</v>
      </c>
      <c r="AM166" t="e">
        <f t="shared" si="265"/>
        <v>#N/A</v>
      </c>
      <c r="AN166" t="e">
        <f t="shared" si="265"/>
        <v>#N/A</v>
      </c>
      <c r="AO166" t="e">
        <f t="shared" si="265"/>
        <v>#N/A</v>
      </c>
      <c r="AP166" t="e">
        <f t="shared" si="265"/>
        <v>#N/A</v>
      </c>
      <c r="AQ166" t="e">
        <f t="shared" si="265"/>
        <v>#N/A</v>
      </c>
      <c r="AR166" t="e">
        <f t="shared" si="265"/>
        <v>#N/A</v>
      </c>
      <c r="AS166" t="e">
        <f t="shared" si="265"/>
        <v>#N/A</v>
      </c>
      <c r="AT166" t="e">
        <f t="shared" si="265"/>
        <v>#N/A</v>
      </c>
      <c r="AU166" t="e">
        <f t="shared" si="270"/>
        <v>#N/A</v>
      </c>
      <c r="AV166" t="e">
        <f t="shared" si="270"/>
        <v>#N/A</v>
      </c>
      <c r="AW166" t="e">
        <f t="shared" si="270"/>
        <v>#N/A</v>
      </c>
      <c r="AX166" t="e">
        <f t="shared" si="270"/>
        <v>#N/A</v>
      </c>
      <c r="AY166" t="e">
        <f t="shared" si="270"/>
        <v>#N/A</v>
      </c>
      <c r="AZ166" t="e">
        <f t="shared" si="270"/>
        <v>#N/A</v>
      </c>
      <c r="BA166" t="e">
        <f t="shared" si="270"/>
        <v>#N/A</v>
      </c>
      <c r="BB166" t="e">
        <f t="shared" si="270"/>
        <v>#N/A</v>
      </c>
      <c r="BC166" t="e">
        <f t="shared" si="270"/>
        <v>#N/A</v>
      </c>
      <c r="BD166" t="e">
        <f t="shared" si="270"/>
        <v>#N/A</v>
      </c>
      <c r="BE166" t="e">
        <f t="shared" si="270"/>
        <v>#N/A</v>
      </c>
      <c r="BF166" t="e">
        <f t="shared" si="270"/>
        <v>#N/A</v>
      </c>
      <c r="BG166" t="e">
        <f t="shared" si="270"/>
        <v>#N/A</v>
      </c>
      <c r="BH166" t="e">
        <f t="shared" si="270"/>
        <v>#N/A</v>
      </c>
      <c r="BI166" t="e">
        <f t="shared" si="270"/>
        <v>#N/A</v>
      </c>
      <c r="BJ166" t="e">
        <f t="shared" si="270"/>
        <v>#N/A</v>
      </c>
      <c r="BK166" t="e">
        <f t="shared" si="270"/>
        <v>#N/A</v>
      </c>
      <c r="BL166" t="e">
        <f t="shared" si="270"/>
        <v>#N/A</v>
      </c>
      <c r="BM166" t="e">
        <f t="shared" si="270"/>
        <v>#N/A</v>
      </c>
      <c r="BN166" t="e">
        <f t="shared" si="270"/>
        <v>#N/A</v>
      </c>
      <c r="BO166" t="e">
        <f t="shared" si="270"/>
        <v>#N/A</v>
      </c>
      <c r="BP166" t="e">
        <f t="shared" si="270"/>
        <v>#N/A</v>
      </c>
      <c r="BQ166" t="e">
        <f t="shared" si="270"/>
        <v>#N/A</v>
      </c>
      <c r="BR166" t="e">
        <f t="shared" si="270"/>
        <v>#N/A</v>
      </c>
      <c r="BS166" t="e">
        <f t="shared" si="270"/>
        <v>#N/A</v>
      </c>
      <c r="BT166" t="e">
        <f t="shared" si="270"/>
        <v>#N/A</v>
      </c>
      <c r="BU166" t="e">
        <f t="shared" si="270"/>
        <v>#N/A</v>
      </c>
      <c r="BV166" t="e">
        <f t="shared" si="264"/>
        <v>#N/A</v>
      </c>
      <c r="BW166" t="e">
        <f t="shared" si="264"/>
        <v>#N/A</v>
      </c>
      <c r="BX166" t="e">
        <f t="shared" si="264"/>
        <v>#N/A</v>
      </c>
      <c r="BY166" t="e">
        <f t="shared" si="264"/>
        <v>#N/A</v>
      </c>
      <c r="BZ166" t="e">
        <f t="shared" si="264"/>
        <v>#N/A</v>
      </c>
      <c r="CA166" t="e">
        <f t="shared" si="264"/>
        <v>#N/A</v>
      </c>
      <c r="CB166" t="e">
        <f t="shared" si="264"/>
        <v>#N/A</v>
      </c>
      <c r="CC166" t="e">
        <f t="shared" si="264"/>
        <v>#N/A</v>
      </c>
      <c r="CD166" t="e">
        <f t="shared" si="264"/>
        <v>#N/A</v>
      </c>
    </row>
    <row r="167" spans="1:82" x14ac:dyDescent="0.25">
      <c r="A167" s="7">
        <f>'DLX - JOLTS'!B168</f>
        <v>41395</v>
      </c>
      <c r="B167" t="e">
        <f t="shared" ref="B167:K176" si="271">VLOOKUP($A167,JOLTS_data,B$3+1)</f>
        <v>#N/A</v>
      </c>
      <c r="C167" t="e">
        <f t="shared" si="271"/>
        <v>#N/A</v>
      </c>
      <c r="D167" t="e">
        <f t="shared" si="271"/>
        <v>#N/A</v>
      </c>
      <c r="E167" t="e">
        <f t="shared" si="271"/>
        <v>#N/A</v>
      </c>
      <c r="F167" t="e">
        <f t="shared" si="271"/>
        <v>#N/A</v>
      </c>
      <c r="G167" t="e">
        <f t="shared" si="271"/>
        <v>#N/A</v>
      </c>
      <c r="H167" t="e">
        <f t="shared" si="271"/>
        <v>#N/A</v>
      </c>
      <c r="I167" t="e">
        <f t="shared" si="271"/>
        <v>#N/A</v>
      </c>
      <c r="J167" t="e">
        <f t="shared" si="271"/>
        <v>#N/A</v>
      </c>
      <c r="K167" t="e">
        <f t="shared" si="271"/>
        <v>#N/A</v>
      </c>
      <c r="L167" t="e">
        <f t="shared" ref="L167:U176" si="272">VLOOKUP($A167,JOLTS_data,L$3+1)</f>
        <v>#N/A</v>
      </c>
      <c r="M167" t="e">
        <f t="shared" si="272"/>
        <v>#N/A</v>
      </c>
      <c r="N167" t="e">
        <f t="shared" si="272"/>
        <v>#N/A</v>
      </c>
      <c r="O167" t="e">
        <f t="shared" si="272"/>
        <v>#N/A</v>
      </c>
      <c r="P167" t="e">
        <f t="shared" si="272"/>
        <v>#N/A</v>
      </c>
      <c r="Q167" t="e">
        <f t="shared" si="272"/>
        <v>#N/A</v>
      </c>
      <c r="R167" t="e">
        <f t="shared" si="272"/>
        <v>#N/A</v>
      </c>
      <c r="S167" t="e">
        <f t="shared" si="272"/>
        <v>#N/A</v>
      </c>
      <c r="T167" t="e">
        <f t="shared" si="272"/>
        <v>#N/A</v>
      </c>
      <c r="U167" t="e">
        <f t="shared" si="272"/>
        <v>#N/A</v>
      </c>
      <c r="V167" t="e">
        <f t="shared" ref="V167:AB176" si="273">VLOOKUP($A167,JOLTS_data,V$3+1)</f>
        <v>#N/A</v>
      </c>
      <c r="W167" t="e">
        <f t="shared" si="273"/>
        <v>#N/A</v>
      </c>
      <c r="X167" t="e">
        <f t="shared" si="273"/>
        <v>#N/A</v>
      </c>
      <c r="Y167" t="e">
        <f t="shared" si="273"/>
        <v>#N/A</v>
      </c>
      <c r="Z167" t="e">
        <f t="shared" si="273"/>
        <v>#N/A</v>
      </c>
      <c r="AA167" t="e">
        <f t="shared" si="273"/>
        <v>#N/A</v>
      </c>
      <c r="AB167" t="e">
        <f t="shared" si="273"/>
        <v>#N/A</v>
      </c>
      <c r="AC167" t="e">
        <f t="shared" si="246"/>
        <v>#N/A</v>
      </c>
      <c r="AD167" t="e">
        <f t="shared" si="247"/>
        <v>#N/A</v>
      </c>
      <c r="AE167" t="e">
        <f t="shared" si="248"/>
        <v>#N/A</v>
      </c>
      <c r="AF167" t="e">
        <f t="shared" si="249"/>
        <v>#N/A</v>
      </c>
      <c r="AG167" t="e">
        <f t="shared" si="250"/>
        <v>#N/A</v>
      </c>
      <c r="AH167" t="e">
        <f t="shared" si="251"/>
        <v>#N/A</v>
      </c>
      <c r="AI167" t="e">
        <f t="shared" si="252"/>
        <v>#N/A</v>
      </c>
      <c r="AJ167" t="e">
        <f t="shared" si="253"/>
        <v>#N/A</v>
      </c>
      <c r="AK167" t="e">
        <f t="shared" si="254"/>
        <v>#N/A</v>
      </c>
      <c r="AL167" t="e">
        <f t="shared" si="244"/>
        <v>#N/A</v>
      </c>
      <c r="AM167" t="e">
        <f t="shared" si="265"/>
        <v>#N/A</v>
      </c>
      <c r="AN167" t="e">
        <f t="shared" si="265"/>
        <v>#N/A</v>
      </c>
      <c r="AO167" t="e">
        <f t="shared" si="265"/>
        <v>#N/A</v>
      </c>
      <c r="AP167" t="e">
        <f t="shared" si="265"/>
        <v>#N/A</v>
      </c>
      <c r="AQ167" t="e">
        <f t="shared" si="265"/>
        <v>#N/A</v>
      </c>
      <c r="AR167" t="e">
        <f t="shared" si="265"/>
        <v>#N/A</v>
      </c>
      <c r="AS167" t="e">
        <f t="shared" si="265"/>
        <v>#N/A</v>
      </c>
      <c r="AT167" t="e">
        <f t="shared" si="265"/>
        <v>#N/A</v>
      </c>
      <c r="AU167" t="e">
        <f t="shared" si="270"/>
        <v>#N/A</v>
      </c>
      <c r="AV167" t="e">
        <f t="shared" si="270"/>
        <v>#N/A</v>
      </c>
      <c r="AW167" t="e">
        <f t="shared" si="270"/>
        <v>#N/A</v>
      </c>
      <c r="AX167" t="e">
        <f t="shared" si="270"/>
        <v>#N/A</v>
      </c>
      <c r="AY167" t="e">
        <f t="shared" si="270"/>
        <v>#N/A</v>
      </c>
      <c r="AZ167" t="e">
        <f t="shared" si="270"/>
        <v>#N/A</v>
      </c>
      <c r="BA167" t="e">
        <f t="shared" si="270"/>
        <v>#N/A</v>
      </c>
      <c r="BB167" t="e">
        <f t="shared" si="270"/>
        <v>#N/A</v>
      </c>
      <c r="BC167" t="e">
        <f t="shared" si="270"/>
        <v>#N/A</v>
      </c>
      <c r="BD167" t="e">
        <f t="shared" si="270"/>
        <v>#N/A</v>
      </c>
      <c r="BE167" t="e">
        <f t="shared" si="270"/>
        <v>#N/A</v>
      </c>
      <c r="BF167" t="e">
        <f t="shared" si="270"/>
        <v>#N/A</v>
      </c>
      <c r="BG167" t="e">
        <f t="shared" si="270"/>
        <v>#N/A</v>
      </c>
      <c r="BH167" t="e">
        <f t="shared" si="270"/>
        <v>#N/A</v>
      </c>
      <c r="BI167" t="e">
        <f t="shared" si="270"/>
        <v>#N/A</v>
      </c>
      <c r="BJ167" t="e">
        <f t="shared" si="270"/>
        <v>#N/A</v>
      </c>
      <c r="BK167" t="e">
        <f t="shared" si="270"/>
        <v>#N/A</v>
      </c>
      <c r="BL167" t="e">
        <f t="shared" si="270"/>
        <v>#N/A</v>
      </c>
      <c r="BM167" t="e">
        <f t="shared" si="270"/>
        <v>#N/A</v>
      </c>
      <c r="BN167" t="e">
        <f t="shared" si="270"/>
        <v>#N/A</v>
      </c>
      <c r="BO167" t="e">
        <f t="shared" si="270"/>
        <v>#N/A</v>
      </c>
      <c r="BP167" t="e">
        <f t="shared" si="270"/>
        <v>#N/A</v>
      </c>
      <c r="BQ167" t="e">
        <f t="shared" si="270"/>
        <v>#N/A</v>
      </c>
      <c r="BR167" t="e">
        <f t="shared" si="270"/>
        <v>#N/A</v>
      </c>
      <c r="BS167" t="e">
        <f t="shared" si="270"/>
        <v>#N/A</v>
      </c>
      <c r="BT167" t="e">
        <f t="shared" si="270"/>
        <v>#N/A</v>
      </c>
      <c r="BU167" t="e">
        <f t="shared" si="270"/>
        <v>#N/A</v>
      </c>
      <c r="BV167" t="e">
        <f t="shared" ref="BV167:CD182" si="274">VLOOKUP($A167,JOLTS_data,BV$3+1)</f>
        <v>#N/A</v>
      </c>
      <c r="BW167" t="e">
        <f t="shared" si="274"/>
        <v>#N/A</v>
      </c>
      <c r="BX167" t="e">
        <f t="shared" si="274"/>
        <v>#N/A</v>
      </c>
      <c r="BY167" t="e">
        <f t="shared" si="274"/>
        <v>#N/A</v>
      </c>
      <c r="BZ167" t="e">
        <f t="shared" si="274"/>
        <v>#N/A</v>
      </c>
      <c r="CA167" t="e">
        <f t="shared" si="274"/>
        <v>#N/A</v>
      </c>
      <c r="CB167" t="e">
        <f t="shared" si="274"/>
        <v>#N/A</v>
      </c>
      <c r="CC167" t="e">
        <f t="shared" si="274"/>
        <v>#N/A</v>
      </c>
      <c r="CD167" t="e">
        <f t="shared" si="274"/>
        <v>#N/A</v>
      </c>
    </row>
    <row r="168" spans="1:82" x14ac:dyDescent="0.25">
      <c r="A168" s="7">
        <f>'DLX - JOLTS'!B169</f>
        <v>41426</v>
      </c>
      <c r="B168" t="e">
        <f t="shared" si="271"/>
        <v>#N/A</v>
      </c>
      <c r="C168" t="e">
        <f t="shared" si="271"/>
        <v>#N/A</v>
      </c>
      <c r="D168" t="e">
        <f t="shared" si="271"/>
        <v>#N/A</v>
      </c>
      <c r="E168" t="e">
        <f t="shared" si="271"/>
        <v>#N/A</v>
      </c>
      <c r="F168" t="e">
        <f t="shared" si="271"/>
        <v>#N/A</v>
      </c>
      <c r="G168" t="e">
        <f t="shared" si="271"/>
        <v>#N/A</v>
      </c>
      <c r="H168" t="e">
        <f t="shared" si="271"/>
        <v>#N/A</v>
      </c>
      <c r="I168" t="e">
        <f t="shared" si="271"/>
        <v>#N/A</v>
      </c>
      <c r="J168" t="e">
        <f t="shared" si="271"/>
        <v>#N/A</v>
      </c>
      <c r="K168" t="e">
        <f t="shared" si="271"/>
        <v>#N/A</v>
      </c>
      <c r="L168" t="e">
        <f t="shared" si="272"/>
        <v>#N/A</v>
      </c>
      <c r="M168" t="e">
        <f t="shared" si="272"/>
        <v>#N/A</v>
      </c>
      <c r="N168" t="e">
        <f t="shared" si="272"/>
        <v>#N/A</v>
      </c>
      <c r="O168" t="e">
        <f t="shared" si="272"/>
        <v>#N/A</v>
      </c>
      <c r="P168" t="e">
        <f t="shared" si="272"/>
        <v>#N/A</v>
      </c>
      <c r="Q168" t="e">
        <f t="shared" si="272"/>
        <v>#N/A</v>
      </c>
      <c r="R168" t="e">
        <f t="shared" si="272"/>
        <v>#N/A</v>
      </c>
      <c r="S168" t="e">
        <f t="shared" si="272"/>
        <v>#N/A</v>
      </c>
      <c r="T168" t="e">
        <f t="shared" si="272"/>
        <v>#N/A</v>
      </c>
      <c r="U168" t="e">
        <f t="shared" si="272"/>
        <v>#N/A</v>
      </c>
      <c r="V168" t="e">
        <f t="shared" si="273"/>
        <v>#N/A</v>
      </c>
      <c r="W168" t="e">
        <f t="shared" si="273"/>
        <v>#N/A</v>
      </c>
      <c r="X168" t="e">
        <f t="shared" si="273"/>
        <v>#N/A</v>
      </c>
      <c r="Y168" t="e">
        <f t="shared" si="273"/>
        <v>#N/A</v>
      </c>
      <c r="Z168" t="e">
        <f t="shared" si="273"/>
        <v>#N/A</v>
      </c>
      <c r="AA168" t="e">
        <f t="shared" si="273"/>
        <v>#N/A</v>
      </c>
      <c r="AB168" t="e">
        <f t="shared" si="273"/>
        <v>#N/A</v>
      </c>
      <c r="AC168" t="e">
        <f t="shared" si="246"/>
        <v>#N/A</v>
      </c>
      <c r="AD168" t="e">
        <f t="shared" si="247"/>
        <v>#N/A</v>
      </c>
      <c r="AE168" t="e">
        <f t="shared" si="248"/>
        <v>#N/A</v>
      </c>
      <c r="AF168" t="e">
        <f t="shared" si="249"/>
        <v>#N/A</v>
      </c>
      <c r="AG168" t="e">
        <f t="shared" si="250"/>
        <v>#N/A</v>
      </c>
      <c r="AH168" t="e">
        <f t="shared" si="251"/>
        <v>#N/A</v>
      </c>
      <c r="AI168" t="e">
        <f t="shared" si="252"/>
        <v>#N/A</v>
      </c>
      <c r="AJ168" t="e">
        <f t="shared" si="253"/>
        <v>#N/A</v>
      </c>
      <c r="AK168" t="e">
        <f t="shared" si="254"/>
        <v>#N/A</v>
      </c>
      <c r="AL168" t="e">
        <f t="shared" si="244"/>
        <v>#N/A</v>
      </c>
      <c r="AM168" t="e">
        <f t="shared" si="265"/>
        <v>#N/A</v>
      </c>
      <c r="AN168" t="e">
        <f t="shared" si="265"/>
        <v>#N/A</v>
      </c>
      <c r="AO168" t="e">
        <f t="shared" si="265"/>
        <v>#N/A</v>
      </c>
      <c r="AP168" t="e">
        <f t="shared" si="265"/>
        <v>#N/A</v>
      </c>
      <c r="AQ168" t="e">
        <f t="shared" si="265"/>
        <v>#N/A</v>
      </c>
      <c r="AR168" t="e">
        <f t="shared" si="265"/>
        <v>#N/A</v>
      </c>
      <c r="AS168" t="e">
        <f t="shared" si="265"/>
        <v>#N/A</v>
      </c>
      <c r="AT168" t="e">
        <f t="shared" si="265"/>
        <v>#N/A</v>
      </c>
      <c r="AU168" t="e">
        <f t="shared" si="270"/>
        <v>#N/A</v>
      </c>
      <c r="AV168" t="e">
        <f t="shared" si="270"/>
        <v>#N/A</v>
      </c>
      <c r="AW168" t="e">
        <f t="shared" si="270"/>
        <v>#N/A</v>
      </c>
      <c r="AX168" t="e">
        <f t="shared" si="270"/>
        <v>#N/A</v>
      </c>
      <c r="AY168" t="e">
        <f t="shared" si="270"/>
        <v>#N/A</v>
      </c>
      <c r="AZ168" t="e">
        <f t="shared" si="270"/>
        <v>#N/A</v>
      </c>
      <c r="BA168" t="e">
        <f t="shared" si="270"/>
        <v>#N/A</v>
      </c>
      <c r="BB168" t="e">
        <f t="shared" si="270"/>
        <v>#N/A</v>
      </c>
      <c r="BC168" t="e">
        <f t="shared" si="270"/>
        <v>#N/A</v>
      </c>
      <c r="BD168" t="e">
        <f t="shared" si="270"/>
        <v>#N/A</v>
      </c>
      <c r="BE168" t="e">
        <f t="shared" si="270"/>
        <v>#N/A</v>
      </c>
      <c r="BF168" t="e">
        <f t="shared" si="270"/>
        <v>#N/A</v>
      </c>
      <c r="BG168" t="e">
        <f t="shared" ref="AU168:BU174" si="275">VLOOKUP($A168,JOLTS_data,BG$3+1)</f>
        <v>#N/A</v>
      </c>
      <c r="BH168" t="e">
        <f t="shared" si="275"/>
        <v>#N/A</v>
      </c>
      <c r="BI168" t="e">
        <f t="shared" si="275"/>
        <v>#N/A</v>
      </c>
      <c r="BJ168" t="e">
        <f t="shared" si="275"/>
        <v>#N/A</v>
      </c>
      <c r="BK168" t="e">
        <f t="shared" si="275"/>
        <v>#N/A</v>
      </c>
      <c r="BL168" t="e">
        <f t="shared" si="275"/>
        <v>#N/A</v>
      </c>
      <c r="BM168" t="e">
        <f t="shared" si="275"/>
        <v>#N/A</v>
      </c>
      <c r="BN168" t="e">
        <f t="shared" si="275"/>
        <v>#N/A</v>
      </c>
      <c r="BO168" t="e">
        <f t="shared" si="275"/>
        <v>#N/A</v>
      </c>
      <c r="BP168" t="e">
        <f t="shared" si="275"/>
        <v>#N/A</v>
      </c>
      <c r="BQ168" t="e">
        <f t="shared" si="275"/>
        <v>#N/A</v>
      </c>
      <c r="BR168" t="e">
        <f t="shared" si="275"/>
        <v>#N/A</v>
      </c>
      <c r="BS168" t="e">
        <f t="shared" si="275"/>
        <v>#N/A</v>
      </c>
      <c r="BT168" t="e">
        <f t="shared" si="275"/>
        <v>#N/A</v>
      </c>
      <c r="BU168" t="e">
        <f t="shared" si="275"/>
        <v>#N/A</v>
      </c>
      <c r="BV168" t="e">
        <f t="shared" si="274"/>
        <v>#N/A</v>
      </c>
      <c r="BW168" t="e">
        <f t="shared" si="274"/>
        <v>#N/A</v>
      </c>
      <c r="BX168" t="e">
        <f t="shared" si="274"/>
        <v>#N/A</v>
      </c>
      <c r="BY168" t="e">
        <f t="shared" si="274"/>
        <v>#N/A</v>
      </c>
      <c r="BZ168" t="e">
        <f t="shared" si="274"/>
        <v>#N/A</v>
      </c>
      <c r="CA168" t="e">
        <f t="shared" si="274"/>
        <v>#N/A</v>
      </c>
      <c r="CB168" t="e">
        <f t="shared" si="274"/>
        <v>#N/A</v>
      </c>
      <c r="CC168" t="e">
        <f t="shared" si="274"/>
        <v>#N/A</v>
      </c>
      <c r="CD168" t="e">
        <f t="shared" si="274"/>
        <v>#N/A</v>
      </c>
    </row>
    <row r="169" spans="1:82" x14ac:dyDescent="0.25">
      <c r="A169" s="7">
        <f>'DLX - JOLTS'!B170</f>
        <v>41456</v>
      </c>
      <c r="B169" t="e">
        <f t="shared" si="271"/>
        <v>#N/A</v>
      </c>
      <c r="C169" t="e">
        <f t="shared" si="271"/>
        <v>#N/A</v>
      </c>
      <c r="D169" t="e">
        <f t="shared" si="271"/>
        <v>#N/A</v>
      </c>
      <c r="E169" t="e">
        <f t="shared" si="271"/>
        <v>#N/A</v>
      </c>
      <c r="F169" t="e">
        <f t="shared" si="271"/>
        <v>#N/A</v>
      </c>
      <c r="G169" t="e">
        <f t="shared" si="271"/>
        <v>#N/A</v>
      </c>
      <c r="H169" t="e">
        <f t="shared" si="271"/>
        <v>#N/A</v>
      </c>
      <c r="I169" t="e">
        <f t="shared" si="271"/>
        <v>#N/A</v>
      </c>
      <c r="J169" t="e">
        <f t="shared" si="271"/>
        <v>#N/A</v>
      </c>
      <c r="K169" t="e">
        <f t="shared" si="271"/>
        <v>#N/A</v>
      </c>
      <c r="L169" t="e">
        <f t="shared" si="272"/>
        <v>#N/A</v>
      </c>
      <c r="M169" t="e">
        <f t="shared" si="272"/>
        <v>#N/A</v>
      </c>
      <c r="N169" t="e">
        <f t="shared" si="272"/>
        <v>#N/A</v>
      </c>
      <c r="O169" t="e">
        <f t="shared" si="272"/>
        <v>#N/A</v>
      </c>
      <c r="P169" t="e">
        <f t="shared" si="272"/>
        <v>#N/A</v>
      </c>
      <c r="Q169" t="e">
        <f t="shared" si="272"/>
        <v>#N/A</v>
      </c>
      <c r="R169" t="e">
        <f t="shared" si="272"/>
        <v>#N/A</v>
      </c>
      <c r="S169" t="e">
        <f t="shared" si="272"/>
        <v>#N/A</v>
      </c>
      <c r="T169" t="e">
        <f t="shared" si="272"/>
        <v>#N/A</v>
      </c>
      <c r="U169" t="e">
        <f t="shared" si="272"/>
        <v>#N/A</v>
      </c>
      <c r="V169" t="e">
        <f t="shared" si="273"/>
        <v>#N/A</v>
      </c>
      <c r="W169" t="e">
        <f t="shared" si="273"/>
        <v>#N/A</v>
      </c>
      <c r="X169" t="e">
        <f t="shared" si="273"/>
        <v>#N/A</v>
      </c>
      <c r="Y169" t="e">
        <f t="shared" si="273"/>
        <v>#N/A</v>
      </c>
      <c r="Z169" t="e">
        <f t="shared" si="273"/>
        <v>#N/A</v>
      </c>
      <c r="AA169" t="e">
        <f t="shared" si="273"/>
        <v>#N/A</v>
      </c>
      <c r="AB169" t="e">
        <f t="shared" si="273"/>
        <v>#N/A</v>
      </c>
      <c r="AC169" t="e">
        <f t="shared" si="246"/>
        <v>#N/A</v>
      </c>
      <c r="AD169" t="e">
        <f t="shared" si="247"/>
        <v>#N/A</v>
      </c>
      <c r="AE169" t="e">
        <f t="shared" si="248"/>
        <v>#N/A</v>
      </c>
      <c r="AF169" t="e">
        <f t="shared" si="249"/>
        <v>#N/A</v>
      </c>
      <c r="AG169" t="e">
        <f t="shared" si="250"/>
        <v>#N/A</v>
      </c>
      <c r="AH169" t="e">
        <f t="shared" si="251"/>
        <v>#N/A</v>
      </c>
      <c r="AI169" t="e">
        <f t="shared" si="252"/>
        <v>#N/A</v>
      </c>
      <c r="AJ169" t="e">
        <f t="shared" si="253"/>
        <v>#N/A</v>
      </c>
      <c r="AK169" t="e">
        <f t="shared" si="254"/>
        <v>#N/A</v>
      </c>
      <c r="AL169" t="e">
        <f t="shared" si="244"/>
        <v>#N/A</v>
      </c>
      <c r="AM169" t="e">
        <f t="shared" si="265"/>
        <v>#N/A</v>
      </c>
      <c r="AN169" t="e">
        <f t="shared" si="265"/>
        <v>#N/A</v>
      </c>
      <c r="AO169" t="e">
        <f t="shared" si="265"/>
        <v>#N/A</v>
      </c>
      <c r="AP169" t="e">
        <f t="shared" si="265"/>
        <v>#N/A</v>
      </c>
      <c r="AQ169" t="e">
        <f t="shared" si="265"/>
        <v>#N/A</v>
      </c>
      <c r="AR169" t="e">
        <f t="shared" si="265"/>
        <v>#N/A</v>
      </c>
      <c r="AS169" t="e">
        <f t="shared" si="265"/>
        <v>#N/A</v>
      </c>
      <c r="AT169" t="e">
        <f t="shared" si="265"/>
        <v>#N/A</v>
      </c>
      <c r="AU169" t="e">
        <f t="shared" si="275"/>
        <v>#N/A</v>
      </c>
      <c r="AV169" t="e">
        <f t="shared" si="275"/>
        <v>#N/A</v>
      </c>
      <c r="AW169" t="e">
        <f t="shared" si="275"/>
        <v>#N/A</v>
      </c>
      <c r="AX169" t="e">
        <f t="shared" si="275"/>
        <v>#N/A</v>
      </c>
      <c r="AY169" t="e">
        <f t="shared" si="275"/>
        <v>#N/A</v>
      </c>
      <c r="AZ169" t="e">
        <f t="shared" si="275"/>
        <v>#N/A</v>
      </c>
      <c r="BA169" t="e">
        <f t="shared" si="275"/>
        <v>#N/A</v>
      </c>
      <c r="BB169" t="e">
        <f t="shared" si="275"/>
        <v>#N/A</v>
      </c>
      <c r="BC169" t="e">
        <f t="shared" si="275"/>
        <v>#N/A</v>
      </c>
      <c r="BD169" t="e">
        <f t="shared" si="275"/>
        <v>#N/A</v>
      </c>
      <c r="BE169" t="e">
        <f t="shared" si="275"/>
        <v>#N/A</v>
      </c>
      <c r="BF169" t="e">
        <f t="shared" si="275"/>
        <v>#N/A</v>
      </c>
      <c r="BG169" t="e">
        <f t="shared" si="275"/>
        <v>#N/A</v>
      </c>
      <c r="BH169" t="e">
        <f t="shared" si="275"/>
        <v>#N/A</v>
      </c>
      <c r="BI169" t="e">
        <f t="shared" si="275"/>
        <v>#N/A</v>
      </c>
      <c r="BJ169" t="e">
        <f t="shared" si="275"/>
        <v>#N/A</v>
      </c>
      <c r="BK169" t="e">
        <f t="shared" si="275"/>
        <v>#N/A</v>
      </c>
      <c r="BL169" t="e">
        <f t="shared" si="275"/>
        <v>#N/A</v>
      </c>
      <c r="BM169" t="e">
        <f t="shared" si="275"/>
        <v>#N/A</v>
      </c>
      <c r="BN169" t="e">
        <f t="shared" si="275"/>
        <v>#N/A</v>
      </c>
      <c r="BO169" t="e">
        <f t="shared" si="275"/>
        <v>#N/A</v>
      </c>
      <c r="BP169" t="e">
        <f t="shared" si="275"/>
        <v>#N/A</v>
      </c>
      <c r="BQ169" t="e">
        <f t="shared" si="275"/>
        <v>#N/A</v>
      </c>
      <c r="BR169" t="e">
        <f t="shared" si="275"/>
        <v>#N/A</v>
      </c>
      <c r="BS169" t="e">
        <f t="shared" si="275"/>
        <v>#N/A</v>
      </c>
      <c r="BT169" t="e">
        <f t="shared" si="275"/>
        <v>#N/A</v>
      </c>
      <c r="BU169" t="e">
        <f t="shared" si="275"/>
        <v>#N/A</v>
      </c>
      <c r="BV169" t="e">
        <f t="shared" si="274"/>
        <v>#N/A</v>
      </c>
      <c r="BW169" t="e">
        <f t="shared" si="274"/>
        <v>#N/A</v>
      </c>
      <c r="BX169" t="e">
        <f t="shared" si="274"/>
        <v>#N/A</v>
      </c>
      <c r="BY169" t="e">
        <f t="shared" si="274"/>
        <v>#N/A</v>
      </c>
      <c r="BZ169" t="e">
        <f t="shared" si="274"/>
        <v>#N/A</v>
      </c>
      <c r="CA169" t="e">
        <f t="shared" si="274"/>
        <v>#N/A</v>
      </c>
      <c r="CB169" t="e">
        <f t="shared" si="274"/>
        <v>#N/A</v>
      </c>
      <c r="CC169" t="e">
        <f t="shared" si="274"/>
        <v>#N/A</v>
      </c>
      <c r="CD169" t="e">
        <f t="shared" si="274"/>
        <v>#N/A</v>
      </c>
    </row>
    <row r="170" spans="1:82" x14ac:dyDescent="0.25">
      <c r="A170" s="7">
        <f>'DLX - JOLTS'!B171</f>
        <v>41487</v>
      </c>
      <c r="B170" t="e">
        <f t="shared" si="271"/>
        <v>#N/A</v>
      </c>
      <c r="C170" t="e">
        <f t="shared" si="271"/>
        <v>#N/A</v>
      </c>
      <c r="D170" t="e">
        <f t="shared" si="271"/>
        <v>#N/A</v>
      </c>
      <c r="E170" t="e">
        <f t="shared" si="271"/>
        <v>#N/A</v>
      </c>
      <c r="F170" t="e">
        <f t="shared" si="271"/>
        <v>#N/A</v>
      </c>
      <c r="G170" t="e">
        <f t="shared" si="271"/>
        <v>#N/A</v>
      </c>
      <c r="H170" t="e">
        <f t="shared" si="271"/>
        <v>#N/A</v>
      </c>
      <c r="I170" t="e">
        <f t="shared" si="271"/>
        <v>#N/A</v>
      </c>
      <c r="J170" t="e">
        <f t="shared" si="271"/>
        <v>#N/A</v>
      </c>
      <c r="K170" t="e">
        <f t="shared" si="271"/>
        <v>#N/A</v>
      </c>
      <c r="L170" t="e">
        <f t="shared" si="272"/>
        <v>#N/A</v>
      </c>
      <c r="M170" t="e">
        <f t="shared" si="272"/>
        <v>#N/A</v>
      </c>
      <c r="N170" t="e">
        <f t="shared" si="272"/>
        <v>#N/A</v>
      </c>
      <c r="O170" t="e">
        <f t="shared" si="272"/>
        <v>#N/A</v>
      </c>
      <c r="P170" t="e">
        <f t="shared" si="272"/>
        <v>#N/A</v>
      </c>
      <c r="Q170" t="e">
        <f t="shared" si="272"/>
        <v>#N/A</v>
      </c>
      <c r="R170" t="e">
        <f t="shared" si="272"/>
        <v>#N/A</v>
      </c>
      <c r="S170" t="e">
        <f t="shared" si="272"/>
        <v>#N/A</v>
      </c>
      <c r="T170" t="e">
        <f t="shared" si="272"/>
        <v>#N/A</v>
      </c>
      <c r="U170" t="e">
        <f t="shared" si="272"/>
        <v>#N/A</v>
      </c>
      <c r="V170" t="e">
        <f t="shared" si="273"/>
        <v>#N/A</v>
      </c>
      <c r="W170" t="e">
        <f t="shared" si="273"/>
        <v>#N/A</v>
      </c>
      <c r="X170" t="e">
        <f t="shared" si="273"/>
        <v>#N/A</v>
      </c>
      <c r="Y170" t="e">
        <f t="shared" si="273"/>
        <v>#N/A</v>
      </c>
      <c r="Z170" t="e">
        <f t="shared" si="273"/>
        <v>#N/A</v>
      </c>
      <c r="AA170" t="e">
        <f t="shared" si="273"/>
        <v>#N/A</v>
      </c>
      <c r="AB170" t="e">
        <f t="shared" si="273"/>
        <v>#N/A</v>
      </c>
      <c r="AC170" t="e">
        <f t="shared" si="246"/>
        <v>#N/A</v>
      </c>
      <c r="AD170" t="e">
        <f t="shared" si="247"/>
        <v>#N/A</v>
      </c>
      <c r="AE170" t="e">
        <f t="shared" si="248"/>
        <v>#N/A</v>
      </c>
      <c r="AF170" t="e">
        <f t="shared" si="249"/>
        <v>#N/A</v>
      </c>
      <c r="AG170" t="e">
        <f t="shared" si="250"/>
        <v>#N/A</v>
      </c>
      <c r="AH170" t="e">
        <f t="shared" si="251"/>
        <v>#N/A</v>
      </c>
      <c r="AI170" t="e">
        <f t="shared" si="252"/>
        <v>#N/A</v>
      </c>
      <c r="AJ170" t="e">
        <f t="shared" si="253"/>
        <v>#N/A</v>
      </c>
      <c r="AK170" t="e">
        <f t="shared" si="254"/>
        <v>#N/A</v>
      </c>
      <c r="AL170" t="e">
        <f t="shared" si="244"/>
        <v>#N/A</v>
      </c>
      <c r="AM170" t="e">
        <f t="shared" ref="AM170:BB185" si="276">VLOOKUP($A170,JOLTS_data,AM$3+1)</f>
        <v>#N/A</v>
      </c>
      <c r="AN170" t="e">
        <f t="shared" si="276"/>
        <v>#N/A</v>
      </c>
      <c r="AO170" t="e">
        <f t="shared" si="276"/>
        <v>#N/A</v>
      </c>
      <c r="AP170" t="e">
        <f t="shared" si="276"/>
        <v>#N/A</v>
      </c>
      <c r="AQ170" t="e">
        <f t="shared" si="276"/>
        <v>#N/A</v>
      </c>
      <c r="AR170" t="e">
        <f t="shared" si="276"/>
        <v>#N/A</v>
      </c>
      <c r="AS170" t="e">
        <f t="shared" si="276"/>
        <v>#N/A</v>
      </c>
      <c r="AT170" t="e">
        <f t="shared" si="276"/>
        <v>#N/A</v>
      </c>
      <c r="AU170" t="e">
        <f t="shared" si="276"/>
        <v>#N/A</v>
      </c>
      <c r="AV170" t="e">
        <f t="shared" si="276"/>
        <v>#N/A</v>
      </c>
      <c r="AW170" t="e">
        <f t="shared" si="276"/>
        <v>#N/A</v>
      </c>
      <c r="AX170" t="e">
        <f t="shared" si="276"/>
        <v>#N/A</v>
      </c>
      <c r="AY170" t="e">
        <f t="shared" si="276"/>
        <v>#N/A</v>
      </c>
      <c r="AZ170" t="e">
        <f t="shared" si="276"/>
        <v>#N/A</v>
      </c>
      <c r="BA170" t="e">
        <f t="shared" si="276"/>
        <v>#N/A</v>
      </c>
      <c r="BB170" t="e">
        <f t="shared" si="276"/>
        <v>#N/A</v>
      </c>
      <c r="BC170" t="e">
        <f t="shared" si="275"/>
        <v>#N/A</v>
      </c>
      <c r="BD170" t="e">
        <f t="shared" si="275"/>
        <v>#N/A</v>
      </c>
      <c r="BE170" t="e">
        <f t="shared" si="275"/>
        <v>#N/A</v>
      </c>
      <c r="BF170" t="e">
        <f t="shared" si="275"/>
        <v>#N/A</v>
      </c>
      <c r="BG170" t="e">
        <f t="shared" si="275"/>
        <v>#N/A</v>
      </c>
      <c r="BH170" t="e">
        <f t="shared" si="275"/>
        <v>#N/A</v>
      </c>
      <c r="BI170" t="e">
        <f t="shared" si="275"/>
        <v>#N/A</v>
      </c>
      <c r="BJ170" t="e">
        <f t="shared" si="275"/>
        <v>#N/A</v>
      </c>
      <c r="BK170" t="e">
        <f t="shared" si="275"/>
        <v>#N/A</v>
      </c>
      <c r="BL170" t="e">
        <f t="shared" si="275"/>
        <v>#N/A</v>
      </c>
      <c r="BM170" t="e">
        <f t="shared" si="275"/>
        <v>#N/A</v>
      </c>
      <c r="BN170" t="e">
        <f t="shared" si="275"/>
        <v>#N/A</v>
      </c>
      <c r="BO170" t="e">
        <f t="shared" si="275"/>
        <v>#N/A</v>
      </c>
      <c r="BP170" t="e">
        <f t="shared" si="275"/>
        <v>#N/A</v>
      </c>
      <c r="BQ170" t="e">
        <f t="shared" si="275"/>
        <v>#N/A</v>
      </c>
      <c r="BR170" t="e">
        <f t="shared" si="275"/>
        <v>#N/A</v>
      </c>
      <c r="BS170" t="e">
        <f t="shared" si="275"/>
        <v>#N/A</v>
      </c>
      <c r="BT170" t="e">
        <f t="shared" si="275"/>
        <v>#N/A</v>
      </c>
      <c r="BU170" t="e">
        <f t="shared" si="275"/>
        <v>#N/A</v>
      </c>
      <c r="BV170" t="e">
        <f t="shared" si="274"/>
        <v>#N/A</v>
      </c>
      <c r="BW170" t="e">
        <f t="shared" si="274"/>
        <v>#N/A</v>
      </c>
      <c r="BX170" t="e">
        <f t="shared" si="274"/>
        <v>#N/A</v>
      </c>
      <c r="BY170" t="e">
        <f t="shared" si="274"/>
        <v>#N/A</v>
      </c>
      <c r="BZ170" t="e">
        <f t="shared" si="274"/>
        <v>#N/A</v>
      </c>
      <c r="CA170" t="e">
        <f t="shared" si="274"/>
        <v>#N/A</v>
      </c>
      <c r="CB170" t="e">
        <f t="shared" si="274"/>
        <v>#N/A</v>
      </c>
      <c r="CC170" t="e">
        <f t="shared" si="274"/>
        <v>#N/A</v>
      </c>
      <c r="CD170" t="e">
        <f t="shared" si="274"/>
        <v>#N/A</v>
      </c>
    </row>
    <row r="171" spans="1:82" x14ac:dyDescent="0.25">
      <c r="A171" s="7">
        <f>'DLX - JOLTS'!B172</f>
        <v>41518</v>
      </c>
      <c r="B171" t="e">
        <f t="shared" si="271"/>
        <v>#N/A</v>
      </c>
      <c r="C171" t="e">
        <f t="shared" si="271"/>
        <v>#N/A</v>
      </c>
      <c r="D171" t="e">
        <f t="shared" si="271"/>
        <v>#N/A</v>
      </c>
      <c r="E171" t="e">
        <f t="shared" si="271"/>
        <v>#N/A</v>
      </c>
      <c r="F171" t="e">
        <f t="shared" si="271"/>
        <v>#N/A</v>
      </c>
      <c r="G171" t="e">
        <f t="shared" si="271"/>
        <v>#N/A</v>
      </c>
      <c r="H171" t="e">
        <f t="shared" si="271"/>
        <v>#N/A</v>
      </c>
      <c r="I171" t="e">
        <f t="shared" si="271"/>
        <v>#N/A</v>
      </c>
      <c r="J171" t="e">
        <f t="shared" si="271"/>
        <v>#N/A</v>
      </c>
      <c r="K171" t="e">
        <f t="shared" si="271"/>
        <v>#N/A</v>
      </c>
      <c r="L171" t="e">
        <f t="shared" si="272"/>
        <v>#N/A</v>
      </c>
      <c r="M171" t="e">
        <f t="shared" si="272"/>
        <v>#N/A</v>
      </c>
      <c r="N171" t="e">
        <f t="shared" si="272"/>
        <v>#N/A</v>
      </c>
      <c r="O171" t="e">
        <f t="shared" si="272"/>
        <v>#N/A</v>
      </c>
      <c r="P171" t="e">
        <f t="shared" si="272"/>
        <v>#N/A</v>
      </c>
      <c r="Q171" t="e">
        <f t="shared" si="272"/>
        <v>#N/A</v>
      </c>
      <c r="R171" t="e">
        <f t="shared" si="272"/>
        <v>#N/A</v>
      </c>
      <c r="S171" t="e">
        <f t="shared" si="272"/>
        <v>#N/A</v>
      </c>
      <c r="T171" t="e">
        <f t="shared" si="272"/>
        <v>#N/A</v>
      </c>
      <c r="U171" t="e">
        <f t="shared" si="272"/>
        <v>#N/A</v>
      </c>
      <c r="V171" t="e">
        <f t="shared" si="273"/>
        <v>#N/A</v>
      </c>
      <c r="W171" t="e">
        <f t="shared" si="273"/>
        <v>#N/A</v>
      </c>
      <c r="X171" t="e">
        <f t="shared" si="273"/>
        <v>#N/A</v>
      </c>
      <c r="Y171" t="e">
        <f t="shared" si="273"/>
        <v>#N/A</v>
      </c>
      <c r="Z171" t="e">
        <f t="shared" si="273"/>
        <v>#N/A</v>
      </c>
      <c r="AA171" t="e">
        <f t="shared" si="273"/>
        <v>#N/A</v>
      </c>
      <c r="AB171" t="e">
        <f t="shared" si="273"/>
        <v>#N/A</v>
      </c>
      <c r="AC171" t="e">
        <f t="shared" si="246"/>
        <v>#N/A</v>
      </c>
      <c r="AD171" t="e">
        <f t="shared" si="247"/>
        <v>#N/A</v>
      </c>
      <c r="AE171" t="e">
        <f t="shared" si="248"/>
        <v>#N/A</v>
      </c>
      <c r="AF171" t="e">
        <f t="shared" si="249"/>
        <v>#N/A</v>
      </c>
      <c r="AG171" t="e">
        <f t="shared" si="250"/>
        <v>#N/A</v>
      </c>
      <c r="AH171" t="e">
        <f t="shared" si="251"/>
        <v>#N/A</v>
      </c>
      <c r="AI171" t="e">
        <f t="shared" si="252"/>
        <v>#N/A</v>
      </c>
      <c r="AJ171" t="e">
        <f t="shared" si="253"/>
        <v>#N/A</v>
      </c>
      <c r="AK171" t="e">
        <f t="shared" si="254"/>
        <v>#N/A</v>
      </c>
      <c r="AL171" t="e">
        <f t="shared" si="244"/>
        <v>#N/A</v>
      </c>
      <c r="AM171" t="e">
        <f t="shared" si="276"/>
        <v>#N/A</v>
      </c>
      <c r="AN171" t="e">
        <f t="shared" si="276"/>
        <v>#N/A</v>
      </c>
      <c r="AO171" t="e">
        <f t="shared" si="276"/>
        <v>#N/A</v>
      </c>
      <c r="AP171" t="e">
        <f t="shared" si="276"/>
        <v>#N/A</v>
      </c>
      <c r="AQ171" t="e">
        <f t="shared" si="276"/>
        <v>#N/A</v>
      </c>
      <c r="AR171" t="e">
        <f t="shared" si="276"/>
        <v>#N/A</v>
      </c>
      <c r="AS171" t="e">
        <f t="shared" si="276"/>
        <v>#N/A</v>
      </c>
      <c r="AT171" t="e">
        <f t="shared" si="276"/>
        <v>#N/A</v>
      </c>
      <c r="AU171" t="e">
        <f t="shared" si="275"/>
        <v>#N/A</v>
      </c>
      <c r="AV171" t="e">
        <f t="shared" si="275"/>
        <v>#N/A</v>
      </c>
      <c r="AW171" t="e">
        <f t="shared" si="275"/>
        <v>#N/A</v>
      </c>
      <c r="AX171" t="e">
        <f t="shared" si="275"/>
        <v>#N/A</v>
      </c>
      <c r="AY171" t="e">
        <f t="shared" si="275"/>
        <v>#N/A</v>
      </c>
      <c r="AZ171" t="e">
        <f t="shared" si="275"/>
        <v>#N/A</v>
      </c>
      <c r="BA171" t="e">
        <f t="shared" si="275"/>
        <v>#N/A</v>
      </c>
      <c r="BB171" t="e">
        <f t="shared" si="275"/>
        <v>#N/A</v>
      </c>
      <c r="BC171" t="e">
        <f t="shared" si="275"/>
        <v>#N/A</v>
      </c>
      <c r="BD171" t="e">
        <f t="shared" si="275"/>
        <v>#N/A</v>
      </c>
      <c r="BE171" t="e">
        <f t="shared" si="275"/>
        <v>#N/A</v>
      </c>
      <c r="BF171" t="e">
        <f t="shared" si="275"/>
        <v>#N/A</v>
      </c>
      <c r="BG171" t="e">
        <f t="shared" si="275"/>
        <v>#N/A</v>
      </c>
      <c r="BH171" t="e">
        <f t="shared" si="275"/>
        <v>#N/A</v>
      </c>
      <c r="BI171" t="e">
        <f t="shared" si="275"/>
        <v>#N/A</v>
      </c>
      <c r="BJ171" t="e">
        <f t="shared" si="275"/>
        <v>#N/A</v>
      </c>
      <c r="BK171" t="e">
        <f t="shared" si="275"/>
        <v>#N/A</v>
      </c>
      <c r="BL171" t="e">
        <f t="shared" si="275"/>
        <v>#N/A</v>
      </c>
      <c r="BM171" t="e">
        <f t="shared" si="275"/>
        <v>#N/A</v>
      </c>
      <c r="BN171" t="e">
        <f t="shared" si="275"/>
        <v>#N/A</v>
      </c>
      <c r="BO171" t="e">
        <f t="shared" si="275"/>
        <v>#N/A</v>
      </c>
      <c r="BP171" t="e">
        <f t="shared" si="275"/>
        <v>#N/A</v>
      </c>
      <c r="BQ171" t="e">
        <f t="shared" si="275"/>
        <v>#N/A</v>
      </c>
      <c r="BR171" t="e">
        <f t="shared" si="275"/>
        <v>#N/A</v>
      </c>
      <c r="BS171" t="e">
        <f t="shared" si="275"/>
        <v>#N/A</v>
      </c>
      <c r="BT171" t="e">
        <f t="shared" si="275"/>
        <v>#N/A</v>
      </c>
      <c r="BU171" t="e">
        <f t="shared" si="275"/>
        <v>#N/A</v>
      </c>
      <c r="BV171" t="e">
        <f t="shared" si="274"/>
        <v>#N/A</v>
      </c>
      <c r="BW171" t="e">
        <f t="shared" si="274"/>
        <v>#N/A</v>
      </c>
      <c r="BX171" t="e">
        <f t="shared" si="274"/>
        <v>#N/A</v>
      </c>
      <c r="BY171" t="e">
        <f t="shared" si="274"/>
        <v>#N/A</v>
      </c>
      <c r="BZ171" t="e">
        <f t="shared" si="274"/>
        <v>#N/A</v>
      </c>
      <c r="CA171" t="e">
        <f t="shared" si="274"/>
        <v>#N/A</v>
      </c>
      <c r="CB171" t="e">
        <f t="shared" si="274"/>
        <v>#N/A</v>
      </c>
      <c r="CC171" t="e">
        <f t="shared" si="274"/>
        <v>#N/A</v>
      </c>
      <c r="CD171" t="e">
        <f t="shared" si="274"/>
        <v>#N/A</v>
      </c>
    </row>
    <row r="172" spans="1:82" x14ac:dyDescent="0.25">
      <c r="A172" s="7">
        <f>'DLX - JOLTS'!B173</f>
        <v>41548</v>
      </c>
      <c r="B172" t="e">
        <f t="shared" si="271"/>
        <v>#N/A</v>
      </c>
      <c r="C172" t="e">
        <f t="shared" si="271"/>
        <v>#N/A</v>
      </c>
      <c r="D172" t="e">
        <f t="shared" si="271"/>
        <v>#N/A</v>
      </c>
      <c r="E172" t="e">
        <f t="shared" si="271"/>
        <v>#N/A</v>
      </c>
      <c r="F172" t="e">
        <f t="shared" si="271"/>
        <v>#N/A</v>
      </c>
      <c r="G172" t="e">
        <f t="shared" si="271"/>
        <v>#N/A</v>
      </c>
      <c r="H172" t="e">
        <f t="shared" si="271"/>
        <v>#N/A</v>
      </c>
      <c r="I172" t="e">
        <f t="shared" si="271"/>
        <v>#N/A</v>
      </c>
      <c r="J172" t="e">
        <f t="shared" si="271"/>
        <v>#N/A</v>
      </c>
      <c r="K172" t="e">
        <f t="shared" si="271"/>
        <v>#N/A</v>
      </c>
      <c r="L172" t="e">
        <f t="shared" si="272"/>
        <v>#N/A</v>
      </c>
      <c r="M172" t="e">
        <f t="shared" si="272"/>
        <v>#N/A</v>
      </c>
      <c r="N172" t="e">
        <f t="shared" si="272"/>
        <v>#N/A</v>
      </c>
      <c r="O172" t="e">
        <f t="shared" si="272"/>
        <v>#N/A</v>
      </c>
      <c r="P172" t="e">
        <f t="shared" si="272"/>
        <v>#N/A</v>
      </c>
      <c r="Q172" t="e">
        <f t="shared" si="272"/>
        <v>#N/A</v>
      </c>
      <c r="R172" t="e">
        <f t="shared" si="272"/>
        <v>#N/A</v>
      </c>
      <c r="S172" t="e">
        <f t="shared" si="272"/>
        <v>#N/A</v>
      </c>
      <c r="T172" t="e">
        <f t="shared" si="272"/>
        <v>#N/A</v>
      </c>
      <c r="U172" t="e">
        <f t="shared" si="272"/>
        <v>#N/A</v>
      </c>
      <c r="V172" t="e">
        <f t="shared" si="273"/>
        <v>#N/A</v>
      </c>
      <c r="W172" t="e">
        <f t="shared" si="273"/>
        <v>#N/A</v>
      </c>
      <c r="X172" t="e">
        <f t="shared" si="273"/>
        <v>#N/A</v>
      </c>
      <c r="Y172" t="e">
        <f t="shared" si="273"/>
        <v>#N/A</v>
      </c>
      <c r="Z172" t="e">
        <f t="shared" si="273"/>
        <v>#N/A</v>
      </c>
      <c r="AA172" t="e">
        <f t="shared" si="273"/>
        <v>#N/A</v>
      </c>
      <c r="AB172" t="e">
        <f t="shared" si="273"/>
        <v>#N/A</v>
      </c>
      <c r="AC172" t="e">
        <f t="shared" si="246"/>
        <v>#N/A</v>
      </c>
      <c r="AD172" t="e">
        <f t="shared" si="247"/>
        <v>#N/A</v>
      </c>
      <c r="AE172" t="e">
        <f t="shared" si="248"/>
        <v>#N/A</v>
      </c>
      <c r="AF172" t="e">
        <f t="shared" si="249"/>
        <v>#N/A</v>
      </c>
      <c r="AG172" t="e">
        <f t="shared" si="250"/>
        <v>#N/A</v>
      </c>
      <c r="AH172" t="e">
        <f t="shared" si="251"/>
        <v>#N/A</v>
      </c>
      <c r="AI172" t="e">
        <f t="shared" si="252"/>
        <v>#N/A</v>
      </c>
      <c r="AJ172" t="e">
        <f t="shared" si="253"/>
        <v>#N/A</v>
      </c>
      <c r="AK172" t="e">
        <f t="shared" si="254"/>
        <v>#N/A</v>
      </c>
      <c r="AL172" t="e">
        <f t="shared" si="244"/>
        <v>#N/A</v>
      </c>
      <c r="AM172" t="e">
        <f t="shared" si="276"/>
        <v>#N/A</v>
      </c>
      <c r="AN172" t="e">
        <f t="shared" si="276"/>
        <v>#N/A</v>
      </c>
      <c r="AO172" t="e">
        <f t="shared" si="276"/>
        <v>#N/A</v>
      </c>
      <c r="AP172" t="e">
        <f t="shared" si="276"/>
        <v>#N/A</v>
      </c>
      <c r="AQ172" t="e">
        <f t="shared" si="276"/>
        <v>#N/A</v>
      </c>
      <c r="AR172" t="e">
        <f t="shared" si="276"/>
        <v>#N/A</v>
      </c>
      <c r="AS172" t="e">
        <f t="shared" si="276"/>
        <v>#N/A</v>
      </c>
      <c r="AT172" t="e">
        <f t="shared" si="276"/>
        <v>#N/A</v>
      </c>
      <c r="AU172" t="e">
        <f t="shared" si="275"/>
        <v>#N/A</v>
      </c>
      <c r="AV172" t="e">
        <f t="shared" si="275"/>
        <v>#N/A</v>
      </c>
      <c r="AW172" t="e">
        <f t="shared" si="275"/>
        <v>#N/A</v>
      </c>
      <c r="AX172" t="e">
        <f t="shared" si="275"/>
        <v>#N/A</v>
      </c>
      <c r="AY172" t="e">
        <f t="shared" si="275"/>
        <v>#N/A</v>
      </c>
      <c r="AZ172" t="e">
        <f t="shared" si="275"/>
        <v>#N/A</v>
      </c>
      <c r="BA172" t="e">
        <f t="shared" si="275"/>
        <v>#N/A</v>
      </c>
      <c r="BB172" t="e">
        <f t="shared" si="275"/>
        <v>#N/A</v>
      </c>
      <c r="BC172" t="e">
        <f t="shared" si="275"/>
        <v>#N/A</v>
      </c>
      <c r="BD172" t="e">
        <f t="shared" si="275"/>
        <v>#N/A</v>
      </c>
      <c r="BE172" t="e">
        <f t="shared" si="275"/>
        <v>#N/A</v>
      </c>
      <c r="BF172" t="e">
        <f t="shared" si="275"/>
        <v>#N/A</v>
      </c>
      <c r="BG172" t="e">
        <f t="shared" si="275"/>
        <v>#N/A</v>
      </c>
      <c r="BH172" t="e">
        <f t="shared" si="275"/>
        <v>#N/A</v>
      </c>
      <c r="BI172" t="e">
        <f t="shared" si="275"/>
        <v>#N/A</v>
      </c>
      <c r="BJ172" t="e">
        <f t="shared" si="275"/>
        <v>#N/A</v>
      </c>
      <c r="BK172" t="e">
        <f t="shared" si="275"/>
        <v>#N/A</v>
      </c>
      <c r="BL172" t="e">
        <f t="shared" si="275"/>
        <v>#N/A</v>
      </c>
      <c r="BM172" t="e">
        <f t="shared" si="275"/>
        <v>#N/A</v>
      </c>
      <c r="BN172" t="e">
        <f t="shared" si="275"/>
        <v>#N/A</v>
      </c>
      <c r="BO172" t="e">
        <f t="shared" si="275"/>
        <v>#N/A</v>
      </c>
      <c r="BP172" t="e">
        <f t="shared" si="275"/>
        <v>#N/A</v>
      </c>
      <c r="BQ172" t="e">
        <f t="shared" si="275"/>
        <v>#N/A</v>
      </c>
      <c r="BR172" t="e">
        <f t="shared" si="275"/>
        <v>#N/A</v>
      </c>
      <c r="BS172" t="e">
        <f t="shared" si="275"/>
        <v>#N/A</v>
      </c>
      <c r="BT172" t="e">
        <f t="shared" si="275"/>
        <v>#N/A</v>
      </c>
      <c r="BU172" t="e">
        <f t="shared" si="275"/>
        <v>#N/A</v>
      </c>
      <c r="BV172" t="e">
        <f t="shared" si="274"/>
        <v>#N/A</v>
      </c>
      <c r="BW172" t="e">
        <f t="shared" si="274"/>
        <v>#N/A</v>
      </c>
      <c r="BX172" t="e">
        <f t="shared" si="274"/>
        <v>#N/A</v>
      </c>
      <c r="BY172" t="e">
        <f t="shared" si="274"/>
        <v>#N/A</v>
      </c>
      <c r="BZ172" t="e">
        <f t="shared" si="274"/>
        <v>#N/A</v>
      </c>
      <c r="CA172" t="e">
        <f t="shared" si="274"/>
        <v>#N/A</v>
      </c>
      <c r="CB172" t="e">
        <f t="shared" si="274"/>
        <v>#N/A</v>
      </c>
      <c r="CC172" t="e">
        <f t="shared" si="274"/>
        <v>#N/A</v>
      </c>
      <c r="CD172" t="e">
        <f t="shared" si="274"/>
        <v>#N/A</v>
      </c>
    </row>
    <row r="173" spans="1:82" x14ac:dyDescent="0.25">
      <c r="A173" s="7">
        <f>'DLX - JOLTS'!B174</f>
        <v>41579</v>
      </c>
      <c r="B173" t="e">
        <f t="shared" si="271"/>
        <v>#N/A</v>
      </c>
      <c r="C173" t="e">
        <f t="shared" si="271"/>
        <v>#N/A</v>
      </c>
      <c r="D173" t="e">
        <f t="shared" si="271"/>
        <v>#N/A</v>
      </c>
      <c r="E173" t="e">
        <f t="shared" si="271"/>
        <v>#N/A</v>
      </c>
      <c r="F173" t="e">
        <f t="shared" si="271"/>
        <v>#N/A</v>
      </c>
      <c r="G173" t="e">
        <f t="shared" si="271"/>
        <v>#N/A</v>
      </c>
      <c r="H173" t="e">
        <f t="shared" si="271"/>
        <v>#N/A</v>
      </c>
      <c r="I173" t="e">
        <f t="shared" si="271"/>
        <v>#N/A</v>
      </c>
      <c r="J173" t="e">
        <f t="shared" si="271"/>
        <v>#N/A</v>
      </c>
      <c r="K173" t="e">
        <f t="shared" si="271"/>
        <v>#N/A</v>
      </c>
      <c r="L173" t="e">
        <f t="shared" si="272"/>
        <v>#N/A</v>
      </c>
      <c r="M173" t="e">
        <f t="shared" si="272"/>
        <v>#N/A</v>
      </c>
      <c r="N173" t="e">
        <f t="shared" si="272"/>
        <v>#N/A</v>
      </c>
      <c r="O173" t="e">
        <f t="shared" si="272"/>
        <v>#N/A</v>
      </c>
      <c r="P173" t="e">
        <f t="shared" si="272"/>
        <v>#N/A</v>
      </c>
      <c r="Q173" t="e">
        <f t="shared" si="272"/>
        <v>#N/A</v>
      </c>
      <c r="R173" t="e">
        <f t="shared" si="272"/>
        <v>#N/A</v>
      </c>
      <c r="S173" t="e">
        <f t="shared" si="272"/>
        <v>#N/A</v>
      </c>
      <c r="T173" t="e">
        <f t="shared" si="272"/>
        <v>#N/A</v>
      </c>
      <c r="U173" t="e">
        <f t="shared" si="272"/>
        <v>#N/A</v>
      </c>
      <c r="V173" t="e">
        <f t="shared" si="273"/>
        <v>#N/A</v>
      </c>
      <c r="W173" t="e">
        <f t="shared" si="273"/>
        <v>#N/A</v>
      </c>
      <c r="X173" t="e">
        <f t="shared" si="273"/>
        <v>#N/A</v>
      </c>
      <c r="Y173" t="e">
        <f t="shared" si="273"/>
        <v>#N/A</v>
      </c>
      <c r="Z173" t="e">
        <f t="shared" si="273"/>
        <v>#N/A</v>
      </c>
      <c r="AA173" t="e">
        <f t="shared" si="273"/>
        <v>#N/A</v>
      </c>
      <c r="AB173" t="e">
        <f t="shared" si="273"/>
        <v>#N/A</v>
      </c>
      <c r="AC173" t="e">
        <f t="shared" si="246"/>
        <v>#N/A</v>
      </c>
      <c r="AD173" t="e">
        <f t="shared" si="247"/>
        <v>#N/A</v>
      </c>
      <c r="AE173" t="e">
        <f t="shared" si="248"/>
        <v>#N/A</v>
      </c>
      <c r="AF173" t="e">
        <f t="shared" si="249"/>
        <v>#N/A</v>
      </c>
      <c r="AG173" t="e">
        <f t="shared" si="250"/>
        <v>#N/A</v>
      </c>
      <c r="AH173" t="e">
        <f t="shared" si="251"/>
        <v>#N/A</v>
      </c>
      <c r="AI173" t="e">
        <f t="shared" si="252"/>
        <v>#N/A</v>
      </c>
      <c r="AJ173" t="e">
        <f t="shared" si="253"/>
        <v>#N/A</v>
      </c>
      <c r="AK173" t="e">
        <f t="shared" si="254"/>
        <v>#N/A</v>
      </c>
      <c r="AL173" t="e">
        <f t="shared" si="244"/>
        <v>#N/A</v>
      </c>
      <c r="AM173" t="e">
        <f t="shared" si="276"/>
        <v>#N/A</v>
      </c>
      <c r="AN173" t="e">
        <f t="shared" si="276"/>
        <v>#N/A</v>
      </c>
      <c r="AO173" t="e">
        <f t="shared" si="276"/>
        <v>#N/A</v>
      </c>
      <c r="AP173" t="e">
        <f t="shared" si="276"/>
        <v>#N/A</v>
      </c>
      <c r="AQ173" t="e">
        <f t="shared" si="276"/>
        <v>#N/A</v>
      </c>
      <c r="AR173" t="e">
        <f t="shared" si="276"/>
        <v>#N/A</v>
      </c>
      <c r="AS173" t="e">
        <f t="shared" si="276"/>
        <v>#N/A</v>
      </c>
      <c r="AT173" t="e">
        <f t="shared" si="276"/>
        <v>#N/A</v>
      </c>
      <c r="AU173" t="e">
        <f t="shared" si="275"/>
        <v>#N/A</v>
      </c>
      <c r="AV173" t="e">
        <f t="shared" si="275"/>
        <v>#N/A</v>
      </c>
      <c r="AW173" t="e">
        <f t="shared" si="275"/>
        <v>#N/A</v>
      </c>
      <c r="AX173" t="e">
        <f t="shared" si="275"/>
        <v>#N/A</v>
      </c>
      <c r="AY173" t="e">
        <f t="shared" si="275"/>
        <v>#N/A</v>
      </c>
      <c r="AZ173" t="e">
        <f t="shared" si="275"/>
        <v>#N/A</v>
      </c>
      <c r="BA173" t="e">
        <f t="shared" si="275"/>
        <v>#N/A</v>
      </c>
      <c r="BB173" t="e">
        <f t="shared" si="275"/>
        <v>#N/A</v>
      </c>
      <c r="BC173" t="e">
        <f t="shared" si="275"/>
        <v>#N/A</v>
      </c>
      <c r="BD173" t="e">
        <f t="shared" si="275"/>
        <v>#N/A</v>
      </c>
      <c r="BE173" t="e">
        <f t="shared" si="275"/>
        <v>#N/A</v>
      </c>
      <c r="BF173" t="e">
        <f t="shared" si="275"/>
        <v>#N/A</v>
      </c>
      <c r="BG173" t="e">
        <f t="shared" si="275"/>
        <v>#N/A</v>
      </c>
      <c r="BH173" t="e">
        <f t="shared" si="275"/>
        <v>#N/A</v>
      </c>
      <c r="BI173" t="e">
        <f t="shared" si="275"/>
        <v>#N/A</v>
      </c>
      <c r="BJ173" t="e">
        <f t="shared" si="275"/>
        <v>#N/A</v>
      </c>
      <c r="BK173" t="e">
        <f t="shared" si="275"/>
        <v>#N/A</v>
      </c>
      <c r="BL173" t="e">
        <f t="shared" si="275"/>
        <v>#N/A</v>
      </c>
      <c r="BM173" t="e">
        <f t="shared" si="275"/>
        <v>#N/A</v>
      </c>
      <c r="BN173" t="e">
        <f t="shared" si="275"/>
        <v>#N/A</v>
      </c>
      <c r="BO173" t="e">
        <f t="shared" si="275"/>
        <v>#N/A</v>
      </c>
      <c r="BP173" t="e">
        <f t="shared" si="275"/>
        <v>#N/A</v>
      </c>
      <c r="BQ173" t="e">
        <f t="shared" si="275"/>
        <v>#N/A</v>
      </c>
      <c r="BR173" t="e">
        <f t="shared" si="275"/>
        <v>#N/A</v>
      </c>
      <c r="BS173" t="e">
        <f t="shared" si="275"/>
        <v>#N/A</v>
      </c>
      <c r="BT173" t="e">
        <f t="shared" si="275"/>
        <v>#N/A</v>
      </c>
      <c r="BU173" t="e">
        <f t="shared" si="275"/>
        <v>#N/A</v>
      </c>
      <c r="BV173" t="e">
        <f t="shared" si="274"/>
        <v>#N/A</v>
      </c>
      <c r="BW173" t="e">
        <f t="shared" si="274"/>
        <v>#N/A</v>
      </c>
      <c r="BX173" t="e">
        <f t="shared" si="274"/>
        <v>#N/A</v>
      </c>
      <c r="BY173" t="e">
        <f t="shared" si="274"/>
        <v>#N/A</v>
      </c>
      <c r="BZ173" t="e">
        <f t="shared" si="274"/>
        <v>#N/A</v>
      </c>
      <c r="CA173" t="e">
        <f t="shared" si="274"/>
        <v>#N/A</v>
      </c>
      <c r="CB173" t="e">
        <f t="shared" si="274"/>
        <v>#N/A</v>
      </c>
      <c r="CC173" t="e">
        <f t="shared" si="274"/>
        <v>#N/A</v>
      </c>
      <c r="CD173" t="e">
        <f t="shared" si="274"/>
        <v>#N/A</v>
      </c>
    </row>
    <row r="174" spans="1:82" x14ac:dyDescent="0.25">
      <c r="A174" s="7">
        <f>'DLX - JOLTS'!B175</f>
        <v>41609</v>
      </c>
      <c r="B174" t="e">
        <f t="shared" si="271"/>
        <v>#N/A</v>
      </c>
      <c r="C174" t="e">
        <f t="shared" si="271"/>
        <v>#N/A</v>
      </c>
      <c r="D174" t="e">
        <f t="shared" si="271"/>
        <v>#N/A</v>
      </c>
      <c r="E174" t="e">
        <f t="shared" si="271"/>
        <v>#N/A</v>
      </c>
      <c r="F174" t="e">
        <f t="shared" si="271"/>
        <v>#N/A</v>
      </c>
      <c r="G174" t="e">
        <f t="shared" si="271"/>
        <v>#N/A</v>
      </c>
      <c r="H174" t="e">
        <f t="shared" si="271"/>
        <v>#N/A</v>
      </c>
      <c r="I174" t="e">
        <f t="shared" si="271"/>
        <v>#N/A</v>
      </c>
      <c r="J174" t="e">
        <f t="shared" si="271"/>
        <v>#N/A</v>
      </c>
      <c r="K174" t="e">
        <f t="shared" si="271"/>
        <v>#N/A</v>
      </c>
      <c r="L174" t="e">
        <f t="shared" si="272"/>
        <v>#N/A</v>
      </c>
      <c r="M174" t="e">
        <f t="shared" si="272"/>
        <v>#N/A</v>
      </c>
      <c r="N174" t="e">
        <f t="shared" si="272"/>
        <v>#N/A</v>
      </c>
      <c r="O174" t="e">
        <f t="shared" si="272"/>
        <v>#N/A</v>
      </c>
      <c r="P174" t="e">
        <f t="shared" si="272"/>
        <v>#N/A</v>
      </c>
      <c r="Q174" t="e">
        <f t="shared" si="272"/>
        <v>#N/A</v>
      </c>
      <c r="R174" t="e">
        <f t="shared" si="272"/>
        <v>#N/A</v>
      </c>
      <c r="S174" t="e">
        <f t="shared" si="272"/>
        <v>#N/A</v>
      </c>
      <c r="T174" t="e">
        <f t="shared" si="272"/>
        <v>#N/A</v>
      </c>
      <c r="U174" t="e">
        <f t="shared" si="272"/>
        <v>#N/A</v>
      </c>
      <c r="V174" t="e">
        <f t="shared" si="273"/>
        <v>#N/A</v>
      </c>
      <c r="W174" t="e">
        <f t="shared" si="273"/>
        <v>#N/A</v>
      </c>
      <c r="X174" t="e">
        <f t="shared" si="273"/>
        <v>#N/A</v>
      </c>
      <c r="Y174" t="e">
        <f t="shared" si="273"/>
        <v>#N/A</v>
      </c>
      <c r="Z174" t="e">
        <f t="shared" si="273"/>
        <v>#N/A</v>
      </c>
      <c r="AA174" t="e">
        <f t="shared" si="273"/>
        <v>#N/A</v>
      </c>
      <c r="AB174" t="e">
        <f t="shared" si="273"/>
        <v>#N/A</v>
      </c>
      <c r="AC174" t="e">
        <f t="shared" si="246"/>
        <v>#N/A</v>
      </c>
      <c r="AD174" t="e">
        <f t="shared" si="247"/>
        <v>#N/A</v>
      </c>
      <c r="AE174" t="e">
        <f t="shared" si="248"/>
        <v>#N/A</v>
      </c>
      <c r="AF174" t="e">
        <f t="shared" si="249"/>
        <v>#N/A</v>
      </c>
      <c r="AG174" t="e">
        <f t="shared" si="250"/>
        <v>#N/A</v>
      </c>
      <c r="AH174" t="e">
        <f t="shared" si="251"/>
        <v>#N/A</v>
      </c>
      <c r="AI174" t="e">
        <f t="shared" si="252"/>
        <v>#N/A</v>
      </c>
      <c r="AJ174" t="e">
        <f t="shared" si="253"/>
        <v>#N/A</v>
      </c>
      <c r="AK174" t="e">
        <f t="shared" si="254"/>
        <v>#N/A</v>
      </c>
      <c r="AL174" t="e">
        <f t="shared" si="244"/>
        <v>#N/A</v>
      </c>
      <c r="AM174" t="e">
        <f t="shared" si="276"/>
        <v>#N/A</v>
      </c>
      <c r="AN174" t="e">
        <f t="shared" si="276"/>
        <v>#N/A</v>
      </c>
      <c r="AO174" t="e">
        <f t="shared" si="276"/>
        <v>#N/A</v>
      </c>
      <c r="AP174" t="e">
        <f t="shared" si="276"/>
        <v>#N/A</v>
      </c>
      <c r="AQ174" t="e">
        <f t="shared" si="276"/>
        <v>#N/A</v>
      </c>
      <c r="AR174" t="e">
        <f t="shared" si="276"/>
        <v>#N/A</v>
      </c>
      <c r="AS174" t="e">
        <f t="shared" si="276"/>
        <v>#N/A</v>
      </c>
      <c r="AT174" t="e">
        <f t="shared" si="276"/>
        <v>#N/A</v>
      </c>
      <c r="AU174" t="e">
        <f t="shared" si="275"/>
        <v>#N/A</v>
      </c>
      <c r="AV174" t="e">
        <f t="shared" si="275"/>
        <v>#N/A</v>
      </c>
      <c r="AW174" t="e">
        <f t="shared" si="275"/>
        <v>#N/A</v>
      </c>
      <c r="AX174" t="e">
        <f t="shared" si="275"/>
        <v>#N/A</v>
      </c>
      <c r="AY174" t="e">
        <f t="shared" si="275"/>
        <v>#N/A</v>
      </c>
      <c r="AZ174" t="e">
        <f t="shared" si="275"/>
        <v>#N/A</v>
      </c>
      <c r="BA174" t="e">
        <f t="shared" si="275"/>
        <v>#N/A</v>
      </c>
      <c r="BB174" t="e">
        <f t="shared" si="275"/>
        <v>#N/A</v>
      </c>
      <c r="BC174" t="e">
        <f t="shared" si="275"/>
        <v>#N/A</v>
      </c>
      <c r="BD174" t="e">
        <f t="shared" si="275"/>
        <v>#N/A</v>
      </c>
      <c r="BE174" t="e">
        <f t="shared" si="275"/>
        <v>#N/A</v>
      </c>
      <c r="BF174" t="e">
        <f t="shared" si="275"/>
        <v>#N/A</v>
      </c>
      <c r="BG174" t="e">
        <f t="shared" si="275"/>
        <v>#N/A</v>
      </c>
      <c r="BH174" t="e">
        <f t="shared" si="275"/>
        <v>#N/A</v>
      </c>
      <c r="BI174" t="e">
        <f t="shared" si="275"/>
        <v>#N/A</v>
      </c>
      <c r="BJ174" t="e">
        <f t="shared" si="275"/>
        <v>#N/A</v>
      </c>
      <c r="BK174" t="e">
        <f t="shared" si="275"/>
        <v>#N/A</v>
      </c>
      <c r="BL174" t="e">
        <f t="shared" si="275"/>
        <v>#N/A</v>
      </c>
      <c r="BM174" t="e">
        <f t="shared" si="275"/>
        <v>#N/A</v>
      </c>
      <c r="BN174" t="e">
        <f t="shared" si="275"/>
        <v>#N/A</v>
      </c>
      <c r="BO174" t="e">
        <f t="shared" si="275"/>
        <v>#N/A</v>
      </c>
      <c r="BP174" t="e">
        <f t="shared" si="275"/>
        <v>#N/A</v>
      </c>
      <c r="BQ174" t="e">
        <f t="shared" si="275"/>
        <v>#N/A</v>
      </c>
      <c r="BR174" t="e">
        <f t="shared" si="275"/>
        <v>#N/A</v>
      </c>
      <c r="BS174" t="e">
        <f t="shared" si="275"/>
        <v>#N/A</v>
      </c>
      <c r="BT174" t="e">
        <f t="shared" si="275"/>
        <v>#N/A</v>
      </c>
      <c r="BU174" t="e">
        <f t="shared" si="275"/>
        <v>#N/A</v>
      </c>
      <c r="BV174" t="e">
        <f t="shared" si="274"/>
        <v>#N/A</v>
      </c>
      <c r="BW174" t="e">
        <f t="shared" si="274"/>
        <v>#N/A</v>
      </c>
      <c r="BX174" t="e">
        <f t="shared" si="274"/>
        <v>#N/A</v>
      </c>
      <c r="BY174" t="e">
        <f t="shared" si="274"/>
        <v>#N/A</v>
      </c>
      <c r="BZ174" t="e">
        <f t="shared" si="274"/>
        <v>#N/A</v>
      </c>
      <c r="CA174" t="e">
        <f t="shared" si="274"/>
        <v>#N/A</v>
      </c>
      <c r="CB174" t="e">
        <f t="shared" si="274"/>
        <v>#N/A</v>
      </c>
      <c r="CC174" t="e">
        <f t="shared" si="274"/>
        <v>#N/A</v>
      </c>
      <c r="CD174" t="e">
        <f t="shared" si="274"/>
        <v>#N/A</v>
      </c>
    </row>
    <row r="175" spans="1:82" x14ac:dyDescent="0.25">
      <c r="A175" s="7">
        <f>'DLX - JOLTS'!B176</f>
        <v>41640</v>
      </c>
      <c r="B175" t="e">
        <f t="shared" si="271"/>
        <v>#N/A</v>
      </c>
      <c r="C175" t="e">
        <f t="shared" si="271"/>
        <v>#N/A</v>
      </c>
      <c r="D175" t="e">
        <f t="shared" si="271"/>
        <v>#N/A</v>
      </c>
      <c r="E175" t="e">
        <f t="shared" si="271"/>
        <v>#N/A</v>
      </c>
      <c r="F175" t="e">
        <f t="shared" si="271"/>
        <v>#N/A</v>
      </c>
      <c r="G175" t="e">
        <f t="shared" si="271"/>
        <v>#N/A</v>
      </c>
      <c r="H175" t="e">
        <f t="shared" si="271"/>
        <v>#N/A</v>
      </c>
      <c r="I175" t="e">
        <f t="shared" si="271"/>
        <v>#N/A</v>
      </c>
      <c r="J175" t="e">
        <f t="shared" si="271"/>
        <v>#N/A</v>
      </c>
      <c r="K175" t="e">
        <f t="shared" si="271"/>
        <v>#N/A</v>
      </c>
      <c r="L175" t="e">
        <f t="shared" si="272"/>
        <v>#N/A</v>
      </c>
      <c r="M175" t="e">
        <f t="shared" si="272"/>
        <v>#N/A</v>
      </c>
      <c r="N175" t="e">
        <f t="shared" si="272"/>
        <v>#N/A</v>
      </c>
      <c r="O175" t="e">
        <f t="shared" si="272"/>
        <v>#N/A</v>
      </c>
      <c r="P175" t="e">
        <f t="shared" si="272"/>
        <v>#N/A</v>
      </c>
      <c r="Q175" t="e">
        <f t="shared" si="272"/>
        <v>#N/A</v>
      </c>
      <c r="R175" t="e">
        <f t="shared" si="272"/>
        <v>#N/A</v>
      </c>
      <c r="S175" t="e">
        <f t="shared" si="272"/>
        <v>#N/A</v>
      </c>
      <c r="T175" t="e">
        <f t="shared" si="272"/>
        <v>#N/A</v>
      </c>
      <c r="U175" t="e">
        <f t="shared" si="272"/>
        <v>#N/A</v>
      </c>
      <c r="V175" t="e">
        <f t="shared" si="273"/>
        <v>#N/A</v>
      </c>
      <c r="W175" t="e">
        <f t="shared" si="273"/>
        <v>#N/A</v>
      </c>
      <c r="X175" t="e">
        <f t="shared" si="273"/>
        <v>#N/A</v>
      </c>
      <c r="Y175" t="e">
        <f t="shared" si="273"/>
        <v>#N/A</v>
      </c>
      <c r="Z175" t="e">
        <f t="shared" si="273"/>
        <v>#N/A</v>
      </c>
      <c r="AA175" t="e">
        <f t="shared" si="273"/>
        <v>#N/A</v>
      </c>
      <c r="AB175" t="e">
        <f t="shared" si="273"/>
        <v>#N/A</v>
      </c>
      <c r="AC175" t="e">
        <f t="shared" si="246"/>
        <v>#N/A</v>
      </c>
      <c r="AD175" t="e">
        <f t="shared" si="247"/>
        <v>#N/A</v>
      </c>
      <c r="AE175" t="e">
        <f t="shared" si="248"/>
        <v>#N/A</v>
      </c>
      <c r="AF175" t="e">
        <f t="shared" si="249"/>
        <v>#N/A</v>
      </c>
      <c r="AG175" t="e">
        <f t="shared" si="250"/>
        <v>#N/A</v>
      </c>
      <c r="AH175" t="e">
        <f t="shared" si="251"/>
        <v>#N/A</v>
      </c>
      <c r="AI175" t="e">
        <f t="shared" si="252"/>
        <v>#N/A</v>
      </c>
      <c r="AJ175" t="e">
        <f t="shared" si="253"/>
        <v>#N/A</v>
      </c>
      <c r="AK175" t="e">
        <f t="shared" si="254"/>
        <v>#N/A</v>
      </c>
      <c r="AL175" t="e">
        <f t="shared" si="244"/>
        <v>#N/A</v>
      </c>
      <c r="AM175" t="e">
        <f t="shared" si="276"/>
        <v>#N/A</v>
      </c>
      <c r="AN175" t="e">
        <f t="shared" si="276"/>
        <v>#N/A</v>
      </c>
      <c r="AO175" t="e">
        <f t="shared" si="276"/>
        <v>#N/A</v>
      </c>
      <c r="AP175" t="e">
        <f t="shared" si="276"/>
        <v>#N/A</v>
      </c>
      <c r="AQ175" t="e">
        <f t="shared" si="276"/>
        <v>#N/A</v>
      </c>
      <c r="AR175" t="e">
        <f t="shared" si="276"/>
        <v>#N/A</v>
      </c>
      <c r="AS175" t="e">
        <f t="shared" si="276"/>
        <v>#N/A</v>
      </c>
      <c r="AT175" t="e">
        <f t="shared" si="276"/>
        <v>#N/A</v>
      </c>
      <c r="AU175" t="e">
        <f t="shared" ref="AU175:BU181" si="277">VLOOKUP($A175,JOLTS_data,AU$3+1)</f>
        <v>#N/A</v>
      </c>
      <c r="AV175" t="e">
        <f t="shared" si="277"/>
        <v>#N/A</v>
      </c>
      <c r="AW175" t="e">
        <f t="shared" si="277"/>
        <v>#N/A</v>
      </c>
      <c r="AX175" t="e">
        <f t="shared" si="277"/>
        <v>#N/A</v>
      </c>
      <c r="AY175" t="e">
        <f t="shared" si="277"/>
        <v>#N/A</v>
      </c>
      <c r="AZ175" t="e">
        <f t="shared" si="277"/>
        <v>#N/A</v>
      </c>
      <c r="BA175" t="e">
        <f t="shared" si="277"/>
        <v>#N/A</v>
      </c>
      <c r="BB175" t="e">
        <f t="shared" si="277"/>
        <v>#N/A</v>
      </c>
      <c r="BC175" t="e">
        <f t="shared" si="277"/>
        <v>#N/A</v>
      </c>
      <c r="BD175" t="e">
        <f t="shared" si="277"/>
        <v>#N/A</v>
      </c>
      <c r="BE175" t="e">
        <f t="shared" si="277"/>
        <v>#N/A</v>
      </c>
      <c r="BF175" t="e">
        <f t="shared" si="277"/>
        <v>#N/A</v>
      </c>
      <c r="BG175" t="e">
        <f t="shared" si="277"/>
        <v>#N/A</v>
      </c>
      <c r="BH175" t="e">
        <f t="shared" si="277"/>
        <v>#N/A</v>
      </c>
      <c r="BI175" t="e">
        <f t="shared" si="277"/>
        <v>#N/A</v>
      </c>
      <c r="BJ175" t="e">
        <f t="shared" si="277"/>
        <v>#N/A</v>
      </c>
      <c r="BK175" t="e">
        <f t="shared" si="277"/>
        <v>#N/A</v>
      </c>
      <c r="BL175" t="e">
        <f t="shared" si="277"/>
        <v>#N/A</v>
      </c>
      <c r="BM175" t="e">
        <f t="shared" si="277"/>
        <v>#N/A</v>
      </c>
      <c r="BN175" t="e">
        <f t="shared" si="277"/>
        <v>#N/A</v>
      </c>
      <c r="BO175" t="e">
        <f t="shared" si="277"/>
        <v>#N/A</v>
      </c>
      <c r="BP175" t="e">
        <f t="shared" si="277"/>
        <v>#N/A</v>
      </c>
      <c r="BQ175" t="e">
        <f t="shared" si="277"/>
        <v>#N/A</v>
      </c>
      <c r="BR175" t="e">
        <f t="shared" si="277"/>
        <v>#N/A</v>
      </c>
      <c r="BS175" t="e">
        <f t="shared" si="277"/>
        <v>#N/A</v>
      </c>
      <c r="BT175" t="e">
        <f t="shared" si="277"/>
        <v>#N/A</v>
      </c>
      <c r="BU175" t="e">
        <f t="shared" si="277"/>
        <v>#N/A</v>
      </c>
      <c r="BV175" t="e">
        <f t="shared" si="274"/>
        <v>#N/A</v>
      </c>
      <c r="BW175" t="e">
        <f t="shared" si="274"/>
        <v>#N/A</v>
      </c>
      <c r="BX175" t="e">
        <f t="shared" si="274"/>
        <v>#N/A</v>
      </c>
      <c r="BY175" t="e">
        <f t="shared" si="274"/>
        <v>#N/A</v>
      </c>
      <c r="BZ175" t="e">
        <f t="shared" si="274"/>
        <v>#N/A</v>
      </c>
      <c r="CA175" t="e">
        <f t="shared" si="274"/>
        <v>#N/A</v>
      </c>
      <c r="CB175" t="e">
        <f t="shared" si="274"/>
        <v>#N/A</v>
      </c>
      <c r="CC175" t="e">
        <f t="shared" si="274"/>
        <v>#N/A</v>
      </c>
      <c r="CD175" t="e">
        <f t="shared" si="274"/>
        <v>#N/A</v>
      </c>
    </row>
    <row r="176" spans="1:82" x14ac:dyDescent="0.25">
      <c r="A176" s="7">
        <f>'DLX - JOLTS'!B177</f>
        <v>41671</v>
      </c>
      <c r="B176" t="e">
        <f t="shared" si="271"/>
        <v>#N/A</v>
      </c>
      <c r="C176" t="e">
        <f t="shared" si="271"/>
        <v>#N/A</v>
      </c>
      <c r="D176" t="e">
        <f t="shared" si="271"/>
        <v>#N/A</v>
      </c>
      <c r="E176" t="e">
        <f t="shared" si="271"/>
        <v>#N/A</v>
      </c>
      <c r="F176" t="e">
        <f t="shared" si="271"/>
        <v>#N/A</v>
      </c>
      <c r="G176" t="e">
        <f t="shared" si="271"/>
        <v>#N/A</v>
      </c>
      <c r="H176" t="e">
        <f t="shared" si="271"/>
        <v>#N/A</v>
      </c>
      <c r="I176" t="e">
        <f t="shared" si="271"/>
        <v>#N/A</v>
      </c>
      <c r="J176" t="e">
        <f t="shared" si="271"/>
        <v>#N/A</v>
      </c>
      <c r="K176" t="e">
        <f t="shared" si="271"/>
        <v>#N/A</v>
      </c>
      <c r="L176" t="e">
        <f t="shared" si="272"/>
        <v>#N/A</v>
      </c>
      <c r="M176" t="e">
        <f t="shared" si="272"/>
        <v>#N/A</v>
      </c>
      <c r="N176" t="e">
        <f t="shared" si="272"/>
        <v>#N/A</v>
      </c>
      <c r="O176" t="e">
        <f t="shared" si="272"/>
        <v>#N/A</v>
      </c>
      <c r="P176" t="e">
        <f t="shared" si="272"/>
        <v>#N/A</v>
      </c>
      <c r="Q176" t="e">
        <f t="shared" si="272"/>
        <v>#N/A</v>
      </c>
      <c r="R176" t="e">
        <f t="shared" si="272"/>
        <v>#N/A</v>
      </c>
      <c r="S176" t="e">
        <f t="shared" si="272"/>
        <v>#N/A</v>
      </c>
      <c r="T176" t="e">
        <f t="shared" si="272"/>
        <v>#N/A</v>
      </c>
      <c r="U176" t="e">
        <f t="shared" si="272"/>
        <v>#N/A</v>
      </c>
      <c r="V176" t="e">
        <f t="shared" si="273"/>
        <v>#N/A</v>
      </c>
      <c r="W176" t="e">
        <f t="shared" si="273"/>
        <v>#N/A</v>
      </c>
      <c r="X176" t="e">
        <f t="shared" si="273"/>
        <v>#N/A</v>
      </c>
      <c r="Y176" t="e">
        <f t="shared" si="273"/>
        <v>#N/A</v>
      </c>
      <c r="Z176" t="e">
        <f t="shared" si="273"/>
        <v>#N/A</v>
      </c>
      <c r="AA176" t="e">
        <f t="shared" si="273"/>
        <v>#N/A</v>
      </c>
      <c r="AB176" t="e">
        <f t="shared" si="273"/>
        <v>#N/A</v>
      </c>
      <c r="AC176" t="e">
        <f t="shared" si="246"/>
        <v>#N/A</v>
      </c>
      <c r="AD176" t="e">
        <f t="shared" si="247"/>
        <v>#N/A</v>
      </c>
      <c r="AE176" t="e">
        <f t="shared" si="248"/>
        <v>#N/A</v>
      </c>
      <c r="AF176" t="e">
        <f t="shared" si="249"/>
        <v>#N/A</v>
      </c>
      <c r="AG176" t="e">
        <f t="shared" si="250"/>
        <v>#N/A</v>
      </c>
      <c r="AH176" t="e">
        <f t="shared" si="251"/>
        <v>#N/A</v>
      </c>
      <c r="AI176" t="e">
        <f t="shared" si="252"/>
        <v>#N/A</v>
      </c>
      <c r="AJ176" t="e">
        <f t="shared" si="253"/>
        <v>#N/A</v>
      </c>
      <c r="AK176" t="e">
        <f t="shared" si="254"/>
        <v>#N/A</v>
      </c>
      <c r="AL176" t="e">
        <f t="shared" si="244"/>
        <v>#N/A</v>
      </c>
      <c r="AM176" t="e">
        <f t="shared" si="276"/>
        <v>#N/A</v>
      </c>
      <c r="AN176" t="e">
        <f t="shared" si="276"/>
        <v>#N/A</v>
      </c>
      <c r="AO176" t="e">
        <f t="shared" si="276"/>
        <v>#N/A</v>
      </c>
      <c r="AP176" t="e">
        <f t="shared" si="276"/>
        <v>#N/A</v>
      </c>
      <c r="AQ176" t="e">
        <f t="shared" si="276"/>
        <v>#N/A</v>
      </c>
      <c r="AR176" t="e">
        <f t="shared" si="276"/>
        <v>#N/A</v>
      </c>
      <c r="AS176" t="e">
        <f t="shared" si="276"/>
        <v>#N/A</v>
      </c>
      <c r="AT176" t="e">
        <f t="shared" si="276"/>
        <v>#N/A</v>
      </c>
      <c r="AU176" t="e">
        <f t="shared" si="277"/>
        <v>#N/A</v>
      </c>
      <c r="AV176" t="e">
        <f t="shared" si="277"/>
        <v>#N/A</v>
      </c>
      <c r="AW176" t="e">
        <f t="shared" si="277"/>
        <v>#N/A</v>
      </c>
      <c r="AX176" t="e">
        <f t="shared" si="277"/>
        <v>#N/A</v>
      </c>
      <c r="AY176" t="e">
        <f t="shared" si="277"/>
        <v>#N/A</v>
      </c>
      <c r="AZ176" t="e">
        <f t="shared" si="277"/>
        <v>#N/A</v>
      </c>
      <c r="BA176" t="e">
        <f t="shared" si="277"/>
        <v>#N/A</v>
      </c>
      <c r="BB176" t="e">
        <f t="shared" si="277"/>
        <v>#N/A</v>
      </c>
      <c r="BC176" t="e">
        <f t="shared" si="277"/>
        <v>#N/A</v>
      </c>
      <c r="BD176" t="e">
        <f t="shared" si="277"/>
        <v>#N/A</v>
      </c>
      <c r="BE176" t="e">
        <f t="shared" si="277"/>
        <v>#N/A</v>
      </c>
      <c r="BF176" t="e">
        <f t="shared" si="277"/>
        <v>#N/A</v>
      </c>
      <c r="BG176" t="e">
        <f t="shared" si="277"/>
        <v>#N/A</v>
      </c>
      <c r="BH176" t="e">
        <f t="shared" si="277"/>
        <v>#N/A</v>
      </c>
      <c r="BI176" t="e">
        <f t="shared" si="277"/>
        <v>#N/A</v>
      </c>
      <c r="BJ176" t="e">
        <f t="shared" si="277"/>
        <v>#N/A</v>
      </c>
      <c r="BK176" t="e">
        <f t="shared" si="277"/>
        <v>#N/A</v>
      </c>
      <c r="BL176" t="e">
        <f t="shared" si="277"/>
        <v>#N/A</v>
      </c>
      <c r="BM176" t="e">
        <f t="shared" si="277"/>
        <v>#N/A</v>
      </c>
      <c r="BN176" t="e">
        <f t="shared" si="277"/>
        <v>#N/A</v>
      </c>
      <c r="BO176" t="e">
        <f t="shared" si="277"/>
        <v>#N/A</v>
      </c>
      <c r="BP176" t="e">
        <f t="shared" si="277"/>
        <v>#N/A</v>
      </c>
      <c r="BQ176" t="e">
        <f t="shared" si="277"/>
        <v>#N/A</v>
      </c>
      <c r="BR176" t="e">
        <f t="shared" si="277"/>
        <v>#N/A</v>
      </c>
      <c r="BS176" t="e">
        <f t="shared" si="277"/>
        <v>#N/A</v>
      </c>
      <c r="BT176" t="e">
        <f t="shared" si="277"/>
        <v>#N/A</v>
      </c>
      <c r="BU176" t="e">
        <f t="shared" si="277"/>
        <v>#N/A</v>
      </c>
      <c r="BV176" t="e">
        <f t="shared" si="274"/>
        <v>#N/A</v>
      </c>
      <c r="BW176" t="e">
        <f t="shared" si="274"/>
        <v>#N/A</v>
      </c>
      <c r="BX176" t="e">
        <f t="shared" si="274"/>
        <v>#N/A</v>
      </c>
      <c r="BY176" t="e">
        <f t="shared" si="274"/>
        <v>#N/A</v>
      </c>
      <c r="BZ176" t="e">
        <f t="shared" si="274"/>
        <v>#N/A</v>
      </c>
      <c r="CA176" t="e">
        <f t="shared" si="274"/>
        <v>#N/A</v>
      </c>
      <c r="CB176" t="e">
        <f t="shared" si="274"/>
        <v>#N/A</v>
      </c>
      <c r="CC176" t="e">
        <f t="shared" si="274"/>
        <v>#N/A</v>
      </c>
      <c r="CD176" t="e">
        <f t="shared" si="274"/>
        <v>#N/A</v>
      </c>
    </row>
    <row r="177" spans="1:82" x14ac:dyDescent="0.25">
      <c r="A177" s="7">
        <f>'DLX - JOLTS'!B178</f>
        <v>41699</v>
      </c>
      <c r="B177" t="e">
        <f t="shared" ref="B177:K186" si="278">VLOOKUP($A177,JOLTS_data,B$3+1)</f>
        <v>#N/A</v>
      </c>
      <c r="C177" t="e">
        <f t="shared" si="278"/>
        <v>#N/A</v>
      </c>
      <c r="D177" t="e">
        <f t="shared" si="278"/>
        <v>#N/A</v>
      </c>
      <c r="E177" t="e">
        <f t="shared" si="278"/>
        <v>#N/A</v>
      </c>
      <c r="F177" t="e">
        <f t="shared" si="278"/>
        <v>#N/A</v>
      </c>
      <c r="G177" t="e">
        <f t="shared" si="278"/>
        <v>#N/A</v>
      </c>
      <c r="H177" t="e">
        <f t="shared" si="278"/>
        <v>#N/A</v>
      </c>
      <c r="I177" t="e">
        <f t="shared" si="278"/>
        <v>#N/A</v>
      </c>
      <c r="J177" t="e">
        <f t="shared" si="278"/>
        <v>#N/A</v>
      </c>
      <c r="K177" t="e">
        <f t="shared" si="278"/>
        <v>#N/A</v>
      </c>
      <c r="L177" t="e">
        <f t="shared" ref="L177:U186" si="279">VLOOKUP($A177,JOLTS_data,L$3+1)</f>
        <v>#N/A</v>
      </c>
      <c r="M177" t="e">
        <f t="shared" si="279"/>
        <v>#N/A</v>
      </c>
      <c r="N177" t="e">
        <f t="shared" si="279"/>
        <v>#N/A</v>
      </c>
      <c r="O177" t="e">
        <f t="shared" si="279"/>
        <v>#N/A</v>
      </c>
      <c r="P177" t="e">
        <f t="shared" si="279"/>
        <v>#N/A</v>
      </c>
      <c r="Q177" t="e">
        <f t="shared" si="279"/>
        <v>#N/A</v>
      </c>
      <c r="R177" t="e">
        <f t="shared" si="279"/>
        <v>#N/A</v>
      </c>
      <c r="S177" t="e">
        <f t="shared" si="279"/>
        <v>#N/A</v>
      </c>
      <c r="T177" t="e">
        <f t="shared" si="279"/>
        <v>#N/A</v>
      </c>
      <c r="U177" t="e">
        <f t="shared" si="279"/>
        <v>#N/A</v>
      </c>
      <c r="V177" t="e">
        <f t="shared" ref="V177:AB186" si="280">VLOOKUP($A177,JOLTS_data,V$3+1)</f>
        <v>#N/A</v>
      </c>
      <c r="W177" t="e">
        <f t="shared" si="280"/>
        <v>#N/A</v>
      </c>
      <c r="X177" t="e">
        <f t="shared" si="280"/>
        <v>#N/A</v>
      </c>
      <c r="Y177" t="e">
        <f t="shared" si="280"/>
        <v>#N/A</v>
      </c>
      <c r="Z177" t="e">
        <f t="shared" si="280"/>
        <v>#N/A</v>
      </c>
      <c r="AA177" t="e">
        <f t="shared" si="280"/>
        <v>#N/A</v>
      </c>
      <c r="AB177" t="e">
        <f t="shared" si="280"/>
        <v>#N/A</v>
      </c>
      <c r="AC177" t="e">
        <f t="shared" si="246"/>
        <v>#N/A</v>
      </c>
      <c r="AD177" t="e">
        <f t="shared" si="247"/>
        <v>#N/A</v>
      </c>
      <c r="AE177" t="e">
        <f t="shared" si="248"/>
        <v>#N/A</v>
      </c>
      <c r="AF177" t="e">
        <f t="shared" si="249"/>
        <v>#N/A</v>
      </c>
      <c r="AG177" t="e">
        <f t="shared" si="250"/>
        <v>#N/A</v>
      </c>
      <c r="AH177" t="e">
        <f t="shared" si="251"/>
        <v>#N/A</v>
      </c>
      <c r="AI177" t="e">
        <f t="shared" si="252"/>
        <v>#N/A</v>
      </c>
      <c r="AJ177" t="e">
        <f t="shared" si="253"/>
        <v>#N/A</v>
      </c>
      <c r="AK177" t="e">
        <f t="shared" si="254"/>
        <v>#N/A</v>
      </c>
      <c r="AL177" t="e">
        <f t="shared" si="244"/>
        <v>#N/A</v>
      </c>
      <c r="AM177" t="e">
        <f t="shared" si="276"/>
        <v>#N/A</v>
      </c>
      <c r="AN177" t="e">
        <f t="shared" si="276"/>
        <v>#N/A</v>
      </c>
      <c r="AO177" t="e">
        <f t="shared" si="276"/>
        <v>#N/A</v>
      </c>
      <c r="AP177" t="e">
        <f t="shared" si="276"/>
        <v>#N/A</v>
      </c>
      <c r="AQ177" t="e">
        <f t="shared" si="276"/>
        <v>#N/A</v>
      </c>
      <c r="AR177" t="e">
        <f t="shared" si="276"/>
        <v>#N/A</v>
      </c>
      <c r="AS177" t="e">
        <f t="shared" si="276"/>
        <v>#N/A</v>
      </c>
      <c r="AT177" t="e">
        <f t="shared" si="276"/>
        <v>#N/A</v>
      </c>
      <c r="AU177" t="e">
        <f t="shared" si="277"/>
        <v>#N/A</v>
      </c>
      <c r="AV177" t="e">
        <f t="shared" si="277"/>
        <v>#N/A</v>
      </c>
      <c r="AW177" t="e">
        <f t="shared" si="277"/>
        <v>#N/A</v>
      </c>
      <c r="AX177" t="e">
        <f t="shared" si="277"/>
        <v>#N/A</v>
      </c>
      <c r="AY177" t="e">
        <f t="shared" si="277"/>
        <v>#N/A</v>
      </c>
      <c r="AZ177" t="e">
        <f t="shared" si="277"/>
        <v>#N/A</v>
      </c>
      <c r="BA177" t="e">
        <f t="shared" si="277"/>
        <v>#N/A</v>
      </c>
      <c r="BB177" t="e">
        <f t="shared" si="277"/>
        <v>#N/A</v>
      </c>
      <c r="BC177" t="e">
        <f t="shared" si="277"/>
        <v>#N/A</v>
      </c>
      <c r="BD177" t="e">
        <f t="shared" si="277"/>
        <v>#N/A</v>
      </c>
      <c r="BE177" t="e">
        <f t="shared" si="277"/>
        <v>#N/A</v>
      </c>
      <c r="BF177" t="e">
        <f t="shared" si="277"/>
        <v>#N/A</v>
      </c>
      <c r="BG177" t="e">
        <f t="shared" si="277"/>
        <v>#N/A</v>
      </c>
      <c r="BH177" t="e">
        <f t="shared" si="277"/>
        <v>#N/A</v>
      </c>
      <c r="BI177" t="e">
        <f t="shared" si="277"/>
        <v>#N/A</v>
      </c>
      <c r="BJ177" t="e">
        <f t="shared" si="277"/>
        <v>#N/A</v>
      </c>
      <c r="BK177" t="e">
        <f t="shared" si="277"/>
        <v>#N/A</v>
      </c>
      <c r="BL177" t="e">
        <f t="shared" si="277"/>
        <v>#N/A</v>
      </c>
      <c r="BM177" t="e">
        <f t="shared" si="277"/>
        <v>#N/A</v>
      </c>
      <c r="BN177" t="e">
        <f t="shared" si="277"/>
        <v>#N/A</v>
      </c>
      <c r="BO177" t="e">
        <f t="shared" si="277"/>
        <v>#N/A</v>
      </c>
      <c r="BP177" t="e">
        <f t="shared" si="277"/>
        <v>#N/A</v>
      </c>
      <c r="BQ177" t="e">
        <f t="shared" si="277"/>
        <v>#N/A</v>
      </c>
      <c r="BR177" t="e">
        <f t="shared" si="277"/>
        <v>#N/A</v>
      </c>
      <c r="BS177" t="e">
        <f t="shared" si="277"/>
        <v>#N/A</v>
      </c>
      <c r="BT177" t="e">
        <f t="shared" si="277"/>
        <v>#N/A</v>
      </c>
      <c r="BU177" t="e">
        <f t="shared" si="277"/>
        <v>#N/A</v>
      </c>
      <c r="BV177" t="e">
        <f t="shared" si="274"/>
        <v>#N/A</v>
      </c>
      <c r="BW177" t="e">
        <f t="shared" si="274"/>
        <v>#N/A</v>
      </c>
      <c r="BX177" t="e">
        <f t="shared" si="274"/>
        <v>#N/A</v>
      </c>
      <c r="BY177" t="e">
        <f t="shared" si="274"/>
        <v>#N/A</v>
      </c>
      <c r="BZ177" t="e">
        <f t="shared" si="274"/>
        <v>#N/A</v>
      </c>
      <c r="CA177" t="e">
        <f t="shared" si="274"/>
        <v>#N/A</v>
      </c>
      <c r="CB177" t="e">
        <f t="shared" si="274"/>
        <v>#N/A</v>
      </c>
      <c r="CC177" t="e">
        <f t="shared" si="274"/>
        <v>#N/A</v>
      </c>
      <c r="CD177" t="e">
        <f t="shared" si="274"/>
        <v>#N/A</v>
      </c>
    </row>
    <row r="178" spans="1:82" x14ac:dyDescent="0.25">
      <c r="A178" s="7">
        <f>'DLX - JOLTS'!B179</f>
        <v>41730</v>
      </c>
      <c r="B178" t="e">
        <f t="shared" si="278"/>
        <v>#N/A</v>
      </c>
      <c r="C178" t="e">
        <f t="shared" si="278"/>
        <v>#N/A</v>
      </c>
      <c r="D178" t="e">
        <f t="shared" si="278"/>
        <v>#N/A</v>
      </c>
      <c r="E178" t="e">
        <f t="shared" si="278"/>
        <v>#N/A</v>
      </c>
      <c r="F178" t="e">
        <f t="shared" si="278"/>
        <v>#N/A</v>
      </c>
      <c r="G178" t="e">
        <f t="shared" si="278"/>
        <v>#N/A</v>
      </c>
      <c r="H178" t="e">
        <f t="shared" si="278"/>
        <v>#N/A</v>
      </c>
      <c r="I178" t="e">
        <f t="shared" si="278"/>
        <v>#N/A</v>
      </c>
      <c r="J178" t="e">
        <f t="shared" si="278"/>
        <v>#N/A</v>
      </c>
      <c r="K178" t="e">
        <f t="shared" si="278"/>
        <v>#N/A</v>
      </c>
      <c r="L178" t="e">
        <f t="shared" si="279"/>
        <v>#N/A</v>
      </c>
      <c r="M178" t="e">
        <f t="shared" si="279"/>
        <v>#N/A</v>
      </c>
      <c r="N178" t="e">
        <f t="shared" si="279"/>
        <v>#N/A</v>
      </c>
      <c r="O178" t="e">
        <f t="shared" si="279"/>
        <v>#N/A</v>
      </c>
      <c r="P178" t="e">
        <f t="shared" si="279"/>
        <v>#N/A</v>
      </c>
      <c r="Q178" t="e">
        <f t="shared" si="279"/>
        <v>#N/A</v>
      </c>
      <c r="R178" t="e">
        <f t="shared" si="279"/>
        <v>#N/A</v>
      </c>
      <c r="S178" t="e">
        <f t="shared" si="279"/>
        <v>#N/A</v>
      </c>
      <c r="T178" t="e">
        <f t="shared" si="279"/>
        <v>#N/A</v>
      </c>
      <c r="U178" t="e">
        <f t="shared" si="279"/>
        <v>#N/A</v>
      </c>
      <c r="V178" t="e">
        <f t="shared" si="280"/>
        <v>#N/A</v>
      </c>
      <c r="W178" t="e">
        <f t="shared" si="280"/>
        <v>#N/A</v>
      </c>
      <c r="X178" t="e">
        <f t="shared" si="280"/>
        <v>#N/A</v>
      </c>
      <c r="Y178" t="e">
        <f t="shared" si="280"/>
        <v>#N/A</v>
      </c>
      <c r="Z178" t="e">
        <f t="shared" si="280"/>
        <v>#N/A</v>
      </c>
      <c r="AA178" t="e">
        <f t="shared" si="280"/>
        <v>#N/A</v>
      </c>
      <c r="AB178" t="e">
        <f t="shared" si="280"/>
        <v>#N/A</v>
      </c>
      <c r="AC178" t="e">
        <f t="shared" si="246"/>
        <v>#N/A</v>
      </c>
      <c r="AD178" t="e">
        <f t="shared" si="247"/>
        <v>#N/A</v>
      </c>
      <c r="AE178" t="e">
        <f t="shared" si="248"/>
        <v>#N/A</v>
      </c>
      <c r="AF178" t="e">
        <f t="shared" si="249"/>
        <v>#N/A</v>
      </c>
      <c r="AG178" t="e">
        <f t="shared" si="250"/>
        <v>#N/A</v>
      </c>
      <c r="AH178" t="e">
        <f t="shared" si="251"/>
        <v>#N/A</v>
      </c>
      <c r="AI178" t="e">
        <f t="shared" si="252"/>
        <v>#N/A</v>
      </c>
      <c r="AJ178" t="e">
        <f t="shared" si="253"/>
        <v>#N/A</v>
      </c>
      <c r="AK178" t="e">
        <f t="shared" si="254"/>
        <v>#N/A</v>
      </c>
      <c r="AL178" t="e">
        <f t="shared" si="244"/>
        <v>#N/A</v>
      </c>
      <c r="AM178" t="e">
        <f t="shared" si="276"/>
        <v>#N/A</v>
      </c>
      <c r="AN178" t="e">
        <f t="shared" si="276"/>
        <v>#N/A</v>
      </c>
      <c r="AO178" t="e">
        <f t="shared" si="276"/>
        <v>#N/A</v>
      </c>
      <c r="AP178" t="e">
        <f t="shared" si="276"/>
        <v>#N/A</v>
      </c>
      <c r="AQ178" t="e">
        <f t="shared" si="276"/>
        <v>#N/A</v>
      </c>
      <c r="AR178" t="e">
        <f t="shared" si="276"/>
        <v>#N/A</v>
      </c>
      <c r="AS178" t="e">
        <f t="shared" si="276"/>
        <v>#N/A</v>
      </c>
      <c r="AT178" t="e">
        <f t="shared" si="276"/>
        <v>#N/A</v>
      </c>
      <c r="AU178" t="e">
        <f t="shared" si="277"/>
        <v>#N/A</v>
      </c>
      <c r="AV178" t="e">
        <f t="shared" si="277"/>
        <v>#N/A</v>
      </c>
      <c r="AW178" t="e">
        <f t="shared" si="277"/>
        <v>#N/A</v>
      </c>
      <c r="AX178" t="e">
        <f t="shared" si="277"/>
        <v>#N/A</v>
      </c>
      <c r="AY178" t="e">
        <f t="shared" si="277"/>
        <v>#N/A</v>
      </c>
      <c r="AZ178" t="e">
        <f t="shared" si="277"/>
        <v>#N/A</v>
      </c>
      <c r="BA178" t="e">
        <f t="shared" si="277"/>
        <v>#N/A</v>
      </c>
      <c r="BB178" t="e">
        <f t="shared" si="277"/>
        <v>#N/A</v>
      </c>
      <c r="BC178" t="e">
        <f t="shared" si="277"/>
        <v>#N/A</v>
      </c>
      <c r="BD178" t="e">
        <f t="shared" si="277"/>
        <v>#N/A</v>
      </c>
      <c r="BE178" t="e">
        <f t="shared" si="277"/>
        <v>#N/A</v>
      </c>
      <c r="BF178" t="e">
        <f t="shared" si="277"/>
        <v>#N/A</v>
      </c>
      <c r="BG178" t="e">
        <f t="shared" si="277"/>
        <v>#N/A</v>
      </c>
      <c r="BH178" t="e">
        <f t="shared" si="277"/>
        <v>#N/A</v>
      </c>
      <c r="BI178" t="e">
        <f t="shared" si="277"/>
        <v>#N/A</v>
      </c>
      <c r="BJ178" t="e">
        <f t="shared" si="277"/>
        <v>#N/A</v>
      </c>
      <c r="BK178" t="e">
        <f t="shared" si="277"/>
        <v>#N/A</v>
      </c>
      <c r="BL178" t="e">
        <f t="shared" si="277"/>
        <v>#N/A</v>
      </c>
      <c r="BM178" t="e">
        <f t="shared" si="277"/>
        <v>#N/A</v>
      </c>
      <c r="BN178" t="e">
        <f t="shared" si="277"/>
        <v>#N/A</v>
      </c>
      <c r="BO178" t="e">
        <f t="shared" si="277"/>
        <v>#N/A</v>
      </c>
      <c r="BP178" t="e">
        <f t="shared" si="277"/>
        <v>#N/A</v>
      </c>
      <c r="BQ178" t="e">
        <f t="shared" si="277"/>
        <v>#N/A</v>
      </c>
      <c r="BR178" t="e">
        <f t="shared" si="277"/>
        <v>#N/A</v>
      </c>
      <c r="BS178" t="e">
        <f t="shared" si="277"/>
        <v>#N/A</v>
      </c>
      <c r="BT178" t="e">
        <f t="shared" si="277"/>
        <v>#N/A</v>
      </c>
      <c r="BU178" t="e">
        <f t="shared" si="277"/>
        <v>#N/A</v>
      </c>
      <c r="BV178" t="e">
        <f t="shared" si="274"/>
        <v>#N/A</v>
      </c>
      <c r="BW178" t="e">
        <f t="shared" si="274"/>
        <v>#N/A</v>
      </c>
      <c r="BX178" t="e">
        <f t="shared" si="274"/>
        <v>#N/A</v>
      </c>
      <c r="BY178" t="e">
        <f t="shared" si="274"/>
        <v>#N/A</v>
      </c>
      <c r="BZ178" t="e">
        <f t="shared" si="274"/>
        <v>#N/A</v>
      </c>
      <c r="CA178" t="e">
        <f t="shared" si="274"/>
        <v>#N/A</v>
      </c>
      <c r="CB178" t="e">
        <f t="shared" si="274"/>
        <v>#N/A</v>
      </c>
      <c r="CC178" t="e">
        <f t="shared" si="274"/>
        <v>#N/A</v>
      </c>
      <c r="CD178" t="e">
        <f t="shared" si="274"/>
        <v>#N/A</v>
      </c>
    </row>
    <row r="179" spans="1:82" x14ac:dyDescent="0.25">
      <c r="A179" s="7">
        <f>'DLX - JOLTS'!B180</f>
        <v>41760</v>
      </c>
      <c r="B179" t="e">
        <f t="shared" si="278"/>
        <v>#N/A</v>
      </c>
      <c r="C179" t="e">
        <f t="shared" si="278"/>
        <v>#N/A</v>
      </c>
      <c r="D179" t="e">
        <f t="shared" si="278"/>
        <v>#N/A</v>
      </c>
      <c r="E179" t="e">
        <f t="shared" si="278"/>
        <v>#N/A</v>
      </c>
      <c r="F179" t="e">
        <f t="shared" si="278"/>
        <v>#N/A</v>
      </c>
      <c r="G179" t="e">
        <f t="shared" si="278"/>
        <v>#N/A</v>
      </c>
      <c r="H179" t="e">
        <f t="shared" si="278"/>
        <v>#N/A</v>
      </c>
      <c r="I179" t="e">
        <f t="shared" si="278"/>
        <v>#N/A</v>
      </c>
      <c r="J179" t="e">
        <f t="shared" si="278"/>
        <v>#N/A</v>
      </c>
      <c r="K179" t="e">
        <f t="shared" si="278"/>
        <v>#N/A</v>
      </c>
      <c r="L179" t="e">
        <f t="shared" si="279"/>
        <v>#N/A</v>
      </c>
      <c r="M179" t="e">
        <f t="shared" si="279"/>
        <v>#N/A</v>
      </c>
      <c r="N179" t="e">
        <f t="shared" si="279"/>
        <v>#N/A</v>
      </c>
      <c r="O179" t="e">
        <f t="shared" si="279"/>
        <v>#N/A</v>
      </c>
      <c r="P179" t="e">
        <f t="shared" si="279"/>
        <v>#N/A</v>
      </c>
      <c r="Q179" t="e">
        <f t="shared" si="279"/>
        <v>#N/A</v>
      </c>
      <c r="R179" t="e">
        <f t="shared" si="279"/>
        <v>#N/A</v>
      </c>
      <c r="S179" t="e">
        <f t="shared" si="279"/>
        <v>#N/A</v>
      </c>
      <c r="T179" t="e">
        <f t="shared" si="279"/>
        <v>#N/A</v>
      </c>
      <c r="U179" t="e">
        <f t="shared" si="279"/>
        <v>#N/A</v>
      </c>
      <c r="V179" t="e">
        <f t="shared" si="280"/>
        <v>#N/A</v>
      </c>
      <c r="W179" t="e">
        <f t="shared" si="280"/>
        <v>#N/A</v>
      </c>
      <c r="X179" t="e">
        <f t="shared" si="280"/>
        <v>#N/A</v>
      </c>
      <c r="Y179" t="e">
        <f t="shared" si="280"/>
        <v>#N/A</v>
      </c>
      <c r="Z179" t="e">
        <f t="shared" si="280"/>
        <v>#N/A</v>
      </c>
      <c r="AA179" t="e">
        <f t="shared" si="280"/>
        <v>#N/A</v>
      </c>
      <c r="AB179" t="e">
        <f t="shared" si="280"/>
        <v>#N/A</v>
      </c>
      <c r="AC179" t="e">
        <f t="shared" si="246"/>
        <v>#N/A</v>
      </c>
      <c r="AD179" t="e">
        <f t="shared" si="247"/>
        <v>#N/A</v>
      </c>
      <c r="AE179" t="e">
        <f t="shared" si="248"/>
        <v>#N/A</v>
      </c>
      <c r="AF179" t="e">
        <f t="shared" si="249"/>
        <v>#N/A</v>
      </c>
      <c r="AG179" t="e">
        <f t="shared" si="250"/>
        <v>#N/A</v>
      </c>
      <c r="AH179" t="e">
        <f t="shared" si="251"/>
        <v>#N/A</v>
      </c>
      <c r="AI179" t="e">
        <f t="shared" si="252"/>
        <v>#N/A</v>
      </c>
      <c r="AJ179" t="e">
        <f t="shared" si="253"/>
        <v>#N/A</v>
      </c>
      <c r="AK179" t="e">
        <f t="shared" si="254"/>
        <v>#N/A</v>
      </c>
      <c r="AL179" t="e">
        <f t="shared" si="244"/>
        <v>#N/A</v>
      </c>
      <c r="AM179" t="e">
        <f t="shared" si="276"/>
        <v>#N/A</v>
      </c>
      <c r="AN179" t="e">
        <f t="shared" si="276"/>
        <v>#N/A</v>
      </c>
      <c r="AO179" t="e">
        <f t="shared" si="276"/>
        <v>#N/A</v>
      </c>
      <c r="AP179" t="e">
        <f t="shared" si="276"/>
        <v>#N/A</v>
      </c>
      <c r="AQ179" t="e">
        <f t="shared" si="276"/>
        <v>#N/A</v>
      </c>
      <c r="AR179" t="e">
        <f t="shared" si="276"/>
        <v>#N/A</v>
      </c>
      <c r="AS179" t="e">
        <f t="shared" si="276"/>
        <v>#N/A</v>
      </c>
      <c r="AT179" t="e">
        <f t="shared" si="276"/>
        <v>#N/A</v>
      </c>
      <c r="AU179" t="e">
        <f t="shared" si="277"/>
        <v>#N/A</v>
      </c>
      <c r="AV179" t="e">
        <f t="shared" si="277"/>
        <v>#N/A</v>
      </c>
      <c r="AW179" t="e">
        <f t="shared" si="277"/>
        <v>#N/A</v>
      </c>
      <c r="AX179" t="e">
        <f t="shared" si="277"/>
        <v>#N/A</v>
      </c>
      <c r="AY179" t="e">
        <f t="shared" si="277"/>
        <v>#N/A</v>
      </c>
      <c r="AZ179" t="e">
        <f t="shared" si="277"/>
        <v>#N/A</v>
      </c>
      <c r="BA179" t="e">
        <f t="shared" si="277"/>
        <v>#N/A</v>
      </c>
      <c r="BB179" t="e">
        <f t="shared" si="277"/>
        <v>#N/A</v>
      </c>
      <c r="BC179" t="e">
        <f t="shared" si="277"/>
        <v>#N/A</v>
      </c>
      <c r="BD179" t="e">
        <f t="shared" si="277"/>
        <v>#N/A</v>
      </c>
      <c r="BE179" t="e">
        <f t="shared" si="277"/>
        <v>#N/A</v>
      </c>
      <c r="BF179" t="e">
        <f t="shared" si="277"/>
        <v>#N/A</v>
      </c>
      <c r="BG179" t="e">
        <f t="shared" si="277"/>
        <v>#N/A</v>
      </c>
      <c r="BH179" t="e">
        <f t="shared" si="277"/>
        <v>#N/A</v>
      </c>
      <c r="BI179" t="e">
        <f t="shared" si="277"/>
        <v>#N/A</v>
      </c>
      <c r="BJ179" t="e">
        <f t="shared" si="277"/>
        <v>#N/A</v>
      </c>
      <c r="BK179" t="e">
        <f t="shared" si="277"/>
        <v>#N/A</v>
      </c>
      <c r="BL179" t="e">
        <f t="shared" si="277"/>
        <v>#N/A</v>
      </c>
      <c r="BM179" t="e">
        <f t="shared" si="277"/>
        <v>#N/A</v>
      </c>
      <c r="BN179" t="e">
        <f t="shared" si="277"/>
        <v>#N/A</v>
      </c>
      <c r="BO179" t="e">
        <f t="shared" si="277"/>
        <v>#N/A</v>
      </c>
      <c r="BP179" t="e">
        <f t="shared" si="277"/>
        <v>#N/A</v>
      </c>
      <c r="BQ179" t="e">
        <f t="shared" si="277"/>
        <v>#N/A</v>
      </c>
      <c r="BR179" t="e">
        <f t="shared" si="277"/>
        <v>#N/A</v>
      </c>
      <c r="BS179" t="e">
        <f t="shared" si="277"/>
        <v>#N/A</v>
      </c>
      <c r="BT179" t="e">
        <f t="shared" si="277"/>
        <v>#N/A</v>
      </c>
      <c r="BU179" t="e">
        <f t="shared" si="277"/>
        <v>#N/A</v>
      </c>
      <c r="BV179" t="e">
        <f t="shared" si="274"/>
        <v>#N/A</v>
      </c>
      <c r="BW179" t="e">
        <f t="shared" si="274"/>
        <v>#N/A</v>
      </c>
      <c r="BX179" t="e">
        <f t="shared" si="274"/>
        <v>#N/A</v>
      </c>
      <c r="BY179" t="e">
        <f t="shared" si="274"/>
        <v>#N/A</v>
      </c>
      <c r="BZ179" t="e">
        <f t="shared" si="274"/>
        <v>#N/A</v>
      </c>
      <c r="CA179" t="e">
        <f t="shared" si="274"/>
        <v>#N/A</v>
      </c>
      <c r="CB179" t="e">
        <f t="shared" si="274"/>
        <v>#N/A</v>
      </c>
      <c r="CC179" t="e">
        <f t="shared" si="274"/>
        <v>#N/A</v>
      </c>
      <c r="CD179" t="e">
        <f t="shared" si="274"/>
        <v>#N/A</v>
      </c>
    </row>
    <row r="180" spans="1:82" x14ac:dyDescent="0.25">
      <c r="A180" s="7">
        <f>'DLX - JOLTS'!B181</f>
        <v>41791</v>
      </c>
      <c r="B180" t="e">
        <f t="shared" si="278"/>
        <v>#N/A</v>
      </c>
      <c r="C180" t="e">
        <f t="shared" si="278"/>
        <v>#N/A</v>
      </c>
      <c r="D180" t="e">
        <f t="shared" si="278"/>
        <v>#N/A</v>
      </c>
      <c r="E180" t="e">
        <f t="shared" si="278"/>
        <v>#N/A</v>
      </c>
      <c r="F180" t="e">
        <f t="shared" si="278"/>
        <v>#N/A</v>
      </c>
      <c r="G180" t="e">
        <f t="shared" si="278"/>
        <v>#N/A</v>
      </c>
      <c r="H180" t="e">
        <f t="shared" si="278"/>
        <v>#N/A</v>
      </c>
      <c r="I180" t="e">
        <f t="shared" si="278"/>
        <v>#N/A</v>
      </c>
      <c r="J180" t="e">
        <f t="shared" si="278"/>
        <v>#N/A</v>
      </c>
      <c r="K180" t="e">
        <f t="shared" si="278"/>
        <v>#N/A</v>
      </c>
      <c r="L180" t="e">
        <f t="shared" si="279"/>
        <v>#N/A</v>
      </c>
      <c r="M180" t="e">
        <f t="shared" si="279"/>
        <v>#N/A</v>
      </c>
      <c r="N180" t="e">
        <f t="shared" si="279"/>
        <v>#N/A</v>
      </c>
      <c r="O180" t="e">
        <f t="shared" si="279"/>
        <v>#N/A</v>
      </c>
      <c r="P180" t="e">
        <f t="shared" si="279"/>
        <v>#N/A</v>
      </c>
      <c r="Q180" t="e">
        <f t="shared" si="279"/>
        <v>#N/A</v>
      </c>
      <c r="R180" t="e">
        <f t="shared" si="279"/>
        <v>#N/A</v>
      </c>
      <c r="S180" t="e">
        <f t="shared" si="279"/>
        <v>#N/A</v>
      </c>
      <c r="T180" t="e">
        <f t="shared" si="279"/>
        <v>#N/A</v>
      </c>
      <c r="U180" t="e">
        <f t="shared" si="279"/>
        <v>#N/A</v>
      </c>
      <c r="V180" t="e">
        <f t="shared" si="280"/>
        <v>#N/A</v>
      </c>
      <c r="W180" t="e">
        <f t="shared" si="280"/>
        <v>#N/A</v>
      </c>
      <c r="X180" t="e">
        <f t="shared" si="280"/>
        <v>#N/A</v>
      </c>
      <c r="Y180" t="e">
        <f t="shared" si="280"/>
        <v>#N/A</v>
      </c>
      <c r="Z180" t="e">
        <f t="shared" si="280"/>
        <v>#N/A</v>
      </c>
      <c r="AA180" t="e">
        <f t="shared" si="280"/>
        <v>#N/A</v>
      </c>
      <c r="AB180" t="e">
        <f t="shared" si="280"/>
        <v>#N/A</v>
      </c>
      <c r="AC180" t="e">
        <f t="shared" si="246"/>
        <v>#N/A</v>
      </c>
      <c r="AD180" t="e">
        <f t="shared" si="247"/>
        <v>#N/A</v>
      </c>
      <c r="AE180" t="e">
        <f t="shared" si="248"/>
        <v>#N/A</v>
      </c>
      <c r="AF180" t="e">
        <f t="shared" si="249"/>
        <v>#N/A</v>
      </c>
      <c r="AG180" t="e">
        <f t="shared" si="250"/>
        <v>#N/A</v>
      </c>
      <c r="AH180" t="e">
        <f t="shared" si="251"/>
        <v>#N/A</v>
      </c>
      <c r="AI180" t="e">
        <f t="shared" si="252"/>
        <v>#N/A</v>
      </c>
      <c r="AJ180" t="e">
        <f t="shared" si="253"/>
        <v>#N/A</v>
      </c>
      <c r="AK180" t="e">
        <f t="shared" si="254"/>
        <v>#N/A</v>
      </c>
      <c r="AL180" t="e">
        <f t="shared" si="244"/>
        <v>#N/A</v>
      </c>
      <c r="AM180" t="e">
        <f t="shared" si="276"/>
        <v>#N/A</v>
      </c>
      <c r="AN180" t="e">
        <f t="shared" si="276"/>
        <v>#N/A</v>
      </c>
      <c r="AO180" t="e">
        <f t="shared" si="276"/>
        <v>#N/A</v>
      </c>
      <c r="AP180" t="e">
        <f t="shared" si="276"/>
        <v>#N/A</v>
      </c>
      <c r="AQ180" t="e">
        <f t="shared" si="276"/>
        <v>#N/A</v>
      </c>
      <c r="AR180" t="e">
        <f t="shared" si="276"/>
        <v>#N/A</v>
      </c>
      <c r="AS180" t="e">
        <f t="shared" si="276"/>
        <v>#N/A</v>
      </c>
      <c r="AT180" t="e">
        <f t="shared" si="276"/>
        <v>#N/A</v>
      </c>
      <c r="AU180" t="e">
        <f t="shared" si="277"/>
        <v>#N/A</v>
      </c>
      <c r="AV180" t="e">
        <f t="shared" si="277"/>
        <v>#N/A</v>
      </c>
      <c r="AW180" t="e">
        <f t="shared" si="277"/>
        <v>#N/A</v>
      </c>
      <c r="AX180" t="e">
        <f t="shared" si="277"/>
        <v>#N/A</v>
      </c>
      <c r="AY180" t="e">
        <f t="shared" si="277"/>
        <v>#N/A</v>
      </c>
      <c r="AZ180" t="e">
        <f t="shared" si="277"/>
        <v>#N/A</v>
      </c>
      <c r="BA180" t="e">
        <f t="shared" si="277"/>
        <v>#N/A</v>
      </c>
      <c r="BB180" t="e">
        <f t="shared" si="277"/>
        <v>#N/A</v>
      </c>
      <c r="BC180" t="e">
        <f t="shared" si="277"/>
        <v>#N/A</v>
      </c>
      <c r="BD180" t="e">
        <f t="shared" si="277"/>
        <v>#N/A</v>
      </c>
      <c r="BE180" t="e">
        <f t="shared" si="277"/>
        <v>#N/A</v>
      </c>
      <c r="BF180" t="e">
        <f t="shared" si="277"/>
        <v>#N/A</v>
      </c>
      <c r="BG180" t="e">
        <f t="shared" si="277"/>
        <v>#N/A</v>
      </c>
      <c r="BH180" t="e">
        <f t="shared" si="277"/>
        <v>#N/A</v>
      </c>
      <c r="BI180" t="e">
        <f t="shared" si="277"/>
        <v>#N/A</v>
      </c>
      <c r="BJ180" t="e">
        <f t="shared" si="277"/>
        <v>#N/A</v>
      </c>
      <c r="BK180" t="e">
        <f t="shared" si="277"/>
        <v>#N/A</v>
      </c>
      <c r="BL180" t="e">
        <f t="shared" si="277"/>
        <v>#N/A</v>
      </c>
      <c r="BM180" t="e">
        <f t="shared" si="277"/>
        <v>#N/A</v>
      </c>
      <c r="BN180" t="e">
        <f t="shared" si="277"/>
        <v>#N/A</v>
      </c>
      <c r="BO180" t="e">
        <f t="shared" si="277"/>
        <v>#N/A</v>
      </c>
      <c r="BP180" t="e">
        <f t="shared" si="277"/>
        <v>#N/A</v>
      </c>
      <c r="BQ180" t="e">
        <f t="shared" si="277"/>
        <v>#N/A</v>
      </c>
      <c r="BR180" t="e">
        <f t="shared" si="277"/>
        <v>#N/A</v>
      </c>
      <c r="BS180" t="e">
        <f t="shared" si="277"/>
        <v>#N/A</v>
      </c>
      <c r="BT180" t="e">
        <f t="shared" si="277"/>
        <v>#N/A</v>
      </c>
      <c r="BU180" t="e">
        <f t="shared" si="277"/>
        <v>#N/A</v>
      </c>
      <c r="BV180" t="e">
        <f t="shared" si="274"/>
        <v>#N/A</v>
      </c>
      <c r="BW180" t="e">
        <f t="shared" si="274"/>
        <v>#N/A</v>
      </c>
      <c r="BX180" t="e">
        <f t="shared" si="274"/>
        <v>#N/A</v>
      </c>
      <c r="BY180" t="e">
        <f t="shared" si="274"/>
        <v>#N/A</v>
      </c>
      <c r="BZ180" t="e">
        <f t="shared" si="274"/>
        <v>#N/A</v>
      </c>
      <c r="CA180" t="e">
        <f t="shared" si="274"/>
        <v>#N/A</v>
      </c>
      <c r="CB180" t="e">
        <f t="shared" si="274"/>
        <v>#N/A</v>
      </c>
      <c r="CC180" t="e">
        <f t="shared" si="274"/>
        <v>#N/A</v>
      </c>
      <c r="CD180" t="e">
        <f t="shared" si="274"/>
        <v>#N/A</v>
      </c>
    </row>
    <row r="181" spans="1:82" x14ac:dyDescent="0.25">
      <c r="A181" s="7">
        <f>'DLX - JOLTS'!B182</f>
        <v>41821</v>
      </c>
      <c r="B181" t="e">
        <f t="shared" si="278"/>
        <v>#N/A</v>
      </c>
      <c r="C181" t="e">
        <f t="shared" si="278"/>
        <v>#N/A</v>
      </c>
      <c r="D181" t="e">
        <f t="shared" si="278"/>
        <v>#N/A</v>
      </c>
      <c r="E181" t="e">
        <f t="shared" si="278"/>
        <v>#N/A</v>
      </c>
      <c r="F181" t="e">
        <f t="shared" si="278"/>
        <v>#N/A</v>
      </c>
      <c r="G181" t="e">
        <f t="shared" si="278"/>
        <v>#N/A</v>
      </c>
      <c r="H181" t="e">
        <f t="shared" si="278"/>
        <v>#N/A</v>
      </c>
      <c r="I181" t="e">
        <f t="shared" si="278"/>
        <v>#N/A</v>
      </c>
      <c r="J181" t="e">
        <f t="shared" si="278"/>
        <v>#N/A</v>
      </c>
      <c r="K181" t="e">
        <f t="shared" si="278"/>
        <v>#N/A</v>
      </c>
      <c r="L181" t="e">
        <f t="shared" si="279"/>
        <v>#N/A</v>
      </c>
      <c r="M181" t="e">
        <f t="shared" si="279"/>
        <v>#N/A</v>
      </c>
      <c r="N181" t="e">
        <f t="shared" si="279"/>
        <v>#N/A</v>
      </c>
      <c r="O181" t="e">
        <f t="shared" si="279"/>
        <v>#N/A</v>
      </c>
      <c r="P181" t="e">
        <f t="shared" si="279"/>
        <v>#N/A</v>
      </c>
      <c r="Q181" t="e">
        <f t="shared" si="279"/>
        <v>#N/A</v>
      </c>
      <c r="R181" t="e">
        <f t="shared" si="279"/>
        <v>#N/A</v>
      </c>
      <c r="S181" t="e">
        <f t="shared" si="279"/>
        <v>#N/A</v>
      </c>
      <c r="T181" t="e">
        <f t="shared" si="279"/>
        <v>#N/A</v>
      </c>
      <c r="U181" t="e">
        <f t="shared" si="279"/>
        <v>#N/A</v>
      </c>
      <c r="V181" t="e">
        <f t="shared" si="280"/>
        <v>#N/A</v>
      </c>
      <c r="W181" t="e">
        <f t="shared" si="280"/>
        <v>#N/A</v>
      </c>
      <c r="X181" t="e">
        <f t="shared" si="280"/>
        <v>#N/A</v>
      </c>
      <c r="Y181" t="e">
        <f t="shared" si="280"/>
        <v>#N/A</v>
      </c>
      <c r="Z181" t="e">
        <f t="shared" si="280"/>
        <v>#N/A</v>
      </c>
      <c r="AA181" t="e">
        <f t="shared" si="280"/>
        <v>#N/A</v>
      </c>
      <c r="AB181" t="e">
        <f t="shared" si="280"/>
        <v>#N/A</v>
      </c>
      <c r="AC181" t="e">
        <f t="shared" si="246"/>
        <v>#N/A</v>
      </c>
      <c r="AD181" t="e">
        <f t="shared" si="247"/>
        <v>#N/A</v>
      </c>
      <c r="AE181" t="e">
        <f t="shared" si="248"/>
        <v>#N/A</v>
      </c>
      <c r="AF181" t="e">
        <f t="shared" si="249"/>
        <v>#N/A</v>
      </c>
      <c r="AG181" t="e">
        <f t="shared" si="250"/>
        <v>#N/A</v>
      </c>
      <c r="AH181" t="e">
        <f t="shared" si="251"/>
        <v>#N/A</v>
      </c>
      <c r="AI181" t="e">
        <f t="shared" si="252"/>
        <v>#N/A</v>
      </c>
      <c r="AJ181" t="e">
        <f t="shared" si="253"/>
        <v>#N/A</v>
      </c>
      <c r="AK181" t="e">
        <f t="shared" si="254"/>
        <v>#N/A</v>
      </c>
      <c r="AL181" t="e">
        <f t="shared" si="244"/>
        <v>#N/A</v>
      </c>
      <c r="AM181" t="e">
        <f t="shared" si="276"/>
        <v>#N/A</v>
      </c>
      <c r="AN181" t="e">
        <f t="shared" si="276"/>
        <v>#N/A</v>
      </c>
      <c r="AO181" t="e">
        <f t="shared" si="276"/>
        <v>#N/A</v>
      </c>
      <c r="AP181" t="e">
        <f t="shared" si="276"/>
        <v>#N/A</v>
      </c>
      <c r="AQ181" t="e">
        <f t="shared" si="276"/>
        <v>#N/A</v>
      </c>
      <c r="AR181" t="e">
        <f t="shared" si="276"/>
        <v>#N/A</v>
      </c>
      <c r="AS181" t="e">
        <f t="shared" si="276"/>
        <v>#N/A</v>
      </c>
      <c r="AT181" t="e">
        <f t="shared" si="276"/>
        <v>#N/A</v>
      </c>
      <c r="AU181" t="e">
        <f t="shared" si="277"/>
        <v>#N/A</v>
      </c>
      <c r="AV181" t="e">
        <f t="shared" si="277"/>
        <v>#N/A</v>
      </c>
      <c r="AW181" t="e">
        <f t="shared" si="277"/>
        <v>#N/A</v>
      </c>
      <c r="AX181" t="e">
        <f t="shared" si="277"/>
        <v>#N/A</v>
      </c>
      <c r="AY181" t="e">
        <f t="shared" si="277"/>
        <v>#N/A</v>
      </c>
      <c r="AZ181" t="e">
        <f t="shared" si="277"/>
        <v>#N/A</v>
      </c>
      <c r="BA181" t="e">
        <f t="shared" si="277"/>
        <v>#N/A</v>
      </c>
      <c r="BB181" t="e">
        <f t="shared" si="277"/>
        <v>#N/A</v>
      </c>
      <c r="BC181" t="e">
        <f t="shared" si="277"/>
        <v>#N/A</v>
      </c>
      <c r="BD181" t="e">
        <f t="shared" si="277"/>
        <v>#N/A</v>
      </c>
      <c r="BE181" t="e">
        <f t="shared" ref="AU181:BU187" si="281">VLOOKUP($A181,JOLTS_data,BE$3+1)</f>
        <v>#N/A</v>
      </c>
      <c r="BF181" t="e">
        <f t="shared" si="281"/>
        <v>#N/A</v>
      </c>
      <c r="BG181" t="e">
        <f t="shared" si="281"/>
        <v>#N/A</v>
      </c>
      <c r="BH181" t="e">
        <f t="shared" si="281"/>
        <v>#N/A</v>
      </c>
      <c r="BI181" t="e">
        <f t="shared" si="281"/>
        <v>#N/A</v>
      </c>
      <c r="BJ181" t="e">
        <f t="shared" si="281"/>
        <v>#N/A</v>
      </c>
      <c r="BK181" t="e">
        <f t="shared" si="281"/>
        <v>#N/A</v>
      </c>
      <c r="BL181" t="e">
        <f t="shared" si="281"/>
        <v>#N/A</v>
      </c>
      <c r="BM181" t="e">
        <f t="shared" si="281"/>
        <v>#N/A</v>
      </c>
      <c r="BN181" t="e">
        <f t="shared" si="281"/>
        <v>#N/A</v>
      </c>
      <c r="BO181" t="e">
        <f t="shared" si="281"/>
        <v>#N/A</v>
      </c>
      <c r="BP181" t="e">
        <f t="shared" si="281"/>
        <v>#N/A</v>
      </c>
      <c r="BQ181" t="e">
        <f t="shared" si="281"/>
        <v>#N/A</v>
      </c>
      <c r="BR181" t="e">
        <f t="shared" si="281"/>
        <v>#N/A</v>
      </c>
      <c r="BS181" t="e">
        <f t="shared" si="281"/>
        <v>#N/A</v>
      </c>
      <c r="BT181" t="e">
        <f t="shared" si="281"/>
        <v>#N/A</v>
      </c>
      <c r="BU181" t="e">
        <f t="shared" si="281"/>
        <v>#N/A</v>
      </c>
      <c r="BV181" t="e">
        <f t="shared" si="274"/>
        <v>#N/A</v>
      </c>
      <c r="BW181" t="e">
        <f t="shared" si="274"/>
        <v>#N/A</v>
      </c>
      <c r="BX181" t="e">
        <f t="shared" si="274"/>
        <v>#N/A</v>
      </c>
      <c r="BY181" t="e">
        <f t="shared" si="274"/>
        <v>#N/A</v>
      </c>
      <c r="BZ181" t="e">
        <f t="shared" si="274"/>
        <v>#N/A</v>
      </c>
      <c r="CA181" t="e">
        <f t="shared" si="274"/>
        <v>#N/A</v>
      </c>
      <c r="CB181" t="e">
        <f t="shared" si="274"/>
        <v>#N/A</v>
      </c>
      <c r="CC181" t="e">
        <f t="shared" si="274"/>
        <v>#N/A</v>
      </c>
      <c r="CD181" t="e">
        <f t="shared" si="274"/>
        <v>#N/A</v>
      </c>
    </row>
    <row r="182" spans="1:82" x14ac:dyDescent="0.25">
      <c r="A182" s="7">
        <f>'DLX - JOLTS'!B183</f>
        <v>41852</v>
      </c>
      <c r="B182" t="e">
        <f t="shared" si="278"/>
        <v>#N/A</v>
      </c>
      <c r="C182" t="e">
        <f t="shared" si="278"/>
        <v>#N/A</v>
      </c>
      <c r="D182" t="e">
        <f t="shared" si="278"/>
        <v>#N/A</v>
      </c>
      <c r="E182" t="e">
        <f t="shared" si="278"/>
        <v>#N/A</v>
      </c>
      <c r="F182" t="e">
        <f t="shared" si="278"/>
        <v>#N/A</v>
      </c>
      <c r="G182" t="e">
        <f t="shared" si="278"/>
        <v>#N/A</v>
      </c>
      <c r="H182" t="e">
        <f t="shared" si="278"/>
        <v>#N/A</v>
      </c>
      <c r="I182" t="e">
        <f t="shared" si="278"/>
        <v>#N/A</v>
      </c>
      <c r="J182" t="e">
        <f t="shared" si="278"/>
        <v>#N/A</v>
      </c>
      <c r="K182" t="e">
        <f t="shared" si="278"/>
        <v>#N/A</v>
      </c>
      <c r="L182" t="e">
        <f t="shared" si="279"/>
        <v>#N/A</v>
      </c>
      <c r="M182" t="e">
        <f t="shared" si="279"/>
        <v>#N/A</v>
      </c>
      <c r="N182" t="e">
        <f t="shared" si="279"/>
        <v>#N/A</v>
      </c>
      <c r="O182" t="e">
        <f t="shared" si="279"/>
        <v>#N/A</v>
      </c>
      <c r="P182" t="e">
        <f t="shared" si="279"/>
        <v>#N/A</v>
      </c>
      <c r="Q182" t="e">
        <f t="shared" si="279"/>
        <v>#N/A</v>
      </c>
      <c r="R182" t="e">
        <f t="shared" si="279"/>
        <v>#N/A</v>
      </c>
      <c r="S182" t="e">
        <f t="shared" si="279"/>
        <v>#N/A</v>
      </c>
      <c r="T182" t="e">
        <f t="shared" si="279"/>
        <v>#N/A</v>
      </c>
      <c r="U182" t="e">
        <f t="shared" si="279"/>
        <v>#N/A</v>
      </c>
      <c r="V182" t="e">
        <f t="shared" si="280"/>
        <v>#N/A</v>
      </c>
      <c r="W182" t="e">
        <f t="shared" si="280"/>
        <v>#N/A</v>
      </c>
      <c r="X182" t="e">
        <f t="shared" si="280"/>
        <v>#N/A</v>
      </c>
      <c r="Y182" t="e">
        <f t="shared" si="280"/>
        <v>#N/A</v>
      </c>
      <c r="Z182" t="e">
        <f t="shared" si="280"/>
        <v>#N/A</v>
      </c>
      <c r="AA182" t="e">
        <f t="shared" si="280"/>
        <v>#N/A</v>
      </c>
      <c r="AB182" t="e">
        <f t="shared" si="280"/>
        <v>#N/A</v>
      </c>
      <c r="AC182" t="e">
        <f t="shared" si="246"/>
        <v>#N/A</v>
      </c>
      <c r="AD182" t="e">
        <f t="shared" si="247"/>
        <v>#N/A</v>
      </c>
      <c r="AE182" t="e">
        <f t="shared" si="248"/>
        <v>#N/A</v>
      </c>
      <c r="AF182" t="e">
        <f t="shared" si="249"/>
        <v>#N/A</v>
      </c>
      <c r="AG182" t="e">
        <f t="shared" si="250"/>
        <v>#N/A</v>
      </c>
      <c r="AH182" t="e">
        <f t="shared" si="251"/>
        <v>#N/A</v>
      </c>
      <c r="AI182" t="e">
        <f t="shared" si="252"/>
        <v>#N/A</v>
      </c>
      <c r="AJ182" t="e">
        <f t="shared" si="253"/>
        <v>#N/A</v>
      </c>
      <c r="AK182" t="e">
        <f t="shared" si="254"/>
        <v>#N/A</v>
      </c>
      <c r="AL182" t="e">
        <f t="shared" si="244"/>
        <v>#N/A</v>
      </c>
      <c r="AM182" t="e">
        <f t="shared" si="276"/>
        <v>#N/A</v>
      </c>
      <c r="AN182" t="e">
        <f t="shared" si="276"/>
        <v>#N/A</v>
      </c>
      <c r="AO182" t="e">
        <f t="shared" si="276"/>
        <v>#N/A</v>
      </c>
      <c r="AP182" t="e">
        <f t="shared" si="276"/>
        <v>#N/A</v>
      </c>
      <c r="AQ182" t="e">
        <f t="shared" si="276"/>
        <v>#N/A</v>
      </c>
      <c r="AR182" t="e">
        <f t="shared" si="276"/>
        <v>#N/A</v>
      </c>
      <c r="AS182" t="e">
        <f t="shared" si="276"/>
        <v>#N/A</v>
      </c>
      <c r="AT182" t="e">
        <f t="shared" si="276"/>
        <v>#N/A</v>
      </c>
      <c r="AU182" t="e">
        <f t="shared" si="281"/>
        <v>#N/A</v>
      </c>
      <c r="AV182" t="e">
        <f t="shared" si="281"/>
        <v>#N/A</v>
      </c>
      <c r="AW182" t="e">
        <f t="shared" si="281"/>
        <v>#N/A</v>
      </c>
      <c r="AX182" t="e">
        <f t="shared" si="281"/>
        <v>#N/A</v>
      </c>
      <c r="AY182" t="e">
        <f t="shared" si="281"/>
        <v>#N/A</v>
      </c>
      <c r="AZ182" t="e">
        <f t="shared" si="281"/>
        <v>#N/A</v>
      </c>
      <c r="BA182" t="e">
        <f t="shared" si="281"/>
        <v>#N/A</v>
      </c>
      <c r="BB182" t="e">
        <f t="shared" si="281"/>
        <v>#N/A</v>
      </c>
      <c r="BC182" t="e">
        <f t="shared" si="281"/>
        <v>#N/A</v>
      </c>
      <c r="BD182" t="e">
        <f t="shared" si="281"/>
        <v>#N/A</v>
      </c>
      <c r="BE182" t="e">
        <f t="shared" si="281"/>
        <v>#N/A</v>
      </c>
      <c r="BF182" t="e">
        <f t="shared" si="281"/>
        <v>#N/A</v>
      </c>
      <c r="BG182" t="e">
        <f t="shared" si="281"/>
        <v>#N/A</v>
      </c>
      <c r="BH182" t="e">
        <f t="shared" si="281"/>
        <v>#N/A</v>
      </c>
      <c r="BI182" t="e">
        <f t="shared" si="281"/>
        <v>#N/A</v>
      </c>
      <c r="BJ182" t="e">
        <f t="shared" si="281"/>
        <v>#N/A</v>
      </c>
      <c r="BK182" t="e">
        <f t="shared" si="281"/>
        <v>#N/A</v>
      </c>
      <c r="BL182" t="e">
        <f t="shared" si="281"/>
        <v>#N/A</v>
      </c>
      <c r="BM182" t="e">
        <f t="shared" si="281"/>
        <v>#N/A</v>
      </c>
      <c r="BN182" t="e">
        <f t="shared" si="281"/>
        <v>#N/A</v>
      </c>
      <c r="BO182" t="e">
        <f t="shared" si="281"/>
        <v>#N/A</v>
      </c>
      <c r="BP182" t="e">
        <f t="shared" si="281"/>
        <v>#N/A</v>
      </c>
      <c r="BQ182" t="e">
        <f t="shared" si="281"/>
        <v>#N/A</v>
      </c>
      <c r="BR182" t="e">
        <f t="shared" si="281"/>
        <v>#N/A</v>
      </c>
      <c r="BS182" t="e">
        <f t="shared" si="281"/>
        <v>#N/A</v>
      </c>
      <c r="BT182" t="e">
        <f t="shared" si="281"/>
        <v>#N/A</v>
      </c>
      <c r="BU182" t="e">
        <f t="shared" si="281"/>
        <v>#N/A</v>
      </c>
      <c r="BV182" t="e">
        <f t="shared" si="274"/>
        <v>#N/A</v>
      </c>
      <c r="BW182" t="e">
        <f t="shared" si="274"/>
        <v>#N/A</v>
      </c>
      <c r="BX182" t="e">
        <f t="shared" si="274"/>
        <v>#N/A</v>
      </c>
      <c r="BY182" t="e">
        <f t="shared" si="274"/>
        <v>#N/A</v>
      </c>
      <c r="BZ182" t="e">
        <f t="shared" si="274"/>
        <v>#N/A</v>
      </c>
      <c r="CA182" t="e">
        <f t="shared" si="274"/>
        <v>#N/A</v>
      </c>
      <c r="CB182" t="e">
        <f t="shared" si="274"/>
        <v>#N/A</v>
      </c>
      <c r="CC182" t="e">
        <f t="shared" si="274"/>
        <v>#N/A</v>
      </c>
      <c r="CD182" t="e">
        <f t="shared" si="274"/>
        <v>#N/A</v>
      </c>
    </row>
    <row r="183" spans="1:82" x14ac:dyDescent="0.25">
      <c r="A183" s="7">
        <f>'DLX - JOLTS'!B184</f>
        <v>41883</v>
      </c>
      <c r="B183" t="e">
        <f t="shared" si="278"/>
        <v>#N/A</v>
      </c>
      <c r="C183" t="e">
        <f t="shared" si="278"/>
        <v>#N/A</v>
      </c>
      <c r="D183" t="e">
        <f t="shared" si="278"/>
        <v>#N/A</v>
      </c>
      <c r="E183" t="e">
        <f t="shared" si="278"/>
        <v>#N/A</v>
      </c>
      <c r="F183" t="e">
        <f t="shared" si="278"/>
        <v>#N/A</v>
      </c>
      <c r="G183" t="e">
        <f t="shared" si="278"/>
        <v>#N/A</v>
      </c>
      <c r="H183" t="e">
        <f t="shared" si="278"/>
        <v>#N/A</v>
      </c>
      <c r="I183" t="e">
        <f t="shared" si="278"/>
        <v>#N/A</v>
      </c>
      <c r="J183" t="e">
        <f t="shared" si="278"/>
        <v>#N/A</v>
      </c>
      <c r="K183" t="e">
        <f t="shared" si="278"/>
        <v>#N/A</v>
      </c>
      <c r="L183" t="e">
        <f t="shared" si="279"/>
        <v>#N/A</v>
      </c>
      <c r="M183" t="e">
        <f t="shared" si="279"/>
        <v>#N/A</v>
      </c>
      <c r="N183" t="e">
        <f t="shared" si="279"/>
        <v>#N/A</v>
      </c>
      <c r="O183" t="e">
        <f t="shared" si="279"/>
        <v>#N/A</v>
      </c>
      <c r="P183" t="e">
        <f t="shared" si="279"/>
        <v>#N/A</v>
      </c>
      <c r="Q183" t="e">
        <f t="shared" si="279"/>
        <v>#N/A</v>
      </c>
      <c r="R183" t="e">
        <f t="shared" si="279"/>
        <v>#N/A</v>
      </c>
      <c r="S183" t="e">
        <f t="shared" si="279"/>
        <v>#N/A</v>
      </c>
      <c r="T183" t="e">
        <f t="shared" si="279"/>
        <v>#N/A</v>
      </c>
      <c r="U183" t="e">
        <f t="shared" si="279"/>
        <v>#N/A</v>
      </c>
      <c r="V183" t="e">
        <f t="shared" si="280"/>
        <v>#N/A</v>
      </c>
      <c r="W183" t="e">
        <f t="shared" si="280"/>
        <v>#N/A</v>
      </c>
      <c r="X183" t="e">
        <f t="shared" si="280"/>
        <v>#N/A</v>
      </c>
      <c r="Y183" t="e">
        <f t="shared" si="280"/>
        <v>#N/A</v>
      </c>
      <c r="Z183" t="e">
        <f t="shared" si="280"/>
        <v>#N/A</v>
      </c>
      <c r="AA183" t="e">
        <f t="shared" si="280"/>
        <v>#N/A</v>
      </c>
      <c r="AB183" t="e">
        <f t="shared" si="280"/>
        <v>#N/A</v>
      </c>
      <c r="AC183" t="e">
        <f t="shared" si="246"/>
        <v>#N/A</v>
      </c>
      <c r="AD183" t="e">
        <f t="shared" si="247"/>
        <v>#N/A</v>
      </c>
      <c r="AE183" t="e">
        <f t="shared" si="248"/>
        <v>#N/A</v>
      </c>
      <c r="AF183" t="e">
        <f t="shared" si="249"/>
        <v>#N/A</v>
      </c>
      <c r="AG183" t="e">
        <f t="shared" si="250"/>
        <v>#N/A</v>
      </c>
      <c r="AH183" t="e">
        <f t="shared" si="251"/>
        <v>#N/A</v>
      </c>
      <c r="AI183" t="e">
        <f t="shared" si="252"/>
        <v>#N/A</v>
      </c>
      <c r="AJ183" t="e">
        <f t="shared" si="253"/>
        <v>#N/A</v>
      </c>
      <c r="AK183" t="e">
        <f t="shared" si="254"/>
        <v>#N/A</v>
      </c>
      <c r="AL183" t="e">
        <f t="shared" si="244"/>
        <v>#N/A</v>
      </c>
      <c r="AM183" t="e">
        <f t="shared" si="276"/>
        <v>#N/A</v>
      </c>
      <c r="AN183" t="e">
        <f t="shared" si="276"/>
        <v>#N/A</v>
      </c>
      <c r="AO183" t="e">
        <f t="shared" si="276"/>
        <v>#N/A</v>
      </c>
      <c r="AP183" t="e">
        <f t="shared" si="276"/>
        <v>#N/A</v>
      </c>
      <c r="AQ183" t="e">
        <f t="shared" si="276"/>
        <v>#N/A</v>
      </c>
      <c r="AR183" t="e">
        <f t="shared" si="276"/>
        <v>#N/A</v>
      </c>
      <c r="AS183" t="e">
        <f t="shared" si="276"/>
        <v>#N/A</v>
      </c>
      <c r="AT183" t="e">
        <f t="shared" si="276"/>
        <v>#N/A</v>
      </c>
      <c r="AU183" t="e">
        <f t="shared" si="281"/>
        <v>#N/A</v>
      </c>
      <c r="AV183" t="e">
        <f t="shared" si="281"/>
        <v>#N/A</v>
      </c>
      <c r="AW183" t="e">
        <f t="shared" si="281"/>
        <v>#N/A</v>
      </c>
      <c r="AX183" t="e">
        <f t="shared" si="281"/>
        <v>#N/A</v>
      </c>
      <c r="AY183" t="e">
        <f t="shared" si="281"/>
        <v>#N/A</v>
      </c>
      <c r="AZ183" t="e">
        <f t="shared" si="281"/>
        <v>#N/A</v>
      </c>
      <c r="BA183" t="e">
        <f t="shared" si="281"/>
        <v>#N/A</v>
      </c>
      <c r="BB183" t="e">
        <f t="shared" si="281"/>
        <v>#N/A</v>
      </c>
      <c r="BC183" t="e">
        <f t="shared" si="281"/>
        <v>#N/A</v>
      </c>
      <c r="BD183" t="e">
        <f t="shared" si="281"/>
        <v>#N/A</v>
      </c>
      <c r="BE183" t="e">
        <f t="shared" si="281"/>
        <v>#N/A</v>
      </c>
      <c r="BF183" t="e">
        <f t="shared" si="281"/>
        <v>#N/A</v>
      </c>
      <c r="BG183" t="e">
        <f t="shared" si="281"/>
        <v>#N/A</v>
      </c>
      <c r="BH183" t="e">
        <f t="shared" si="281"/>
        <v>#N/A</v>
      </c>
      <c r="BI183" t="e">
        <f t="shared" si="281"/>
        <v>#N/A</v>
      </c>
      <c r="BJ183" t="e">
        <f t="shared" si="281"/>
        <v>#N/A</v>
      </c>
      <c r="BK183" t="e">
        <f t="shared" si="281"/>
        <v>#N/A</v>
      </c>
      <c r="BL183" t="e">
        <f t="shared" si="281"/>
        <v>#N/A</v>
      </c>
      <c r="BM183" t="e">
        <f t="shared" si="281"/>
        <v>#N/A</v>
      </c>
      <c r="BN183" t="e">
        <f t="shared" si="281"/>
        <v>#N/A</v>
      </c>
      <c r="BO183" t="e">
        <f t="shared" si="281"/>
        <v>#N/A</v>
      </c>
      <c r="BP183" t="e">
        <f t="shared" si="281"/>
        <v>#N/A</v>
      </c>
      <c r="BQ183" t="e">
        <f t="shared" si="281"/>
        <v>#N/A</v>
      </c>
      <c r="BR183" t="e">
        <f t="shared" si="281"/>
        <v>#N/A</v>
      </c>
      <c r="BS183" t="e">
        <f t="shared" si="281"/>
        <v>#N/A</v>
      </c>
      <c r="BT183" t="e">
        <f t="shared" si="281"/>
        <v>#N/A</v>
      </c>
      <c r="BU183" t="e">
        <f t="shared" si="281"/>
        <v>#N/A</v>
      </c>
      <c r="BV183" t="e">
        <f t="shared" ref="BV183:CD198" si="282">VLOOKUP($A183,JOLTS_data,BV$3+1)</f>
        <v>#N/A</v>
      </c>
      <c r="BW183" t="e">
        <f t="shared" si="282"/>
        <v>#N/A</v>
      </c>
      <c r="BX183" t="e">
        <f t="shared" si="282"/>
        <v>#N/A</v>
      </c>
      <c r="BY183" t="e">
        <f t="shared" si="282"/>
        <v>#N/A</v>
      </c>
      <c r="BZ183" t="e">
        <f t="shared" si="282"/>
        <v>#N/A</v>
      </c>
      <c r="CA183" t="e">
        <f t="shared" si="282"/>
        <v>#N/A</v>
      </c>
      <c r="CB183" t="e">
        <f t="shared" si="282"/>
        <v>#N/A</v>
      </c>
      <c r="CC183" t="e">
        <f t="shared" si="282"/>
        <v>#N/A</v>
      </c>
      <c r="CD183" t="e">
        <f t="shared" si="282"/>
        <v>#N/A</v>
      </c>
    </row>
    <row r="184" spans="1:82" x14ac:dyDescent="0.25">
      <c r="A184" s="7">
        <f>'DLX - JOLTS'!B185</f>
        <v>41913</v>
      </c>
      <c r="B184" t="e">
        <f t="shared" si="278"/>
        <v>#N/A</v>
      </c>
      <c r="C184" t="e">
        <f t="shared" si="278"/>
        <v>#N/A</v>
      </c>
      <c r="D184" t="e">
        <f t="shared" si="278"/>
        <v>#N/A</v>
      </c>
      <c r="E184" t="e">
        <f t="shared" si="278"/>
        <v>#N/A</v>
      </c>
      <c r="F184" t="e">
        <f t="shared" si="278"/>
        <v>#N/A</v>
      </c>
      <c r="G184" t="e">
        <f t="shared" si="278"/>
        <v>#N/A</v>
      </c>
      <c r="H184" t="e">
        <f t="shared" si="278"/>
        <v>#N/A</v>
      </c>
      <c r="I184" t="e">
        <f t="shared" si="278"/>
        <v>#N/A</v>
      </c>
      <c r="J184" t="e">
        <f t="shared" si="278"/>
        <v>#N/A</v>
      </c>
      <c r="K184" t="e">
        <f t="shared" si="278"/>
        <v>#N/A</v>
      </c>
      <c r="L184" t="e">
        <f t="shared" si="279"/>
        <v>#N/A</v>
      </c>
      <c r="M184" t="e">
        <f t="shared" si="279"/>
        <v>#N/A</v>
      </c>
      <c r="N184" t="e">
        <f t="shared" si="279"/>
        <v>#N/A</v>
      </c>
      <c r="O184" t="e">
        <f t="shared" si="279"/>
        <v>#N/A</v>
      </c>
      <c r="P184" t="e">
        <f t="shared" si="279"/>
        <v>#N/A</v>
      </c>
      <c r="Q184" t="e">
        <f t="shared" si="279"/>
        <v>#N/A</v>
      </c>
      <c r="R184" t="e">
        <f t="shared" si="279"/>
        <v>#N/A</v>
      </c>
      <c r="S184" t="e">
        <f t="shared" si="279"/>
        <v>#N/A</v>
      </c>
      <c r="T184" t="e">
        <f t="shared" si="279"/>
        <v>#N/A</v>
      </c>
      <c r="U184" t="e">
        <f t="shared" si="279"/>
        <v>#N/A</v>
      </c>
      <c r="V184" t="e">
        <f t="shared" si="280"/>
        <v>#N/A</v>
      </c>
      <c r="W184" t="e">
        <f t="shared" si="280"/>
        <v>#N/A</v>
      </c>
      <c r="X184" t="e">
        <f t="shared" si="280"/>
        <v>#N/A</v>
      </c>
      <c r="Y184" t="e">
        <f t="shared" si="280"/>
        <v>#N/A</v>
      </c>
      <c r="Z184" t="e">
        <f t="shared" si="280"/>
        <v>#N/A</v>
      </c>
      <c r="AA184" t="e">
        <f t="shared" si="280"/>
        <v>#N/A</v>
      </c>
      <c r="AB184" t="e">
        <f t="shared" si="280"/>
        <v>#N/A</v>
      </c>
      <c r="AC184" t="e">
        <f t="shared" si="246"/>
        <v>#N/A</v>
      </c>
      <c r="AD184" t="e">
        <f t="shared" si="247"/>
        <v>#N/A</v>
      </c>
      <c r="AE184" t="e">
        <f t="shared" si="248"/>
        <v>#N/A</v>
      </c>
      <c r="AF184" t="e">
        <f t="shared" si="249"/>
        <v>#N/A</v>
      </c>
      <c r="AG184" t="e">
        <f t="shared" si="250"/>
        <v>#N/A</v>
      </c>
      <c r="AH184" t="e">
        <f t="shared" si="251"/>
        <v>#N/A</v>
      </c>
      <c r="AI184" t="e">
        <f t="shared" si="252"/>
        <v>#N/A</v>
      </c>
      <c r="AJ184" t="e">
        <f t="shared" si="253"/>
        <v>#N/A</v>
      </c>
      <c r="AK184" t="e">
        <f t="shared" si="254"/>
        <v>#N/A</v>
      </c>
      <c r="AL184" t="e">
        <f t="shared" si="244"/>
        <v>#N/A</v>
      </c>
      <c r="AM184" t="e">
        <f t="shared" si="276"/>
        <v>#N/A</v>
      </c>
      <c r="AN184" t="e">
        <f t="shared" si="276"/>
        <v>#N/A</v>
      </c>
      <c r="AO184" t="e">
        <f t="shared" si="276"/>
        <v>#N/A</v>
      </c>
      <c r="AP184" t="e">
        <f t="shared" si="276"/>
        <v>#N/A</v>
      </c>
      <c r="AQ184" t="e">
        <f t="shared" si="276"/>
        <v>#N/A</v>
      </c>
      <c r="AR184" t="e">
        <f t="shared" si="276"/>
        <v>#N/A</v>
      </c>
      <c r="AS184" t="e">
        <f t="shared" si="276"/>
        <v>#N/A</v>
      </c>
      <c r="AT184" t="e">
        <f t="shared" si="276"/>
        <v>#N/A</v>
      </c>
      <c r="AU184" t="e">
        <f t="shared" si="281"/>
        <v>#N/A</v>
      </c>
      <c r="AV184" t="e">
        <f t="shared" si="281"/>
        <v>#N/A</v>
      </c>
      <c r="AW184" t="e">
        <f t="shared" si="281"/>
        <v>#N/A</v>
      </c>
      <c r="AX184" t="e">
        <f t="shared" si="281"/>
        <v>#N/A</v>
      </c>
      <c r="AY184" t="e">
        <f t="shared" si="281"/>
        <v>#N/A</v>
      </c>
      <c r="AZ184" t="e">
        <f t="shared" si="281"/>
        <v>#N/A</v>
      </c>
      <c r="BA184" t="e">
        <f t="shared" si="281"/>
        <v>#N/A</v>
      </c>
      <c r="BB184" t="e">
        <f t="shared" si="281"/>
        <v>#N/A</v>
      </c>
      <c r="BC184" t="e">
        <f t="shared" si="281"/>
        <v>#N/A</v>
      </c>
      <c r="BD184" t="e">
        <f t="shared" si="281"/>
        <v>#N/A</v>
      </c>
      <c r="BE184" t="e">
        <f t="shared" si="281"/>
        <v>#N/A</v>
      </c>
      <c r="BF184" t="e">
        <f t="shared" si="281"/>
        <v>#N/A</v>
      </c>
      <c r="BG184" t="e">
        <f t="shared" si="281"/>
        <v>#N/A</v>
      </c>
      <c r="BH184" t="e">
        <f t="shared" si="281"/>
        <v>#N/A</v>
      </c>
      <c r="BI184" t="e">
        <f t="shared" si="281"/>
        <v>#N/A</v>
      </c>
      <c r="BJ184" t="e">
        <f t="shared" si="281"/>
        <v>#N/A</v>
      </c>
      <c r="BK184" t="e">
        <f t="shared" si="281"/>
        <v>#N/A</v>
      </c>
      <c r="BL184" t="e">
        <f t="shared" si="281"/>
        <v>#N/A</v>
      </c>
      <c r="BM184" t="e">
        <f t="shared" si="281"/>
        <v>#N/A</v>
      </c>
      <c r="BN184" t="e">
        <f t="shared" si="281"/>
        <v>#N/A</v>
      </c>
      <c r="BO184" t="e">
        <f t="shared" si="281"/>
        <v>#N/A</v>
      </c>
      <c r="BP184" t="e">
        <f t="shared" si="281"/>
        <v>#N/A</v>
      </c>
      <c r="BQ184" t="e">
        <f t="shared" si="281"/>
        <v>#N/A</v>
      </c>
      <c r="BR184" t="e">
        <f t="shared" si="281"/>
        <v>#N/A</v>
      </c>
      <c r="BS184" t="e">
        <f t="shared" si="281"/>
        <v>#N/A</v>
      </c>
      <c r="BT184" t="e">
        <f t="shared" si="281"/>
        <v>#N/A</v>
      </c>
      <c r="BU184" t="e">
        <f t="shared" si="281"/>
        <v>#N/A</v>
      </c>
      <c r="BV184" t="e">
        <f t="shared" si="282"/>
        <v>#N/A</v>
      </c>
      <c r="BW184" t="e">
        <f t="shared" si="282"/>
        <v>#N/A</v>
      </c>
      <c r="BX184" t="e">
        <f t="shared" si="282"/>
        <v>#N/A</v>
      </c>
      <c r="BY184" t="e">
        <f t="shared" si="282"/>
        <v>#N/A</v>
      </c>
      <c r="BZ184" t="e">
        <f t="shared" si="282"/>
        <v>#N/A</v>
      </c>
      <c r="CA184" t="e">
        <f t="shared" si="282"/>
        <v>#N/A</v>
      </c>
      <c r="CB184" t="e">
        <f t="shared" si="282"/>
        <v>#N/A</v>
      </c>
      <c r="CC184" t="e">
        <f t="shared" si="282"/>
        <v>#N/A</v>
      </c>
      <c r="CD184" t="e">
        <f t="shared" si="282"/>
        <v>#N/A</v>
      </c>
    </row>
    <row r="185" spans="1:82" x14ac:dyDescent="0.25">
      <c r="A185" s="7">
        <f>'DLX - JOLTS'!B186</f>
        <v>41944</v>
      </c>
      <c r="B185" t="e">
        <f t="shared" si="278"/>
        <v>#N/A</v>
      </c>
      <c r="C185" t="e">
        <f t="shared" si="278"/>
        <v>#N/A</v>
      </c>
      <c r="D185" t="e">
        <f t="shared" si="278"/>
        <v>#N/A</v>
      </c>
      <c r="E185" t="e">
        <f t="shared" si="278"/>
        <v>#N/A</v>
      </c>
      <c r="F185" t="e">
        <f t="shared" si="278"/>
        <v>#N/A</v>
      </c>
      <c r="G185" t="e">
        <f t="shared" si="278"/>
        <v>#N/A</v>
      </c>
      <c r="H185" t="e">
        <f t="shared" si="278"/>
        <v>#N/A</v>
      </c>
      <c r="I185" t="e">
        <f t="shared" si="278"/>
        <v>#N/A</v>
      </c>
      <c r="J185" t="e">
        <f t="shared" si="278"/>
        <v>#N/A</v>
      </c>
      <c r="K185" t="e">
        <f t="shared" si="278"/>
        <v>#N/A</v>
      </c>
      <c r="L185" t="e">
        <f t="shared" si="279"/>
        <v>#N/A</v>
      </c>
      <c r="M185" t="e">
        <f t="shared" si="279"/>
        <v>#N/A</v>
      </c>
      <c r="N185" t="e">
        <f t="shared" si="279"/>
        <v>#N/A</v>
      </c>
      <c r="O185" t="e">
        <f t="shared" si="279"/>
        <v>#N/A</v>
      </c>
      <c r="P185" t="e">
        <f t="shared" si="279"/>
        <v>#N/A</v>
      </c>
      <c r="Q185" t="e">
        <f t="shared" si="279"/>
        <v>#N/A</v>
      </c>
      <c r="R185" t="e">
        <f t="shared" si="279"/>
        <v>#N/A</v>
      </c>
      <c r="S185" t="e">
        <f t="shared" si="279"/>
        <v>#N/A</v>
      </c>
      <c r="T185" t="e">
        <f t="shared" si="279"/>
        <v>#N/A</v>
      </c>
      <c r="U185" t="e">
        <f t="shared" si="279"/>
        <v>#N/A</v>
      </c>
      <c r="V185" t="e">
        <f t="shared" si="280"/>
        <v>#N/A</v>
      </c>
      <c r="W185" t="e">
        <f t="shared" si="280"/>
        <v>#N/A</v>
      </c>
      <c r="X185" t="e">
        <f t="shared" si="280"/>
        <v>#N/A</v>
      </c>
      <c r="Y185" t="e">
        <f t="shared" si="280"/>
        <v>#N/A</v>
      </c>
      <c r="Z185" t="e">
        <f t="shared" si="280"/>
        <v>#N/A</v>
      </c>
      <c r="AA185" t="e">
        <f t="shared" si="280"/>
        <v>#N/A</v>
      </c>
      <c r="AB185" t="e">
        <f t="shared" si="280"/>
        <v>#N/A</v>
      </c>
      <c r="AC185" t="e">
        <f t="shared" si="246"/>
        <v>#N/A</v>
      </c>
      <c r="AD185" t="e">
        <f t="shared" si="247"/>
        <v>#N/A</v>
      </c>
      <c r="AE185" t="e">
        <f t="shared" si="248"/>
        <v>#N/A</v>
      </c>
      <c r="AF185" t="e">
        <f t="shared" si="249"/>
        <v>#N/A</v>
      </c>
      <c r="AG185" t="e">
        <f t="shared" si="250"/>
        <v>#N/A</v>
      </c>
      <c r="AH185" t="e">
        <f t="shared" si="251"/>
        <v>#N/A</v>
      </c>
      <c r="AI185" t="e">
        <f t="shared" si="252"/>
        <v>#N/A</v>
      </c>
      <c r="AJ185" t="e">
        <f t="shared" si="253"/>
        <v>#N/A</v>
      </c>
      <c r="AK185" t="e">
        <f t="shared" si="254"/>
        <v>#N/A</v>
      </c>
      <c r="AL185" t="e">
        <f t="shared" si="244"/>
        <v>#N/A</v>
      </c>
      <c r="AM185" t="e">
        <f t="shared" si="276"/>
        <v>#N/A</v>
      </c>
      <c r="AN185" t="e">
        <f t="shared" si="276"/>
        <v>#N/A</v>
      </c>
      <c r="AO185" t="e">
        <f t="shared" si="276"/>
        <v>#N/A</v>
      </c>
      <c r="AP185" t="e">
        <f t="shared" si="276"/>
        <v>#N/A</v>
      </c>
      <c r="AQ185" t="e">
        <f t="shared" si="276"/>
        <v>#N/A</v>
      </c>
      <c r="AR185" t="e">
        <f t="shared" si="276"/>
        <v>#N/A</v>
      </c>
      <c r="AS185" t="e">
        <f t="shared" si="276"/>
        <v>#N/A</v>
      </c>
      <c r="AT185" t="e">
        <f t="shared" si="276"/>
        <v>#N/A</v>
      </c>
      <c r="AU185" t="e">
        <f t="shared" si="281"/>
        <v>#N/A</v>
      </c>
      <c r="AV185" t="e">
        <f t="shared" si="281"/>
        <v>#N/A</v>
      </c>
      <c r="AW185" t="e">
        <f t="shared" si="281"/>
        <v>#N/A</v>
      </c>
      <c r="AX185" t="e">
        <f t="shared" si="281"/>
        <v>#N/A</v>
      </c>
      <c r="AY185" t="e">
        <f t="shared" si="281"/>
        <v>#N/A</v>
      </c>
      <c r="AZ185" t="e">
        <f t="shared" si="281"/>
        <v>#N/A</v>
      </c>
      <c r="BA185" t="e">
        <f t="shared" si="281"/>
        <v>#N/A</v>
      </c>
      <c r="BB185" t="e">
        <f t="shared" si="281"/>
        <v>#N/A</v>
      </c>
      <c r="BC185" t="e">
        <f t="shared" si="281"/>
        <v>#N/A</v>
      </c>
      <c r="BD185" t="e">
        <f t="shared" si="281"/>
        <v>#N/A</v>
      </c>
      <c r="BE185" t="e">
        <f t="shared" si="281"/>
        <v>#N/A</v>
      </c>
      <c r="BF185" t="e">
        <f t="shared" si="281"/>
        <v>#N/A</v>
      </c>
      <c r="BG185" t="e">
        <f t="shared" si="281"/>
        <v>#N/A</v>
      </c>
      <c r="BH185" t="e">
        <f t="shared" si="281"/>
        <v>#N/A</v>
      </c>
      <c r="BI185" t="e">
        <f t="shared" si="281"/>
        <v>#N/A</v>
      </c>
      <c r="BJ185" t="e">
        <f t="shared" si="281"/>
        <v>#N/A</v>
      </c>
      <c r="BK185" t="e">
        <f t="shared" si="281"/>
        <v>#N/A</v>
      </c>
      <c r="BL185" t="e">
        <f t="shared" si="281"/>
        <v>#N/A</v>
      </c>
      <c r="BM185" t="e">
        <f t="shared" si="281"/>
        <v>#N/A</v>
      </c>
      <c r="BN185" t="e">
        <f t="shared" si="281"/>
        <v>#N/A</v>
      </c>
      <c r="BO185" t="e">
        <f t="shared" si="281"/>
        <v>#N/A</v>
      </c>
      <c r="BP185" t="e">
        <f t="shared" si="281"/>
        <v>#N/A</v>
      </c>
      <c r="BQ185" t="e">
        <f t="shared" si="281"/>
        <v>#N/A</v>
      </c>
      <c r="BR185" t="e">
        <f t="shared" si="281"/>
        <v>#N/A</v>
      </c>
      <c r="BS185" t="e">
        <f t="shared" si="281"/>
        <v>#N/A</v>
      </c>
      <c r="BT185" t="e">
        <f t="shared" si="281"/>
        <v>#N/A</v>
      </c>
      <c r="BU185" t="e">
        <f t="shared" si="281"/>
        <v>#N/A</v>
      </c>
      <c r="BV185" t="e">
        <f t="shared" si="282"/>
        <v>#N/A</v>
      </c>
      <c r="BW185" t="e">
        <f t="shared" si="282"/>
        <v>#N/A</v>
      </c>
      <c r="BX185" t="e">
        <f t="shared" si="282"/>
        <v>#N/A</v>
      </c>
      <c r="BY185" t="e">
        <f t="shared" si="282"/>
        <v>#N/A</v>
      </c>
      <c r="BZ185" t="e">
        <f t="shared" si="282"/>
        <v>#N/A</v>
      </c>
      <c r="CA185" t="e">
        <f t="shared" si="282"/>
        <v>#N/A</v>
      </c>
      <c r="CB185" t="e">
        <f t="shared" si="282"/>
        <v>#N/A</v>
      </c>
      <c r="CC185" t="e">
        <f t="shared" si="282"/>
        <v>#N/A</v>
      </c>
      <c r="CD185" t="e">
        <f t="shared" si="282"/>
        <v>#N/A</v>
      </c>
    </row>
    <row r="186" spans="1:82" x14ac:dyDescent="0.25">
      <c r="A186" s="7">
        <f>'DLX - JOLTS'!B187</f>
        <v>41974</v>
      </c>
      <c r="B186" t="e">
        <f t="shared" si="278"/>
        <v>#N/A</v>
      </c>
      <c r="C186" t="e">
        <f t="shared" si="278"/>
        <v>#N/A</v>
      </c>
      <c r="D186" t="e">
        <f t="shared" si="278"/>
        <v>#N/A</v>
      </c>
      <c r="E186" t="e">
        <f t="shared" si="278"/>
        <v>#N/A</v>
      </c>
      <c r="F186" t="e">
        <f t="shared" si="278"/>
        <v>#N/A</v>
      </c>
      <c r="G186" t="e">
        <f t="shared" si="278"/>
        <v>#N/A</v>
      </c>
      <c r="H186" t="e">
        <f t="shared" si="278"/>
        <v>#N/A</v>
      </c>
      <c r="I186" t="e">
        <f t="shared" si="278"/>
        <v>#N/A</v>
      </c>
      <c r="J186" t="e">
        <f t="shared" si="278"/>
        <v>#N/A</v>
      </c>
      <c r="K186" t="e">
        <f t="shared" si="278"/>
        <v>#N/A</v>
      </c>
      <c r="L186" t="e">
        <f t="shared" si="279"/>
        <v>#N/A</v>
      </c>
      <c r="M186" t="e">
        <f t="shared" si="279"/>
        <v>#N/A</v>
      </c>
      <c r="N186" t="e">
        <f t="shared" si="279"/>
        <v>#N/A</v>
      </c>
      <c r="O186" t="e">
        <f t="shared" si="279"/>
        <v>#N/A</v>
      </c>
      <c r="P186" t="e">
        <f t="shared" si="279"/>
        <v>#N/A</v>
      </c>
      <c r="Q186" t="e">
        <f t="shared" si="279"/>
        <v>#N/A</v>
      </c>
      <c r="R186" t="e">
        <f t="shared" si="279"/>
        <v>#N/A</v>
      </c>
      <c r="S186" t="e">
        <f t="shared" si="279"/>
        <v>#N/A</v>
      </c>
      <c r="T186" t="e">
        <f t="shared" si="279"/>
        <v>#N/A</v>
      </c>
      <c r="U186" t="e">
        <f t="shared" si="279"/>
        <v>#N/A</v>
      </c>
      <c r="V186" t="e">
        <f t="shared" si="280"/>
        <v>#N/A</v>
      </c>
      <c r="W186" t="e">
        <f t="shared" si="280"/>
        <v>#N/A</v>
      </c>
      <c r="X186" t="e">
        <f t="shared" si="280"/>
        <v>#N/A</v>
      </c>
      <c r="Y186" t="e">
        <f t="shared" si="280"/>
        <v>#N/A</v>
      </c>
      <c r="Z186" t="e">
        <f t="shared" si="280"/>
        <v>#N/A</v>
      </c>
      <c r="AA186" t="e">
        <f t="shared" si="280"/>
        <v>#N/A</v>
      </c>
      <c r="AB186" t="e">
        <f t="shared" si="280"/>
        <v>#N/A</v>
      </c>
      <c r="AC186" t="e">
        <f t="shared" si="246"/>
        <v>#N/A</v>
      </c>
      <c r="AD186" t="e">
        <f t="shared" si="247"/>
        <v>#N/A</v>
      </c>
      <c r="AE186" t="e">
        <f t="shared" si="248"/>
        <v>#N/A</v>
      </c>
      <c r="AF186" t="e">
        <f t="shared" si="249"/>
        <v>#N/A</v>
      </c>
      <c r="AG186" t="e">
        <f t="shared" si="250"/>
        <v>#N/A</v>
      </c>
      <c r="AH186" t="e">
        <f t="shared" si="251"/>
        <v>#N/A</v>
      </c>
      <c r="AI186" t="e">
        <f t="shared" si="252"/>
        <v>#N/A</v>
      </c>
      <c r="AJ186" t="e">
        <f t="shared" si="253"/>
        <v>#N/A</v>
      </c>
      <c r="AK186" t="e">
        <f t="shared" si="254"/>
        <v>#N/A</v>
      </c>
      <c r="AL186" t="e">
        <f t="shared" si="244"/>
        <v>#N/A</v>
      </c>
      <c r="AM186" t="e">
        <f t="shared" ref="AM186:BB198" si="283">VLOOKUP($A186,JOLTS_data,AM$3+1)</f>
        <v>#N/A</v>
      </c>
      <c r="AN186" t="e">
        <f t="shared" si="283"/>
        <v>#N/A</v>
      </c>
      <c r="AO186" t="e">
        <f t="shared" si="283"/>
        <v>#N/A</v>
      </c>
      <c r="AP186" t="e">
        <f t="shared" si="283"/>
        <v>#N/A</v>
      </c>
      <c r="AQ186" t="e">
        <f t="shared" si="283"/>
        <v>#N/A</v>
      </c>
      <c r="AR186" t="e">
        <f t="shared" si="283"/>
        <v>#N/A</v>
      </c>
      <c r="AS186" t="e">
        <f t="shared" si="283"/>
        <v>#N/A</v>
      </c>
      <c r="AT186" t="e">
        <f t="shared" si="283"/>
        <v>#N/A</v>
      </c>
      <c r="AU186" t="e">
        <f t="shared" si="283"/>
        <v>#N/A</v>
      </c>
      <c r="AV186" t="e">
        <f t="shared" si="283"/>
        <v>#N/A</v>
      </c>
      <c r="AW186" t="e">
        <f t="shared" si="283"/>
        <v>#N/A</v>
      </c>
      <c r="AX186" t="e">
        <f t="shared" si="283"/>
        <v>#N/A</v>
      </c>
      <c r="AY186" t="e">
        <f t="shared" si="283"/>
        <v>#N/A</v>
      </c>
      <c r="AZ186" t="e">
        <f t="shared" si="283"/>
        <v>#N/A</v>
      </c>
      <c r="BA186" t="e">
        <f t="shared" si="283"/>
        <v>#N/A</v>
      </c>
      <c r="BB186" t="e">
        <f t="shared" si="283"/>
        <v>#N/A</v>
      </c>
      <c r="BC186" t="e">
        <f t="shared" si="281"/>
        <v>#N/A</v>
      </c>
      <c r="BD186" t="e">
        <f t="shared" si="281"/>
        <v>#N/A</v>
      </c>
      <c r="BE186" t="e">
        <f t="shared" si="281"/>
        <v>#N/A</v>
      </c>
      <c r="BF186" t="e">
        <f t="shared" si="281"/>
        <v>#N/A</v>
      </c>
      <c r="BG186" t="e">
        <f t="shared" si="281"/>
        <v>#N/A</v>
      </c>
      <c r="BH186" t="e">
        <f t="shared" si="281"/>
        <v>#N/A</v>
      </c>
      <c r="BI186" t="e">
        <f t="shared" si="281"/>
        <v>#N/A</v>
      </c>
      <c r="BJ186" t="e">
        <f t="shared" si="281"/>
        <v>#N/A</v>
      </c>
      <c r="BK186" t="e">
        <f t="shared" si="281"/>
        <v>#N/A</v>
      </c>
      <c r="BL186" t="e">
        <f t="shared" si="281"/>
        <v>#N/A</v>
      </c>
      <c r="BM186" t="e">
        <f t="shared" si="281"/>
        <v>#N/A</v>
      </c>
      <c r="BN186" t="e">
        <f t="shared" si="281"/>
        <v>#N/A</v>
      </c>
      <c r="BO186" t="e">
        <f t="shared" si="281"/>
        <v>#N/A</v>
      </c>
      <c r="BP186" t="e">
        <f t="shared" si="281"/>
        <v>#N/A</v>
      </c>
      <c r="BQ186" t="e">
        <f t="shared" si="281"/>
        <v>#N/A</v>
      </c>
      <c r="BR186" t="e">
        <f t="shared" si="281"/>
        <v>#N/A</v>
      </c>
      <c r="BS186" t="e">
        <f t="shared" si="281"/>
        <v>#N/A</v>
      </c>
      <c r="BT186" t="e">
        <f t="shared" si="281"/>
        <v>#N/A</v>
      </c>
      <c r="BU186" t="e">
        <f t="shared" si="281"/>
        <v>#N/A</v>
      </c>
      <c r="BV186" t="e">
        <f t="shared" si="282"/>
        <v>#N/A</v>
      </c>
      <c r="BW186" t="e">
        <f t="shared" si="282"/>
        <v>#N/A</v>
      </c>
      <c r="BX186" t="e">
        <f t="shared" si="282"/>
        <v>#N/A</v>
      </c>
      <c r="BY186" t="e">
        <f t="shared" si="282"/>
        <v>#N/A</v>
      </c>
      <c r="BZ186" t="e">
        <f t="shared" si="282"/>
        <v>#N/A</v>
      </c>
      <c r="CA186" t="e">
        <f t="shared" si="282"/>
        <v>#N/A</v>
      </c>
      <c r="CB186" t="e">
        <f t="shared" si="282"/>
        <v>#N/A</v>
      </c>
      <c r="CC186" t="e">
        <f t="shared" si="282"/>
        <v>#N/A</v>
      </c>
      <c r="CD186" t="e">
        <f t="shared" si="282"/>
        <v>#N/A</v>
      </c>
    </row>
    <row r="187" spans="1:82" x14ac:dyDescent="0.25">
      <c r="A187" s="7">
        <f>'DLX - JOLTS'!B188</f>
        <v>42005</v>
      </c>
      <c r="B187" t="e">
        <f t="shared" ref="B187:K198" si="284">VLOOKUP($A187,JOLTS_data,B$3+1)</f>
        <v>#N/A</v>
      </c>
      <c r="C187" t="e">
        <f t="shared" si="284"/>
        <v>#N/A</v>
      </c>
      <c r="D187" t="e">
        <f t="shared" si="284"/>
        <v>#N/A</v>
      </c>
      <c r="E187" t="e">
        <f t="shared" si="284"/>
        <v>#N/A</v>
      </c>
      <c r="F187" t="e">
        <f t="shared" si="284"/>
        <v>#N/A</v>
      </c>
      <c r="G187" t="e">
        <f t="shared" si="284"/>
        <v>#N/A</v>
      </c>
      <c r="H187" t="e">
        <f t="shared" si="284"/>
        <v>#N/A</v>
      </c>
      <c r="I187" t="e">
        <f t="shared" si="284"/>
        <v>#N/A</v>
      </c>
      <c r="J187" t="e">
        <f t="shared" si="284"/>
        <v>#N/A</v>
      </c>
      <c r="K187" t="e">
        <f t="shared" si="284"/>
        <v>#N/A</v>
      </c>
      <c r="L187" t="e">
        <f t="shared" ref="L187:U198" si="285">VLOOKUP($A187,JOLTS_data,L$3+1)</f>
        <v>#N/A</v>
      </c>
      <c r="M187" t="e">
        <f t="shared" si="285"/>
        <v>#N/A</v>
      </c>
      <c r="N187" t="e">
        <f t="shared" si="285"/>
        <v>#N/A</v>
      </c>
      <c r="O187" t="e">
        <f t="shared" si="285"/>
        <v>#N/A</v>
      </c>
      <c r="P187" t="e">
        <f t="shared" si="285"/>
        <v>#N/A</v>
      </c>
      <c r="Q187" t="e">
        <f t="shared" si="285"/>
        <v>#N/A</v>
      </c>
      <c r="R187" t="e">
        <f t="shared" si="285"/>
        <v>#N/A</v>
      </c>
      <c r="S187" t="e">
        <f t="shared" si="285"/>
        <v>#N/A</v>
      </c>
      <c r="T187" t="e">
        <f t="shared" si="285"/>
        <v>#N/A</v>
      </c>
      <c r="U187" t="e">
        <f t="shared" si="285"/>
        <v>#N/A</v>
      </c>
      <c r="V187" t="e">
        <f t="shared" ref="V187:AB198" si="286">VLOOKUP($A187,JOLTS_data,V$3+1)</f>
        <v>#N/A</v>
      </c>
      <c r="W187" t="e">
        <f t="shared" si="286"/>
        <v>#N/A</v>
      </c>
      <c r="X187" t="e">
        <f t="shared" si="286"/>
        <v>#N/A</v>
      </c>
      <c r="Y187" t="e">
        <f t="shared" si="286"/>
        <v>#N/A</v>
      </c>
      <c r="Z187" t="e">
        <f t="shared" si="286"/>
        <v>#N/A</v>
      </c>
      <c r="AA187" t="e">
        <f t="shared" si="286"/>
        <v>#N/A</v>
      </c>
      <c r="AB187" t="e">
        <f t="shared" si="286"/>
        <v>#N/A</v>
      </c>
      <c r="AC187" t="e">
        <f t="shared" si="246"/>
        <v>#N/A</v>
      </c>
      <c r="AD187" t="e">
        <f t="shared" si="247"/>
        <v>#N/A</v>
      </c>
      <c r="AE187" t="e">
        <f t="shared" si="248"/>
        <v>#N/A</v>
      </c>
      <c r="AF187" t="e">
        <f t="shared" si="249"/>
        <v>#N/A</v>
      </c>
      <c r="AG187" t="e">
        <f t="shared" si="250"/>
        <v>#N/A</v>
      </c>
      <c r="AH187" t="e">
        <f t="shared" si="251"/>
        <v>#N/A</v>
      </c>
      <c r="AI187" t="e">
        <f t="shared" si="252"/>
        <v>#N/A</v>
      </c>
      <c r="AJ187" t="e">
        <f t="shared" si="253"/>
        <v>#N/A</v>
      </c>
      <c r="AK187" t="e">
        <f t="shared" si="254"/>
        <v>#N/A</v>
      </c>
      <c r="AL187" t="e">
        <f t="shared" si="244"/>
        <v>#N/A</v>
      </c>
      <c r="AM187" t="e">
        <f t="shared" si="283"/>
        <v>#N/A</v>
      </c>
      <c r="AN187" t="e">
        <f t="shared" si="283"/>
        <v>#N/A</v>
      </c>
      <c r="AO187" t="e">
        <f t="shared" si="283"/>
        <v>#N/A</v>
      </c>
      <c r="AP187" t="e">
        <f t="shared" si="283"/>
        <v>#N/A</v>
      </c>
      <c r="AQ187" t="e">
        <f t="shared" si="283"/>
        <v>#N/A</v>
      </c>
      <c r="AR187" t="e">
        <f t="shared" si="283"/>
        <v>#N/A</v>
      </c>
      <c r="AS187" t="e">
        <f t="shared" si="283"/>
        <v>#N/A</v>
      </c>
      <c r="AT187" t="e">
        <f t="shared" si="283"/>
        <v>#N/A</v>
      </c>
      <c r="AU187" t="e">
        <f t="shared" si="281"/>
        <v>#N/A</v>
      </c>
      <c r="AV187" t="e">
        <f t="shared" si="281"/>
        <v>#N/A</v>
      </c>
      <c r="AW187" t="e">
        <f t="shared" si="281"/>
        <v>#N/A</v>
      </c>
      <c r="AX187" t="e">
        <f t="shared" si="281"/>
        <v>#N/A</v>
      </c>
      <c r="AY187" t="e">
        <f t="shared" si="281"/>
        <v>#N/A</v>
      </c>
      <c r="AZ187" t="e">
        <f t="shared" si="281"/>
        <v>#N/A</v>
      </c>
      <c r="BA187" t="e">
        <f t="shared" si="281"/>
        <v>#N/A</v>
      </c>
      <c r="BB187" t="e">
        <f t="shared" si="281"/>
        <v>#N/A</v>
      </c>
      <c r="BC187" t="e">
        <f t="shared" si="281"/>
        <v>#N/A</v>
      </c>
      <c r="BD187" t="e">
        <f t="shared" si="281"/>
        <v>#N/A</v>
      </c>
      <c r="BE187" t="e">
        <f t="shared" si="281"/>
        <v>#N/A</v>
      </c>
      <c r="BF187" t="e">
        <f t="shared" si="281"/>
        <v>#N/A</v>
      </c>
      <c r="BG187" t="e">
        <f t="shared" si="281"/>
        <v>#N/A</v>
      </c>
      <c r="BH187" t="e">
        <f t="shared" si="281"/>
        <v>#N/A</v>
      </c>
      <c r="BI187" t="e">
        <f t="shared" si="281"/>
        <v>#N/A</v>
      </c>
      <c r="BJ187" t="e">
        <f t="shared" si="281"/>
        <v>#N/A</v>
      </c>
      <c r="BK187" t="e">
        <f t="shared" si="281"/>
        <v>#N/A</v>
      </c>
      <c r="BL187" t="e">
        <f t="shared" si="281"/>
        <v>#N/A</v>
      </c>
      <c r="BM187" t="e">
        <f t="shared" si="281"/>
        <v>#N/A</v>
      </c>
      <c r="BN187" t="e">
        <f t="shared" si="281"/>
        <v>#N/A</v>
      </c>
      <c r="BO187" t="e">
        <f t="shared" si="281"/>
        <v>#N/A</v>
      </c>
      <c r="BP187" t="e">
        <f t="shared" si="281"/>
        <v>#N/A</v>
      </c>
      <c r="BQ187" t="e">
        <f t="shared" si="281"/>
        <v>#N/A</v>
      </c>
      <c r="BR187" t="e">
        <f t="shared" si="281"/>
        <v>#N/A</v>
      </c>
      <c r="BS187" t="e">
        <f t="shared" si="281"/>
        <v>#N/A</v>
      </c>
      <c r="BT187" t="e">
        <f t="shared" si="281"/>
        <v>#N/A</v>
      </c>
      <c r="BU187" t="e">
        <f t="shared" si="281"/>
        <v>#N/A</v>
      </c>
      <c r="BV187" t="e">
        <f t="shared" si="282"/>
        <v>#N/A</v>
      </c>
      <c r="BW187" t="e">
        <f t="shared" si="282"/>
        <v>#N/A</v>
      </c>
      <c r="BX187" t="e">
        <f t="shared" si="282"/>
        <v>#N/A</v>
      </c>
      <c r="BY187" t="e">
        <f t="shared" si="282"/>
        <v>#N/A</v>
      </c>
      <c r="BZ187" t="e">
        <f t="shared" si="282"/>
        <v>#N/A</v>
      </c>
      <c r="CA187" t="e">
        <f t="shared" si="282"/>
        <v>#N/A</v>
      </c>
      <c r="CB187" t="e">
        <f t="shared" si="282"/>
        <v>#N/A</v>
      </c>
      <c r="CC187" t="e">
        <f t="shared" si="282"/>
        <v>#N/A</v>
      </c>
      <c r="CD187" t="e">
        <f t="shared" si="282"/>
        <v>#N/A</v>
      </c>
    </row>
    <row r="188" spans="1:82" x14ac:dyDescent="0.25">
      <c r="A188" s="7">
        <f>'DLX - JOLTS'!B189</f>
        <v>42036</v>
      </c>
      <c r="B188" t="e">
        <f t="shared" si="284"/>
        <v>#N/A</v>
      </c>
      <c r="C188" t="e">
        <f t="shared" si="284"/>
        <v>#N/A</v>
      </c>
      <c r="D188" t="e">
        <f t="shared" si="284"/>
        <v>#N/A</v>
      </c>
      <c r="E188" t="e">
        <f t="shared" si="284"/>
        <v>#N/A</v>
      </c>
      <c r="F188" t="e">
        <f t="shared" si="284"/>
        <v>#N/A</v>
      </c>
      <c r="G188" t="e">
        <f t="shared" si="284"/>
        <v>#N/A</v>
      </c>
      <c r="H188" t="e">
        <f t="shared" si="284"/>
        <v>#N/A</v>
      </c>
      <c r="I188" t="e">
        <f t="shared" si="284"/>
        <v>#N/A</v>
      </c>
      <c r="J188" t="e">
        <f t="shared" si="284"/>
        <v>#N/A</v>
      </c>
      <c r="K188" t="e">
        <f t="shared" si="284"/>
        <v>#N/A</v>
      </c>
      <c r="L188" t="e">
        <f t="shared" si="285"/>
        <v>#N/A</v>
      </c>
      <c r="M188" t="e">
        <f t="shared" si="285"/>
        <v>#N/A</v>
      </c>
      <c r="N188" t="e">
        <f t="shared" si="285"/>
        <v>#N/A</v>
      </c>
      <c r="O188" t="e">
        <f t="shared" si="285"/>
        <v>#N/A</v>
      </c>
      <c r="P188" t="e">
        <f t="shared" si="285"/>
        <v>#N/A</v>
      </c>
      <c r="Q188" t="e">
        <f t="shared" si="285"/>
        <v>#N/A</v>
      </c>
      <c r="R188" t="e">
        <f t="shared" si="285"/>
        <v>#N/A</v>
      </c>
      <c r="S188" t="e">
        <f t="shared" si="285"/>
        <v>#N/A</v>
      </c>
      <c r="T188" t="e">
        <f t="shared" si="285"/>
        <v>#N/A</v>
      </c>
      <c r="U188" t="e">
        <f t="shared" si="285"/>
        <v>#N/A</v>
      </c>
      <c r="V188" t="e">
        <f t="shared" si="286"/>
        <v>#N/A</v>
      </c>
      <c r="W188" t="e">
        <f t="shared" si="286"/>
        <v>#N/A</v>
      </c>
      <c r="X188" t="e">
        <f t="shared" si="286"/>
        <v>#N/A</v>
      </c>
      <c r="Y188" t="e">
        <f t="shared" si="286"/>
        <v>#N/A</v>
      </c>
      <c r="Z188" t="e">
        <f t="shared" si="286"/>
        <v>#N/A</v>
      </c>
      <c r="AA188" t="e">
        <f t="shared" si="286"/>
        <v>#N/A</v>
      </c>
      <c r="AB188" t="e">
        <f t="shared" si="286"/>
        <v>#N/A</v>
      </c>
      <c r="AC188" t="e">
        <f t="shared" si="246"/>
        <v>#N/A</v>
      </c>
      <c r="AD188" t="e">
        <f t="shared" si="247"/>
        <v>#N/A</v>
      </c>
      <c r="AE188" t="e">
        <f t="shared" si="248"/>
        <v>#N/A</v>
      </c>
      <c r="AF188" t="e">
        <f t="shared" si="249"/>
        <v>#N/A</v>
      </c>
      <c r="AG188" t="e">
        <f t="shared" si="250"/>
        <v>#N/A</v>
      </c>
      <c r="AH188" t="e">
        <f t="shared" si="251"/>
        <v>#N/A</v>
      </c>
      <c r="AI188" t="e">
        <f t="shared" si="252"/>
        <v>#N/A</v>
      </c>
      <c r="AJ188" t="e">
        <f t="shared" si="253"/>
        <v>#N/A</v>
      </c>
      <c r="AK188" t="e">
        <f t="shared" si="254"/>
        <v>#N/A</v>
      </c>
      <c r="AL188" t="e">
        <f t="shared" si="244"/>
        <v>#N/A</v>
      </c>
      <c r="AM188" t="e">
        <f t="shared" si="283"/>
        <v>#N/A</v>
      </c>
      <c r="AN188" t="e">
        <f t="shared" si="283"/>
        <v>#N/A</v>
      </c>
      <c r="AO188" t="e">
        <f t="shared" si="283"/>
        <v>#N/A</v>
      </c>
      <c r="AP188" t="e">
        <f t="shared" si="283"/>
        <v>#N/A</v>
      </c>
      <c r="AQ188" t="e">
        <f t="shared" si="283"/>
        <v>#N/A</v>
      </c>
      <c r="AR188" t="e">
        <f t="shared" si="283"/>
        <v>#N/A</v>
      </c>
      <c r="AS188" t="e">
        <f t="shared" si="283"/>
        <v>#N/A</v>
      </c>
      <c r="AT188" t="e">
        <f t="shared" si="283"/>
        <v>#N/A</v>
      </c>
      <c r="AU188" t="e">
        <f t="shared" ref="AU188:BU194" si="287">VLOOKUP($A188,JOLTS_data,AU$3+1)</f>
        <v>#N/A</v>
      </c>
      <c r="AV188" t="e">
        <f t="shared" si="287"/>
        <v>#N/A</v>
      </c>
      <c r="AW188" t="e">
        <f t="shared" si="287"/>
        <v>#N/A</v>
      </c>
      <c r="AX188" t="e">
        <f t="shared" si="287"/>
        <v>#N/A</v>
      </c>
      <c r="AY188" t="e">
        <f t="shared" si="287"/>
        <v>#N/A</v>
      </c>
      <c r="AZ188" t="e">
        <f t="shared" si="287"/>
        <v>#N/A</v>
      </c>
      <c r="BA188" t="e">
        <f t="shared" si="287"/>
        <v>#N/A</v>
      </c>
      <c r="BB188" t="e">
        <f t="shared" si="287"/>
        <v>#N/A</v>
      </c>
      <c r="BC188" t="e">
        <f t="shared" si="287"/>
        <v>#N/A</v>
      </c>
      <c r="BD188" t="e">
        <f t="shared" si="287"/>
        <v>#N/A</v>
      </c>
      <c r="BE188" t="e">
        <f t="shared" si="287"/>
        <v>#N/A</v>
      </c>
      <c r="BF188" t="e">
        <f t="shared" si="287"/>
        <v>#N/A</v>
      </c>
      <c r="BG188" t="e">
        <f t="shared" si="287"/>
        <v>#N/A</v>
      </c>
      <c r="BH188" t="e">
        <f t="shared" si="287"/>
        <v>#N/A</v>
      </c>
      <c r="BI188" t="e">
        <f t="shared" si="287"/>
        <v>#N/A</v>
      </c>
      <c r="BJ188" t="e">
        <f t="shared" si="287"/>
        <v>#N/A</v>
      </c>
      <c r="BK188" t="e">
        <f t="shared" si="287"/>
        <v>#N/A</v>
      </c>
      <c r="BL188" t="e">
        <f t="shared" si="287"/>
        <v>#N/A</v>
      </c>
      <c r="BM188" t="e">
        <f t="shared" si="287"/>
        <v>#N/A</v>
      </c>
      <c r="BN188" t="e">
        <f t="shared" si="287"/>
        <v>#N/A</v>
      </c>
      <c r="BO188" t="e">
        <f t="shared" si="287"/>
        <v>#N/A</v>
      </c>
      <c r="BP188" t="e">
        <f t="shared" si="287"/>
        <v>#N/A</v>
      </c>
      <c r="BQ188" t="e">
        <f t="shared" si="287"/>
        <v>#N/A</v>
      </c>
      <c r="BR188" t="e">
        <f t="shared" si="287"/>
        <v>#N/A</v>
      </c>
      <c r="BS188" t="e">
        <f t="shared" si="287"/>
        <v>#N/A</v>
      </c>
      <c r="BT188" t="e">
        <f t="shared" si="287"/>
        <v>#N/A</v>
      </c>
      <c r="BU188" t="e">
        <f t="shared" si="287"/>
        <v>#N/A</v>
      </c>
      <c r="BV188" t="e">
        <f t="shared" si="282"/>
        <v>#N/A</v>
      </c>
      <c r="BW188" t="e">
        <f t="shared" si="282"/>
        <v>#N/A</v>
      </c>
      <c r="BX188" t="e">
        <f t="shared" si="282"/>
        <v>#N/A</v>
      </c>
      <c r="BY188" t="e">
        <f t="shared" si="282"/>
        <v>#N/A</v>
      </c>
      <c r="BZ188" t="e">
        <f t="shared" si="282"/>
        <v>#N/A</v>
      </c>
      <c r="CA188" t="e">
        <f t="shared" si="282"/>
        <v>#N/A</v>
      </c>
      <c r="CB188" t="e">
        <f t="shared" si="282"/>
        <v>#N/A</v>
      </c>
      <c r="CC188" t="e">
        <f t="shared" si="282"/>
        <v>#N/A</v>
      </c>
      <c r="CD188" t="e">
        <f t="shared" si="282"/>
        <v>#N/A</v>
      </c>
    </row>
    <row r="189" spans="1:82" x14ac:dyDescent="0.25">
      <c r="A189" s="7">
        <f>'DLX - JOLTS'!B190</f>
        <v>42064</v>
      </c>
      <c r="B189" t="e">
        <f t="shared" si="284"/>
        <v>#N/A</v>
      </c>
      <c r="C189" t="e">
        <f t="shared" si="284"/>
        <v>#N/A</v>
      </c>
      <c r="D189" t="e">
        <f t="shared" si="284"/>
        <v>#N/A</v>
      </c>
      <c r="E189" t="e">
        <f t="shared" si="284"/>
        <v>#N/A</v>
      </c>
      <c r="F189" t="e">
        <f t="shared" si="284"/>
        <v>#N/A</v>
      </c>
      <c r="G189" t="e">
        <f t="shared" si="284"/>
        <v>#N/A</v>
      </c>
      <c r="H189" t="e">
        <f t="shared" si="284"/>
        <v>#N/A</v>
      </c>
      <c r="I189" t="e">
        <f t="shared" si="284"/>
        <v>#N/A</v>
      </c>
      <c r="J189" t="e">
        <f t="shared" si="284"/>
        <v>#N/A</v>
      </c>
      <c r="K189" t="e">
        <f t="shared" si="284"/>
        <v>#N/A</v>
      </c>
      <c r="L189" t="e">
        <f t="shared" si="285"/>
        <v>#N/A</v>
      </c>
      <c r="M189" t="e">
        <f t="shared" si="285"/>
        <v>#N/A</v>
      </c>
      <c r="N189" t="e">
        <f t="shared" si="285"/>
        <v>#N/A</v>
      </c>
      <c r="O189" t="e">
        <f t="shared" si="285"/>
        <v>#N/A</v>
      </c>
      <c r="P189" t="e">
        <f t="shared" si="285"/>
        <v>#N/A</v>
      </c>
      <c r="Q189" t="e">
        <f t="shared" si="285"/>
        <v>#N/A</v>
      </c>
      <c r="R189" t="e">
        <f t="shared" si="285"/>
        <v>#N/A</v>
      </c>
      <c r="S189" t="e">
        <f t="shared" si="285"/>
        <v>#N/A</v>
      </c>
      <c r="T189" t="e">
        <f t="shared" si="285"/>
        <v>#N/A</v>
      </c>
      <c r="U189" t="e">
        <f t="shared" si="285"/>
        <v>#N/A</v>
      </c>
      <c r="V189" t="e">
        <f t="shared" si="286"/>
        <v>#N/A</v>
      </c>
      <c r="W189" t="e">
        <f t="shared" si="286"/>
        <v>#N/A</v>
      </c>
      <c r="X189" t="e">
        <f t="shared" si="286"/>
        <v>#N/A</v>
      </c>
      <c r="Y189" t="e">
        <f t="shared" si="286"/>
        <v>#N/A</v>
      </c>
      <c r="Z189" t="e">
        <f t="shared" si="286"/>
        <v>#N/A</v>
      </c>
      <c r="AA189" t="e">
        <f t="shared" si="286"/>
        <v>#N/A</v>
      </c>
      <c r="AB189" t="e">
        <f t="shared" si="286"/>
        <v>#N/A</v>
      </c>
      <c r="AC189" t="e">
        <f t="shared" si="246"/>
        <v>#N/A</v>
      </c>
      <c r="AD189" t="e">
        <f t="shared" si="247"/>
        <v>#N/A</v>
      </c>
      <c r="AE189" t="e">
        <f t="shared" si="248"/>
        <v>#N/A</v>
      </c>
      <c r="AF189" t="e">
        <f t="shared" si="249"/>
        <v>#N/A</v>
      </c>
      <c r="AG189" t="e">
        <f t="shared" si="250"/>
        <v>#N/A</v>
      </c>
      <c r="AH189" t="e">
        <f t="shared" si="251"/>
        <v>#N/A</v>
      </c>
      <c r="AI189" t="e">
        <f t="shared" si="252"/>
        <v>#N/A</v>
      </c>
      <c r="AJ189" t="e">
        <f t="shared" si="253"/>
        <v>#N/A</v>
      </c>
      <c r="AK189" t="e">
        <f t="shared" si="254"/>
        <v>#N/A</v>
      </c>
      <c r="AL189" t="e">
        <f t="shared" si="244"/>
        <v>#N/A</v>
      </c>
      <c r="AM189" t="e">
        <f t="shared" si="283"/>
        <v>#N/A</v>
      </c>
      <c r="AN189" t="e">
        <f t="shared" si="283"/>
        <v>#N/A</v>
      </c>
      <c r="AO189" t="e">
        <f t="shared" si="283"/>
        <v>#N/A</v>
      </c>
      <c r="AP189" t="e">
        <f t="shared" si="283"/>
        <v>#N/A</v>
      </c>
      <c r="AQ189" t="e">
        <f t="shared" si="283"/>
        <v>#N/A</v>
      </c>
      <c r="AR189" t="e">
        <f t="shared" si="283"/>
        <v>#N/A</v>
      </c>
      <c r="AS189" t="e">
        <f t="shared" si="283"/>
        <v>#N/A</v>
      </c>
      <c r="AT189" t="e">
        <f t="shared" si="283"/>
        <v>#N/A</v>
      </c>
      <c r="AU189" t="e">
        <f t="shared" si="287"/>
        <v>#N/A</v>
      </c>
      <c r="AV189" t="e">
        <f t="shared" si="287"/>
        <v>#N/A</v>
      </c>
      <c r="AW189" t="e">
        <f t="shared" si="287"/>
        <v>#N/A</v>
      </c>
      <c r="AX189" t="e">
        <f t="shared" si="287"/>
        <v>#N/A</v>
      </c>
      <c r="AY189" t="e">
        <f t="shared" si="287"/>
        <v>#N/A</v>
      </c>
      <c r="AZ189" t="e">
        <f t="shared" si="287"/>
        <v>#N/A</v>
      </c>
      <c r="BA189" t="e">
        <f t="shared" si="287"/>
        <v>#N/A</v>
      </c>
      <c r="BB189" t="e">
        <f t="shared" si="287"/>
        <v>#N/A</v>
      </c>
      <c r="BC189" t="e">
        <f t="shared" si="287"/>
        <v>#N/A</v>
      </c>
      <c r="BD189" t="e">
        <f t="shared" si="287"/>
        <v>#N/A</v>
      </c>
      <c r="BE189" t="e">
        <f t="shared" si="287"/>
        <v>#N/A</v>
      </c>
      <c r="BF189" t="e">
        <f t="shared" si="287"/>
        <v>#N/A</v>
      </c>
      <c r="BG189" t="e">
        <f t="shared" si="287"/>
        <v>#N/A</v>
      </c>
      <c r="BH189" t="e">
        <f t="shared" si="287"/>
        <v>#N/A</v>
      </c>
      <c r="BI189" t="e">
        <f t="shared" si="287"/>
        <v>#N/A</v>
      </c>
      <c r="BJ189" t="e">
        <f t="shared" si="287"/>
        <v>#N/A</v>
      </c>
      <c r="BK189" t="e">
        <f t="shared" si="287"/>
        <v>#N/A</v>
      </c>
      <c r="BL189" t="e">
        <f t="shared" si="287"/>
        <v>#N/A</v>
      </c>
      <c r="BM189" t="e">
        <f t="shared" si="287"/>
        <v>#N/A</v>
      </c>
      <c r="BN189" t="e">
        <f t="shared" si="287"/>
        <v>#N/A</v>
      </c>
      <c r="BO189" t="e">
        <f t="shared" si="287"/>
        <v>#N/A</v>
      </c>
      <c r="BP189" t="e">
        <f t="shared" si="287"/>
        <v>#N/A</v>
      </c>
      <c r="BQ189" t="e">
        <f t="shared" si="287"/>
        <v>#N/A</v>
      </c>
      <c r="BR189" t="e">
        <f t="shared" si="287"/>
        <v>#N/A</v>
      </c>
      <c r="BS189" t="e">
        <f t="shared" si="287"/>
        <v>#N/A</v>
      </c>
      <c r="BT189" t="e">
        <f t="shared" si="287"/>
        <v>#N/A</v>
      </c>
      <c r="BU189" t="e">
        <f t="shared" si="287"/>
        <v>#N/A</v>
      </c>
      <c r="BV189" t="e">
        <f t="shared" si="282"/>
        <v>#N/A</v>
      </c>
      <c r="BW189" t="e">
        <f t="shared" si="282"/>
        <v>#N/A</v>
      </c>
      <c r="BX189" t="e">
        <f t="shared" si="282"/>
        <v>#N/A</v>
      </c>
      <c r="BY189" t="e">
        <f t="shared" si="282"/>
        <v>#N/A</v>
      </c>
      <c r="BZ189" t="e">
        <f t="shared" si="282"/>
        <v>#N/A</v>
      </c>
      <c r="CA189" t="e">
        <f t="shared" si="282"/>
        <v>#N/A</v>
      </c>
      <c r="CB189" t="e">
        <f t="shared" si="282"/>
        <v>#N/A</v>
      </c>
      <c r="CC189" t="e">
        <f t="shared" si="282"/>
        <v>#N/A</v>
      </c>
      <c r="CD189" t="e">
        <f t="shared" si="282"/>
        <v>#N/A</v>
      </c>
    </row>
    <row r="190" spans="1:82" x14ac:dyDescent="0.25">
      <c r="A190" s="7">
        <f>'DLX - JOLTS'!B191</f>
        <v>42095</v>
      </c>
      <c r="B190" t="e">
        <f t="shared" si="284"/>
        <v>#N/A</v>
      </c>
      <c r="C190" t="e">
        <f t="shared" si="284"/>
        <v>#N/A</v>
      </c>
      <c r="D190" t="e">
        <f t="shared" si="284"/>
        <v>#N/A</v>
      </c>
      <c r="E190" t="e">
        <f t="shared" si="284"/>
        <v>#N/A</v>
      </c>
      <c r="F190" t="e">
        <f t="shared" si="284"/>
        <v>#N/A</v>
      </c>
      <c r="G190" t="e">
        <f t="shared" si="284"/>
        <v>#N/A</v>
      </c>
      <c r="H190" t="e">
        <f t="shared" si="284"/>
        <v>#N/A</v>
      </c>
      <c r="I190" t="e">
        <f t="shared" si="284"/>
        <v>#N/A</v>
      </c>
      <c r="J190" t="e">
        <f t="shared" si="284"/>
        <v>#N/A</v>
      </c>
      <c r="K190" t="e">
        <f t="shared" si="284"/>
        <v>#N/A</v>
      </c>
      <c r="L190" t="e">
        <f t="shared" si="285"/>
        <v>#N/A</v>
      </c>
      <c r="M190" t="e">
        <f t="shared" si="285"/>
        <v>#N/A</v>
      </c>
      <c r="N190" t="e">
        <f t="shared" si="285"/>
        <v>#N/A</v>
      </c>
      <c r="O190" t="e">
        <f t="shared" si="285"/>
        <v>#N/A</v>
      </c>
      <c r="P190" t="e">
        <f t="shared" si="285"/>
        <v>#N/A</v>
      </c>
      <c r="Q190" t="e">
        <f t="shared" si="285"/>
        <v>#N/A</v>
      </c>
      <c r="R190" t="e">
        <f t="shared" si="285"/>
        <v>#N/A</v>
      </c>
      <c r="S190" t="e">
        <f t="shared" si="285"/>
        <v>#N/A</v>
      </c>
      <c r="T190" t="e">
        <f t="shared" si="285"/>
        <v>#N/A</v>
      </c>
      <c r="U190" t="e">
        <f t="shared" si="285"/>
        <v>#N/A</v>
      </c>
      <c r="V190" t="e">
        <f t="shared" si="286"/>
        <v>#N/A</v>
      </c>
      <c r="W190" t="e">
        <f t="shared" si="286"/>
        <v>#N/A</v>
      </c>
      <c r="X190" t="e">
        <f t="shared" si="286"/>
        <v>#N/A</v>
      </c>
      <c r="Y190" t="e">
        <f t="shared" si="286"/>
        <v>#N/A</v>
      </c>
      <c r="Z190" t="e">
        <f t="shared" si="286"/>
        <v>#N/A</v>
      </c>
      <c r="AA190" t="e">
        <f t="shared" si="286"/>
        <v>#N/A</v>
      </c>
      <c r="AB190" t="e">
        <f t="shared" si="286"/>
        <v>#N/A</v>
      </c>
      <c r="AC190" t="e">
        <f t="shared" si="246"/>
        <v>#N/A</v>
      </c>
      <c r="AD190" t="e">
        <f t="shared" si="247"/>
        <v>#N/A</v>
      </c>
      <c r="AE190" t="e">
        <f t="shared" si="248"/>
        <v>#N/A</v>
      </c>
      <c r="AF190" t="e">
        <f t="shared" si="249"/>
        <v>#N/A</v>
      </c>
      <c r="AG190" t="e">
        <f t="shared" si="250"/>
        <v>#N/A</v>
      </c>
      <c r="AH190" t="e">
        <f t="shared" si="251"/>
        <v>#N/A</v>
      </c>
      <c r="AI190" t="e">
        <f t="shared" si="252"/>
        <v>#N/A</v>
      </c>
      <c r="AJ190" t="e">
        <f t="shared" si="253"/>
        <v>#N/A</v>
      </c>
      <c r="AK190" t="e">
        <f t="shared" si="254"/>
        <v>#N/A</v>
      </c>
      <c r="AL190" t="e">
        <f t="shared" si="244"/>
        <v>#N/A</v>
      </c>
      <c r="AM190" t="e">
        <f t="shared" si="283"/>
        <v>#N/A</v>
      </c>
      <c r="AN190" t="e">
        <f t="shared" si="283"/>
        <v>#N/A</v>
      </c>
      <c r="AO190" t="e">
        <f t="shared" si="283"/>
        <v>#N/A</v>
      </c>
      <c r="AP190" t="e">
        <f t="shared" si="283"/>
        <v>#N/A</v>
      </c>
      <c r="AQ190" t="e">
        <f t="shared" si="283"/>
        <v>#N/A</v>
      </c>
      <c r="AR190" t="e">
        <f t="shared" si="283"/>
        <v>#N/A</v>
      </c>
      <c r="AS190" t="e">
        <f t="shared" si="283"/>
        <v>#N/A</v>
      </c>
      <c r="AT190" t="e">
        <f t="shared" si="283"/>
        <v>#N/A</v>
      </c>
      <c r="AU190" t="e">
        <f t="shared" si="287"/>
        <v>#N/A</v>
      </c>
      <c r="AV190" t="e">
        <f t="shared" si="287"/>
        <v>#N/A</v>
      </c>
      <c r="AW190" t="e">
        <f t="shared" si="287"/>
        <v>#N/A</v>
      </c>
      <c r="AX190" t="e">
        <f t="shared" si="287"/>
        <v>#N/A</v>
      </c>
      <c r="AY190" t="e">
        <f t="shared" si="287"/>
        <v>#N/A</v>
      </c>
      <c r="AZ190" t="e">
        <f t="shared" si="287"/>
        <v>#N/A</v>
      </c>
      <c r="BA190" t="e">
        <f t="shared" si="287"/>
        <v>#N/A</v>
      </c>
      <c r="BB190" t="e">
        <f t="shared" si="287"/>
        <v>#N/A</v>
      </c>
      <c r="BC190" t="e">
        <f t="shared" si="287"/>
        <v>#N/A</v>
      </c>
      <c r="BD190" t="e">
        <f t="shared" si="287"/>
        <v>#N/A</v>
      </c>
      <c r="BE190" t="e">
        <f t="shared" si="287"/>
        <v>#N/A</v>
      </c>
      <c r="BF190" t="e">
        <f t="shared" si="287"/>
        <v>#N/A</v>
      </c>
      <c r="BG190" t="e">
        <f t="shared" si="287"/>
        <v>#N/A</v>
      </c>
      <c r="BH190" t="e">
        <f t="shared" si="287"/>
        <v>#N/A</v>
      </c>
      <c r="BI190" t="e">
        <f t="shared" si="287"/>
        <v>#N/A</v>
      </c>
      <c r="BJ190" t="e">
        <f t="shared" si="287"/>
        <v>#N/A</v>
      </c>
      <c r="BK190" t="e">
        <f t="shared" si="287"/>
        <v>#N/A</v>
      </c>
      <c r="BL190" t="e">
        <f t="shared" si="287"/>
        <v>#N/A</v>
      </c>
      <c r="BM190" t="e">
        <f t="shared" si="287"/>
        <v>#N/A</v>
      </c>
      <c r="BN190" t="e">
        <f t="shared" si="287"/>
        <v>#N/A</v>
      </c>
      <c r="BO190" t="e">
        <f t="shared" si="287"/>
        <v>#N/A</v>
      </c>
      <c r="BP190" t="e">
        <f t="shared" si="287"/>
        <v>#N/A</v>
      </c>
      <c r="BQ190" t="e">
        <f t="shared" si="287"/>
        <v>#N/A</v>
      </c>
      <c r="BR190" t="e">
        <f t="shared" si="287"/>
        <v>#N/A</v>
      </c>
      <c r="BS190" t="e">
        <f t="shared" si="287"/>
        <v>#N/A</v>
      </c>
      <c r="BT190" t="e">
        <f t="shared" si="287"/>
        <v>#N/A</v>
      </c>
      <c r="BU190" t="e">
        <f t="shared" si="287"/>
        <v>#N/A</v>
      </c>
      <c r="BV190" t="e">
        <f t="shared" si="282"/>
        <v>#N/A</v>
      </c>
      <c r="BW190" t="e">
        <f t="shared" si="282"/>
        <v>#N/A</v>
      </c>
      <c r="BX190" t="e">
        <f t="shared" si="282"/>
        <v>#N/A</v>
      </c>
      <c r="BY190" t="e">
        <f t="shared" si="282"/>
        <v>#N/A</v>
      </c>
      <c r="BZ190" t="e">
        <f t="shared" si="282"/>
        <v>#N/A</v>
      </c>
      <c r="CA190" t="e">
        <f t="shared" si="282"/>
        <v>#N/A</v>
      </c>
      <c r="CB190" t="e">
        <f t="shared" si="282"/>
        <v>#N/A</v>
      </c>
      <c r="CC190" t="e">
        <f t="shared" si="282"/>
        <v>#N/A</v>
      </c>
      <c r="CD190" t="e">
        <f t="shared" si="282"/>
        <v>#N/A</v>
      </c>
    </row>
    <row r="191" spans="1:82" x14ac:dyDescent="0.25">
      <c r="A191" s="7">
        <f>'DLX - JOLTS'!B192</f>
        <v>42125</v>
      </c>
      <c r="B191" t="e">
        <f t="shared" si="284"/>
        <v>#N/A</v>
      </c>
      <c r="C191" t="e">
        <f t="shared" si="284"/>
        <v>#N/A</v>
      </c>
      <c r="D191" t="e">
        <f t="shared" si="284"/>
        <v>#N/A</v>
      </c>
      <c r="E191" t="e">
        <f t="shared" si="284"/>
        <v>#N/A</v>
      </c>
      <c r="F191" t="e">
        <f t="shared" si="284"/>
        <v>#N/A</v>
      </c>
      <c r="G191" t="e">
        <f t="shared" si="284"/>
        <v>#N/A</v>
      </c>
      <c r="H191" t="e">
        <f t="shared" si="284"/>
        <v>#N/A</v>
      </c>
      <c r="I191" t="e">
        <f t="shared" si="284"/>
        <v>#N/A</v>
      </c>
      <c r="J191" t="e">
        <f t="shared" si="284"/>
        <v>#N/A</v>
      </c>
      <c r="K191" t="e">
        <f t="shared" si="284"/>
        <v>#N/A</v>
      </c>
      <c r="L191" t="e">
        <f t="shared" si="285"/>
        <v>#N/A</v>
      </c>
      <c r="M191" t="e">
        <f t="shared" si="285"/>
        <v>#N/A</v>
      </c>
      <c r="N191" t="e">
        <f t="shared" si="285"/>
        <v>#N/A</v>
      </c>
      <c r="O191" t="e">
        <f t="shared" si="285"/>
        <v>#N/A</v>
      </c>
      <c r="P191" t="e">
        <f t="shared" si="285"/>
        <v>#N/A</v>
      </c>
      <c r="Q191" t="e">
        <f t="shared" si="285"/>
        <v>#N/A</v>
      </c>
      <c r="R191" t="e">
        <f t="shared" si="285"/>
        <v>#N/A</v>
      </c>
      <c r="S191" t="e">
        <f t="shared" si="285"/>
        <v>#N/A</v>
      </c>
      <c r="T191" t="e">
        <f t="shared" si="285"/>
        <v>#N/A</v>
      </c>
      <c r="U191" t="e">
        <f t="shared" si="285"/>
        <v>#N/A</v>
      </c>
      <c r="V191" t="e">
        <f t="shared" si="286"/>
        <v>#N/A</v>
      </c>
      <c r="W191" t="e">
        <f t="shared" si="286"/>
        <v>#N/A</v>
      </c>
      <c r="X191" t="e">
        <f t="shared" si="286"/>
        <v>#N/A</v>
      </c>
      <c r="Y191" t="e">
        <f t="shared" si="286"/>
        <v>#N/A</v>
      </c>
      <c r="Z191" t="e">
        <f t="shared" si="286"/>
        <v>#N/A</v>
      </c>
      <c r="AA191" t="e">
        <f t="shared" si="286"/>
        <v>#N/A</v>
      </c>
      <c r="AB191" t="e">
        <f t="shared" si="286"/>
        <v>#N/A</v>
      </c>
      <c r="AC191" t="e">
        <f t="shared" si="246"/>
        <v>#N/A</v>
      </c>
      <c r="AD191" t="e">
        <f t="shared" si="247"/>
        <v>#N/A</v>
      </c>
      <c r="AE191" t="e">
        <f t="shared" si="248"/>
        <v>#N/A</v>
      </c>
      <c r="AF191" t="e">
        <f t="shared" si="249"/>
        <v>#N/A</v>
      </c>
      <c r="AG191" t="e">
        <f t="shared" si="250"/>
        <v>#N/A</v>
      </c>
      <c r="AH191" t="e">
        <f t="shared" si="251"/>
        <v>#N/A</v>
      </c>
      <c r="AI191" t="e">
        <f t="shared" si="252"/>
        <v>#N/A</v>
      </c>
      <c r="AJ191" t="e">
        <f t="shared" si="253"/>
        <v>#N/A</v>
      </c>
      <c r="AK191" t="e">
        <f t="shared" si="254"/>
        <v>#N/A</v>
      </c>
      <c r="AL191" t="e">
        <f t="shared" si="244"/>
        <v>#N/A</v>
      </c>
      <c r="AM191" t="e">
        <f t="shared" si="283"/>
        <v>#N/A</v>
      </c>
      <c r="AN191" t="e">
        <f t="shared" si="283"/>
        <v>#N/A</v>
      </c>
      <c r="AO191" t="e">
        <f t="shared" si="283"/>
        <v>#N/A</v>
      </c>
      <c r="AP191" t="e">
        <f t="shared" si="283"/>
        <v>#N/A</v>
      </c>
      <c r="AQ191" t="e">
        <f t="shared" si="283"/>
        <v>#N/A</v>
      </c>
      <c r="AR191" t="e">
        <f t="shared" si="283"/>
        <v>#N/A</v>
      </c>
      <c r="AS191" t="e">
        <f t="shared" si="283"/>
        <v>#N/A</v>
      </c>
      <c r="AT191" t="e">
        <f t="shared" si="283"/>
        <v>#N/A</v>
      </c>
      <c r="AU191" t="e">
        <f t="shared" si="287"/>
        <v>#N/A</v>
      </c>
      <c r="AV191" t="e">
        <f t="shared" si="287"/>
        <v>#N/A</v>
      </c>
      <c r="AW191" t="e">
        <f t="shared" si="287"/>
        <v>#N/A</v>
      </c>
      <c r="AX191" t="e">
        <f t="shared" si="287"/>
        <v>#N/A</v>
      </c>
      <c r="AY191" t="e">
        <f t="shared" si="287"/>
        <v>#N/A</v>
      </c>
      <c r="AZ191" t="e">
        <f t="shared" si="287"/>
        <v>#N/A</v>
      </c>
      <c r="BA191" t="e">
        <f t="shared" si="287"/>
        <v>#N/A</v>
      </c>
      <c r="BB191" t="e">
        <f t="shared" si="287"/>
        <v>#N/A</v>
      </c>
      <c r="BC191" t="e">
        <f t="shared" si="287"/>
        <v>#N/A</v>
      </c>
      <c r="BD191" t="e">
        <f t="shared" si="287"/>
        <v>#N/A</v>
      </c>
      <c r="BE191" t="e">
        <f t="shared" si="287"/>
        <v>#N/A</v>
      </c>
      <c r="BF191" t="e">
        <f t="shared" si="287"/>
        <v>#N/A</v>
      </c>
      <c r="BG191" t="e">
        <f t="shared" si="287"/>
        <v>#N/A</v>
      </c>
      <c r="BH191" t="e">
        <f t="shared" si="287"/>
        <v>#N/A</v>
      </c>
      <c r="BI191" t="e">
        <f t="shared" si="287"/>
        <v>#N/A</v>
      </c>
      <c r="BJ191" t="e">
        <f t="shared" si="287"/>
        <v>#N/A</v>
      </c>
      <c r="BK191" t="e">
        <f t="shared" si="287"/>
        <v>#N/A</v>
      </c>
      <c r="BL191" t="e">
        <f t="shared" si="287"/>
        <v>#N/A</v>
      </c>
      <c r="BM191" t="e">
        <f t="shared" si="287"/>
        <v>#N/A</v>
      </c>
      <c r="BN191" t="e">
        <f t="shared" si="287"/>
        <v>#N/A</v>
      </c>
      <c r="BO191" t="e">
        <f t="shared" si="287"/>
        <v>#N/A</v>
      </c>
      <c r="BP191" t="e">
        <f t="shared" si="287"/>
        <v>#N/A</v>
      </c>
      <c r="BQ191" t="e">
        <f t="shared" si="287"/>
        <v>#N/A</v>
      </c>
      <c r="BR191" t="e">
        <f t="shared" si="287"/>
        <v>#N/A</v>
      </c>
      <c r="BS191" t="e">
        <f t="shared" si="287"/>
        <v>#N/A</v>
      </c>
      <c r="BT191" t="e">
        <f t="shared" si="287"/>
        <v>#N/A</v>
      </c>
      <c r="BU191" t="e">
        <f t="shared" si="287"/>
        <v>#N/A</v>
      </c>
      <c r="BV191" t="e">
        <f t="shared" si="282"/>
        <v>#N/A</v>
      </c>
      <c r="BW191" t="e">
        <f t="shared" si="282"/>
        <v>#N/A</v>
      </c>
      <c r="BX191" t="e">
        <f t="shared" si="282"/>
        <v>#N/A</v>
      </c>
      <c r="BY191" t="e">
        <f t="shared" si="282"/>
        <v>#N/A</v>
      </c>
      <c r="BZ191" t="e">
        <f t="shared" si="282"/>
        <v>#N/A</v>
      </c>
      <c r="CA191" t="e">
        <f t="shared" si="282"/>
        <v>#N/A</v>
      </c>
      <c r="CB191" t="e">
        <f t="shared" si="282"/>
        <v>#N/A</v>
      </c>
      <c r="CC191" t="e">
        <f t="shared" si="282"/>
        <v>#N/A</v>
      </c>
      <c r="CD191" t="e">
        <f t="shared" si="282"/>
        <v>#N/A</v>
      </c>
    </row>
    <row r="192" spans="1:82" x14ac:dyDescent="0.25">
      <c r="A192" s="7">
        <f>'DLX - JOLTS'!B193</f>
        <v>42156</v>
      </c>
      <c r="B192" t="e">
        <f t="shared" si="284"/>
        <v>#N/A</v>
      </c>
      <c r="C192" t="e">
        <f t="shared" si="284"/>
        <v>#N/A</v>
      </c>
      <c r="D192" t="e">
        <f t="shared" si="284"/>
        <v>#N/A</v>
      </c>
      <c r="E192" t="e">
        <f t="shared" si="284"/>
        <v>#N/A</v>
      </c>
      <c r="F192" t="e">
        <f t="shared" si="284"/>
        <v>#N/A</v>
      </c>
      <c r="G192" t="e">
        <f t="shared" si="284"/>
        <v>#N/A</v>
      </c>
      <c r="H192" t="e">
        <f t="shared" si="284"/>
        <v>#N/A</v>
      </c>
      <c r="I192" t="e">
        <f t="shared" si="284"/>
        <v>#N/A</v>
      </c>
      <c r="J192" t="e">
        <f t="shared" si="284"/>
        <v>#N/A</v>
      </c>
      <c r="K192" t="e">
        <f t="shared" si="284"/>
        <v>#N/A</v>
      </c>
      <c r="L192" t="e">
        <f t="shared" si="285"/>
        <v>#N/A</v>
      </c>
      <c r="M192" t="e">
        <f t="shared" si="285"/>
        <v>#N/A</v>
      </c>
      <c r="N192" t="e">
        <f t="shared" si="285"/>
        <v>#N/A</v>
      </c>
      <c r="O192" t="e">
        <f t="shared" si="285"/>
        <v>#N/A</v>
      </c>
      <c r="P192" t="e">
        <f t="shared" si="285"/>
        <v>#N/A</v>
      </c>
      <c r="Q192" t="e">
        <f t="shared" si="285"/>
        <v>#N/A</v>
      </c>
      <c r="R192" t="e">
        <f t="shared" si="285"/>
        <v>#N/A</v>
      </c>
      <c r="S192" t="e">
        <f t="shared" si="285"/>
        <v>#N/A</v>
      </c>
      <c r="T192" t="e">
        <f t="shared" si="285"/>
        <v>#N/A</v>
      </c>
      <c r="U192" t="e">
        <f t="shared" si="285"/>
        <v>#N/A</v>
      </c>
      <c r="V192" t="e">
        <f t="shared" si="286"/>
        <v>#N/A</v>
      </c>
      <c r="W192" t="e">
        <f t="shared" si="286"/>
        <v>#N/A</v>
      </c>
      <c r="X192" t="e">
        <f t="shared" si="286"/>
        <v>#N/A</v>
      </c>
      <c r="Y192" t="e">
        <f t="shared" si="286"/>
        <v>#N/A</v>
      </c>
      <c r="Z192" t="e">
        <f t="shared" si="286"/>
        <v>#N/A</v>
      </c>
      <c r="AA192" t="e">
        <f t="shared" si="286"/>
        <v>#N/A</v>
      </c>
      <c r="AB192" t="e">
        <f t="shared" si="286"/>
        <v>#N/A</v>
      </c>
      <c r="AC192" t="e">
        <f t="shared" si="246"/>
        <v>#N/A</v>
      </c>
      <c r="AD192" t="e">
        <f t="shared" si="247"/>
        <v>#N/A</v>
      </c>
      <c r="AE192" t="e">
        <f t="shared" si="248"/>
        <v>#N/A</v>
      </c>
      <c r="AF192" t="e">
        <f t="shared" si="249"/>
        <v>#N/A</v>
      </c>
      <c r="AG192" t="e">
        <f t="shared" si="250"/>
        <v>#N/A</v>
      </c>
      <c r="AH192" t="e">
        <f t="shared" si="251"/>
        <v>#N/A</v>
      </c>
      <c r="AI192" t="e">
        <f t="shared" si="252"/>
        <v>#N/A</v>
      </c>
      <c r="AJ192" t="e">
        <f t="shared" si="253"/>
        <v>#N/A</v>
      </c>
      <c r="AK192" t="e">
        <f t="shared" si="254"/>
        <v>#N/A</v>
      </c>
      <c r="AL192" t="e">
        <f t="shared" si="244"/>
        <v>#N/A</v>
      </c>
      <c r="AM192" t="e">
        <f t="shared" si="283"/>
        <v>#N/A</v>
      </c>
      <c r="AN192" t="e">
        <f t="shared" si="283"/>
        <v>#N/A</v>
      </c>
      <c r="AO192" t="e">
        <f t="shared" si="283"/>
        <v>#N/A</v>
      </c>
      <c r="AP192" t="e">
        <f t="shared" si="283"/>
        <v>#N/A</v>
      </c>
      <c r="AQ192" t="e">
        <f t="shared" si="283"/>
        <v>#N/A</v>
      </c>
      <c r="AR192" t="e">
        <f t="shared" si="283"/>
        <v>#N/A</v>
      </c>
      <c r="AS192" t="e">
        <f t="shared" si="283"/>
        <v>#N/A</v>
      </c>
      <c r="AT192" t="e">
        <f t="shared" si="283"/>
        <v>#N/A</v>
      </c>
      <c r="AU192" t="e">
        <f t="shared" si="287"/>
        <v>#N/A</v>
      </c>
      <c r="AV192" t="e">
        <f t="shared" si="287"/>
        <v>#N/A</v>
      </c>
      <c r="AW192" t="e">
        <f t="shared" si="287"/>
        <v>#N/A</v>
      </c>
      <c r="AX192" t="e">
        <f t="shared" si="287"/>
        <v>#N/A</v>
      </c>
      <c r="AY192" t="e">
        <f t="shared" si="287"/>
        <v>#N/A</v>
      </c>
      <c r="AZ192" t="e">
        <f t="shared" si="287"/>
        <v>#N/A</v>
      </c>
      <c r="BA192" t="e">
        <f t="shared" si="287"/>
        <v>#N/A</v>
      </c>
      <c r="BB192" t="e">
        <f t="shared" si="287"/>
        <v>#N/A</v>
      </c>
      <c r="BC192" t="e">
        <f t="shared" si="287"/>
        <v>#N/A</v>
      </c>
      <c r="BD192" t="e">
        <f t="shared" si="287"/>
        <v>#N/A</v>
      </c>
      <c r="BE192" t="e">
        <f t="shared" si="287"/>
        <v>#N/A</v>
      </c>
      <c r="BF192" t="e">
        <f t="shared" si="287"/>
        <v>#N/A</v>
      </c>
      <c r="BG192" t="e">
        <f t="shared" si="287"/>
        <v>#N/A</v>
      </c>
      <c r="BH192" t="e">
        <f t="shared" si="287"/>
        <v>#N/A</v>
      </c>
      <c r="BI192" t="e">
        <f t="shared" si="287"/>
        <v>#N/A</v>
      </c>
      <c r="BJ192" t="e">
        <f t="shared" si="287"/>
        <v>#N/A</v>
      </c>
      <c r="BK192" t="e">
        <f t="shared" si="287"/>
        <v>#N/A</v>
      </c>
      <c r="BL192" t="e">
        <f t="shared" si="287"/>
        <v>#N/A</v>
      </c>
      <c r="BM192" t="e">
        <f t="shared" si="287"/>
        <v>#N/A</v>
      </c>
      <c r="BN192" t="e">
        <f t="shared" si="287"/>
        <v>#N/A</v>
      </c>
      <c r="BO192" t="e">
        <f t="shared" si="287"/>
        <v>#N/A</v>
      </c>
      <c r="BP192" t="e">
        <f t="shared" si="287"/>
        <v>#N/A</v>
      </c>
      <c r="BQ192" t="e">
        <f t="shared" si="287"/>
        <v>#N/A</v>
      </c>
      <c r="BR192" t="e">
        <f t="shared" si="287"/>
        <v>#N/A</v>
      </c>
      <c r="BS192" t="e">
        <f t="shared" si="287"/>
        <v>#N/A</v>
      </c>
      <c r="BT192" t="e">
        <f t="shared" si="287"/>
        <v>#N/A</v>
      </c>
      <c r="BU192" t="e">
        <f t="shared" si="287"/>
        <v>#N/A</v>
      </c>
      <c r="BV192" t="e">
        <f t="shared" si="282"/>
        <v>#N/A</v>
      </c>
      <c r="BW192" t="e">
        <f t="shared" si="282"/>
        <v>#N/A</v>
      </c>
      <c r="BX192" t="e">
        <f t="shared" si="282"/>
        <v>#N/A</v>
      </c>
      <c r="BY192" t="e">
        <f t="shared" si="282"/>
        <v>#N/A</v>
      </c>
      <c r="BZ192" t="e">
        <f t="shared" si="282"/>
        <v>#N/A</v>
      </c>
      <c r="CA192" t="e">
        <f t="shared" si="282"/>
        <v>#N/A</v>
      </c>
      <c r="CB192" t="e">
        <f t="shared" si="282"/>
        <v>#N/A</v>
      </c>
      <c r="CC192" t="e">
        <f t="shared" si="282"/>
        <v>#N/A</v>
      </c>
      <c r="CD192" t="e">
        <f t="shared" si="282"/>
        <v>#N/A</v>
      </c>
    </row>
    <row r="193" spans="1:82" x14ac:dyDescent="0.25">
      <c r="A193" s="7">
        <f>'DLX - JOLTS'!B194</f>
        <v>42186</v>
      </c>
      <c r="B193" t="e">
        <f t="shared" si="284"/>
        <v>#N/A</v>
      </c>
      <c r="C193" t="e">
        <f t="shared" si="284"/>
        <v>#N/A</v>
      </c>
      <c r="D193" t="e">
        <f t="shared" si="284"/>
        <v>#N/A</v>
      </c>
      <c r="E193" t="e">
        <f t="shared" si="284"/>
        <v>#N/A</v>
      </c>
      <c r="F193" t="e">
        <f t="shared" si="284"/>
        <v>#N/A</v>
      </c>
      <c r="G193" t="e">
        <f t="shared" si="284"/>
        <v>#N/A</v>
      </c>
      <c r="H193" t="e">
        <f t="shared" si="284"/>
        <v>#N/A</v>
      </c>
      <c r="I193" t="e">
        <f t="shared" si="284"/>
        <v>#N/A</v>
      </c>
      <c r="J193" t="e">
        <f t="shared" si="284"/>
        <v>#N/A</v>
      </c>
      <c r="K193" t="e">
        <f t="shared" si="284"/>
        <v>#N/A</v>
      </c>
      <c r="L193" t="e">
        <f t="shared" si="285"/>
        <v>#N/A</v>
      </c>
      <c r="M193" t="e">
        <f t="shared" si="285"/>
        <v>#N/A</v>
      </c>
      <c r="N193" t="e">
        <f t="shared" si="285"/>
        <v>#N/A</v>
      </c>
      <c r="O193" t="e">
        <f t="shared" si="285"/>
        <v>#N/A</v>
      </c>
      <c r="P193" t="e">
        <f t="shared" si="285"/>
        <v>#N/A</v>
      </c>
      <c r="Q193" t="e">
        <f t="shared" si="285"/>
        <v>#N/A</v>
      </c>
      <c r="R193" t="e">
        <f t="shared" si="285"/>
        <v>#N/A</v>
      </c>
      <c r="S193" t="e">
        <f t="shared" si="285"/>
        <v>#N/A</v>
      </c>
      <c r="T193" t="e">
        <f t="shared" si="285"/>
        <v>#N/A</v>
      </c>
      <c r="U193" t="e">
        <f t="shared" si="285"/>
        <v>#N/A</v>
      </c>
      <c r="V193" t="e">
        <f t="shared" si="286"/>
        <v>#N/A</v>
      </c>
      <c r="W193" t="e">
        <f t="shared" si="286"/>
        <v>#N/A</v>
      </c>
      <c r="X193" t="e">
        <f t="shared" si="286"/>
        <v>#N/A</v>
      </c>
      <c r="Y193" t="e">
        <f t="shared" si="286"/>
        <v>#N/A</v>
      </c>
      <c r="Z193" t="e">
        <f t="shared" si="286"/>
        <v>#N/A</v>
      </c>
      <c r="AA193" t="e">
        <f t="shared" si="286"/>
        <v>#N/A</v>
      </c>
      <c r="AB193" t="e">
        <f t="shared" si="286"/>
        <v>#N/A</v>
      </c>
      <c r="AC193" t="e">
        <f t="shared" si="246"/>
        <v>#N/A</v>
      </c>
      <c r="AD193" t="e">
        <f t="shared" si="247"/>
        <v>#N/A</v>
      </c>
      <c r="AE193" t="e">
        <f t="shared" si="248"/>
        <v>#N/A</v>
      </c>
      <c r="AF193" t="e">
        <f t="shared" si="249"/>
        <v>#N/A</v>
      </c>
      <c r="AG193" t="e">
        <f t="shared" si="250"/>
        <v>#N/A</v>
      </c>
      <c r="AH193" t="e">
        <f t="shared" si="251"/>
        <v>#N/A</v>
      </c>
      <c r="AI193" t="e">
        <f t="shared" si="252"/>
        <v>#N/A</v>
      </c>
      <c r="AJ193" t="e">
        <f t="shared" si="253"/>
        <v>#N/A</v>
      </c>
      <c r="AK193" t="e">
        <f t="shared" si="254"/>
        <v>#N/A</v>
      </c>
      <c r="AL193" t="e">
        <f t="shared" si="244"/>
        <v>#N/A</v>
      </c>
      <c r="AM193" t="e">
        <f t="shared" si="283"/>
        <v>#N/A</v>
      </c>
      <c r="AN193" t="e">
        <f t="shared" si="283"/>
        <v>#N/A</v>
      </c>
      <c r="AO193" t="e">
        <f t="shared" si="283"/>
        <v>#N/A</v>
      </c>
      <c r="AP193" t="e">
        <f t="shared" si="283"/>
        <v>#N/A</v>
      </c>
      <c r="AQ193" t="e">
        <f t="shared" si="283"/>
        <v>#N/A</v>
      </c>
      <c r="AR193" t="e">
        <f t="shared" si="283"/>
        <v>#N/A</v>
      </c>
      <c r="AS193" t="e">
        <f t="shared" si="283"/>
        <v>#N/A</v>
      </c>
      <c r="AT193" t="e">
        <f t="shared" si="283"/>
        <v>#N/A</v>
      </c>
      <c r="AU193" t="e">
        <f t="shared" si="287"/>
        <v>#N/A</v>
      </c>
      <c r="AV193" t="e">
        <f t="shared" si="287"/>
        <v>#N/A</v>
      </c>
      <c r="AW193" t="e">
        <f t="shared" si="287"/>
        <v>#N/A</v>
      </c>
      <c r="AX193" t="e">
        <f t="shared" si="287"/>
        <v>#N/A</v>
      </c>
      <c r="AY193" t="e">
        <f t="shared" si="287"/>
        <v>#N/A</v>
      </c>
      <c r="AZ193" t="e">
        <f t="shared" si="287"/>
        <v>#N/A</v>
      </c>
      <c r="BA193" t="e">
        <f t="shared" si="287"/>
        <v>#N/A</v>
      </c>
      <c r="BB193" t="e">
        <f t="shared" si="287"/>
        <v>#N/A</v>
      </c>
      <c r="BC193" t="e">
        <f t="shared" si="287"/>
        <v>#N/A</v>
      </c>
      <c r="BD193" t="e">
        <f t="shared" si="287"/>
        <v>#N/A</v>
      </c>
      <c r="BE193" t="e">
        <f t="shared" si="287"/>
        <v>#N/A</v>
      </c>
      <c r="BF193" t="e">
        <f t="shared" si="287"/>
        <v>#N/A</v>
      </c>
      <c r="BG193" t="e">
        <f t="shared" si="287"/>
        <v>#N/A</v>
      </c>
      <c r="BH193" t="e">
        <f t="shared" si="287"/>
        <v>#N/A</v>
      </c>
      <c r="BI193" t="e">
        <f t="shared" si="287"/>
        <v>#N/A</v>
      </c>
      <c r="BJ193" t="e">
        <f t="shared" si="287"/>
        <v>#N/A</v>
      </c>
      <c r="BK193" t="e">
        <f t="shared" si="287"/>
        <v>#N/A</v>
      </c>
      <c r="BL193" t="e">
        <f t="shared" si="287"/>
        <v>#N/A</v>
      </c>
      <c r="BM193" t="e">
        <f t="shared" si="287"/>
        <v>#N/A</v>
      </c>
      <c r="BN193" t="e">
        <f t="shared" si="287"/>
        <v>#N/A</v>
      </c>
      <c r="BO193" t="e">
        <f t="shared" si="287"/>
        <v>#N/A</v>
      </c>
      <c r="BP193" t="e">
        <f t="shared" si="287"/>
        <v>#N/A</v>
      </c>
      <c r="BQ193" t="e">
        <f t="shared" si="287"/>
        <v>#N/A</v>
      </c>
      <c r="BR193" t="e">
        <f t="shared" si="287"/>
        <v>#N/A</v>
      </c>
      <c r="BS193" t="e">
        <f t="shared" si="287"/>
        <v>#N/A</v>
      </c>
      <c r="BT193" t="e">
        <f t="shared" si="287"/>
        <v>#N/A</v>
      </c>
      <c r="BU193" t="e">
        <f t="shared" si="287"/>
        <v>#N/A</v>
      </c>
      <c r="BV193" t="e">
        <f t="shared" si="282"/>
        <v>#N/A</v>
      </c>
      <c r="BW193" t="e">
        <f t="shared" si="282"/>
        <v>#N/A</v>
      </c>
      <c r="BX193" t="e">
        <f t="shared" si="282"/>
        <v>#N/A</v>
      </c>
      <c r="BY193" t="e">
        <f t="shared" si="282"/>
        <v>#N/A</v>
      </c>
      <c r="BZ193" t="e">
        <f t="shared" si="282"/>
        <v>#N/A</v>
      </c>
      <c r="CA193" t="e">
        <f t="shared" si="282"/>
        <v>#N/A</v>
      </c>
      <c r="CB193" t="e">
        <f t="shared" si="282"/>
        <v>#N/A</v>
      </c>
      <c r="CC193" t="e">
        <f t="shared" si="282"/>
        <v>#N/A</v>
      </c>
      <c r="CD193" t="e">
        <f t="shared" si="282"/>
        <v>#N/A</v>
      </c>
    </row>
    <row r="194" spans="1:82" x14ac:dyDescent="0.25">
      <c r="A194" s="7">
        <f>'DLX - JOLTS'!B195</f>
        <v>42217</v>
      </c>
      <c r="B194" t="e">
        <f t="shared" si="284"/>
        <v>#N/A</v>
      </c>
      <c r="C194" t="e">
        <f t="shared" si="284"/>
        <v>#N/A</v>
      </c>
      <c r="D194" t="e">
        <f t="shared" si="284"/>
        <v>#N/A</v>
      </c>
      <c r="E194" t="e">
        <f t="shared" si="284"/>
        <v>#N/A</v>
      </c>
      <c r="F194" t="e">
        <f t="shared" si="284"/>
        <v>#N/A</v>
      </c>
      <c r="G194" t="e">
        <f t="shared" si="284"/>
        <v>#N/A</v>
      </c>
      <c r="H194" t="e">
        <f t="shared" si="284"/>
        <v>#N/A</v>
      </c>
      <c r="I194" t="e">
        <f t="shared" si="284"/>
        <v>#N/A</v>
      </c>
      <c r="J194" t="e">
        <f t="shared" si="284"/>
        <v>#N/A</v>
      </c>
      <c r="K194" t="e">
        <f t="shared" si="284"/>
        <v>#N/A</v>
      </c>
      <c r="L194" t="e">
        <f t="shared" si="285"/>
        <v>#N/A</v>
      </c>
      <c r="M194" t="e">
        <f t="shared" si="285"/>
        <v>#N/A</v>
      </c>
      <c r="N194" t="e">
        <f t="shared" si="285"/>
        <v>#N/A</v>
      </c>
      <c r="O194" t="e">
        <f t="shared" si="285"/>
        <v>#N/A</v>
      </c>
      <c r="P194" t="e">
        <f t="shared" si="285"/>
        <v>#N/A</v>
      </c>
      <c r="Q194" t="e">
        <f t="shared" si="285"/>
        <v>#N/A</v>
      </c>
      <c r="R194" t="e">
        <f t="shared" si="285"/>
        <v>#N/A</v>
      </c>
      <c r="S194" t="e">
        <f t="shared" si="285"/>
        <v>#N/A</v>
      </c>
      <c r="T194" t="e">
        <f t="shared" si="285"/>
        <v>#N/A</v>
      </c>
      <c r="U194" t="e">
        <f t="shared" si="285"/>
        <v>#N/A</v>
      </c>
      <c r="V194" t="e">
        <f t="shared" si="286"/>
        <v>#N/A</v>
      </c>
      <c r="W194" t="e">
        <f t="shared" si="286"/>
        <v>#N/A</v>
      </c>
      <c r="X194" t="e">
        <f t="shared" si="286"/>
        <v>#N/A</v>
      </c>
      <c r="Y194" t="e">
        <f t="shared" si="286"/>
        <v>#N/A</v>
      </c>
      <c r="Z194" t="e">
        <f t="shared" si="286"/>
        <v>#N/A</v>
      </c>
      <c r="AA194" t="e">
        <f t="shared" si="286"/>
        <v>#N/A</v>
      </c>
      <c r="AB194" t="e">
        <f t="shared" si="286"/>
        <v>#N/A</v>
      </c>
      <c r="AC194" t="e">
        <f t="shared" si="246"/>
        <v>#N/A</v>
      </c>
      <c r="AD194" t="e">
        <f t="shared" si="247"/>
        <v>#N/A</v>
      </c>
      <c r="AE194" t="e">
        <f t="shared" si="248"/>
        <v>#N/A</v>
      </c>
      <c r="AF194" t="e">
        <f t="shared" si="249"/>
        <v>#N/A</v>
      </c>
      <c r="AG194" t="e">
        <f t="shared" si="250"/>
        <v>#N/A</v>
      </c>
      <c r="AH194" t="e">
        <f t="shared" si="251"/>
        <v>#N/A</v>
      </c>
      <c r="AI194" t="e">
        <f t="shared" si="252"/>
        <v>#N/A</v>
      </c>
      <c r="AJ194" t="e">
        <f t="shared" si="253"/>
        <v>#N/A</v>
      </c>
      <c r="AK194" t="e">
        <f t="shared" si="254"/>
        <v>#N/A</v>
      </c>
      <c r="AL194" t="e">
        <f t="shared" si="244"/>
        <v>#N/A</v>
      </c>
      <c r="AM194" t="e">
        <f t="shared" si="283"/>
        <v>#N/A</v>
      </c>
      <c r="AN194" t="e">
        <f t="shared" si="283"/>
        <v>#N/A</v>
      </c>
      <c r="AO194" t="e">
        <f t="shared" si="283"/>
        <v>#N/A</v>
      </c>
      <c r="AP194" t="e">
        <f t="shared" si="283"/>
        <v>#N/A</v>
      </c>
      <c r="AQ194" t="e">
        <f t="shared" si="283"/>
        <v>#N/A</v>
      </c>
      <c r="AR194" t="e">
        <f t="shared" si="283"/>
        <v>#N/A</v>
      </c>
      <c r="AS194" t="e">
        <f t="shared" si="283"/>
        <v>#N/A</v>
      </c>
      <c r="AT194" t="e">
        <f t="shared" si="283"/>
        <v>#N/A</v>
      </c>
      <c r="AU194" t="e">
        <f t="shared" si="287"/>
        <v>#N/A</v>
      </c>
      <c r="AV194" t="e">
        <f t="shared" si="287"/>
        <v>#N/A</v>
      </c>
      <c r="AW194" t="e">
        <f t="shared" si="287"/>
        <v>#N/A</v>
      </c>
      <c r="AX194" t="e">
        <f t="shared" si="287"/>
        <v>#N/A</v>
      </c>
      <c r="AY194" t="e">
        <f t="shared" si="287"/>
        <v>#N/A</v>
      </c>
      <c r="AZ194" t="e">
        <f t="shared" si="287"/>
        <v>#N/A</v>
      </c>
      <c r="BA194" t="e">
        <f t="shared" si="287"/>
        <v>#N/A</v>
      </c>
      <c r="BB194" t="e">
        <f t="shared" si="287"/>
        <v>#N/A</v>
      </c>
      <c r="BC194" t="e">
        <f t="shared" ref="AU194:BV198" si="288">VLOOKUP($A194,JOLTS_data,BC$3+1)</f>
        <v>#N/A</v>
      </c>
      <c r="BD194" t="e">
        <f t="shared" si="288"/>
        <v>#N/A</v>
      </c>
      <c r="BE194" t="e">
        <f t="shared" si="288"/>
        <v>#N/A</v>
      </c>
      <c r="BF194" t="e">
        <f t="shared" si="288"/>
        <v>#N/A</v>
      </c>
      <c r="BG194" t="e">
        <f t="shared" si="288"/>
        <v>#N/A</v>
      </c>
      <c r="BH194" t="e">
        <f t="shared" si="288"/>
        <v>#N/A</v>
      </c>
      <c r="BI194" t="e">
        <f t="shared" si="288"/>
        <v>#N/A</v>
      </c>
      <c r="BJ194" t="e">
        <f t="shared" si="288"/>
        <v>#N/A</v>
      </c>
      <c r="BK194" t="e">
        <f t="shared" si="288"/>
        <v>#N/A</v>
      </c>
      <c r="BL194" t="e">
        <f t="shared" si="288"/>
        <v>#N/A</v>
      </c>
      <c r="BM194" t="e">
        <f t="shared" si="288"/>
        <v>#N/A</v>
      </c>
      <c r="BN194" t="e">
        <f t="shared" si="288"/>
        <v>#N/A</v>
      </c>
      <c r="BO194" t="e">
        <f t="shared" si="288"/>
        <v>#N/A</v>
      </c>
      <c r="BP194" t="e">
        <f t="shared" si="288"/>
        <v>#N/A</v>
      </c>
      <c r="BQ194" t="e">
        <f t="shared" si="288"/>
        <v>#N/A</v>
      </c>
      <c r="BR194" t="e">
        <f t="shared" si="288"/>
        <v>#N/A</v>
      </c>
      <c r="BS194" t="e">
        <f t="shared" si="288"/>
        <v>#N/A</v>
      </c>
      <c r="BT194" t="e">
        <f t="shared" si="288"/>
        <v>#N/A</v>
      </c>
      <c r="BU194" t="e">
        <f t="shared" si="288"/>
        <v>#N/A</v>
      </c>
      <c r="BV194" t="e">
        <f t="shared" si="288"/>
        <v>#N/A</v>
      </c>
      <c r="BW194" t="e">
        <f t="shared" si="282"/>
        <v>#N/A</v>
      </c>
      <c r="BX194" t="e">
        <f t="shared" si="282"/>
        <v>#N/A</v>
      </c>
      <c r="BY194" t="e">
        <f t="shared" si="282"/>
        <v>#N/A</v>
      </c>
      <c r="BZ194" t="e">
        <f t="shared" si="282"/>
        <v>#N/A</v>
      </c>
      <c r="CA194" t="e">
        <f t="shared" si="282"/>
        <v>#N/A</v>
      </c>
      <c r="CB194" t="e">
        <f t="shared" si="282"/>
        <v>#N/A</v>
      </c>
      <c r="CC194" t="e">
        <f t="shared" si="282"/>
        <v>#N/A</v>
      </c>
      <c r="CD194" t="e">
        <f t="shared" si="282"/>
        <v>#N/A</v>
      </c>
    </row>
    <row r="195" spans="1:82" x14ac:dyDescent="0.25">
      <c r="A195" s="7">
        <f>'DLX - JOLTS'!B196</f>
        <v>42248</v>
      </c>
      <c r="B195" t="e">
        <f t="shared" si="284"/>
        <v>#N/A</v>
      </c>
      <c r="C195" t="e">
        <f t="shared" si="284"/>
        <v>#N/A</v>
      </c>
      <c r="D195" t="e">
        <f t="shared" si="284"/>
        <v>#N/A</v>
      </c>
      <c r="E195" t="e">
        <f t="shared" si="284"/>
        <v>#N/A</v>
      </c>
      <c r="F195" t="e">
        <f t="shared" si="284"/>
        <v>#N/A</v>
      </c>
      <c r="G195" t="e">
        <f t="shared" si="284"/>
        <v>#N/A</v>
      </c>
      <c r="H195" t="e">
        <f t="shared" si="284"/>
        <v>#N/A</v>
      </c>
      <c r="I195" t="e">
        <f t="shared" si="284"/>
        <v>#N/A</v>
      </c>
      <c r="J195" t="e">
        <f t="shared" si="284"/>
        <v>#N/A</v>
      </c>
      <c r="K195" t="e">
        <f t="shared" si="284"/>
        <v>#N/A</v>
      </c>
      <c r="L195" t="e">
        <f t="shared" si="285"/>
        <v>#N/A</v>
      </c>
      <c r="M195" t="e">
        <f t="shared" si="285"/>
        <v>#N/A</v>
      </c>
      <c r="N195" t="e">
        <f t="shared" si="285"/>
        <v>#N/A</v>
      </c>
      <c r="O195" t="e">
        <f t="shared" si="285"/>
        <v>#N/A</v>
      </c>
      <c r="P195" t="e">
        <f t="shared" si="285"/>
        <v>#N/A</v>
      </c>
      <c r="Q195" t="e">
        <f t="shared" si="285"/>
        <v>#N/A</v>
      </c>
      <c r="R195" t="e">
        <f t="shared" si="285"/>
        <v>#N/A</v>
      </c>
      <c r="S195" t="e">
        <f t="shared" si="285"/>
        <v>#N/A</v>
      </c>
      <c r="T195" t="e">
        <f t="shared" si="285"/>
        <v>#N/A</v>
      </c>
      <c r="U195" t="e">
        <f t="shared" si="285"/>
        <v>#N/A</v>
      </c>
      <c r="V195" t="e">
        <f t="shared" si="286"/>
        <v>#N/A</v>
      </c>
      <c r="W195" t="e">
        <f t="shared" si="286"/>
        <v>#N/A</v>
      </c>
      <c r="X195" t="e">
        <f t="shared" si="286"/>
        <v>#N/A</v>
      </c>
      <c r="Y195" t="e">
        <f t="shared" si="286"/>
        <v>#N/A</v>
      </c>
      <c r="Z195" t="e">
        <f t="shared" si="286"/>
        <v>#N/A</v>
      </c>
      <c r="AA195" t="e">
        <f t="shared" si="286"/>
        <v>#N/A</v>
      </c>
      <c r="AB195" t="e">
        <f t="shared" si="286"/>
        <v>#N/A</v>
      </c>
      <c r="AC195" t="e">
        <f t="shared" si="246"/>
        <v>#N/A</v>
      </c>
      <c r="AD195" t="e">
        <f t="shared" si="247"/>
        <v>#N/A</v>
      </c>
      <c r="AE195" t="e">
        <f t="shared" si="248"/>
        <v>#N/A</v>
      </c>
      <c r="AF195" t="e">
        <f t="shared" si="249"/>
        <v>#N/A</v>
      </c>
      <c r="AG195" t="e">
        <f t="shared" si="250"/>
        <v>#N/A</v>
      </c>
      <c r="AH195" t="e">
        <f t="shared" si="251"/>
        <v>#N/A</v>
      </c>
      <c r="AI195" t="e">
        <f t="shared" si="252"/>
        <v>#N/A</v>
      </c>
      <c r="AJ195" t="e">
        <f t="shared" si="253"/>
        <v>#N/A</v>
      </c>
      <c r="AK195" t="e">
        <f t="shared" si="254"/>
        <v>#N/A</v>
      </c>
      <c r="AL195" t="e">
        <f t="shared" si="244"/>
        <v>#N/A</v>
      </c>
      <c r="AM195" t="e">
        <f t="shared" si="283"/>
        <v>#N/A</v>
      </c>
      <c r="AN195" t="e">
        <f t="shared" si="283"/>
        <v>#N/A</v>
      </c>
      <c r="AO195" t="e">
        <f t="shared" si="283"/>
        <v>#N/A</v>
      </c>
      <c r="AP195" t="e">
        <f t="shared" si="283"/>
        <v>#N/A</v>
      </c>
      <c r="AQ195" t="e">
        <f t="shared" si="283"/>
        <v>#N/A</v>
      </c>
      <c r="AR195" t="e">
        <f t="shared" si="283"/>
        <v>#N/A</v>
      </c>
      <c r="AS195" t="e">
        <f t="shared" si="283"/>
        <v>#N/A</v>
      </c>
      <c r="AT195" t="e">
        <f t="shared" si="283"/>
        <v>#N/A</v>
      </c>
      <c r="AU195" t="e">
        <f t="shared" si="288"/>
        <v>#N/A</v>
      </c>
      <c r="AV195" t="e">
        <f t="shared" si="288"/>
        <v>#N/A</v>
      </c>
      <c r="AW195" t="e">
        <f t="shared" si="288"/>
        <v>#N/A</v>
      </c>
      <c r="AX195" t="e">
        <f t="shared" si="288"/>
        <v>#N/A</v>
      </c>
      <c r="AY195" t="e">
        <f t="shared" si="288"/>
        <v>#N/A</v>
      </c>
      <c r="AZ195" t="e">
        <f t="shared" si="288"/>
        <v>#N/A</v>
      </c>
      <c r="BA195" t="e">
        <f t="shared" si="288"/>
        <v>#N/A</v>
      </c>
      <c r="BB195" t="e">
        <f t="shared" si="288"/>
        <v>#N/A</v>
      </c>
      <c r="BC195" t="e">
        <f t="shared" si="288"/>
        <v>#N/A</v>
      </c>
      <c r="BD195" t="e">
        <f t="shared" si="288"/>
        <v>#N/A</v>
      </c>
      <c r="BE195" t="e">
        <f t="shared" si="288"/>
        <v>#N/A</v>
      </c>
      <c r="BF195" t="e">
        <f t="shared" si="288"/>
        <v>#N/A</v>
      </c>
      <c r="BG195" t="e">
        <f t="shared" si="288"/>
        <v>#N/A</v>
      </c>
      <c r="BH195" t="e">
        <f t="shared" si="288"/>
        <v>#N/A</v>
      </c>
      <c r="BI195" t="e">
        <f t="shared" si="288"/>
        <v>#N/A</v>
      </c>
      <c r="BJ195" t="e">
        <f t="shared" si="288"/>
        <v>#N/A</v>
      </c>
      <c r="BK195" t="e">
        <f t="shared" si="288"/>
        <v>#N/A</v>
      </c>
      <c r="BL195" t="e">
        <f t="shared" si="288"/>
        <v>#N/A</v>
      </c>
      <c r="BM195" t="e">
        <f t="shared" si="288"/>
        <v>#N/A</v>
      </c>
      <c r="BN195" t="e">
        <f t="shared" si="288"/>
        <v>#N/A</v>
      </c>
      <c r="BO195" t="e">
        <f t="shared" si="288"/>
        <v>#N/A</v>
      </c>
      <c r="BP195" t="e">
        <f t="shared" si="288"/>
        <v>#N/A</v>
      </c>
      <c r="BQ195" t="e">
        <f t="shared" si="288"/>
        <v>#N/A</v>
      </c>
      <c r="BR195" t="e">
        <f t="shared" si="288"/>
        <v>#N/A</v>
      </c>
      <c r="BS195" t="e">
        <f t="shared" si="288"/>
        <v>#N/A</v>
      </c>
      <c r="BT195" t="e">
        <f t="shared" si="288"/>
        <v>#N/A</v>
      </c>
      <c r="BU195" t="e">
        <f t="shared" si="288"/>
        <v>#N/A</v>
      </c>
      <c r="BV195" t="e">
        <f t="shared" si="282"/>
        <v>#N/A</v>
      </c>
      <c r="BW195" t="e">
        <f t="shared" si="282"/>
        <v>#N/A</v>
      </c>
      <c r="BX195" t="e">
        <f t="shared" si="282"/>
        <v>#N/A</v>
      </c>
      <c r="BY195" t="e">
        <f t="shared" si="282"/>
        <v>#N/A</v>
      </c>
      <c r="BZ195" t="e">
        <f t="shared" si="282"/>
        <v>#N/A</v>
      </c>
      <c r="CA195" t="e">
        <f t="shared" si="282"/>
        <v>#N/A</v>
      </c>
      <c r="CB195" t="e">
        <f t="shared" si="282"/>
        <v>#N/A</v>
      </c>
      <c r="CC195" t="e">
        <f t="shared" si="282"/>
        <v>#N/A</v>
      </c>
      <c r="CD195" t="e">
        <f t="shared" si="282"/>
        <v>#N/A</v>
      </c>
    </row>
    <row r="196" spans="1:82" x14ac:dyDescent="0.25">
      <c r="A196" s="7">
        <f>'DLX - JOLTS'!B197</f>
        <v>42278</v>
      </c>
      <c r="B196" t="e">
        <f t="shared" si="284"/>
        <v>#N/A</v>
      </c>
      <c r="C196" t="e">
        <f t="shared" si="284"/>
        <v>#N/A</v>
      </c>
      <c r="D196" t="e">
        <f t="shared" si="284"/>
        <v>#N/A</v>
      </c>
      <c r="E196" t="e">
        <f t="shared" si="284"/>
        <v>#N/A</v>
      </c>
      <c r="F196" t="e">
        <f t="shared" si="284"/>
        <v>#N/A</v>
      </c>
      <c r="G196" t="e">
        <f t="shared" si="284"/>
        <v>#N/A</v>
      </c>
      <c r="H196" t="e">
        <f t="shared" si="284"/>
        <v>#N/A</v>
      </c>
      <c r="I196" t="e">
        <f t="shared" si="284"/>
        <v>#N/A</v>
      </c>
      <c r="J196" t="e">
        <f t="shared" si="284"/>
        <v>#N/A</v>
      </c>
      <c r="K196" t="e">
        <f t="shared" si="284"/>
        <v>#N/A</v>
      </c>
      <c r="L196" t="e">
        <f t="shared" si="285"/>
        <v>#N/A</v>
      </c>
      <c r="M196" t="e">
        <f t="shared" si="285"/>
        <v>#N/A</v>
      </c>
      <c r="N196" t="e">
        <f t="shared" si="285"/>
        <v>#N/A</v>
      </c>
      <c r="O196" t="e">
        <f t="shared" si="285"/>
        <v>#N/A</v>
      </c>
      <c r="P196" t="e">
        <f t="shared" si="285"/>
        <v>#N/A</v>
      </c>
      <c r="Q196" t="e">
        <f t="shared" si="285"/>
        <v>#N/A</v>
      </c>
      <c r="R196" t="e">
        <f t="shared" si="285"/>
        <v>#N/A</v>
      </c>
      <c r="S196" t="e">
        <f t="shared" si="285"/>
        <v>#N/A</v>
      </c>
      <c r="T196" t="e">
        <f t="shared" si="285"/>
        <v>#N/A</v>
      </c>
      <c r="U196" t="e">
        <f t="shared" si="285"/>
        <v>#N/A</v>
      </c>
      <c r="V196" t="e">
        <f t="shared" si="286"/>
        <v>#N/A</v>
      </c>
      <c r="W196" t="e">
        <f t="shared" si="286"/>
        <v>#N/A</v>
      </c>
      <c r="X196" t="e">
        <f t="shared" si="286"/>
        <v>#N/A</v>
      </c>
      <c r="Y196" t="e">
        <f t="shared" si="286"/>
        <v>#N/A</v>
      </c>
      <c r="Z196" t="e">
        <f t="shared" si="286"/>
        <v>#N/A</v>
      </c>
      <c r="AA196" t="e">
        <f t="shared" si="286"/>
        <v>#N/A</v>
      </c>
      <c r="AB196" t="e">
        <f t="shared" si="286"/>
        <v>#N/A</v>
      </c>
      <c r="AC196" t="e">
        <f t="shared" si="246"/>
        <v>#N/A</v>
      </c>
      <c r="AD196" t="e">
        <f t="shared" si="247"/>
        <v>#N/A</v>
      </c>
      <c r="AE196" t="e">
        <f t="shared" si="248"/>
        <v>#N/A</v>
      </c>
      <c r="AF196" t="e">
        <f t="shared" si="249"/>
        <v>#N/A</v>
      </c>
      <c r="AG196" t="e">
        <f t="shared" si="250"/>
        <v>#N/A</v>
      </c>
      <c r="AH196" t="e">
        <f t="shared" si="251"/>
        <v>#N/A</v>
      </c>
      <c r="AI196" t="e">
        <f t="shared" si="252"/>
        <v>#N/A</v>
      </c>
      <c r="AJ196" t="e">
        <f t="shared" si="253"/>
        <v>#N/A</v>
      </c>
      <c r="AK196" t="e">
        <f t="shared" si="254"/>
        <v>#N/A</v>
      </c>
      <c r="AL196" t="e">
        <f t="shared" si="244"/>
        <v>#N/A</v>
      </c>
      <c r="AM196" t="e">
        <f t="shared" si="283"/>
        <v>#N/A</v>
      </c>
      <c r="AN196" t="e">
        <f t="shared" si="283"/>
        <v>#N/A</v>
      </c>
      <c r="AO196" t="e">
        <f t="shared" si="283"/>
        <v>#N/A</v>
      </c>
      <c r="AP196" t="e">
        <f t="shared" si="283"/>
        <v>#N/A</v>
      </c>
      <c r="AQ196" t="e">
        <f t="shared" si="283"/>
        <v>#N/A</v>
      </c>
      <c r="AR196" t="e">
        <f t="shared" si="283"/>
        <v>#N/A</v>
      </c>
      <c r="AS196" t="e">
        <f t="shared" si="283"/>
        <v>#N/A</v>
      </c>
      <c r="AT196" t="e">
        <f t="shared" si="283"/>
        <v>#N/A</v>
      </c>
      <c r="AU196" t="e">
        <f t="shared" si="288"/>
        <v>#N/A</v>
      </c>
      <c r="AV196" t="e">
        <f t="shared" si="288"/>
        <v>#N/A</v>
      </c>
      <c r="AW196" t="e">
        <f t="shared" si="288"/>
        <v>#N/A</v>
      </c>
      <c r="AX196" t="e">
        <f t="shared" si="288"/>
        <v>#N/A</v>
      </c>
      <c r="AY196" t="e">
        <f t="shared" si="288"/>
        <v>#N/A</v>
      </c>
      <c r="AZ196" t="e">
        <f t="shared" si="288"/>
        <v>#N/A</v>
      </c>
      <c r="BA196" t="e">
        <f t="shared" si="288"/>
        <v>#N/A</v>
      </c>
      <c r="BB196" t="e">
        <f t="shared" si="288"/>
        <v>#N/A</v>
      </c>
      <c r="BC196" t="e">
        <f t="shared" si="288"/>
        <v>#N/A</v>
      </c>
      <c r="BD196" t="e">
        <f t="shared" si="288"/>
        <v>#N/A</v>
      </c>
      <c r="BE196" t="e">
        <f t="shared" si="288"/>
        <v>#N/A</v>
      </c>
      <c r="BF196" t="e">
        <f t="shared" si="288"/>
        <v>#N/A</v>
      </c>
      <c r="BG196" t="e">
        <f t="shared" si="288"/>
        <v>#N/A</v>
      </c>
      <c r="BH196" t="e">
        <f t="shared" si="288"/>
        <v>#N/A</v>
      </c>
      <c r="BI196" t="e">
        <f t="shared" si="288"/>
        <v>#N/A</v>
      </c>
      <c r="BJ196" t="e">
        <f t="shared" si="288"/>
        <v>#N/A</v>
      </c>
      <c r="BK196" t="e">
        <f t="shared" si="288"/>
        <v>#N/A</v>
      </c>
      <c r="BL196" t="e">
        <f t="shared" si="288"/>
        <v>#N/A</v>
      </c>
      <c r="BM196" t="e">
        <f t="shared" si="288"/>
        <v>#N/A</v>
      </c>
      <c r="BN196" t="e">
        <f t="shared" si="288"/>
        <v>#N/A</v>
      </c>
      <c r="BO196" t="e">
        <f t="shared" si="288"/>
        <v>#N/A</v>
      </c>
      <c r="BP196" t="e">
        <f t="shared" si="288"/>
        <v>#N/A</v>
      </c>
      <c r="BQ196" t="e">
        <f t="shared" si="288"/>
        <v>#N/A</v>
      </c>
      <c r="BR196" t="e">
        <f t="shared" si="288"/>
        <v>#N/A</v>
      </c>
      <c r="BS196" t="e">
        <f t="shared" si="288"/>
        <v>#N/A</v>
      </c>
      <c r="BT196" t="e">
        <f t="shared" si="288"/>
        <v>#N/A</v>
      </c>
      <c r="BU196" t="e">
        <f t="shared" si="288"/>
        <v>#N/A</v>
      </c>
      <c r="BV196" t="e">
        <f t="shared" si="282"/>
        <v>#N/A</v>
      </c>
      <c r="BW196" t="e">
        <f t="shared" si="282"/>
        <v>#N/A</v>
      </c>
      <c r="BX196" t="e">
        <f t="shared" si="282"/>
        <v>#N/A</v>
      </c>
      <c r="BY196" t="e">
        <f t="shared" si="282"/>
        <v>#N/A</v>
      </c>
      <c r="BZ196" t="e">
        <f t="shared" si="282"/>
        <v>#N/A</v>
      </c>
      <c r="CA196" t="e">
        <f t="shared" si="282"/>
        <v>#N/A</v>
      </c>
      <c r="CB196" t="e">
        <f t="shared" si="282"/>
        <v>#N/A</v>
      </c>
      <c r="CC196" t="e">
        <f t="shared" si="282"/>
        <v>#N/A</v>
      </c>
      <c r="CD196" t="e">
        <f t="shared" si="282"/>
        <v>#N/A</v>
      </c>
    </row>
    <row r="197" spans="1:82" x14ac:dyDescent="0.25">
      <c r="A197" s="7">
        <f>'DLX - JOLTS'!B198</f>
        <v>42309</v>
      </c>
      <c r="B197" t="e">
        <f t="shared" si="284"/>
        <v>#N/A</v>
      </c>
      <c r="C197" t="e">
        <f t="shared" si="284"/>
        <v>#N/A</v>
      </c>
      <c r="D197" t="e">
        <f t="shared" si="284"/>
        <v>#N/A</v>
      </c>
      <c r="E197" t="e">
        <f t="shared" si="284"/>
        <v>#N/A</v>
      </c>
      <c r="F197" t="e">
        <f t="shared" si="284"/>
        <v>#N/A</v>
      </c>
      <c r="G197" t="e">
        <f t="shared" si="284"/>
        <v>#N/A</v>
      </c>
      <c r="H197" t="e">
        <f t="shared" si="284"/>
        <v>#N/A</v>
      </c>
      <c r="I197" t="e">
        <f t="shared" si="284"/>
        <v>#N/A</v>
      </c>
      <c r="J197" t="e">
        <f t="shared" si="284"/>
        <v>#N/A</v>
      </c>
      <c r="K197" t="e">
        <f t="shared" si="284"/>
        <v>#N/A</v>
      </c>
      <c r="L197" t="e">
        <f t="shared" si="285"/>
        <v>#N/A</v>
      </c>
      <c r="M197" t="e">
        <f t="shared" si="285"/>
        <v>#N/A</v>
      </c>
      <c r="N197" t="e">
        <f t="shared" si="285"/>
        <v>#N/A</v>
      </c>
      <c r="O197" t="e">
        <f t="shared" si="285"/>
        <v>#N/A</v>
      </c>
      <c r="P197" t="e">
        <f t="shared" si="285"/>
        <v>#N/A</v>
      </c>
      <c r="Q197" t="e">
        <f t="shared" si="285"/>
        <v>#N/A</v>
      </c>
      <c r="R197" t="e">
        <f t="shared" si="285"/>
        <v>#N/A</v>
      </c>
      <c r="S197" t="e">
        <f t="shared" si="285"/>
        <v>#N/A</v>
      </c>
      <c r="T197" t="e">
        <f t="shared" si="285"/>
        <v>#N/A</v>
      </c>
      <c r="U197" t="e">
        <f t="shared" si="285"/>
        <v>#N/A</v>
      </c>
      <c r="V197" t="e">
        <f t="shared" si="286"/>
        <v>#N/A</v>
      </c>
      <c r="W197" t="e">
        <f t="shared" si="286"/>
        <v>#N/A</v>
      </c>
      <c r="X197" t="e">
        <f t="shared" si="286"/>
        <v>#N/A</v>
      </c>
      <c r="Y197" t="e">
        <f t="shared" si="286"/>
        <v>#N/A</v>
      </c>
      <c r="Z197" t="e">
        <f t="shared" si="286"/>
        <v>#N/A</v>
      </c>
      <c r="AA197" t="e">
        <f t="shared" si="286"/>
        <v>#N/A</v>
      </c>
      <c r="AB197" t="e">
        <f t="shared" si="286"/>
        <v>#N/A</v>
      </c>
      <c r="AC197" t="e">
        <f t="shared" si="246"/>
        <v>#N/A</v>
      </c>
      <c r="AD197" t="e">
        <f t="shared" si="247"/>
        <v>#N/A</v>
      </c>
      <c r="AE197" t="e">
        <f t="shared" si="248"/>
        <v>#N/A</v>
      </c>
      <c r="AF197" t="e">
        <f t="shared" si="249"/>
        <v>#N/A</v>
      </c>
      <c r="AG197" t="e">
        <f t="shared" si="250"/>
        <v>#N/A</v>
      </c>
      <c r="AH197" t="e">
        <f t="shared" si="251"/>
        <v>#N/A</v>
      </c>
      <c r="AI197" t="e">
        <f t="shared" si="252"/>
        <v>#N/A</v>
      </c>
      <c r="AJ197" t="e">
        <f t="shared" si="253"/>
        <v>#N/A</v>
      </c>
      <c r="AK197" t="e">
        <f t="shared" si="254"/>
        <v>#N/A</v>
      </c>
      <c r="AL197" t="e">
        <f t="shared" si="244"/>
        <v>#N/A</v>
      </c>
      <c r="AM197" t="e">
        <f t="shared" si="283"/>
        <v>#N/A</v>
      </c>
      <c r="AN197" t="e">
        <f t="shared" si="283"/>
        <v>#N/A</v>
      </c>
      <c r="AO197" t="e">
        <f t="shared" si="283"/>
        <v>#N/A</v>
      </c>
      <c r="AP197" t="e">
        <f t="shared" si="283"/>
        <v>#N/A</v>
      </c>
      <c r="AQ197" t="e">
        <f t="shared" si="283"/>
        <v>#N/A</v>
      </c>
      <c r="AR197" t="e">
        <f t="shared" si="283"/>
        <v>#N/A</v>
      </c>
      <c r="AS197" t="e">
        <f t="shared" si="283"/>
        <v>#N/A</v>
      </c>
      <c r="AT197" t="e">
        <f t="shared" si="283"/>
        <v>#N/A</v>
      </c>
      <c r="AU197" t="e">
        <f t="shared" si="288"/>
        <v>#N/A</v>
      </c>
      <c r="AV197" t="e">
        <f t="shared" si="288"/>
        <v>#N/A</v>
      </c>
      <c r="AW197" t="e">
        <f t="shared" si="288"/>
        <v>#N/A</v>
      </c>
      <c r="AX197" t="e">
        <f t="shared" si="288"/>
        <v>#N/A</v>
      </c>
      <c r="AY197" t="e">
        <f t="shared" si="288"/>
        <v>#N/A</v>
      </c>
      <c r="AZ197" t="e">
        <f t="shared" si="288"/>
        <v>#N/A</v>
      </c>
      <c r="BA197" t="e">
        <f t="shared" si="288"/>
        <v>#N/A</v>
      </c>
      <c r="BB197" t="e">
        <f t="shared" si="288"/>
        <v>#N/A</v>
      </c>
      <c r="BC197" t="e">
        <f t="shared" si="288"/>
        <v>#N/A</v>
      </c>
      <c r="BD197" t="e">
        <f t="shared" si="288"/>
        <v>#N/A</v>
      </c>
      <c r="BE197" t="e">
        <f t="shared" si="288"/>
        <v>#N/A</v>
      </c>
      <c r="BF197" t="e">
        <f t="shared" si="288"/>
        <v>#N/A</v>
      </c>
      <c r="BG197" t="e">
        <f t="shared" si="288"/>
        <v>#N/A</v>
      </c>
      <c r="BH197" t="e">
        <f t="shared" si="288"/>
        <v>#N/A</v>
      </c>
      <c r="BI197" t="e">
        <f t="shared" si="288"/>
        <v>#N/A</v>
      </c>
      <c r="BJ197" t="e">
        <f t="shared" si="288"/>
        <v>#N/A</v>
      </c>
      <c r="BK197" t="e">
        <f t="shared" si="288"/>
        <v>#N/A</v>
      </c>
      <c r="BL197" t="e">
        <f t="shared" si="288"/>
        <v>#N/A</v>
      </c>
      <c r="BM197" t="e">
        <f t="shared" si="288"/>
        <v>#N/A</v>
      </c>
      <c r="BN197" t="e">
        <f t="shared" si="288"/>
        <v>#N/A</v>
      </c>
      <c r="BO197" t="e">
        <f t="shared" si="288"/>
        <v>#N/A</v>
      </c>
      <c r="BP197" t="e">
        <f t="shared" si="288"/>
        <v>#N/A</v>
      </c>
      <c r="BQ197" t="e">
        <f t="shared" si="288"/>
        <v>#N/A</v>
      </c>
      <c r="BR197" t="e">
        <f t="shared" si="288"/>
        <v>#N/A</v>
      </c>
      <c r="BS197" t="e">
        <f t="shared" si="288"/>
        <v>#N/A</v>
      </c>
      <c r="BT197" t="e">
        <f t="shared" si="288"/>
        <v>#N/A</v>
      </c>
      <c r="BU197" t="e">
        <f t="shared" si="288"/>
        <v>#N/A</v>
      </c>
      <c r="BV197" t="e">
        <f t="shared" si="282"/>
        <v>#N/A</v>
      </c>
      <c r="BW197" t="e">
        <f t="shared" si="282"/>
        <v>#N/A</v>
      </c>
      <c r="BX197" t="e">
        <f t="shared" si="282"/>
        <v>#N/A</v>
      </c>
      <c r="BY197" t="e">
        <f t="shared" si="282"/>
        <v>#N/A</v>
      </c>
      <c r="BZ197" t="e">
        <f t="shared" si="282"/>
        <v>#N/A</v>
      </c>
      <c r="CA197" t="e">
        <f t="shared" si="282"/>
        <v>#N/A</v>
      </c>
      <c r="CB197" t="e">
        <f t="shared" si="282"/>
        <v>#N/A</v>
      </c>
      <c r="CC197" t="e">
        <f t="shared" si="282"/>
        <v>#N/A</v>
      </c>
      <c r="CD197" t="e">
        <f t="shared" si="282"/>
        <v>#N/A</v>
      </c>
    </row>
    <row r="198" spans="1:82" x14ac:dyDescent="0.25">
      <c r="A198" s="7">
        <f>'DLX - JOLTS'!B199</f>
        <v>42339</v>
      </c>
      <c r="B198" t="e">
        <f t="shared" si="284"/>
        <v>#N/A</v>
      </c>
      <c r="C198" t="e">
        <f t="shared" si="284"/>
        <v>#N/A</v>
      </c>
      <c r="D198" t="e">
        <f t="shared" si="284"/>
        <v>#N/A</v>
      </c>
      <c r="E198" t="e">
        <f t="shared" si="284"/>
        <v>#N/A</v>
      </c>
      <c r="F198" t="e">
        <f t="shared" si="284"/>
        <v>#N/A</v>
      </c>
      <c r="G198" t="e">
        <f t="shared" si="284"/>
        <v>#N/A</v>
      </c>
      <c r="H198" t="e">
        <f t="shared" si="284"/>
        <v>#N/A</v>
      </c>
      <c r="I198" t="e">
        <f t="shared" si="284"/>
        <v>#N/A</v>
      </c>
      <c r="J198" t="e">
        <f t="shared" si="284"/>
        <v>#N/A</v>
      </c>
      <c r="K198" t="e">
        <f t="shared" si="284"/>
        <v>#N/A</v>
      </c>
      <c r="L198" t="e">
        <f t="shared" si="285"/>
        <v>#N/A</v>
      </c>
      <c r="M198" t="e">
        <f t="shared" si="285"/>
        <v>#N/A</v>
      </c>
      <c r="N198" t="e">
        <f t="shared" si="285"/>
        <v>#N/A</v>
      </c>
      <c r="O198" t="e">
        <f t="shared" si="285"/>
        <v>#N/A</v>
      </c>
      <c r="P198" t="e">
        <f t="shared" si="285"/>
        <v>#N/A</v>
      </c>
      <c r="Q198" t="e">
        <f t="shared" si="285"/>
        <v>#N/A</v>
      </c>
      <c r="R198" t="e">
        <f t="shared" si="285"/>
        <v>#N/A</v>
      </c>
      <c r="S198" t="e">
        <f t="shared" si="285"/>
        <v>#N/A</v>
      </c>
      <c r="T198" t="e">
        <f t="shared" si="285"/>
        <v>#N/A</v>
      </c>
      <c r="U198" t="e">
        <f t="shared" si="285"/>
        <v>#N/A</v>
      </c>
      <c r="V198" t="e">
        <f t="shared" si="286"/>
        <v>#N/A</v>
      </c>
      <c r="W198" t="e">
        <f t="shared" si="286"/>
        <v>#N/A</v>
      </c>
      <c r="X198" t="e">
        <f t="shared" si="286"/>
        <v>#N/A</v>
      </c>
      <c r="Y198" t="e">
        <f t="shared" si="286"/>
        <v>#N/A</v>
      </c>
      <c r="Z198" t="e">
        <f t="shared" si="286"/>
        <v>#N/A</v>
      </c>
      <c r="AA198" t="e">
        <f t="shared" si="286"/>
        <v>#N/A</v>
      </c>
      <c r="AB198" t="e">
        <f t="shared" si="286"/>
        <v>#N/A</v>
      </c>
      <c r="AC198" t="e">
        <f t="shared" si="246"/>
        <v>#N/A</v>
      </c>
      <c r="AD198" t="e">
        <f t="shared" si="247"/>
        <v>#N/A</v>
      </c>
      <c r="AE198" t="e">
        <f t="shared" si="248"/>
        <v>#N/A</v>
      </c>
      <c r="AF198" t="e">
        <f t="shared" si="249"/>
        <v>#N/A</v>
      </c>
      <c r="AG198" t="e">
        <f t="shared" si="250"/>
        <v>#N/A</v>
      </c>
      <c r="AH198" t="e">
        <f t="shared" si="251"/>
        <v>#N/A</v>
      </c>
      <c r="AI198" t="e">
        <f t="shared" si="252"/>
        <v>#N/A</v>
      </c>
      <c r="AJ198" t="e">
        <f t="shared" si="253"/>
        <v>#N/A</v>
      </c>
      <c r="AK198" t="e">
        <f t="shared" si="254"/>
        <v>#N/A</v>
      </c>
      <c r="AL198" t="e">
        <f t="shared" si="244"/>
        <v>#N/A</v>
      </c>
      <c r="AM198" t="e">
        <f t="shared" si="283"/>
        <v>#N/A</v>
      </c>
      <c r="AN198" t="e">
        <f t="shared" si="283"/>
        <v>#N/A</v>
      </c>
      <c r="AO198" t="e">
        <f t="shared" si="283"/>
        <v>#N/A</v>
      </c>
      <c r="AP198" t="e">
        <f t="shared" si="283"/>
        <v>#N/A</v>
      </c>
      <c r="AQ198" t="e">
        <f t="shared" si="283"/>
        <v>#N/A</v>
      </c>
      <c r="AR198" t="e">
        <f t="shared" si="283"/>
        <v>#N/A</v>
      </c>
      <c r="AS198" t="e">
        <f t="shared" si="283"/>
        <v>#N/A</v>
      </c>
      <c r="AT198" t="e">
        <f t="shared" si="283"/>
        <v>#N/A</v>
      </c>
      <c r="AU198" t="e">
        <f t="shared" si="288"/>
        <v>#N/A</v>
      </c>
      <c r="AV198" t="e">
        <f t="shared" si="288"/>
        <v>#N/A</v>
      </c>
      <c r="AW198" t="e">
        <f t="shared" si="288"/>
        <v>#N/A</v>
      </c>
      <c r="AX198" t="e">
        <f t="shared" si="288"/>
        <v>#N/A</v>
      </c>
      <c r="AY198" t="e">
        <f t="shared" si="288"/>
        <v>#N/A</v>
      </c>
      <c r="AZ198" t="e">
        <f t="shared" si="288"/>
        <v>#N/A</v>
      </c>
      <c r="BA198" t="e">
        <f t="shared" si="288"/>
        <v>#N/A</v>
      </c>
      <c r="BB198" t="e">
        <f t="shared" si="288"/>
        <v>#N/A</v>
      </c>
      <c r="BC198" t="e">
        <f t="shared" si="288"/>
        <v>#N/A</v>
      </c>
      <c r="BD198" t="e">
        <f t="shared" si="288"/>
        <v>#N/A</v>
      </c>
      <c r="BE198" t="e">
        <f t="shared" si="288"/>
        <v>#N/A</v>
      </c>
      <c r="BF198" t="e">
        <f t="shared" si="288"/>
        <v>#N/A</v>
      </c>
      <c r="BG198" t="e">
        <f t="shared" si="288"/>
        <v>#N/A</v>
      </c>
      <c r="BH198" t="e">
        <f t="shared" si="288"/>
        <v>#N/A</v>
      </c>
      <c r="BI198" t="e">
        <f t="shared" si="288"/>
        <v>#N/A</v>
      </c>
      <c r="BJ198" t="e">
        <f t="shared" si="288"/>
        <v>#N/A</v>
      </c>
      <c r="BK198" t="e">
        <f t="shared" si="288"/>
        <v>#N/A</v>
      </c>
      <c r="BL198" t="e">
        <f t="shared" si="288"/>
        <v>#N/A</v>
      </c>
      <c r="BM198" t="e">
        <f t="shared" si="288"/>
        <v>#N/A</v>
      </c>
      <c r="BN198" t="e">
        <f t="shared" si="288"/>
        <v>#N/A</v>
      </c>
      <c r="BO198" t="e">
        <f t="shared" si="288"/>
        <v>#N/A</v>
      </c>
      <c r="BP198" t="e">
        <f t="shared" si="288"/>
        <v>#N/A</v>
      </c>
      <c r="BQ198" t="e">
        <f t="shared" si="288"/>
        <v>#N/A</v>
      </c>
      <c r="BR198" t="e">
        <f t="shared" si="288"/>
        <v>#N/A</v>
      </c>
      <c r="BS198" t="e">
        <f t="shared" si="288"/>
        <v>#N/A</v>
      </c>
      <c r="BT198" t="e">
        <f t="shared" si="288"/>
        <v>#N/A</v>
      </c>
      <c r="BU198" t="e">
        <f t="shared" si="288"/>
        <v>#N/A</v>
      </c>
      <c r="BV198" t="e">
        <f t="shared" si="282"/>
        <v>#N/A</v>
      </c>
      <c r="BW198" t="e">
        <f t="shared" si="282"/>
        <v>#N/A</v>
      </c>
      <c r="BX198" t="e">
        <f t="shared" si="282"/>
        <v>#N/A</v>
      </c>
      <c r="BY198" t="e">
        <f t="shared" si="282"/>
        <v>#N/A</v>
      </c>
      <c r="BZ198" t="e">
        <f t="shared" si="282"/>
        <v>#N/A</v>
      </c>
      <c r="CA198" t="e">
        <f t="shared" si="282"/>
        <v>#N/A</v>
      </c>
      <c r="CB198" t="e">
        <f t="shared" si="282"/>
        <v>#N/A</v>
      </c>
      <c r="CC198" t="e">
        <f t="shared" si="282"/>
        <v>#N/A</v>
      </c>
      <c r="CD198" t="e">
        <f t="shared" si="282"/>
        <v>#N/A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theme="7" tint="0.59999389629810485"/>
  </sheetPr>
  <dimension ref="A1:AB19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defaultRowHeight="15" x14ac:dyDescent="0.25"/>
  <cols>
    <col min="1" max="1" width="14" customWidth="1"/>
  </cols>
  <sheetData>
    <row r="1" spans="1:28" x14ac:dyDescent="0.25">
      <c r="A1" t="s">
        <v>32</v>
      </c>
      <c r="B1">
        <f>1</f>
        <v>1</v>
      </c>
      <c r="C1">
        <f>B1+1</f>
        <v>2</v>
      </c>
      <c r="D1">
        <f t="shared" ref="D1:M1" si="0">C1+1</f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ref="N1" si="1">M1+1</f>
        <v>13</v>
      </c>
      <c r="O1">
        <f t="shared" ref="O1" si="2">N1+1</f>
        <v>14</v>
      </c>
      <c r="P1">
        <f t="shared" ref="P1" si="3">O1+1</f>
        <v>15</v>
      </c>
      <c r="Q1">
        <f t="shared" ref="Q1" si="4">P1+1</f>
        <v>16</v>
      </c>
      <c r="R1">
        <f t="shared" ref="R1" si="5">Q1+1</f>
        <v>17</v>
      </c>
      <c r="S1">
        <f t="shared" ref="S1" si="6">R1+1</f>
        <v>18</v>
      </c>
      <c r="T1">
        <f t="shared" ref="T1" si="7">S1+1</f>
        <v>19</v>
      </c>
      <c r="U1">
        <f t="shared" ref="U1" si="8">T1+1</f>
        <v>20</v>
      </c>
      <c r="V1">
        <f t="shared" ref="V1" si="9">U1+1</f>
        <v>21</v>
      </c>
      <c r="W1">
        <f t="shared" ref="W1" si="10">V1+1</f>
        <v>22</v>
      </c>
      <c r="X1">
        <f t="shared" ref="X1" si="11">W1+1</f>
        <v>23</v>
      </c>
      <c r="Y1">
        <f t="shared" ref="Y1" si="12">X1+1</f>
        <v>24</v>
      </c>
      <c r="Z1">
        <f t="shared" ref="Z1" si="13">Y1+1</f>
        <v>25</v>
      </c>
      <c r="AA1">
        <f t="shared" ref="AA1" si="14">Z1+1</f>
        <v>26</v>
      </c>
      <c r="AB1">
        <f t="shared" ref="AB1" si="15">AA1+1</f>
        <v>27</v>
      </c>
    </row>
    <row r="2" spans="1:28" x14ac:dyDescent="0.25">
      <c r="A2" t="s">
        <v>33</v>
      </c>
      <c r="B2">
        <v>3</v>
      </c>
      <c r="C2">
        <f>B2</f>
        <v>3</v>
      </c>
      <c r="D2">
        <f t="shared" ref="D2:J2" si="16">C2</f>
        <v>3</v>
      </c>
      <c r="E2">
        <f t="shared" si="16"/>
        <v>3</v>
      </c>
      <c r="F2">
        <f t="shared" si="16"/>
        <v>3</v>
      </c>
      <c r="G2">
        <f t="shared" si="16"/>
        <v>3</v>
      </c>
      <c r="H2">
        <f t="shared" si="16"/>
        <v>3</v>
      </c>
      <c r="I2">
        <f t="shared" si="16"/>
        <v>3</v>
      </c>
      <c r="J2">
        <f t="shared" si="16"/>
        <v>3</v>
      </c>
      <c r="K2">
        <v>1</v>
      </c>
      <c r="L2">
        <f>K2</f>
        <v>1</v>
      </c>
      <c r="M2">
        <f t="shared" ref="M2:S2" si="17">L2</f>
        <v>1</v>
      </c>
      <c r="N2">
        <f t="shared" si="17"/>
        <v>1</v>
      </c>
      <c r="O2">
        <f t="shared" si="17"/>
        <v>1</v>
      </c>
      <c r="P2">
        <f t="shared" si="17"/>
        <v>1</v>
      </c>
      <c r="Q2">
        <f t="shared" si="17"/>
        <v>1</v>
      </c>
      <c r="R2">
        <f t="shared" si="17"/>
        <v>1</v>
      </c>
      <c r="S2">
        <f t="shared" si="17"/>
        <v>1</v>
      </c>
      <c r="T2">
        <f t="shared" ref="T2:AB2" si="18">K2+1</f>
        <v>2</v>
      </c>
      <c r="U2">
        <f t="shared" si="18"/>
        <v>2</v>
      </c>
      <c r="V2">
        <f t="shared" si="18"/>
        <v>2</v>
      </c>
      <c r="W2">
        <f t="shared" si="18"/>
        <v>2</v>
      </c>
      <c r="X2">
        <f t="shared" si="18"/>
        <v>2</v>
      </c>
      <c r="Y2">
        <f t="shared" si="18"/>
        <v>2</v>
      </c>
      <c r="Z2">
        <f t="shared" si="18"/>
        <v>2</v>
      </c>
      <c r="AA2">
        <f t="shared" si="18"/>
        <v>2</v>
      </c>
      <c r="AB2">
        <f t="shared" si="18"/>
        <v>2</v>
      </c>
    </row>
    <row r="3" spans="1:28" x14ac:dyDescent="0.25">
      <c r="A3" t="s">
        <v>334</v>
      </c>
      <c r="B3">
        <f>14*(B2-1)+B4</f>
        <v>29</v>
      </c>
      <c r="C3">
        <f t="shared" ref="C3:J3" si="19">14*(C2-1)+C4</f>
        <v>30</v>
      </c>
      <c r="D3">
        <f t="shared" si="19"/>
        <v>31</v>
      </c>
      <c r="E3">
        <f t="shared" si="19"/>
        <v>32</v>
      </c>
      <c r="F3">
        <f t="shared" si="19"/>
        <v>33</v>
      </c>
      <c r="G3">
        <f t="shared" si="19"/>
        <v>37</v>
      </c>
      <c r="H3">
        <f t="shared" si="19"/>
        <v>38</v>
      </c>
      <c r="I3">
        <f t="shared" si="19"/>
        <v>39</v>
      </c>
      <c r="J3">
        <f t="shared" si="19"/>
        <v>42</v>
      </c>
      <c r="K3">
        <f t="shared" ref="K3:AB3" si="20">15*(K2-1)+K4</f>
        <v>1</v>
      </c>
      <c r="L3">
        <f t="shared" si="20"/>
        <v>2</v>
      </c>
      <c r="M3">
        <f t="shared" si="20"/>
        <v>3</v>
      </c>
      <c r="N3">
        <f t="shared" si="20"/>
        <v>4</v>
      </c>
      <c r="O3">
        <f t="shared" si="20"/>
        <v>5</v>
      </c>
      <c r="P3">
        <f t="shared" si="20"/>
        <v>9</v>
      </c>
      <c r="Q3">
        <f t="shared" si="20"/>
        <v>10</v>
      </c>
      <c r="R3">
        <f t="shared" si="20"/>
        <v>11</v>
      </c>
      <c r="S3">
        <f t="shared" si="20"/>
        <v>14</v>
      </c>
      <c r="T3">
        <f t="shared" si="20"/>
        <v>16</v>
      </c>
      <c r="U3">
        <f t="shared" si="20"/>
        <v>17</v>
      </c>
      <c r="V3">
        <f t="shared" si="20"/>
        <v>18</v>
      </c>
      <c r="W3">
        <f t="shared" si="20"/>
        <v>19</v>
      </c>
      <c r="X3">
        <f t="shared" si="20"/>
        <v>20</v>
      </c>
      <c r="Y3">
        <f t="shared" si="20"/>
        <v>24</v>
      </c>
      <c r="Z3">
        <f t="shared" si="20"/>
        <v>25</v>
      </c>
      <c r="AA3">
        <f t="shared" si="20"/>
        <v>26</v>
      </c>
      <c r="AB3">
        <f t="shared" si="20"/>
        <v>29</v>
      </c>
    </row>
    <row r="4" spans="1:28" x14ac:dyDescent="0.25">
      <c r="A4" t="s">
        <v>31</v>
      </c>
      <c r="B4">
        <f>1</f>
        <v>1</v>
      </c>
      <c r="C4">
        <f>B4+1</f>
        <v>2</v>
      </c>
      <c r="D4">
        <f t="shared" ref="D4:I4" si="21">C4+1</f>
        <v>3</v>
      </c>
      <c r="E4">
        <f t="shared" si="21"/>
        <v>4</v>
      </c>
      <c r="F4">
        <f t="shared" si="21"/>
        <v>5</v>
      </c>
      <c r="G4">
        <v>9</v>
      </c>
      <c r="H4">
        <v>10</v>
      </c>
      <c r="I4">
        <f t="shared" si="21"/>
        <v>11</v>
      </c>
      <c r="J4">
        <v>14</v>
      </c>
      <c r="K4">
        <f>B4</f>
        <v>1</v>
      </c>
      <c r="L4">
        <f t="shared" ref="L4:AB4" si="22">C4</f>
        <v>2</v>
      </c>
      <c r="M4">
        <f t="shared" si="22"/>
        <v>3</v>
      </c>
      <c r="N4">
        <f t="shared" si="22"/>
        <v>4</v>
      </c>
      <c r="O4">
        <f t="shared" si="22"/>
        <v>5</v>
      </c>
      <c r="P4">
        <f t="shared" si="22"/>
        <v>9</v>
      </c>
      <c r="Q4">
        <f t="shared" si="22"/>
        <v>10</v>
      </c>
      <c r="R4">
        <f t="shared" si="22"/>
        <v>11</v>
      </c>
      <c r="S4">
        <f t="shared" si="22"/>
        <v>14</v>
      </c>
      <c r="T4">
        <f t="shared" si="22"/>
        <v>1</v>
      </c>
      <c r="U4">
        <f t="shared" si="22"/>
        <v>2</v>
      </c>
      <c r="V4">
        <f t="shared" si="22"/>
        <v>3</v>
      </c>
      <c r="W4">
        <f t="shared" si="22"/>
        <v>4</v>
      </c>
      <c r="X4">
        <f t="shared" si="22"/>
        <v>5</v>
      </c>
      <c r="Y4">
        <f t="shared" si="22"/>
        <v>9</v>
      </c>
      <c r="Z4">
        <f t="shared" si="22"/>
        <v>10</v>
      </c>
      <c r="AA4">
        <f t="shared" si="22"/>
        <v>11</v>
      </c>
      <c r="AB4">
        <f t="shared" si="22"/>
        <v>14</v>
      </c>
    </row>
    <row r="5" spans="1:28" x14ac:dyDescent="0.25">
      <c r="A5" t="s">
        <v>30</v>
      </c>
      <c r="B5" t="str">
        <f t="shared" ref="B5:N5" si="23">INDEX(Data_Industries,B4,2)</f>
        <v>Total</v>
      </c>
      <c r="C5" t="str">
        <f t="shared" si="23"/>
        <v xml:space="preserve"> Total private</v>
      </c>
      <c r="D5" t="str">
        <f t="shared" si="23"/>
        <v xml:space="preserve"> Construction</v>
      </c>
      <c r="E5" t="str">
        <f t="shared" si="23"/>
        <v xml:space="preserve"> Manufacturing</v>
      </c>
      <c r="F5" t="str">
        <f t="shared" si="23"/>
        <v xml:space="preserve"> Trade, transportation and utilities</v>
      </c>
      <c r="G5" t="str">
        <f t="shared" si="23"/>
        <v xml:space="preserve"> Professional and business services</v>
      </c>
      <c r="H5" t="str">
        <f t="shared" si="23"/>
        <v xml:space="preserve"> Education and health services</v>
      </c>
      <c r="I5" t="str">
        <f t="shared" si="23"/>
        <v xml:space="preserve"> Leisure and hospitality</v>
      </c>
      <c r="J5" t="str">
        <f t="shared" si="23"/>
        <v xml:space="preserve"> Government</v>
      </c>
      <c r="K5" t="str">
        <f t="shared" si="23"/>
        <v>Total</v>
      </c>
      <c r="L5" t="str">
        <f t="shared" si="23"/>
        <v xml:space="preserve"> Total private</v>
      </c>
      <c r="M5" t="str">
        <f t="shared" si="23"/>
        <v xml:space="preserve"> Construction</v>
      </c>
      <c r="N5" t="str">
        <f t="shared" si="23"/>
        <v xml:space="preserve"> Manufacturing</v>
      </c>
      <c r="O5" t="str">
        <f t="shared" ref="O5:P5" si="24">INDEX(Data_Industries,O4,2)</f>
        <v xml:space="preserve"> Trade, transportation and utilities</v>
      </c>
      <c r="P5" t="str">
        <f t="shared" si="24"/>
        <v xml:space="preserve"> Professional and business services</v>
      </c>
      <c r="Q5" t="str">
        <f t="shared" ref="Q5:AB5" si="25">INDEX(Data_Industries,Q4,2)</f>
        <v xml:space="preserve"> Education and health services</v>
      </c>
      <c r="R5" t="str">
        <f t="shared" si="25"/>
        <v xml:space="preserve"> Leisure and hospitality</v>
      </c>
      <c r="S5" t="str">
        <f t="shared" si="25"/>
        <v xml:space="preserve"> Government</v>
      </c>
      <c r="T5" t="str">
        <f t="shared" si="25"/>
        <v>Total</v>
      </c>
      <c r="U5" t="str">
        <f t="shared" si="25"/>
        <v xml:space="preserve"> Total private</v>
      </c>
      <c r="V5" t="str">
        <f t="shared" si="25"/>
        <v xml:space="preserve"> Construction</v>
      </c>
      <c r="W5" t="str">
        <f t="shared" si="25"/>
        <v xml:space="preserve"> Manufacturing</v>
      </c>
      <c r="X5" t="str">
        <f t="shared" si="25"/>
        <v xml:space="preserve"> Trade, transportation and utilities</v>
      </c>
      <c r="Y5" t="str">
        <f t="shared" si="25"/>
        <v xml:space="preserve"> Professional and business services</v>
      </c>
      <c r="Z5" t="str">
        <f t="shared" si="25"/>
        <v xml:space="preserve"> Education and health services</v>
      </c>
      <c r="AA5" t="str">
        <f t="shared" si="25"/>
        <v xml:space="preserve"> Leisure and hospitality</v>
      </c>
      <c r="AB5" t="str">
        <f t="shared" si="25"/>
        <v xml:space="preserve"> Government</v>
      </c>
    </row>
    <row r="6" spans="1:28" x14ac:dyDescent="0.25">
      <c r="A6" t="s">
        <v>33</v>
      </c>
      <c r="B6" t="s">
        <v>372</v>
      </c>
      <c r="C6" t="s">
        <v>372</v>
      </c>
      <c r="D6" t="s">
        <v>372</v>
      </c>
      <c r="E6" t="s">
        <v>372</v>
      </c>
      <c r="F6" t="s">
        <v>372</v>
      </c>
      <c r="G6" t="s">
        <v>372</v>
      </c>
      <c r="H6" t="s">
        <v>372</v>
      </c>
      <c r="I6" t="s">
        <v>372</v>
      </c>
      <c r="J6" t="s">
        <v>372</v>
      </c>
      <c r="K6" t="s">
        <v>391</v>
      </c>
      <c r="L6" t="str">
        <f>K6</f>
        <v>Industry unemployment rate, imputed version (NSA)</v>
      </c>
      <c r="M6" t="str">
        <f t="shared" ref="M6:S6" si="26">L6</f>
        <v>Industry unemployment rate, imputed version (NSA)</v>
      </c>
      <c r="N6" t="str">
        <f t="shared" si="26"/>
        <v>Industry unemployment rate, imputed version (NSA)</v>
      </c>
      <c r="O6" t="str">
        <f t="shared" si="26"/>
        <v>Industry unemployment rate, imputed version (NSA)</v>
      </c>
      <c r="P6" t="str">
        <f t="shared" si="26"/>
        <v>Industry unemployment rate, imputed version (NSA)</v>
      </c>
      <c r="Q6" t="str">
        <f t="shared" si="26"/>
        <v>Industry unemployment rate, imputed version (NSA)</v>
      </c>
      <c r="R6" t="str">
        <f t="shared" si="26"/>
        <v>Industry unemployment rate, imputed version (NSA)</v>
      </c>
      <c r="S6" t="str">
        <f t="shared" si="26"/>
        <v>Industry unemployment rate, imputed version (NSA)</v>
      </c>
      <c r="T6" s="8" t="s">
        <v>397</v>
      </c>
      <c r="U6" s="8" t="str">
        <f>T6</f>
        <v>Industry unemployment rate, (SA)</v>
      </c>
      <c r="V6" s="8" t="str">
        <f t="shared" ref="V6:AB6" si="27">U6</f>
        <v>Industry unemployment rate, (SA)</v>
      </c>
      <c r="W6" s="8" t="str">
        <f t="shared" si="27"/>
        <v>Industry unemployment rate, (SA)</v>
      </c>
      <c r="X6" s="8" t="str">
        <f t="shared" si="27"/>
        <v>Industry unemployment rate, (SA)</v>
      </c>
      <c r="Y6" s="8" t="str">
        <f t="shared" si="27"/>
        <v>Industry unemployment rate, (SA)</v>
      </c>
      <c r="Z6" s="8" t="str">
        <f t="shared" si="27"/>
        <v>Industry unemployment rate, (SA)</v>
      </c>
      <c r="AA6" s="8" t="str">
        <f t="shared" si="27"/>
        <v>Industry unemployment rate, (SA)</v>
      </c>
      <c r="AB6" s="8" t="str">
        <f t="shared" si="27"/>
        <v>Industry unemployment rate, (SA)</v>
      </c>
    </row>
    <row r="7" spans="1:28" x14ac:dyDescent="0.25">
      <c r="A7" s="7">
        <f>'DLX - EMPL'!B8</f>
        <v>36526</v>
      </c>
      <c r="B7">
        <f>IF(INDEX('DLX - EMPL'!$C8:$BB8,1,'Plumbing - EMPL Agg'!B$3)=0,NA(),INDEX('DLX - EMPL'!$C8:$BB8,1,'Plumbing - EMPL Agg'!B$3))</f>
        <v>4</v>
      </c>
      <c r="C7">
        <f>IF(INDEX('DLX - EMPL'!$C8:$BB8,1,'Plumbing - EMPL Agg'!C$3)=0,NA(),INDEX('DLX - EMPL'!$C8:$BB8,1,'Plumbing - EMPL Agg'!C$3))</f>
        <v>4.7</v>
      </c>
      <c r="D7">
        <f>IF(INDEX('DLX - EMPL'!$C8:$BB8,1,'Plumbing - EMPL Agg'!D$3)=0,NA(),INDEX('DLX - EMPL'!$C8:$BB8,1,'Plumbing - EMPL Agg'!D$3))</f>
        <v>9.6999999999999993</v>
      </c>
      <c r="E7">
        <f>IF(INDEX('DLX - EMPL'!$C8:$BB8,1,'Plumbing - EMPL Agg'!E$3)=0,NA(),INDEX('DLX - EMPL'!$C8:$BB8,1,'Plumbing - EMPL Agg'!E$3))</f>
        <v>3.6</v>
      </c>
      <c r="F7" s="4">
        <f>'Plumbing - Trade transp utils'!H3</f>
        <v>4.8198846060269016</v>
      </c>
      <c r="G7">
        <f>IF(INDEX('DLX - EMPL'!$C8:$BB8,1,'Plumbing - EMPL Agg'!G$3)=0,NA(),INDEX('DLX - EMPL'!$C8:$BB8,1,'Plumbing - EMPL Agg'!G$3))</f>
        <v>5.7</v>
      </c>
      <c r="H7">
        <f>IF(INDEX('DLX - EMPL'!$C8:$BB8,1,'Plumbing - EMPL Agg'!H$3)=0,NA(),INDEX('DLX - EMPL'!$C8:$BB8,1,'Plumbing - EMPL Agg'!H$3))</f>
        <v>2.2999999999999998</v>
      </c>
      <c r="I7">
        <f>IF(INDEX('DLX - EMPL'!$C8:$BB8,1,'Plumbing - EMPL Agg'!I$3)=0,NA(),INDEX('DLX - EMPL'!$C8:$BB8,1,'Plumbing - EMPL Agg'!I$3))</f>
        <v>7.5</v>
      </c>
      <c r="J7">
        <f>IF(INDEX('DLX - EMPL'!$C8:$BB8,1,'Plumbing - EMPL Agg'!J$3)=0,NA(),INDEX('DLX - EMPL'!$C8:$BB8,1,'Plumbing - EMPL Agg'!J$3))</f>
        <v>2.1</v>
      </c>
      <c r="K7">
        <f>IF(INDEX('DLX - EMPL'!$C8:$BJ8,1,'Plumbing - EMPL Agg'!K$3)=0,NA(),INDEX('DLX - EMPL'!$C8:$BJ8,1,'Plumbing - EMPL Agg'!K$3))</f>
        <v>5708</v>
      </c>
      <c r="L7">
        <f>IF(INDEX('DLX - EMPL'!$C8:$BJ8,1,'Plumbing - EMPL Agg'!L$3)=0,NA(),INDEX('DLX - EMPL'!$C8:$BJ8,1,'Plumbing - EMPL Agg'!L$3))</f>
        <v>5153</v>
      </c>
      <c r="M7">
        <f>IF(INDEX('DLX - EMPL'!$C8:$BJ8,1,'Plumbing - EMPL Agg'!M$3)=0,NA(),INDEX('DLX - EMPL'!$C8:$BJ8,1,'Plumbing - EMPL Agg'!M$3))</f>
        <v>745</v>
      </c>
      <c r="N7">
        <f>IF(INDEX('DLX - EMPL'!$C8:$BJ8,1,'Plumbing - EMPL Agg'!N$3)=0,NA(),INDEX('DLX - EMPL'!$C8:$BJ8,1,'Plumbing - EMPL Agg'!N$3))</f>
        <v>734</v>
      </c>
      <c r="O7" s="5">
        <f>'DLX - EMPL'!H8+'DLX - EMPL'!J8</f>
        <v>1236</v>
      </c>
      <c r="P7">
        <f>IF(INDEX('DLX - EMPL'!$C8:$BJ8,1,'Plumbing - EMPL Agg'!P$3)=0,NA(),INDEX('DLX - EMPL'!$C8:$BJ8,1,'Plumbing - EMPL Agg'!P$3))</f>
        <v>655</v>
      </c>
      <c r="Q7">
        <f>IF(INDEX('DLX - EMPL'!$C8:$BJ8,1,'Plumbing - EMPL Agg'!Q$3)=0,NA(),INDEX('DLX - EMPL'!$C8:$BJ8,1,'Plumbing - EMPL Agg'!Q$3))</f>
        <v>353</v>
      </c>
      <c r="R7">
        <f>IF(INDEX('DLX - EMPL'!$C8:$BJ8,1,'Plumbing - EMPL Agg'!R$3)=0,NA(),INDEX('DLX - EMPL'!$C8:$BJ8,1,'Plumbing - EMPL Agg'!R$3))</f>
        <v>782</v>
      </c>
      <c r="S7">
        <f>IF(INDEX('DLX - EMPL'!$C8:$BJ8,1,'Plumbing - EMPL Agg'!S$3)=0,NA(),INDEX('DLX - EMPL'!$C8:$BJ8,1,'Plumbing - EMPL Agg'!S$3))</f>
        <v>419</v>
      </c>
      <c r="T7">
        <v>5704.4013583230299</v>
      </c>
      <c r="U7">
        <v>4587.9088712585299</v>
      </c>
      <c r="V7">
        <v>501.48192067107402</v>
      </c>
      <c r="W7">
        <v>650.68905389623797</v>
      </c>
      <c r="X7">
        <v>1115.9361971205401</v>
      </c>
      <c r="Y7">
        <v>558.61354973597497</v>
      </c>
      <c r="Z7">
        <v>340.43034220003301</v>
      </c>
      <c r="AA7">
        <v>731.32246526523397</v>
      </c>
      <c r="AB7">
        <v>405.32148674657498</v>
      </c>
    </row>
    <row r="8" spans="1:28" x14ac:dyDescent="0.25">
      <c r="A8" s="7">
        <f>'DLX - EMPL'!B9</f>
        <v>36557</v>
      </c>
      <c r="B8">
        <f>IF(INDEX('DLX - EMPL'!$C9:$BB9,1,'Plumbing - EMPL Agg'!B$3)=0,NA(),INDEX('DLX - EMPL'!$C9:$BB9,1,'Plumbing - EMPL Agg'!B$3))</f>
        <v>4.0999999999999996</v>
      </c>
      <c r="C8">
        <f>IF(INDEX('DLX - EMPL'!$C9:$BB9,1,'Plumbing - EMPL Agg'!C$3)=0,NA(),INDEX('DLX - EMPL'!$C9:$BB9,1,'Plumbing - EMPL Agg'!C$3))</f>
        <v>4.5999999999999996</v>
      </c>
      <c r="D8">
        <f>IF(INDEX('DLX - EMPL'!$C9:$BB9,1,'Plumbing - EMPL Agg'!D$3)=0,NA(),INDEX('DLX - EMPL'!$C9:$BB9,1,'Plumbing - EMPL Agg'!D$3))</f>
        <v>10.6</v>
      </c>
      <c r="E8">
        <f>IF(INDEX('DLX - EMPL'!$C9:$BB9,1,'Plumbing - EMPL Agg'!E$3)=0,NA(),INDEX('DLX - EMPL'!$C9:$BB9,1,'Plumbing - EMPL Agg'!E$3))</f>
        <v>3.4</v>
      </c>
      <c r="F8" s="4">
        <f>'Plumbing - Trade transp utils'!H4</f>
        <v>4.8789942378208488</v>
      </c>
      <c r="G8">
        <f>IF(INDEX('DLX - EMPL'!$C9:$BB9,1,'Plumbing - EMPL Agg'!G$3)=0,NA(),INDEX('DLX - EMPL'!$C9:$BB9,1,'Plumbing - EMPL Agg'!G$3))</f>
        <v>5.2</v>
      </c>
      <c r="H8">
        <f>IF(INDEX('DLX - EMPL'!$C9:$BB9,1,'Plumbing - EMPL Agg'!H$3)=0,NA(),INDEX('DLX - EMPL'!$C9:$BB9,1,'Plumbing - EMPL Agg'!H$3))</f>
        <v>2.2000000000000002</v>
      </c>
      <c r="I8">
        <f>IF(INDEX('DLX - EMPL'!$C9:$BB9,1,'Plumbing - EMPL Agg'!I$3)=0,NA(),INDEX('DLX - EMPL'!$C9:$BB9,1,'Plumbing - EMPL Agg'!I$3))</f>
        <v>7.5</v>
      </c>
      <c r="J8">
        <f>IF(INDEX('DLX - EMPL'!$C9:$BB9,1,'Plumbing - EMPL Agg'!J$3)=0,NA(),INDEX('DLX - EMPL'!$C9:$BB9,1,'Plumbing - EMPL Agg'!J$3))</f>
        <v>2</v>
      </c>
      <c r="K8">
        <f>IF(INDEX('DLX - EMPL'!$C9:$BJ9,1,'Plumbing - EMPL Agg'!K$3)=0,NA(),INDEX('DLX - EMPL'!$C9:$BJ9,1,'Plumbing - EMPL Agg'!K$3))</f>
        <v>5858</v>
      </c>
      <c r="L8">
        <f>IF(INDEX('DLX - EMPL'!$C9:$BJ9,1,'Plumbing - EMPL Agg'!L$3)=0,NA(),INDEX('DLX - EMPL'!$C9:$BJ9,1,'Plumbing - EMPL Agg'!L$3))</f>
        <v>5076</v>
      </c>
      <c r="M8">
        <f>IF(INDEX('DLX - EMPL'!$C9:$BJ9,1,'Plumbing - EMPL Agg'!M$3)=0,NA(),INDEX('DLX - EMPL'!$C9:$BJ9,1,'Plumbing - EMPL Agg'!M$3))</f>
        <v>812</v>
      </c>
      <c r="N8">
        <f>IF(INDEX('DLX - EMPL'!$C9:$BJ9,1,'Plumbing - EMPL Agg'!N$3)=0,NA(),INDEX('DLX - EMPL'!$C9:$BJ9,1,'Plumbing - EMPL Agg'!N$3))</f>
        <v>694</v>
      </c>
      <c r="O8" s="5">
        <f>'DLX - EMPL'!H9+'DLX - EMPL'!J9</f>
        <v>1246</v>
      </c>
      <c r="P8">
        <f>IF(INDEX('DLX - EMPL'!$C9:$BJ9,1,'Plumbing - EMPL Agg'!P$3)=0,NA(),INDEX('DLX - EMPL'!$C9:$BJ9,1,'Plumbing - EMPL Agg'!P$3))</f>
        <v>587</v>
      </c>
      <c r="Q8">
        <f>IF(INDEX('DLX - EMPL'!$C9:$BJ9,1,'Plumbing - EMPL Agg'!Q$3)=0,NA(),INDEX('DLX - EMPL'!$C9:$BJ9,1,'Plumbing - EMPL Agg'!Q$3))</f>
        <v>349</v>
      </c>
      <c r="R8">
        <f>IF(INDEX('DLX - EMPL'!$C9:$BJ9,1,'Plumbing - EMPL Agg'!R$3)=0,NA(),INDEX('DLX - EMPL'!$C9:$BJ9,1,'Plumbing - EMPL Agg'!R$3))</f>
        <v>779</v>
      </c>
      <c r="S8">
        <f>IF(INDEX('DLX - EMPL'!$C9:$BJ9,1,'Plumbing - EMPL Agg'!S$3)=0,NA(),INDEX('DLX - EMPL'!$C9:$BJ9,1,'Plumbing - EMPL Agg'!S$3))</f>
        <v>407</v>
      </c>
      <c r="T8">
        <v>5815.0066733409903</v>
      </c>
      <c r="U8">
        <v>4619.8986236731498</v>
      </c>
      <c r="V8">
        <v>564.447460026817</v>
      </c>
      <c r="W8">
        <v>664.27173844182403</v>
      </c>
      <c r="X8">
        <v>1116.6222114758</v>
      </c>
      <c r="Y8">
        <v>554.10991592438495</v>
      </c>
      <c r="Z8">
        <v>343.86538137832298</v>
      </c>
      <c r="AA8">
        <v>716.11503320740201</v>
      </c>
      <c r="AB8">
        <v>461.462516439985</v>
      </c>
    </row>
    <row r="9" spans="1:28" x14ac:dyDescent="0.25">
      <c r="A9" s="7">
        <f>'DLX - EMPL'!B10</f>
        <v>36586</v>
      </c>
      <c r="B9">
        <f>IF(INDEX('DLX - EMPL'!$C10:$BB10,1,'Plumbing - EMPL Agg'!B$3)=0,NA(),INDEX('DLX - EMPL'!$C10:$BB10,1,'Plumbing - EMPL Agg'!B$3))</f>
        <v>4</v>
      </c>
      <c r="C9">
        <f>IF(INDEX('DLX - EMPL'!$C10:$BB10,1,'Plumbing - EMPL Agg'!C$3)=0,NA(),INDEX('DLX - EMPL'!$C10:$BB10,1,'Plumbing - EMPL Agg'!C$3))</f>
        <v>4.5999999999999996</v>
      </c>
      <c r="D9">
        <f>IF(INDEX('DLX - EMPL'!$C10:$BB10,1,'Plumbing - EMPL Agg'!D$3)=0,NA(),INDEX('DLX - EMPL'!$C10:$BB10,1,'Plumbing - EMPL Agg'!D$3))</f>
        <v>8.6999999999999993</v>
      </c>
      <c r="E9">
        <f>IF(INDEX('DLX - EMPL'!$C10:$BB10,1,'Plumbing - EMPL Agg'!E$3)=0,NA(),INDEX('DLX - EMPL'!$C10:$BB10,1,'Plumbing - EMPL Agg'!E$3))</f>
        <v>3.6</v>
      </c>
      <c r="F9" s="4">
        <f>'Plumbing - Trade transp utils'!H5</f>
        <v>4.6714456939401412</v>
      </c>
      <c r="G9">
        <f>IF(INDEX('DLX - EMPL'!$C10:$BB10,1,'Plumbing - EMPL Agg'!G$3)=0,NA(),INDEX('DLX - EMPL'!$C10:$BB10,1,'Plumbing - EMPL Agg'!G$3))</f>
        <v>5.4</v>
      </c>
      <c r="H9">
        <f>IF(INDEX('DLX - EMPL'!$C10:$BB10,1,'Plumbing - EMPL Agg'!H$3)=0,NA(),INDEX('DLX - EMPL'!$C10:$BB10,1,'Plumbing - EMPL Agg'!H$3))</f>
        <v>2.5</v>
      </c>
      <c r="I9">
        <f>IF(INDEX('DLX - EMPL'!$C10:$BB10,1,'Plumbing - EMPL Agg'!I$3)=0,NA(),INDEX('DLX - EMPL'!$C10:$BB10,1,'Plumbing - EMPL Agg'!I$3))</f>
        <v>7.4</v>
      </c>
      <c r="J9">
        <f>IF(INDEX('DLX - EMPL'!$C10:$BB10,1,'Plumbing - EMPL Agg'!J$3)=0,NA(),INDEX('DLX - EMPL'!$C10:$BB10,1,'Plumbing - EMPL Agg'!J$3))</f>
        <v>1.5</v>
      </c>
      <c r="K9">
        <f>IF(INDEX('DLX - EMPL'!$C10:$BJ10,1,'Plumbing - EMPL Agg'!K$3)=0,NA(),INDEX('DLX - EMPL'!$C10:$BJ10,1,'Plumbing - EMPL Agg'!K$3))</f>
        <v>5733</v>
      </c>
      <c r="L9">
        <f>IF(INDEX('DLX - EMPL'!$C10:$BJ10,1,'Plumbing - EMPL Agg'!L$3)=0,NA(),INDEX('DLX - EMPL'!$C10:$BJ10,1,'Plumbing - EMPL Agg'!L$3))</f>
        <v>5005</v>
      </c>
      <c r="M9">
        <f>IF(INDEX('DLX - EMPL'!$C10:$BJ10,1,'Plumbing - EMPL Agg'!M$3)=0,NA(),INDEX('DLX - EMPL'!$C10:$BJ10,1,'Plumbing - EMPL Agg'!M$3))</f>
        <v>669</v>
      </c>
      <c r="N9">
        <f>IF(INDEX('DLX - EMPL'!$C10:$BJ10,1,'Plumbing - EMPL Agg'!N$3)=0,NA(),INDEX('DLX - EMPL'!$C10:$BJ10,1,'Plumbing - EMPL Agg'!N$3))</f>
        <v>739</v>
      </c>
      <c r="O9" s="5">
        <f>'DLX - EMPL'!H10+'DLX - EMPL'!J10</f>
        <v>1175</v>
      </c>
      <c r="P9">
        <f>IF(INDEX('DLX - EMPL'!$C10:$BJ10,1,'Plumbing - EMPL Agg'!P$3)=0,NA(),INDEX('DLX - EMPL'!$C10:$BJ10,1,'Plumbing - EMPL Agg'!P$3))</f>
        <v>623</v>
      </c>
      <c r="Q9">
        <f>IF(INDEX('DLX - EMPL'!$C10:$BJ10,1,'Plumbing - EMPL Agg'!Q$3)=0,NA(),INDEX('DLX - EMPL'!$C10:$BJ10,1,'Plumbing - EMPL Agg'!Q$3))</f>
        <v>381</v>
      </c>
      <c r="R9">
        <f>IF(INDEX('DLX - EMPL'!$C10:$BJ10,1,'Plumbing - EMPL Agg'!R$3)=0,NA(),INDEX('DLX - EMPL'!$C10:$BJ10,1,'Plumbing - EMPL Agg'!R$3))</f>
        <v>789</v>
      </c>
      <c r="S9">
        <f>IF(INDEX('DLX - EMPL'!$C10:$BJ10,1,'Plumbing - EMPL Agg'!S$3)=0,NA(),INDEX('DLX - EMPL'!$C10:$BJ10,1,'Plumbing - EMPL Agg'!S$3))</f>
        <v>308</v>
      </c>
      <c r="T9">
        <v>5734.4306670051501</v>
      </c>
      <c r="U9">
        <v>4637.1330151086104</v>
      </c>
      <c r="V9">
        <v>525.11718731917995</v>
      </c>
      <c r="W9">
        <v>678.66711825728999</v>
      </c>
      <c r="X9">
        <v>1097.2097826004699</v>
      </c>
      <c r="Y9">
        <v>600.67030428339206</v>
      </c>
      <c r="Z9">
        <v>393.14762234419402</v>
      </c>
      <c r="AA9">
        <v>739.42730574146401</v>
      </c>
      <c r="AB9">
        <v>343.276526269089</v>
      </c>
    </row>
    <row r="10" spans="1:28" x14ac:dyDescent="0.25">
      <c r="A10" s="7">
        <f>'DLX - EMPL'!B11</f>
        <v>36617</v>
      </c>
      <c r="B10">
        <f>IF(INDEX('DLX - EMPL'!$C11:$BB11,1,'Plumbing - EMPL Agg'!B$3)=0,NA(),INDEX('DLX - EMPL'!$C11:$BB11,1,'Plumbing - EMPL Agg'!B$3))</f>
        <v>3.8</v>
      </c>
      <c r="C10">
        <f>IF(INDEX('DLX - EMPL'!$C11:$BB11,1,'Plumbing - EMPL Agg'!C$3)=0,NA(),INDEX('DLX - EMPL'!$C11:$BB11,1,'Plumbing - EMPL Agg'!C$3))</f>
        <v>3.9</v>
      </c>
      <c r="D10">
        <f>IF(INDEX('DLX - EMPL'!$C11:$BB11,1,'Plumbing - EMPL Agg'!D$3)=0,NA(),INDEX('DLX - EMPL'!$C11:$BB11,1,'Plumbing - EMPL Agg'!D$3))</f>
        <v>5.8</v>
      </c>
      <c r="E10">
        <f>IF(INDEX('DLX - EMPL'!$C11:$BB11,1,'Plumbing - EMPL Agg'!E$3)=0,NA(),INDEX('DLX - EMPL'!$C11:$BB11,1,'Plumbing - EMPL Agg'!E$3))</f>
        <v>3.7</v>
      </c>
      <c r="F10" s="4">
        <f>'Plumbing - Trade transp utils'!H6</f>
        <v>3.9124973447567788</v>
      </c>
      <c r="G10">
        <f>IF(INDEX('DLX - EMPL'!$C11:$BB11,1,'Plumbing - EMPL Agg'!G$3)=0,NA(),INDEX('DLX - EMPL'!$C11:$BB11,1,'Plumbing - EMPL Agg'!G$3))</f>
        <v>4.5</v>
      </c>
      <c r="H10">
        <f>IF(INDEX('DLX - EMPL'!$C11:$BB11,1,'Plumbing - EMPL Agg'!H$3)=0,NA(),INDEX('DLX - EMPL'!$C11:$BB11,1,'Plumbing - EMPL Agg'!H$3))</f>
        <v>2.1</v>
      </c>
      <c r="I10">
        <f>IF(INDEX('DLX - EMPL'!$C11:$BB11,1,'Plumbing - EMPL Agg'!I$3)=0,NA(),INDEX('DLX - EMPL'!$C11:$BB11,1,'Plumbing - EMPL Agg'!I$3))</f>
        <v>6.1</v>
      </c>
      <c r="J10">
        <f>IF(INDEX('DLX - EMPL'!$C11:$BB11,1,'Plumbing - EMPL Agg'!J$3)=0,NA(),INDEX('DLX - EMPL'!$C11:$BB11,1,'Plumbing - EMPL Agg'!J$3))</f>
        <v>1.3</v>
      </c>
      <c r="K10">
        <f>IF(INDEX('DLX - EMPL'!$C11:$BJ11,1,'Plumbing - EMPL Agg'!K$3)=0,NA(),INDEX('DLX - EMPL'!$C11:$BJ11,1,'Plumbing - EMPL Agg'!K$3))</f>
        <v>5481</v>
      </c>
      <c r="L10">
        <f>IF(INDEX('DLX - EMPL'!$C11:$BJ11,1,'Plumbing - EMPL Agg'!L$3)=0,NA(),INDEX('DLX - EMPL'!$C11:$BJ11,1,'Plumbing - EMPL Agg'!L$3))</f>
        <v>4223</v>
      </c>
      <c r="M10">
        <f>IF(INDEX('DLX - EMPL'!$C11:$BJ11,1,'Plumbing - EMPL Agg'!M$3)=0,NA(),INDEX('DLX - EMPL'!$C11:$BJ11,1,'Plumbing - EMPL Agg'!M$3))</f>
        <v>447</v>
      </c>
      <c r="N10">
        <f>IF(INDEX('DLX - EMPL'!$C11:$BJ11,1,'Plumbing - EMPL Agg'!N$3)=0,NA(),INDEX('DLX - EMPL'!$C11:$BJ11,1,'Plumbing - EMPL Agg'!N$3))</f>
        <v>736</v>
      </c>
      <c r="O10" s="5">
        <f>'DLX - EMPL'!H11+'DLX - EMPL'!J11</f>
        <v>984</v>
      </c>
      <c r="P10">
        <f>IF(INDEX('DLX - EMPL'!$C11:$BJ11,1,'Plumbing - EMPL Agg'!P$3)=0,NA(),INDEX('DLX - EMPL'!$C11:$BJ11,1,'Plumbing - EMPL Agg'!P$3))</f>
        <v>517</v>
      </c>
      <c r="Q10">
        <f>IF(INDEX('DLX - EMPL'!$C11:$BJ11,1,'Plumbing - EMPL Agg'!Q$3)=0,NA(),INDEX('DLX - EMPL'!$C11:$BJ11,1,'Plumbing - EMPL Agg'!Q$3))</f>
        <v>329</v>
      </c>
      <c r="R10">
        <f>IF(INDEX('DLX - EMPL'!$C11:$BJ11,1,'Plumbing - EMPL Agg'!R$3)=0,NA(),INDEX('DLX - EMPL'!$C11:$BJ11,1,'Plumbing - EMPL Agg'!R$3))</f>
        <v>658</v>
      </c>
      <c r="S10">
        <f>IF(INDEX('DLX - EMPL'!$C11:$BJ11,1,'Plumbing - EMPL Agg'!S$3)=0,NA(),INDEX('DLX - EMPL'!$C11:$BJ11,1,'Plumbing - EMPL Agg'!S$3))</f>
        <v>261</v>
      </c>
      <c r="T10">
        <v>5431.44897890417</v>
      </c>
      <c r="U10">
        <v>4304.1216179360699</v>
      </c>
      <c r="V10">
        <v>425.62023133500003</v>
      </c>
      <c r="W10">
        <v>703.24696018633995</v>
      </c>
      <c r="X10">
        <v>1006.87387242995</v>
      </c>
      <c r="Y10">
        <v>542.59884694381003</v>
      </c>
      <c r="Z10">
        <v>379.85083164121602</v>
      </c>
      <c r="AA10">
        <v>678.88678186971401</v>
      </c>
      <c r="AB10">
        <v>314.78178013293302</v>
      </c>
    </row>
    <row r="11" spans="1:28" x14ac:dyDescent="0.25">
      <c r="A11" s="7">
        <f>'DLX - EMPL'!B12</f>
        <v>36647</v>
      </c>
      <c r="B11">
        <f>IF(INDEX('DLX - EMPL'!$C12:$BB12,1,'Plumbing - EMPL Agg'!B$3)=0,NA(),INDEX('DLX - EMPL'!$C12:$BB12,1,'Plumbing - EMPL Agg'!B$3))</f>
        <v>4</v>
      </c>
      <c r="C11">
        <f>IF(INDEX('DLX - EMPL'!$C12:$BB12,1,'Plumbing - EMPL Agg'!C$3)=0,NA(),INDEX('DLX - EMPL'!$C12:$BB12,1,'Plumbing - EMPL Agg'!C$3))</f>
        <v>4</v>
      </c>
      <c r="D11">
        <f>IF(INDEX('DLX - EMPL'!$C12:$BB12,1,'Plumbing - EMPL Agg'!D$3)=0,NA(),INDEX('DLX - EMPL'!$C12:$BB12,1,'Plumbing - EMPL Agg'!D$3))</f>
        <v>5</v>
      </c>
      <c r="E11">
        <f>IF(INDEX('DLX - EMPL'!$C12:$BB12,1,'Plumbing - EMPL Agg'!E$3)=0,NA(),INDEX('DLX - EMPL'!$C12:$BB12,1,'Plumbing - EMPL Agg'!E$3))</f>
        <v>3.4</v>
      </c>
      <c r="F11" s="4">
        <f>'Plumbing - Trade transp utils'!H7</f>
        <v>4.0545717138577846</v>
      </c>
      <c r="G11">
        <f>IF(INDEX('DLX - EMPL'!$C12:$BB12,1,'Plumbing - EMPL Agg'!G$3)=0,NA(),INDEX('DLX - EMPL'!$C12:$BB12,1,'Plumbing - EMPL Agg'!G$3))</f>
        <v>4.7</v>
      </c>
      <c r="H11">
        <f>IF(INDEX('DLX - EMPL'!$C12:$BB12,1,'Plumbing - EMPL Agg'!H$3)=0,NA(),INDEX('DLX - EMPL'!$C12:$BB12,1,'Plumbing - EMPL Agg'!H$3))</f>
        <v>2.7</v>
      </c>
      <c r="I11">
        <f>IF(INDEX('DLX - EMPL'!$C12:$BB12,1,'Plumbing - EMPL Agg'!I$3)=0,NA(),INDEX('DLX - EMPL'!$C12:$BB12,1,'Plumbing - EMPL Agg'!I$3))</f>
        <v>6.2</v>
      </c>
      <c r="J11">
        <f>IF(INDEX('DLX - EMPL'!$C12:$BB12,1,'Plumbing - EMPL Agg'!J$3)=0,NA(),INDEX('DLX - EMPL'!$C12:$BB12,1,'Plumbing - EMPL Agg'!J$3))</f>
        <v>1.9</v>
      </c>
      <c r="K11">
        <f>IF(INDEX('DLX - EMPL'!$C12:$BJ12,1,'Plumbing - EMPL Agg'!K$3)=0,NA(),INDEX('DLX - EMPL'!$C12:$BJ12,1,'Plumbing - EMPL Agg'!K$3))</f>
        <v>5758</v>
      </c>
      <c r="L11">
        <f>IF(INDEX('DLX - EMPL'!$C12:$BJ12,1,'Plumbing - EMPL Agg'!L$3)=0,NA(),INDEX('DLX - EMPL'!$C12:$BJ12,1,'Plumbing - EMPL Agg'!L$3))</f>
        <v>4360</v>
      </c>
      <c r="M11">
        <f>IF(INDEX('DLX - EMPL'!$C12:$BJ12,1,'Plumbing - EMPL Agg'!M$3)=0,NA(),INDEX('DLX - EMPL'!$C12:$BJ12,1,'Plumbing - EMPL Agg'!M$3))</f>
        <v>397</v>
      </c>
      <c r="N11">
        <f>IF(INDEX('DLX - EMPL'!$C12:$BJ12,1,'Plumbing - EMPL Agg'!N$3)=0,NA(),INDEX('DLX - EMPL'!$C12:$BJ12,1,'Plumbing - EMPL Agg'!N$3))</f>
        <v>685</v>
      </c>
      <c r="O11" s="5">
        <f>'DLX - EMPL'!H12+'DLX - EMPL'!J12</f>
        <v>1011</v>
      </c>
      <c r="P11">
        <f>IF(INDEX('DLX - EMPL'!$C12:$BJ12,1,'Plumbing - EMPL Agg'!P$3)=0,NA(),INDEX('DLX - EMPL'!$C12:$BJ12,1,'Plumbing - EMPL Agg'!P$3))</f>
        <v>561</v>
      </c>
      <c r="Q11">
        <f>IF(INDEX('DLX - EMPL'!$C12:$BJ12,1,'Plumbing - EMPL Agg'!Q$3)=0,NA(),INDEX('DLX - EMPL'!$C12:$BJ12,1,'Plumbing - EMPL Agg'!Q$3))</f>
        <v>423</v>
      </c>
      <c r="R11">
        <f>IF(INDEX('DLX - EMPL'!$C12:$BJ12,1,'Plumbing - EMPL Agg'!R$3)=0,NA(),INDEX('DLX - EMPL'!$C12:$BJ12,1,'Plumbing - EMPL Agg'!R$3))</f>
        <v>675</v>
      </c>
      <c r="S11">
        <f>IF(INDEX('DLX - EMPL'!$C12:$BJ12,1,'Plumbing - EMPL Agg'!S$3)=0,NA(),INDEX('DLX - EMPL'!$C12:$BJ12,1,'Plumbing - EMPL Agg'!S$3))</f>
        <v>369</v>
      </c>
      <c r="T11">
        <v>5777.4598110831203</v>
      </c>
      <c r="U11">
        <v>4578.9647771087402</v>
      </c>
      <c r="V11">
        <v>486.89668036868102</v>
      </c>
      <c r="W11">
        <v>703.710830188469</v>
      </c>
      <c r="X11">
        <v>1049.9635837732001</v>
      </c>
      <c r="Y11">
        <v>576.81196002851505</v>
      </c>
      <c r="Z11">
        <v>449.06383875069298</v>
      </c>
      <c r="AA11">
        <v>709.98753358765305</v>
      </c>
      <c r="AB11">
        <v>418.09627006678102</v>
      </c>
    </row>
    <row r="12" spans="1:28" x14ac:dyDescent="0.25">
      <c r="A12" s="7">
        <f>'DLX - EMPL'!B13</f>
        <v>36678</v>
      </c>
      <c r="B12">
        <f>IF(INDEX('DLX - EMPL'!$C13:$BB13,1,'Plumbing - EMPL Agg'!B$3)=0,NA(),INDEX('DLX - EMPL'!$C13:$BB13,1,'Plumbing - EMPL Agg'!B$3))</f>
        <v>4</v>
      </c>
      <c r="C12">
        <f>IF(INDEX('DLX - EMPL'!$C13:$BB13,1,'Plumbing - EMPL Agg'!C$3)=0,NA(),INDEX('DLX - EMPL'!$C13:$BB13,1,'Plumbing - EMPL Agg'!C$3))</f>
        <v>4</v>
      </c>
      <c r="D12">
        <f>IF(INDEX('DLX - EMPL'!$C13:$BB13,1,'Plumbing - EMPL Agg'!D$3)=0,NA(),INDEX('DLX - EMPL'!$C13:$BB13,1,'Plumbing - EMPL Agg'!D$3))</f>
        <v>4.5999999999999996</v>
      </c>
      <c r="E12">
        <f>IF(INDEX('DLX - EMPL'!$C13:$BB13,1,'Plumbing - EMPL Agg'!E$3)=0,NA(),INDEX('DLX - EMPL'!$C13:$BB13,1,'Plumbing - EMPL Agg'!E$3))</f>
        <v>3.1</v>
      </c>
      <c r="F12" s="4">
        <f>'Plumbing - Trade transp utils'!H8</f>
        <v>4.0703893881044078</v>
      </c>
      <c r="G12">
        <f>IF(INDEX('DLX - EMPL'!$C13:$BB13,1,'Plumbing - EMPL Agg'!G$3)=0,NA(),INDEX('DLX - EMPL'!$C13:$BB13,1,'Plumbing - EMPL Agg'!G$3))</f>
        <v>4.4000000000000004</v>
      </c>
      <c r="H12">
        <f>IF(INDEX('DLX - EMPL'!$C13:$BB13,1,'Plumbing - EMPL Agg'!H$3)=0,NA(),INDEX('DLX - EMPL'!$C13:$BB13,1,'Plumbing - EMPL Agg'!H$3))</f>
        <v>2.9</v>
      </c>
      <c r="I12">
        <f>IF(INDEX('DLX - EMPL'!$C13:$BB13,1,'Plumbing - EMPL Agg'!I$3)=0,NA(),INDEX('DLX - EMPL'!$C13:$BB13,1,'Plumbing - EMPL Agg'!I$3))</f>
        <v>7.3</v>
      </c>
      <c r="J12">
        <f>IF(INDEX('DLX - EMPL'!$C13:$BB13,1,'Plumbing - EMPL Agg'!J$3)=0,NA(),INDEX('DLX - EMPL'!$C13:$BB13,1,'Plumbing - EMPL Agg'!J$3))</f>
        <v>3.1</v>
      </c>
      <c r="K12">
        <f>IF(INDEX('DLX - EMPL'!$C13:$BJ13,1,'Plumbing - EMPL Agg'!K$3)=0,NA(),INDEX('DLX - EMPL'!$C13:$BJ13,1,'Plumbing - EMPL Agg'!K$3))</f>
        <v>5651</v>
      </c>
      <c r="L12">
        <f>IF(INDEX('DLX - EMPL'!$C13:$BJ13,1,'Plumbing - EMPL Agg'!L$3)=0,NA(),INDEX('DLX - EMPL'!$C13:$BJ13,1,'Plumbing - EMPL Agg'!L$3))</f>
        <v>4416</v>
      </c>
      <c r="M12">
        <f>IF(INDEX('DLX - EMPL'!$C13:$BJ13,1,'Plumbing - EMPL Agg'!M$3)=0,NA(),INDEX('DLX - EMPL'!$C13:$BJ13,1,'Plumbing - EMPL Agg'!M$3))</f>
        <v>389</v>
      </c>
      <c r="N12">
        <f>IF(INDEX('DLX - EMPL'!$C13:$BJ13,1,'Plumbing - EMPL Agg'!N$3)=0,NA(),INDEX('DLX - EMPL'!$C13:$BJ13,1,'Plumbing - EMPL Agg'!N$3))</f>
        <v>621</v>
      </c>
      <c r="O12" s="5">
        <f>'DLX - EMPL'!H13+'DLX - EMPL'!J13</f>
        <v>1020</v>
      </c>
      <c r="P12">
        <f>IF(INDEX('DLX - EMPL'!$C13:$BJ13,1,'Plumbing - EMPL Agg'!P$3)=0,NA(),INDEX('DLX - EMPL'!$C13:$BJ13,1,'Plumbing - EMPL Agg'!P$3))</f>
        <v>545</v>
      </c>
      <c r="Q12">
        <f>IF(INDEX('DLX - EMPL'!$C13:$BJ13,1,'Plumbing - EMPL Agg'!Q$3)=0,NA(),INDEX('DLX - EMPL'!$C13:$BJ13,1,'Plumbing - EMPL Agg'!Q$3))</f>
        <v>452</v>
      </c>
      <c r="R12">
        <f>IF(INDEX('DLX - EMPL'!$C13:$BJ13,1,'Plumbing - EMPL Agg'!R$3)=0,NA(),INDEX('DLX - EMPL'!$C13:$BJ13,1,'Plumbing - EMPL Agg'!R$3))</f>
        <v>833</v>
      </c>
      <c r="S12">
        <f>IF(INDEX('DLX - EMPL'!$C13:$BJ13,1,'Plumbing - EMPL Agg'!S$3)=0,NA(),INDEX('DLX - EMPL'!$C13:$BJ13,1,'Plumbing - EMPL Agg'!S$3))</f>
        <v>602</v>
      </c>
      <c r="T12">
        <v>5679.8756491488402</v>
      </c>
      <c r="U12">
        <v>4403.0657819596599</v>
      </c>
      <c r="V12">
        <v>503.35802077089699</v>
      </c>
      <c r="W12">
        <v>630.067423105937</v>
      </c>
      <c r="X12">
        <v>976.67427094780999</v>
      </c>
      <c r="Y12">
        <v>549.67781474146102</v>
      </c>
      <c r="Z12">
        <v>401.81250044116001</v>
      </c>
      <c r="AA12">
        <v>776.75655246271106</v>
      </c>
      <c r="AB12">
        <v>495.95059079198802</v>
      </c>
    </row>
    <row r="13" spans="1:28" x14ac:dyDescent="0.25">
      <c r="A13" s="7">
        <f>'DLX - EMPL'!B14</f>
        <v>36708</v>
      </c>
      <c r="B13">
        <f>IF(INDEX('DLX - EMPL'!$C14:$BB14,1,'Plumbing - EMPL Agg'!B$3)=0,NA(),INDEX('DLX - EMPL'!$C14:$BB14,1,'Plumbing - EMPL Agg'!B$3))</f>
        <v>4</v>
      </c>
      <c r="C13">
        <f>IF(INDEX('DLX - EMPL'!$C14:$BB14,1,'Plumbing - EMPL Agg'!C$3)=0,NA(),INDEX('DLX - EMPL'!$C14:$BB14,1,'Plumbing - EMPL Agg'!C$3))</f>
        <v>4.0999999999999996</v>
      </c>
      <c r="D13">
        <f>IF(INDEX('DLX - EMPL'!$C14:$BB14,1,'Plumbing - EMPL Agg'!D$3)=0,NA(),INDEX('DLX - EMPL'!$C14:$BB14,1,'Plumbing - EMPL Agg'!D$3))</f>
        <v>4.4000000000000004</v>
      </c>
      <c r="E13">
        <f>IF(INDEX('DLX - EMPL'!$C14:$BB14,1,'Plumbing - EMPL Agg'!E$3)=0,NA(),INDEX('DLX - EMPL'!$C14:$BB14,1,'Plumbing - EMPL Agg'!E$3))</f>
        <v>3.6</v>
      </c>
      <c r="F13" s="4">
        <f>'Plumbing - Trade transp utils'!H9</f>
        <v>4.0461168626074748</v>
      </c>
      <c r="G13">
        <f>IF(INDEX('DLX - EMPL'!$C14:$BB14,1,'Plumbing - EMPL Agg'!G$3)=0,NA(),INDEX('DLX - EMPL'!$C14:$BB14,1,'Plumbing - EMPL Agg'!G$3))</f>
        <v>5.0999999999999996</v>
      </c>
      <c r="H13">
        <f>IF(INDEX('DLX - EMPL'!$C14:$BB14,1,'Plumbing - EMPL Agg'!H$3)=0,NA(),INDEX('DLX - EMPL'!$C14:$BB14,1,'Plumbing - EMPL Agg'!H$3))</f>
        <v>3.1</v>
      </c>
      <c r="I13">
        <f>IF(INDEX('DLX - EMPL'!$C14:$BB14,1,'Plumbing - EMPL Agg'!I$3)=0,NA(),INDEX('DLX - EMPL'!$C14:$BB14,1,'Plumbing - EMPL Agg'!I$3))</f>
        <v>6.8</v>
      </c>
      <c r="J13">
        <f>IF(INDEX('DLX - EMPL'!$C14:$BB14,1,'Plumbing - EMPL Agg'!J$3)=0,NA(),INDEX('DLX - EMPL'!$C14:$BB14,1,'Plumbing - EMPL Agg'!J$3))</f>
        <v>2.9</v>
      </c>
      <c r="K13">
        <f>IF(INDEX('DLX - EMPL'!$C14:$BJ14,1,'Plumbing - EMPL Agg'!K$3)=0,NA(),INDEX('DLX - EMPL'!$C14:$BJ14,1,'Plumbing - EMPL Agg'!K$3))</f>
        <v>5747</v>
      </c>
      <c r="L13">
        <f>IF(INDEX('DLX - EMPL'!$C14:$BJ14,1,'Plumbing - EMPL Agg'!L$3)=0,NA(),INDEX('DLX - EMPL'!$C14:$BJ14,1,'Plumbing - EMPL Agg'!L$3))</f>
        <v>4564</v>
      </c>
      <c r="M13">
        <f>IF(INDEX('DLX - EMPL'!$C14:$BJ14,1,'Plumbing - EMPL Agg'!M$3)=0,NA(),INDEX('DLX - EMPL'!$C14:$BJ14,1,'Plumbing - EMPL Agg'!M$3))</f>
        <v>384</v>
      </c>
      <c r="N13">
        <f>IF(INDEX('DLX - EMPL'!$C14:$BJ14,1,'Plumbing - EMPL Agg'!N$3)=0,NA(),INDEX('DLX - EMPL'!$C14:$BJ14,1,'Plumbing - EMPL Agg'!N$3))</f>
        <v>708</v>
      </c>
      <c r="O13" s="5">
        <f>'DLX - EMPL'!H14+'DLX - EMPL'!J14</f>
        <v>1020</v>
      </c>
      <c r="P13">
        <f>IF(INDEX('DLX - EMPL'!$C14:$BJ14,1,'Plumbing - EMPL Agg'!P$3)=0,NA(),INDEX('DLX - EMPL'!$C14:$BJ14,1,'Plumbing - EMPL Agg'!P$3))</f>
        <v>636</v>
      </c>
      <c r="Q13">
        <f>IF(INDEX('DLX - EMPL'!$C14:$BJ14,1,'Plumbing - EMPL Agg'!Q$3)=0,NA(),INDEX('DLX - EMPL'!$C14:$BJ14,1,'Plumbing - EMPL Agg'!Q$3))</f>
        <v>478</v>
      </c>
      <c r="R13">
        <f>IF(INDEX('DLX - EMPL'!$C14:$BJ14,1,'Plumbing - EMPL Agg'!R$3)=0,NA(),INDEX('DLX - EMPL'!$C14:$BJ14,1,'Plumbing - EMPL Agg'!R$3))</f>
        <v>786</v>
      </c>
      <c r="S13">
        <f>IF(INDEX('DLX - EMPL'!$C14:$BJ14,1,'Plumbing - EMPL Agg'!S$3)=0,NA(),INDEX('DLX - EMPL'!$C14:$BJ14,1,'Plumbing - EMPL Agg'!S$3))</f>
        <v>541</v>
      </c>
      <c r="T13">
        <v>5787.3877622718301</v>
      </c>
      <c r="U13">
        <v>4601.59455677387</v>
      </c>
      <c r="V13">
        <v>507.42389066251701</v>
      </c>
      <c r="W13">
        <v>700.77737096661303</v>
      </c>
      <c r="X13">
        <v>1054.21107961914</v>
      </c>
      <c r="Y13">
        <v>637.97174434679505</v>
      </c>
      <c r="Z13">
        <v>414.070416335929</v>
      </c>
      <c r="AA13">
        <v>760.451922365938</v>
      </c>
      <c r="AB13">
        <v>420.32422922903902</v>
      </c>
    </row>
    <row r="14" spans="1:28" x14ac:dyDescent="0.25">
      <c r="A14" s="7">
        <f>'DLX - EMPL'!B15</f>
        <v>36739</v>
      </c>
      <c r="B14">
        <f>IF(INDEX('DLX - EMPL'!$C15:$BB15,1,'Plumbing - EMPL Agg'!B$3)=0,NA(),INDEX('DLX - EMPL'!$C15:$BB15,1,'Plumbing - EMPL Agg'!B$3))</f>
        <v>4.0999999999999996</v>
      </c>
      <c r="C14">
        <f>IF(INDEX('DLX - EMPL'!$C15:$BB15,1,'Plumbing - EMPL Agg'!C$3)=0,NA(),INDEX('DLX - EMPL'!$C15:$BB15,1,'Plumbing - EMPL Agg'!C$3))</f>
        <v>4</v>
      </c>
      <c r="D14">
        <f>IF(INDEX('DLX - EMPL'!$C15:$BB15,1,'Plumbing - EMPL Agg'!D$3)=0,NA(),INDEX('DLX - EMPL'!$C15:$BB15,1,'Plumbing - EMPL Agg'!D$3))</f>
        <v>5.0999999999999996</v>
      </c>
      <c r="E14">
        <f>IF(INDEX('DLX - EMPL'!$C15:$BB15,1,'Plumbing - EMPL Agg'!E$3)=0,NA(),INDEX('DLX - EMPL'!$C15:$BB15,1,'Plumbing - EMPL Agg'!E$3))</f>
        <v>3.4</v>
      </c>
      <c r="F14" s="4">
        <f>'Plumbing - Trade transp utils'!H10</f>
        <v>4.0571822918463818</v>
      </c>
      <c r="G14">
        <f>IF(INDEX('DLX - EMPL'!$C15:$BB15,1,'Plumbing - EMPL Agg'!G$3)=0,NA(),INDEX('DLX - EMPL'!$C15:$BB15,1,'Plumbing - EMPL Agg'!G$3))</f>
        <v>4.8</v>
      </c>
      <c r="H14">
        <f>IF(INDEX('DLX - EMPL'!$C15:$BB15,1,'Plumbing - EMPL Agg'!H$3)=0,NA(),INDEX('DLX - EMPL'!$C15:$BB15,1,'Plumbing - EMPL Agg'!H$3))</f>
        <v>2.9</v>
      </c>
      <c r="I14">
        <f>IF(INDEX('DLX - EMPL'!$C15:$BB15,1,'Plumbing - EMPL Agg'!I$3)=0,NA(),INDEX('DLX - EMPL'!$C15:$BB15,1,'Plumbing - EMPL Agg'!I$3))</f>
        <v>6</v>
      </c>
      <c r="J14">
        <f>IF(INDEX('DLX - EMPL'!$C15:$BB15,1,'Plumbing - EMPL Agg'!J$3)=0,NA(),INDEX('DLX - EMPL'!$C15:$BB15,1,'Plumbing - EMPL Agg'!J$3))</f>
        <v>3.1</v>
      </c>
      <c r="K14">
        <f>IF(INDEX('DLX - EMPL'!$C15:$BJ15,1,'Plumbing - EMPL Agg'!K$3)=0,NA(),INDEX('DLX - EMPL'!$C15:$BJ15,1,'Plumbing - EMPL Agg'!K$3))</f>
        <v>5853</v>
      </c>
      <c r="L14">
        <f>IF(INDEX('DLX - EMPL'!$C15:$BJ15,1,'Plumbing - EMPL Agg'!L$3)=0,NA(),INDEX('DLX - EMPL'!$C15:$BJ15,1,'Plumbing - EMPL Agg'!L$3))</f>
        <v>4457</v>
      </c>
      <c r="M14">
        <f>IF(INDEX('DLX - EMPL'!$C15:$BJ15,1,'Plumbing - EMPL Agg'!M$3)=0,NA(),INDEX('DLX - EMPL'!$C15:$BJ15,1,'Plumbing - EMPL Agg'!M$3))</f>
        <v>446</v>
      </c>
      <c r="N14">
        <f>IF(INDEX('DLX - EMPL'!$C15:$BJ15,1,'Plumbing - EMPL Agg'!N$3)=0,NA(),INDEX('DLX - EMPL'!$C15:$BJ15,1,'Plumbing - EMPL Agg'!N$3))</f>
        <v>685</v>
      </c>
      <c r="O14" s="5">
        <f>'DLX - EMPL'!H15+'DLX - EMPL'!J15</f>
        <v>1051</v>
      </c>
      <c r="P14">
        <f>IF(INDEX('DLX - EMPL'!$C15:$BJ15,1,'Plumbing - EMPL Agg'!P$3)=0,NA(),INDEX('DLX - EMPL'!$C15:$BJ15,1,'Plumbing - EMPL Agg'!P$3))</f>
        <v>584</v>
      </c>
      <c r="Q14">
        <f>IF(INDEX('DLX - EMPL'!$C15:$BJ15,1,'Plumbing - EMPL Agg'!Q$3)=0,NA(),INDEX('DLX - EMPL'!$C15:$BJ15,1,'Plumbing - EMPL Agg'!Q$3))</f>
        <v>450</v>
      </c>
      <c r="R14">
        <f>IF(INDEX('DLX - EMPL'!$C15:$BJ15,1,'Plumbing - EMPL Agg'!R$3)=0,NA(),INDEX('DLX - EMPL'!$C15:$BJ15,1,'Plumbing - EMPL Agg'!R$3))</f>
        <v>675</v>
      </c>
      <c r="S14">
        <f>IF(INDEX('DLX - EMPL'!$C15:$BJ15,1,'Plumbing - EMPL Agg'!S$3)=0,NA(),INDEX('DLX - EMPL'!$C15:$BJ15,1,'Plumbing - EMPL Agg'!S$3))</f>
        <v>581</v>
      </c>
      <c r="T14">
        <v>5836.8141361759799</v>
      </c>
      <c r="U14">
        <v>4613.8438142163304</v>
      </c>
      <c r="V14">
        <v>536.68654332844596</v>
      </c>
      <c r="W14">
        <v>712.28661851204799</v>
      </c>
      <c r="X14">
        <v>1091.46791667458</v>
      </c>
      <c r="Y14">
        <v>624.23870949621698</v>
      </c>
      <c r="Z14">
        <v>388.56450331490799</v>
      </c>
      <c r="AA14">
        <v>723.78089051248401</v>
      </c>
      <c r="AB14">
        <v>458.61265454613999</v>
      </c>
    </row>
    <row r="15" spans="1:28" x14ac:dyDescent="0.25">
      <c r="A15" s="7">
        <f>'DLX - EMPL'!B16</f>
        <v>36770</v>
      </c>
      <c r="B15">
        <f>IF(INDEX('DLX - EMPL'!$C16:$BB16,1,'Plumbing - EMPL Agg'!B$3)=0,NA(),INDEX('DLX - EMPL'!$C16:$BB16,1,'Plumbing - EMPL Agg'!B$3))</f>
        <v>3.9</v>
      </c>
      <c r="C15">
        <f>IF(INDEX('DLX - EMPL'!$C16:$BB16,1,'Plumbing - EMPL Agg'!C$3)=0,NA(),INDEX('DLX - EMPL'!$C16:$BB16,1,'Plumbing - EMPL Agg'!C$3))</f>
        <v>3.8</v>
      </c>
      <c r="D15">
        <f>IF(INDEX('DLX - EMPL'!$C16:$BB16,1,'Plumbing - EMPL Agg'!D$3)=0,NA(),INDEX('DLX - EMPL'!$C16:$BB16,1,'Plumbing - EMPL Agg'!D$3))</f>
        <v>4.5999999999999996</v>
      </c>
      <c r="E15">
        <f>IF(INDEX('DLX - EMPL'!$C16:$BB16,1,'Plumbing - EMPL Agg'!E$3)=0,NA(),INDEX('DLX - EMPL'!$C16:$BB16,1,'Plumbing - EMPL Agg'!E$3))</f>
        <v>3.4</v>
      </c>
      <c r="F15" s="4">
        <f>'Plumbing - Trade transp utils'!H11</f>
        <v>4.0728986370484561</v>
      </c>
      <c r="G15">
        <f>IF(INDEX('DLX - EMPL'!$C16:$BB16,1,'Plumbing - EMPL Agg'!G$3)=0,NA(),INDEX('DLX - EMPL'!$C16:$BB16,1,'Plumbing - EMPL Agg'!G$3))</f>
        <v>4.5999999999999996</v>
      </c>
      <c r="H15">
        <f>IF(INDEX('DLX - EMPL'!$C16:$BB16,1,'Plumbing - EMPL Agg'!H$3)=0,NA(),INDEX('DLX - EMPL'!$C16:$BB16,1,'Plumbing - EMPL Agg'!H$3))</f>
        <v>2.6</v>
      </c>
      <c r="I15">
        <f>IF(INDEX('DLX - EMPL'!$C16:$BB16,1,'Plumbing - EMPL Agg'!I$3)=0,NA(),INDEX('DLX - EMPL'!$C16:$BB16,1,'Plumbing - EMPL Agg'!I$3))</f>
        <v>5.9</v>
      </c>
      <c r="J15">
        <f>IF(INDEX('DLX - EMPL'!$C16:$BB16,1,'Plumbing - EMPL Agg'!J$3)=0,NA(),INDEX('DLX - EMPL'!$C16:$BB16,1,'Plumbing - EMPL Agg'!J$3))</f>
        <v>2.1</v>
      </c>
      <c r="K15">
        <f>IF(INDEX('DLX - EMPL'!$C16:$BJ16,1,'Plumbing - EMPL Agg'!K$3)=0,NA(),INDEX('DLX - EMPL'!$C16:$BJ16,1,'Plumbing - EMPL Agg'!K$3))</f>
        <v>5625</v>
      </c>
      <c r="L15">
        <f>IF(INDEX('DLX - EMPL'!$C16:$BJ16,1,'Plumbing - EMPL Agg'!L$3)=0,NA(),INDEX('DLX - EMPL'!$C16:$BJ16,1,'Plumbing - EMPL Agg'!L$3))</f>
        <v>4229</v>
      </c>
      <c r="M15">
        <f>IF(INDEX('DLX - EMPL'!$C16:$BJ16,1,'Plumbing - EMPL Agg'!M$3)=0,NA(),INDEX('DLX - EMPL'!$C16:$BJ16,1,'Plumbing - EMPL Agg'!M$3))</f>
        <v>386</v>
      </c>
      <c r="N15">
        <f>IF(INDEX('DLX - EMPL'!$C16:$BJ16,1,'Plumbing - EMPL Agg'!N$3)=0,NA(),INDEX('DLX - EMPL'!$C16:$BJ16,1,'Plumbing - EMPL Agg'!N$3))</f>
        <v>667</v>
      </c>
      <c r="O15" s="5">
        <f>'DLX - EMPL'!H16+'DLX - EMPL'!J16</f>
        <v>1022</v>
      </c>
      <c r="P15">
        <f>IF(INDEX('DLX - EMPL'!$C16:$BJ16,1,'Plumbing - EMPL Agg'!P$3)=0,NA(),INDEX('DLX - EMPL'!$C16:$BJ16,1,'Plumbing - EMPL Agg'!P$3))</f>
        <v>559</v>
      </c>
      <c r="Q15">
        <f>IF(INDEX('DLX - EMPL'!$C16:$BJ16,1,'Plumbing - EMPL Agg'!Q$3)=0,NA(),INDEX('DLX - EMPL'!$C16:$BJ16,1,'Plumbing - EMPL Agg'!Q$3))</f>
        <v>398</v>
      </c>
      <c r="R15">
        <f>IF(INDEX('DLX - EMPL'!$C16:$BJ16,1,'Plumbing - EMPL Agg'!R$3)=0,NA(),INDEX('DLX - EMPL'!$C16:$BJ16,1,'Plumbing - EMPL Agg'!R$3))</f>
        <v>636</v>
      </c>
      <c r="S15">
        <f>IF(INDEX('DLX - EMPL'!$C16:$BJ16,1,'Plumbing - EMPL Agg'!S$3)=0,NA(),INDEX('DLX - EMPL'!$C16:$BJ16,1,'Plumbing - EMPL Agg'!S$3))</f>
        <v>406</v>
      </c>
      <c r="T15">
        <v>5698.9400890318502</v>
      </c>
      <c r="U15">
        <v>4540.8939855938497</v>
      </c>
      <c r="V15">
        <v>505.29823808735802</v>
      </c>
      <c r="W15">
        <v>726.80513158667202</v>
      </c>
      <c r="X15">
        <v>1092.45786957614</v>
      </c>
      <c r="Y15">
        <v>578.91667719598695</v>
      </c>
      <c r="Z15">
        <v>406.46547545492302</v>
      </c>
      <c r="AA15">
        <v>688.70204615554303</v>
      </c>
      <c r="AB15">
        <v>411.18560550242398</v>
      </c>
    </row>
    <row r="16" spans="1:28" x14ac:dyDescent="0.25">
      <c r="A16" s="7">
        <f>'DLX - EMPL'!B17</f>
        <v>36800</v>
      </c>
      <c r="B16">
        <f>IF(INDEX('DLX - EMPL'!$C17:$BB17,1,'Plumbing - EMPL Agg'!B$3)=0,NA(),INDEX('DLX - EMPL'!$C17:$BB17,1,'Plumbing - EMPL Agg'!B$3))</f>
        <v>3.9</v>
      </c>
      <c r="C16">
        <f>IF(INDEX('DLX - EMPL'!$C17:$BB17,1,'Plumbing - EMPL Agg'!C$3)=0,NA(),INDEX('DLX - EMPL'!$C17:$BB17,1,'Plumbing - EMPL Agg'!C$3))</f>
        <v>3.7</v>
      </c>
      <c r="D16">
        <f>IF(INDEX('DLX - EMPL'!$C17:$BB17,1,'Plumbing - EMPL Agg'!D$3)=0,NA(),INDEX('DLX - EMPL'!$C17:$BB17,1,'Plumbing - EMPL Agg'!D$3))</f>
        <v>4.9000000000000004</v>
      </c>
      <c r="E16">
        <f>IF(INDEX('DLX - EMPL'!$C17:$BB17,1,'Plumbing - EMPL Agg'!E$3)=0,NA(),INDEX('DLX - EMPL'!$C17:$BB17,1,'Plumbing - EMPL Agg'!E$3))</f>
        <v>3.6</v>
      </c>
      <c r="F16" s="4">
        <f>'Plumbing - Trade transp utils'!H12</f>
        <v>3.4659030930011614</v>
      </c>
      <c r="G16">
        <f>IF(INDEX('DLX - EMPL'!$C17:$BB17,1,'Plumbing - EMPL Agg'!G$3)=0,NA(),INDEX('DLX - EMPL'!$C17:$BB17,1,'Plumbing - EMPL Agg'!G$3))</f>
        <v>4.0999999999999996</v>
      </c>
      <c r="H16">
        <f>IF(INDEX('DLX - EMPL'!$C17:$BB17,1,'Plumbing - EMPL Agg'!H$3)=0,NA(),INDEX('DLX - EMPL'!$C17:$BB17,1,'Plumbing - EMPL Agg'!H$3))</f>
        <v>2.1</v>
      </c>
      <c r="I16">
        <f>IF(INDEX('DLX - EMPL'!$C17:$BB17,1,'Plumbing - EMPL Agg'!I$3)=0,NA(),INDEX('DLX - EMPL'!$C17:$BB17,1,'Plumbing - EMPL Agg'!I$3))</f>
        <v>6.5</v>
      </c>
      <c r="J16">
        <f>IF(INDEX('DLX - EMPL'!$C17:$BB17,1,'Plumbing - EMPL Agg'!J$3)=0,NA(),INDEX('DLX - EMPL'!$C17:$BB17,1,'Plumbing - EMPL Agg'!J$3))</f>
        <v>2</v>
      </c>
      <c r="K16">
        <f>IF(INDEX('DLX - EMPL'!$C17:$BJ17,1,'Plumbing - EMPL Agg'!K$3)=0,NA(),INDEX('DLX - EMPL'!$C17:$BJ17,1,'Plumbing - EMPL Agg'!K$3))</f>
        <v>5534</v>
      </c>
      <c r="L16">
        <f>IF(INDEX('DLX - EMPL'!$C17:$BJ17,1,'Plumbing - EMPL Agg'!L$3)=0,NA(),INDEX('DLX - EMPL'!$C17:$BJ17,1,'Plumbing - EMPL Agg'!L$3))</f>
        <v>4056</v>
      </c>
      <c r="M16">
        <f>IF(INDEX('DLX - EMPL'!$C17:$BJ17,1,'Plumbing - EMPL Agg'!M$3)=0,NA(),INDEX('DLX - EMPL'!$C17:$BJ17,1,'Plumbing - EMPL Agg'!M$3))</f>
        <v>417</v>
      </c>
      <c r="N16">
        <f>IF(INDEX('DLX - EMPL'!$C17:$BJ17,1,'Plumbing - EMPL Agg'!N$3)=0,NA(),INDEX('DLX - EMPL'!$C17:$BJ17,1,'Plumbing - EMPL Agg'!N$3))</f>
        <v>693</v>
      </c>
      <c r="O16" s="5">
        <f>'DLX - EMPL'!H17+'DLX - EMPL'!J17</f>
        <v>892</v>
      </c>
      <c r="P16">
        <f>IF(INDEX('DLX - EMPL'!$C17:$BJ17,1,'Plumbing - EMPL Agg'!P$3)=0,NA(),INDEX('DLX - EMPL'!$C17:$BJ17,1,'Plumbing - EMPL Agg'!P$3))</f>
        <v>504</v>
      </c>
      <c r="Q16">
        <f>IF(INDEX('DLX - EMPL'!$C17:$BJ17,1,'Plumbing - EMPL Agg'!Q$3)=0,NA(),INDEX('DLX - EMPL'!$C17:$BJ17,1,'Plumbing - EMPL Agg'!Q$3))</f>
        <v>339</v>
      </c>
      <c r="R16">
        <f>IF(INDEX('DLX - EMPL'!$C17:$BJ17,1,'Plumbing - EMPL Agg'!R$3)=0,NA(),INDEX('DLX - EMPL'!$C17:$BJ17,1,'Plumbing - EMPL Agg'!R$3))</f>
        <v>691</v>
      </c>
      <c r="S16">
        <f>IF(INDEX('DLX - EMPL'!$C17:$BJ17,1,'Plumbing - EMPL Agg'!S$3)=0,NA(),INDEX('DLX - EMPL'!$C17:$BJ17,1,'Plumbing - EMPL Agg'!S$3))</f>
        <v>391</v>
      </c>
      <c r="T16">
        <v>5563.3631688821097</v>
      </c>
      <c r="U16">
        <v>4363.9533087323798</v>
      </c>
      <c r="V16">
        <v>516.73122174888704</v>
      </c>
      <c r="W16">
        <v>748.46312990961701</v>
      </c>
      <c r="X16">
        <v>938.65251979384902</v>
      </c>
      <c r="Y16">
        <v>527.13359424361795</v>
      </c>
      <c r="Z16">
        <v>368.32734830945401</v>
      </c>
      <c r="AA16">
        <v>704.57854268007304</v>
      </c>
      <c r="AB16">
        <v>415.305339166181</v>
      </c>
    </row>
    <row r="17" spans="1:28" x14ac:dyDescent="0.25">
      <c r="A17" s="7">
        <f>'DLX - EMPL'!B18</f>
        <v>36831</v>
      </c>
      <c r="B17">
        <f>IF(INDEX('DLX - EMPL'!$C18:$BB18,1,'Plumbing - EMPL Agg'!B$3)=0,NA(),INDEX('DLX - EMPL'!$C18:$BB18,1,'Plumbing - EMPL Agg'!B$3))</f>
        <v>3.9</v>
      </c>
      <c r="C17">
        <f>IF(INDEX('DLX - EMPL'!$C18:$BB18,1,'Plumbing - EMPL Agg'!C$3)=0,NA(),INDEX('DLX - EMPL'!$C18:$BB18,1,'Plumbing - EMPL Agg'!C$3))</f>
        <v>3.7</v>
      </c>
      <c r="D17">
        <f>IF(INDEX('DLX - EMPL'!$C18:$BB18,1,'Plumbing - EMPL Agg'!D$3)=0,NA(),INDEX('DLX - EMPL'!$C18:$BB18,1,'Plumbing - EMPL Agg'!D$3))</f>
        <v>5.7</v>
      </c>
      <c r="E17">
        <f>IF(INDEX('DLX - EMPL'!$C18:$BB18,1,'Plumbing - EMPL Agg'!E$3)=0,NA(),INDEX('DLX - EMPL'!$C18:$BB18,1,'Plumbing - EMPL Agg'!E$3))</f>
        <v>3.4</v>
      </c>
      <c r="F17" s="4">
        <f>'Plumbing - Trade transp utils'!H13</f>
        <v>3.2580290537887708</v>
      </c>
      <c r="G17">
        <f>IF(INDEX('DLX - EMPL'!$C18:$BB18,1,'Plumbing - EMPL Agg'!G$3)=0,NA(),INDEX('DLX - EMPL'!$C18:$BB18,1,'Plumbing - EMPL Agg'!G$3))</f>
        <v>4.4000000000000004</v>
      </c>
      <c r="H17">
        <f>IF(INDEX('DLX - EMPL'!$C18:$BB18,1,'Plumbing - EMPL Agg'!H$3)=0,NA(),INDEX('DLX - EMPL'!$C18:$BB18,1,'Plumbing - EMPL Agg'!H$3))</f>
        <v>2.2000000000000002</v>
      </c>
      <c r="I17">
        <f>IF(INDEX('DLX - EMPL'!$C18:$BB18,1,'Plumbing - EMPL Agg'!I$3)=0,NA(),INDEX('DLX - EMPL'!$C18:$BB18,1,'Plumbing - EMPL Agg'!I$3))</f>
        <v>6.5</v>
      </c>
      <c r="J17">
        <f>IF(INDEX('DLX - EMPL'!$C18:$BB18,1,'Plumbing - EMPL Agg'!J$3)=0,NA(),INDEX('DLX - EMPL'!$C18:$BB18,1,'Plumbing - EMPL Agg'!J$3))</f>
        <v>1.9</v>
      </c>
      <c r="K17">
        <f>IF(INDEX('DLX - EMPL'!$C18:$BJ18,1,'Plumbing - EMPL Agg'!K$3)=0,NA(),INDEX('DLX - EMPL'!$C18:$BJ18,1,'Plumbing - EMPL Agg'!K$3))</f>
        <v>5639</v>
      </c>
      <c r="L17">
        <f>IF(INDEX('DLX - EMPL'!$C18:$BJ18,1,'Plumbing - EMPL Agg'!L$3)=0,NA(),INDEX('DLX - EMPL'!$C18:$BJ18,1,'Plumbing - EMPL Agg'!L$3))</f>
        <v>4104</v>
      </c>
      <c r="M17">
        <f>IF(INDEX('DLX - EMPL'!$C18:$BJ18,1,'Plumbing - EMPL Agg'!M$3)=0,NA(),INDEX('DLX - EMPL'!$C18:$BJ18,1,'Plumbing - EMPL Agg'!M$3))</f>
        <v>482</v>
      </c>
      <c r="N17">
        <f>IF(INDEX('DLX - EMPL'!$C18:$BJ18,1,'Plumbing - EMPL Agg'!N$3)=0,NA(),INDEX('DLX - EMPL'!$C18:$BJ18,1,'Plumbing - EMPL Agg'!N$3))</f>
        <v>672</v>
      </c>
      <c r="O17" s="5">
        <f>'DLX - EMPL'!H18+'DLX - EMPL'!J18</f>
        <v>830</v>
      </c>
      <c r="P17">
        <f>IF(INDEX('DLX - EMPL'!$C18:$BJ18,1,'Plumbing - EMPL Agg'!P$3)=0,NA(),INDEX('DLX - EMPL'!$C18:$BJ18,1,'Plumbing - EMPL Agg'!P$3))</f>
        <v>547</v>
      </c>
      <c r="Q17">
        <f>IF(INDEX('DLX - EMPL'!$C18:$BJ18,1,'Plumbing - EMPL Agg'!Q$3)=0,NA(),INDEX('DLX - EMPL'!$C18:$BJ18,1,'Plumbing - EMPL Agg'!Q$3))</f>
        <v>351</v>
      </c>
      <c r="R17">
        <f>IF(INDEX('DLX - EMPL'!$C18:$BJ18,1,'Plumbing - EMPL Agg'!R$3)=0,NA(),INDEX('DLX - EMPL'!$C18:$BJ18,1,'Plumbing - EMPL Agg'!R$3))</f>
        <v>694</v>
      </c>
      <c r="S17">
        <f>IF(INDEX('DLX - EMPL'!$C18:$BJ18,1,'Plumbing - EMPL Agg'!S$3)=0,NA(),INDEX('DLX - EMPL'!$C18:$BJ18,1,'Plumbing - EMPL Agg'!S$3))</f>
        <v>382</v>
      </c>
      <c r="T17">
        <v>5596.72168306</v>
      </c>
      <c r="U17">
        <v>4241.0362648887703</v>
      </c>
      <c r="V17">
        <v>523.12766332093702</v>
      </c>
      <c r="W17">
        <v>717.51143587662295</v>
      </c>
      <c r="X17">
        <v>852.26691956501804</v>
      </c>
      <c r="Y17">
        <v>555.81833641751598</v>
      </c>
      <c r="Z17">
        <v>377.86074608813499</v>
      </c>
      <c r="AA17">
        <v>693.81823215427005</v>
      </c>
      <c r="AB17">
        <v>416.83794632843899</v>
      </c>
    </row>
    <row r="18" spans="1:28" x14ac:dyDescent="0.25">
      <c r="A18" s="7">
        <f>'DLX - EMPL'!B19</f>
        <v>36861</v>
      </c>
      <c r="B18">
        <f>IF(INDEX('DLX - EMPL'!$C19:$BB19,1,'Plumbing - EMPL Agg'!B$3)=0,NA(),INDEX('DLX - EMPL'!$C19:$BB19,1,'Plumbing - EMPL Agg'!B$3))</f>
        <v>3.9</v>
      </c>
      <c r="C18">
        <f>IF(INDEX('DLX - EMPL'!$C19:$BB19,1,'Plumbing - EMPL Agg'!C$3)=0,NA(),INDEX('DLX - EMPL'!$C19:$BB19,1,'Plumbing - EMPL Agg'!C$3))</f>
        <v>3.7</v>
      </c>
      <c r="D18">
        <f>IF(INDEX('DLX - EMPL'!$C19:$BB19,1,'Plumbing - EMPL Agg'!D$3)=0,NA(),INDEX('DLX - EMPL'!$C19:$BB19,1,'Plumbing - EMPL Agg'!D$3))</f>
        <v>6.8</v>
      </c>
      <c r="E18">
        <f>IF(INDEX('DLX - EMPL'!$C19:$BB19,1,'Plumbing - EMPL Agg'!E$3)=0,NA(),INDEX('DLX - EMPL'!$C19:$BB19,1,'Plumbing - EMPL Agg'!E$3))</f>
        <v>3.3</v>
      </c>
      <c r="F18" s="4">
        <f>'Plumbing - Trade transp utils'!H14</f>
        <v>3.5439671419935284</v>
      </c>
      <c r="G18">
        <f>IF(INDEX('DLX - EMPL'!$C19:$BB19,1,'Plumbing - EMPL Agg'!G$3)=0,NA(),INDEX('DLX - EMPL'!$C19:$BB19,1,'Plumbing - EMPL Agg'!G$3))</f>
        <v>4.5</v>
      </c>
      <c r="H18">
        <f>IF(INDEX('DLX - EMPL'!$C19:$BB19,1,'Plumbing - EMPL Agg'!H$3)=0,NA(),INDEX('DLX - EMPL'!$C19:$BB19,1,'Plumbing - EMPL Agg'!H$3))</f>
        <v>1.8</v>
      </c>
      <c r="I18">
        <f>IF(INDEX('DLX - EMPL'!$C19:$BB19,1,'Plumbing - EMPL Agg'!I$3)=0,NA(),INDEX('DLX - EMPL'!$C19:$BB19,1,'Plumbing - EMPL Agg'!I$3))</f>
        <v>5.9</v>
      </c>
      <c r="J18">
        <f>IF(INDEX('DLX - EMPL'!$C19:$BB19,1,'Plumbing - EMPL Agg'!J$3)=0,NA(),INDEX('DLX - EMPL'!$C19:$BB19,1,'Plumbing - EMPL Agg'!J$3))</f>
        <v>1.8</v>
      </c>
      <c r="K18">
        <f>IF(INDEX('DLX - EMPL'!$C19:$BJ19,1,'Plumbing - EMPL Agg'!K$3)=0,NA(),INDEX('DLX - EMPL'!$C19:$BJ19,1,'Plumbing - EMPL Agg'!K$3))</f>
        <v>5634</v>
      </c>
      <c r="L18">
        <f>IF(INDEX('DLX - EMPL'!$C19:$BJ19,1,'Plumbing - EMPL Agg'!L$3)=0,NA(),INDEX('DLX - EMPL'!$C19:$BJ19,1,'Plumbing - EMPL Agg'!L$3))</f>
        <v>4150</v>
      </c>
      <c r="M18">
        <f>IF(INDEX('DLX - EMPL'!$C19:$BJ19,1,'Plumbing - EMPL Agg'!M$3)=0,NA(),INDEX('DLX - EMPL'!$C19:$BJ19,1,'Plumbing - EMPL Agg'!M$3))</f>
        <v>580</v>
      </c>
      <c r="N18">
        <f>IF(INDEX('DLX - EMPL'!$C19:$BJ19,1,'Plumbing - EMPL Agg'!N$3)=0,NA(),INDEX('DLX - EMPL'!$C19:$BJ19,1,'Plumbing - EMPL Agg'!N$3))</f>
        <v>653</v>
      </c>
      <c r="O18" s="5">
        <f>'DLX - EMPL'!H19+'DLX - EMPL'!J19</f>
        <v>883</v>
      </c>
      <c r="P18">
        <f>IF(INDEX('DLX - EMPL'!$C19:$BJ19,1,'Plumbing - EMPL Agg'!P$3)=0,NA(),INDEX('DLX - EMPL'!$C19:$BJ19,1,'Plumbing - EMPL Agg'!P$3))</f>
        <v>564</v>
      </c>
      <c r="Q18">
        <f>IF(INDEX('DLX - EMPL'!$C19:$BJ19,1,'Plumbing - EMPL Agg'!Q$3)=0,NA(),INDEX('DLX - EMPL'!$C19:$BJ19,1,'Plumbing - EMPL Agg'!Q$3))</f>
        <v>293</v>
      </c>
      <c r="R18">
        <f>IF(INDEX('DLX - EMPL'!$C19:$BJ19,1,'Plumbing - EMPL Agg'!R$3)=0,NA(),INDEX('DLX - EMPL'!$C19:$BJ19,1,'Plumbing - EMPL Agg'!R$3))</f>
        <v>639</v>
      </c>
      <c r="S18">
        <f>IF(INDEX('DLX - EMPL'!$C19:$BJ19,1,'Plumbing - EMPL Agg'!S$3)=0,NA(),INDEX('DLX - EMPL'!$C19:$BJ19,1,'Plumbing - EMPL Agg'!S$3))</f>
        <v>364</v>
      </c>
      <c r="T18">
        <v>5592.23733592601</v>
      </c>
      <c r="U18">
        <v>4244.6059531049004</v>
      </c>
      <c r="V18">
        <v>530.00022415249202</v>
      </c>
      <c r="W18">
        <v>662.68646206435403</v>
      </c>
      <c r="X18">
        <v>946.80359737669596</v>
      </c>
      <c r="Y18">
        <v>577.83182103638899</v>
      </c>
      <c r="Z18">
        <v>322.187471034353</v>
      </c>
      <c r="AA18">
        <v>701.05133550844596</v>
      </c>
      <c r="AB18">
        <v>418.28988491948002</v>
      </c>
    </row>
    <row r="19" spans="1:28" x14ac:dyDescent="0.25">
      <c r="A19" s="7">
        <f>'DLX - EMPL'!B20</f>
        <v>36892</v>
      </c>
      <c r="B19">
        <f>IF(INDEX('DLX - EMPL'!$C20:$BB20,1,'Plumbing - EMPL Agg'!B$3)=0,NA(),INDEX('DLX - EMPL'!$C20:$BB20,1,'Plumbing - EMPL Agg'!B$3))</f>
        <v>4.2</v>
      </c>
      <c r="C19">
        <f>IF(INDEX('DLX - EMPL'!$C20:$BB20,1,'Plumbing - EMPL Agg'!C$3)=0,NA(),INDEX('DLX - EMPL'!$C20:$BB20,1,'Plumbing - EMPL Agg'!C$3))</f>
        <v>4.9000000000000004</v>
      </c>
      <c r="D19">
        <f>IF(INDEX('DLX - EMPL'!$C20:$BB20,1,'Plumbing - EMPL Agg'!D$3)=0,NA(),INDEX('DLX - EMPL'!$C20:$BB20,1,'Plumbing - EMPL Agg'!D$3))</f>
        <v>9.8000000000000007</v>
      </c>
      <c r="E19">
        <f>IF(INDEX('DLX - EMPL'!$C20:$BB20,1,'Plumbing - EMPL Agg'!E$3)=0,NA(),INDEX('DLX - EMPL'!$C20:$BB20,1,'Plumbing - EMPL Agg'!E$3))</f>
        <v>4.5999999999999996</v>
      </c>
      <c r="F19" s="4">
        <f>'Plumbing - Trade transp utils'!H15</f>
        <v>4.4151792828685261</v>
      </c>
      <c r="G19">
        <f>IF(INDEX('DLX - EMPL'!$C20:$BB20,1,'Plumbing - EMPL Agg'!G$3)=0,NA(),INDEX('DLX - EMPL'!$C20:$BB20,1,'Plumbing - EMPL Agg'!G$3))</f>
        <v>5.8</v>
      </c>
      <c r="H19">
        <f>IF(INDEX('DLX - EMPL'!$C20:$BB20,1,'Plumbing - EMPL Agg'!H$3)=0,NA(),INDEX('DLX - EMPL'!$C20:$BB20,1,'Plumbing - EMPL Agg'!H$3))</f>
        <v>2.6</v>
      </c>
      <c r="I19">
        <f>IF(INDEX('DLX - EMPL'!$C20:$BB20,1,'Plumbing - EMPL Agg'!I$3)=0,NA(),INDEX('DLX - EMPL'!$C20:$BB20,1,'Plumbing - EMPL Agg'!I$3))</f>
        <v>7.7</v>
      </c>
      <c r="J19">
        <f>IF(INDEX('DLX - EMPL'!$C20:$BB20,1,'Plumbing - EMPL Agg'!J$3)=0,NA(),INDEX('DLX - EMPL'!$C20:$BB20,1,'Plumbing - EMPL Agg'!J$3))</f>
        <v>2.2999999999999998</v>
      </c>
      <c r="K19">
        <f>IF(INDEX('DLX - EMPL'!$C20:$BJ20,1,'Plumbing - EMPL Agg'!K$3)=0,NA(),INDEX('DLX - EMPL'!$C20:$BJ20,1,'Plumbing - EMPL Agg'!K$3))</f>
        <v>6023</v>
      </c>
      <c r="L19">
        <f>IF(INDEX('DLX - EMPL'!$C20:$BJ20,1,'Plumbing - EMPL Agg'!L$3)=0,NA(),INDEX('DLX - EMPL'!$C20:$BJ20,1,'Plumbing - EMPL Agg'!L$3))</f>
        <v>5418</v>
      </c>
      <c r="M19">
        <f>IF(INDEX('DLX - EMPL'!$C20:$BJ20,1,'Plumbing - EMPL Agg'!M$3)=0,NA(),INDEX('DLX - EMPL'!$C20:$BJ20,1,'Plumbing - EMPL Agg'!M$3))</f>
        <v>836</v>
      </c>
      <c r="N19">
        <f>IF(INDEX('DLX - EMPL'!$C20:$BJ20,1,'Plumbing - EMPL Agg'!N$3)=0,NA(),INDEX('DLX - EMPL'!$C20:$BJ20,1,'Plumbing - EMPL Agg'!N$3))</f>
        <v>911</v>
      </c>
      <c r="O19" s="5">
        <f>'DLX - EMPL'!H20+'DLX - EMPL'!J20</f>
        <v>1102</v>
      </c>
      <c r="P19">
        <f>IF(INDEX('DLX - EMPL'!$C20:$BJ20,1,'Plumbing - EMPL Agg'!P$3)=0,NA(),INDEX('DLX - EMPL'!$C20:$BJ20,1,'Plumbing - EMPL Agg'!P$3))</f>
        <v>734</v>
      </c>
      <c r="Q19">
        <f>IF(INDEX('DLX - EMPL'!$C20:$BJ20,1,'Plumbing - EMPL Agg'!Q$3)=0,NA(),INDEX('DLX - EMPL'!$C20:$BJ20,1,'Plumbing - EMPL Agg'!Q$3))</f>
        <v>428</v>
      </c>
      <c r="R19">
        <f>IF(INDEX('DLX - EMPL'!$C20:$BJ20,1,'Plumbing - EMPL Agg'!R$3)=0,NA(),INDEX('DLX - EMPL'!$C20:$BJ20,1,'Plumbing - EMPL Agg'!R$3))</f>
        <v>806</v>
      </c>
      <c r="S19">
        <f>IF(INDEX('DLX - EMPL'!$C20:$BJ20,1,'Plumbing - EMPL Agg'!S$3)=0,NA(),INDEX('DLX - EMPL'!$C20:$BJ20,1,'Plumbing - EMPL Agg'!S$3))</f>
        <v>455</v>
      </c>
      <c r="T19">
        <v>6020.5702578734099</v>
      </c>
      <c r="U19">
        <v>4827.9020128164602</v>
      </c>
      <c r="V19">
        <v>567.69583280451695</v>
      </c>
      <c r="W19">
        <v>810.49903446196299</v>
      </c>
      <c r="X19">
        <v>994.554820753331</v>
      </c>
      <c r="Y19">
        <v>627.11346552325597</v>
      </c>
      <c r="Z19">
        <v>414.43769064195902</v>
      </c>
      <c r="AA19">
        <v>752.27855915970702</v>
      </c>
      <c r="AB19">
        <v>443.89057721426599</v>
      </c>
    </row>
    <row r="20" spans="1:28" x14ac:dyDescent="0.25">
      <c r="A20" s="7">
        <f>'DLX - EMPL'!B21</f>
        <v>36923</v>
      </c>
      <c r="B20">
        <f>IF(INDEX('DLX - EMPL'!$C21:$BB21,1,'Plumbing - EMPL Agg'!B$3)=0,NA(),INDEX('DLX - EMPL'!$C21:$BB21,1,'Plumbing - EMPL Agg'!B$3))</f>
        <v>4.2</v>
      </c>
      <c r="C20">
        <f>IF(INDEX('DLX - EMPL'!$C21:$BB21,1,'Plumbing - EMPL Agg'!C$3)=0,NA(),INDEX('DLX - EMPL'!$C21:$BB21,1,'Plumbing - EMPL Agg'!C$3))</f>
        <v>4.9000000000000004</v>
      </c>
      <c r="D20">
        <f>IF(INDEX('DLX - EMPL'!$C21:$BB21,1,'Plumbing - EMPL Agg'!D$3)=0,NA(),INDEX('DLX - EMPL'!$C21:$BB21,1,'Plumbing - EMPL Agg'!D$3))</f>
        <v>9.9</v>
      </c>
      <c r="E20">
        <f>IF(INDEX('DLX - EMPL'!$C21:$BB21,1,'Plumbing - EMPL Agg'!E$3)=0,NA(),INDEX('DLX - EMPL'!$C21:$BB21,1,'Plumbing - EMPL Agg'!E$3))</f>
        <v>4.5999999999999996</v>
      </c>
      <c r="F20" s="4">
        <f>'Plumbing - Trade transp utils'!H16</f>
        <v>4.7213910056885267</v>
      </c>
      <c r="G20">
        <f>IF(INDEX('DLX - EMPL'!$C21:$BB21,1,'Plumbing - EMPL Agg'!G$3)=0,NA(),INDEX('DLX - EMPL'!$C21:$BB21,1,'Plumbing - EMPL Agg'!G$3))</f>
        <v>5.9</v>
      </c>
      <c r="H20">
        <f>IF(INDEX('DLX - EMPL'!$C21:$BB21,1,'Plumbing - EMPL Agg'!H$3)=0,NA(),INDEX('DLX - EMPL'!$C21:$BB21,1,'Plumbing - EMPL Agg'!H$3))</f>
        <v>2.6</v>
      </c>
      <c r="I20">
        <f>IF(INDEX('DLX - EMPL'!$C21:$BB21,1,'Plumbing - EMPL Agg'!I$3)=0,NA(),INDEX('DLX - EMPL'!$C21:$BB21,1,'Plumbing - EMPL Agg'!I$3))</f>
        <v>7.5</v>
      </c>
      <c r="J20">
        <f>IF(INDEX('DLX - EMPL'!$C21:$BB21,1,'Plumbing - EMPL Agg'!J$3)=0,NA(),INDEX('DLX - EMPL'!$C21:$BB21,1,'Plumbing - EMPL Agg'!J$3))</f>
        <v>1.4</v>
      </c>
      <c r="K20">
        <f>IF(INDEX('DLX - EMPL'!$C21:$BJ21,1,'Plumbing - EMPL Agg'!K$3)=0,NA(),INDEX('DLX - EMPL'!$C21:$BJ21,1,'Plumbing - EMPL Agg'!K$3))</f>
        <v>6089</v>
      </c>
      <c r="L20">
        <f>IF(INDEX('DLX - EMPL'!$C21:$BJ21,1,'Plumbing - EMPL Agg'!L$3)=0,NA(),INDEX('DLX - EMPL'!$C21:$BJ21,1,'Plumbing - EMPL Agg'!L$3))</f>
        <v>5489</v>
      </c>
      <c r="M20">
        <f>IF(INDEX('DLX - EMPL'!$C21:$BJ21,1,'Plumbing - EMPL Agg'!M$3)=0,NA(),INDEX('DLX - EMPL'!$C21:$BJ21,1,'Plumbing - EMPL Agg'!M$3))</f>
        <v>826</v>
      </c>
      <c r="N20">
        <f>IF(INDEX('DLX - EMPL'!$C21:$BJ21,1,'Plumbing - EMPL Agg'!N$3)=0,NA(),INDEX('DLX - EMPL'!$C21:$BJ21,1,'Plumbing - EMPL Agg'!N$3))</f>
        <v>902</v>
      </c>
      <c r="O20" s="5">
        <f>'DLX - EMPL'!H21+'DLX - EMPL'!J21</f>
        <v>1179</v>
      </c>
      <c r="P20">
        <f>IF(INDEX('DLX - EMPL'!$C21:$BJ21,1,'Plumbing - EMPL Agg'!P$3)=0,NA(),INDEX('DLX - EMPL'!$C21:$BJ21,1,'Plumbing - EMPL Agg'!P$3))</f>
        <v>724</v>
      </c>
      <c r="Q20">
        <f>IF(INDEX('DLX - EMPL'!$C21:$BJ21,1,'Plumbing - EMPL Agg'!Q$3)=0,NA(),INDEX('DLX - EMPL'!$C21:$BJ21,1,'Plumbing - EMPL Agg'!Q$3))</f>
        <v>423</v>
      </c>
      <c r="R20">
        <f>IF(INDEX('DLX - EMPL'!$C21:$BJ21,1,'Plumbing - EMPL Agg'!R$3)=0,NA(),INDEX('DLX - EMPL'!$C21:$BJ21,1,'Plumbing - EMPL Agg'!R$3))</f>
        <v>821</v>
      </c>
      <c r="S20">
        <f>IF(INDEX('DLX - EMPL'!$C21:$BJ21,1,'Plumbing - EMPL Agg'!S$3)=0,NA(),INDEX('DLX - EMPL'!$C21:$BJ21,1,'Plumbing - EMPL Agg'!S$3))</f>
        <v>291</v>
      </c>
      <c r="T20">
        <v>6052.4475714625996</v>
      </c>
      <c r="U20">
        <v>4996.4570750347903</v>
      </c>
      <c r="V20">
        <v>576.52406254795096</v>
      </c>
      <c r="W20">
        <v>861.42555970197202</v>
      </c>
      <c r="X20">
        <v>1059.6447171719101</v>
      </c>
      <c r="Y20">
        <v>683.06835531277295</v>
      </c>
      <c r="Z20">
        <v>419.00196056636702</v>
      </c>
      <c r="AA20">
        <v>754.31542402838602</v>
      </c>
      <c r="AB20">
        <v>330.6613930053</v>
      </c>
    </row>
    <row r="21" spans="1:28" x14ac:dyDescent="0.25">
      <c r="A21" s="7">
        <f>'DLX - EMPL'!B22</f>
        <v>36951</v>
      </c>
      <c r="B21">
        <f>IF(INDEX('DLX - EMPL'!$C22:$BB22,1,'Plumbing - EMPL Agg'!B$3)=0,NA(),INDEX('DLX - EMPL'!$C22:$BB22,1,'Plumbing - EMPL Agg'!B$3))</f>
        <v>4.3</v>
      </c>
      <c r="C21">
        <f>IF(INDEX('DLX - EMPL'!$C22:$BB22,1,'Plumbing - EMPL Agg'!C$3)=0,NA(),INDEX('DLX - EMPL'!$C22:$BB22,1,'Plumbing - EMPL Agg'!C$3))</f>
        <v>4.8</v>
      </c>
      <c r="D21">
        <f>IF(INDEX('DLX - EMPL'!$C22:$BB22,1,'Plumbing - EMPL Agg'!D$3)=0,NA(),INDEX('DLX - EMPL'!$C22:$BB22,1,'Plumbing - EMPL Agg'!D$3))</f>
        <v>8.4</v>
      </c>
      <c r="E21">
        <f>IF(INDEX('DLX - EMPL'!$C22:$BB22,1,'Plumbing - EMPL Agg'!E$3)=0,NA(),INDEX('DLX - EMPL'!$C22:$BB22,1,'Plumbing - EMPL Agg'!E$3))</f>
        <v>4.9000000000000004</v>
      </c>
      <c r="F21" s="4">
        <f>'Plumbing - Trade transp utils'!H17</f>
        <v>4.8966637058092024</v>
      </c>
      <c r="G21">
        <f>IF(INDEX('DLX - EMPL'!$C22:$BB22,1,'Plumbing - EMPL Agg'!G$3)=0,NA(),INDEX('DLX - EMPL'!$C22:$BB22,1,'Plumbing - EMPL Agg'!G$3))</f>
        <v>5.3</v>
      </c>
      <c r="H21">
        <f>IF(INDEX('DLX - EMPL'!$C22:$BB22,1,'Plumbing - EMPL Agg'!H$3)=0,NA(),INDEX('DLX - EMPL'!$C22:$BB22,1,'Plumbing - EMPL Agg'!H$3))</f>
        <v>2.8</v>
      </c>
      <c r="I21">
        <f>IF(INDEX('DLX - EMPL'!$C22:$BB22,1,'Plumbing - EMPL Agg'!I$3)=0,NA(),INDEX('DLX - EMPL'!$C22:$BB22,1,'Plumbing - EMPL Agg'!I$3))</f>
        <v>7.4</v>
      </c>
      <c r="J21">
        <f>IF(INDEX('DLX - EMPL'!$C22:$BB22,1,'Plumbing - EMPL Agg'!J$3)=0,NA(),INDEX('DLX - EMPL'!$C22:$BB22,1,'Plumbing - EMPL Agg'!J$3))</f>
        <v>1.7</v>
      </c>
      <c r="K21">
        <f>IF(INDEX('DLX - EMPL'!$C22:$BJ22,1,'Plumbing - EMPL Agg'!K$3)=0,NA(),INDEX('DLX - EMPL'!$C22:$BJ22,1,'Plumbing - EMPL Agg'!K$3))</f>
        <v>6141</v>
      </c>
      <c r="L21">
        <f>IF(INDEX('DLX - EMPL'!$C22:$BJ22,1,'Plumbing - EMPL Agg'!L$3)=0,NA(),INDEX('DLX - EMPL'!$C22:$BJ22,1,'Plumbing - EMPL Agg'!L$3))</f>
        <v>5366</v>
      </c>
      <c r="M21">
        <f>IF(INDEX('DLX - EMPL'!$C22:$BJ22,1,'Plumbing - EMPL Agg'!M$3)=0,NA(),INDEX('DLX - EMPL'!$C22:$BJ22,1,'Plumbing - EMPL Agg'!M$3))</f>
        <v>683</v>
      </c>
      <c r="N21">
        <f>IF(INDEX('DLX - EMPL'!$C22:$BJ22,1,'Plumbing - EMPL Agg'!N$3)=0,NA(),INDEX('DLX - EMPL'!$C22:$BJ22,1,'Plumbing - EMPL Agg'!N$3))</f>
        <v>954</v>
      </c>
      <c r="O21" s="5">
        <f>'DLX - EMPL'!H22+'DLX - EMPL'!J22</f>
        <v>1230</v>
      </c>
      <c r="P21">
        <f>IF(INDEX('DLX - EMPL'!$C22:$BJ22,1,'Plumbing - EMPL Agg'!P$3)=0,NA(),INDEX('DLX - EMPL'!$C22:$BJ22,1,'Plumbing - EMPL Agg'!P$3))</f>
        <v>652</v>
      </c>
      <c r="Q21">
        <f>IF(INDEX('DLX - EMPL'!$C22:$BJ22,1,'Plumbing - EMPL Agg'!Q$3)=0,NA(),INDEX('DLX - EMPL'!$C22:$BJ22,1,'Plumbing - EMPL Agg'!Q$3))</f>
        <v>456</v>
      </c>
      <c r="R21">
        <f>IF(INDEX('DLX - EMPL'!$C22:$BJ22,1,'Plumbing - EMPL Agg'!R$3)=0,NA(),INDEX('DLX - EMPL'!$C22:$BJ22,1,'Plumbing - EMPL Agg'!R$3))</f>
        <v>817</v>
      </c>
      <c r="S21">
        <f>IF(INDEX('DLX - EMPL'!$C22:$BJ22,1,'Plumbing - EMPL Agg'!S$3)=0,NA(),INDEX('DLX - EMPL'!$C22:$BJ22,1,'Plumbing - EMPL Agg'!S$3))</f>
        <v>346</v>
      </c>
      <c r="T21">
        <v>6149.1308685670801</v>
      </c>
      <c r="U21">
        <v>4985.0935265150802</v>
      </c>
      <c r="V21">
        <v>537.098311711885</v>
      </c>
      <c r="W21">
        <v>878.69650108452504</v>
      </c>
      <c r="X21">
        <v>1154.6949777796401</v>
      </c>
      <c r="Y21">
        <v>625.13438464127205</v>
      </c>
      <c r="Z21">
        <v>472.83277897140601</v>
      </c>
      <c r="AA21">
        <v>767.45367087721195</v>
      </c>
      <c r="AB21">
        <v>384.813795413793</v>
      </c>
    </row>
    <row r="22" spans="1:28" x14ac:dyDescent="0.25">
      <c r="A22" s="7">
        <f>'DLX - EMPL'!B23</f>
        <v>36982</v>
      </c>
      <c r="B22">
        <f>IF(INDEX('DLX - EMPL'!$C23:$BB23,1,'Plumbing - EMPL Agg'!B$3)=0,NA(),INDEX('DLX - EMPL'!$C23:$BB23,1,'Plumbing - EMPL Agg'!B$3))</f>
        <v>4.4000000000000004</v>
      </c>
      <c r="C22">
        <f>IF(INDEX('DLX - EMPL'!$C23:$BB23,1,'Plumbing - EMPL Agg'!C$3)=0,NA(),INDEX('DLX - EMPL'!$C23:$BB23,1,'Plumbing - EMPL Agg'!C$3))</f>
        <v>4.4000000000000004</v>
      </c>
      <c r="D22">
        <f>IF(INDEX('DLX - EMPL'!$C23:$BB23,1,'Plumbing - EMPL Agg'!D$3)=0,NA(),INDEX('DLX - EMPL'!$C23:$BB23,1,'Plumbing - EMPL Agg'!D$3))</f>
        <v>7.1</v>
      </c>
      <c r="E22">
        <f>IF(INDEX('DLX - EMPL'!$C23:$BB23,1,'Plumbing - EMPL Agg'!E$3)=0,NA(),INDEX('DLX - EMPL'!$C23:$BB23,1,'Plumbing - EMPL Agg'!E$3))</f>
        <v>4.4000000000000004</v>
      </c>
      <c r="F22" s="4">
        <f>'Plumbing - Trade transp utils'!H18</f>
        <v>4.2731851374570446</v>
      </c>
      <c r="G22">
        <f>IF(INDEX('DLX - EMPL'!$C23:$BB23,1,'Plumbing - EMPL Agg'!G$3)=0,NA(),INDEX('DLX - EMPL'!$C23:$BB23,1,'Plumbing - EMPL Agg'!G$3))</f>
        <v>5.3</v>
      </c>
      <c r="H22">
        <f>IF(INDEX('DLX - EMPL'!$C23:$BB23,1,'Plumbing - EMPL Agg'!H$3)=0,NA(),INDEX('DLX - EMPL'!$C23:$BB23,1,'Plumbing - EMPL Agg'!H$3))</f>
        <v>2.1</v>
      </c>
      <c r="I22">
        <f>IF(INDEX('DLX - EMPL'!$C23:$BB23,1,'Plumbing - EMPL Agg'!I$3)=0,NA(),INDEX('DLX - EMPL'!$C23:$BB23,1,'Plumbing - EMPL Agg'!I$3))</f>
        <v>6.8</v>
      </c>
      <c r="J22">
        <f>IF(INDEX('DLX - EMPL'!$C23:$BB23,1,'Plumbing - EMPL Agg'!J$3)=0,NA(),INDEX('DLX - EMPL'!$C23:$BB23,1,'Plumbing - EMPL Agg'!J$3))</f>
        <v>1.8</v>
      </c>
      <c r="K22">
        <f>IF(INDEX('DLX - EMPL'!$C23:$BJ23,1,'Plumbing - EMPL Agg'!K$3)=0,NA(),INDEX('DLX - EMPL'!$C23:$BJ23,1,'Plumbing - EMPL Agg'!K$3))</f>
        <v>6271</v>
      </c>
      <c r="L22">
        <f>IF(INDEX('DLX - EMPL'!$C23:$BJ23,1,'Plumbing - EMPL Agg'!L$3)=0,NA(),INDEX('DLX - EMPL'!$C23:$BJ23,1,'Plumbing - EMPL Agg'!L$3))</f>
        <v>4866</v>
      </c>
      <c r="M22">
        <f>IF(INDEX('DLX - EMPL'!$C23:$BJ23,1,'Plumbing - EMPL Agg'!M$3)=0,NA(),INDEX('DLX - EMPL'!$C23:$BJ23,1,'Plumbing - EMPL Agg'!M$3))</f>
        <v>596</v>
      </c>
      <c r="N22">
        <f>IF(INDEX('DLX - EMPL'!$C23:$BJ23,1,'Plumbing - EMPL Agg'!N$3)=0,NA(),INDEX('DLX - EMPL'!$C23:$BJ23,1,'Plumbing - EMPL Agg'!N$3))</f>
        <v>855</v>
      </c>
      <c r="O22" s="5">
        <f>'DLX - EMPL'!H23+'DLX - EMPL'!J23</f>
        <v>1052</v>
      </c>
      <c r="P22">
        <f>IF(INDEX('DLX - EMPL'!$C23:$BJ23,1,'Plumbing - EMPL Agg'!P$3)=0,NA(),INDEX('DLX - EMPL'!$C23:$BJ23,1,'Plumbing - EMPL Agg'!P$3))</f>
        <v>655</v>
      </c>
      <c r="Q22">
        <f>IF(INDEX('DLX - EMPL'!$C23:$BJ23,1,'Plumbing - EMPL Agg'!Q$3)=0,NA(),INDEX('DLX - EMPL'!$C23:$BJ23,1,'Plumbing - EMPL Agg'!Q$3))</f>
        <v>341</v>
      </c>
      <c r="R22">
        <f>IF(INDEX('DLX - EMPL'!$C23:$BJ23,1,'Plumbing - EMPL Agg'!R$3)=0,NA(),INDEX('DLX - EMPL'!$C23:$BJ23,1,'Plumbing - EMPL Agg'!R$3))</f>
        <v>744</v>
      </c>
      <c r="S22">
        <f>IF(INDEX('DLX - EMPL'!$C23:$BJ23,1,'Plumbing - EMPL Agg'!S$3)=0,NA(),INDEX('DLX - EMPL'!$C23:$BJ23,1,'Plumbing - EMPL Agg'!S$3))</f>
        <v>362</v>
      </c>
      <c r="T22">
        <v>6222.7776794819001</v>
      </c>
      <c r="U22">
        <v>4960.2121863986404</v>
      </c>
      <c r="V22">
        <v>567.91387502504597</v>
      </c>
      <c r="W22">
        <v>820.48716984039299</v>
      </c>
      <c r="X22">
        <v>1074.0126919991701</v>
      </c>
      <c r="Y22">
        <v>690.11050814883095</v>
      </c>
      <c r="Z22">
        <v>388.73456721818297</v>
      </c>
      <c r="AA22">
        <v>768.25017434786605</v>
      </c>
      <c r="AB22">
        <v>437.59819803189703</v>
      </c>
    </row>
    <row r="23" spans="1:28" x14ac:dyDescent="0.25">
      <c r="A23" s="7">
        <f>'DLX - EMPL'!B24</f>
        <v>37012</v>
      </c>
      <c r="B23">
        <f>IF(INDEX('DLX - EMPL'!$C24:$BB24,1,'Plumbing - EMPL Agg'!B$3)=0,NA(),INDEX('DLX - EMPL'!$C24:$BB24,1,'Plumbing - EMPL Agg'!B$3))</f>
        <v>4.3</v>
      </c>
      <c r="C23">
        <f>IF(INDEX('DLX - EMPL'!$C24:$BB24,1,'Plumbing - EMPL Agg'!C$3)=0,NA(),INDEX('DLX - EMPL'!$C24:$BB24,1,'Plumbing - EMPL Agg'!C$3))</f>
        <v>4.3</v>
      </c>
      <c r="D23">
        <f>IF(INDEX('DLX - EMPL'!$C24:$BB24,1,'Plumbing - EMPL Agg'!D$3)=0,NA(),INDEX('DLX - EMPL'!$C24:$BB24,1,'Plumbing - EMPL Agg'!D$3))</f>
        <v>5.6</v>
      </c>
      <c r="E23">
        <f>IF(INDEX('DLX - EMPL'!$C24:$BB24,1,'Plumbing - EMPL Agg'!E$3)=0,NA(),INDEX('DLX - EMPL'!$C24:$BB24,1,'Plumbing - EMPL Agg'!E$3))</f>
        <v>4.7</v>
      </c>
      <c r="F23" s="4">
        <f>'Plumbing - Trade transp utils'!H19</f>
        <v>4.116065933288529</v>
      </c>
      <c r="G23">
        <f>IF(INDEX('DLX - EMPL'!$C24:$BB24,1,'Plumbing - EMPL Agg'!G$3)=0,NA(),INDEX('DLX - EMPL'!$C24:$BB24,1,'Plumbing - EMPL Agg'!G$3))</f>
        <v>5.3</v>
      </c>
      <c r="H23">
        <f>IF(INDEX('DLX - EMPL'!$C24:$BB24,1,'Plumbing - EMPL Agg'!H$3)=0,NA(),INDEX('DLX - EMPL'!$C24:$BB24,1,'Plumbing - EMPL Agg'!H$3))</f>
        <v>2.4</v>
      </c>
      <c r="I23">
        <f>IF(INDEX('DLX - EMPL'!$C24:$BB24,1,'Plumbing - EMPL Agg'!I$3)=0,NA(),INDEX('DLX - EMPL'!$C24:$BB24,1,'Plumbing - EMPL Agg'!I$3))</f>
        <v>6.7</v>
      </c>
      <c r="J23">
        <f>IF(INDEX('DLX - EMPL'!$C24:$BB24,1,'Plumbing - EMPL Agg'!J$3)=0,NA(),INDEX('DLX - EMPL'!$C24:$BB24,1,'Plumbing - EMPL Agg'!J$3))</f>
        <v>1.8</v>
      </c>
      <c r="K23">
        <f>IF(INDEX('DLX - EMPL'!$C24:$BJ24,1,'Plumbing - EMPL Agg'!K$3)=0,NA(),INDEX('DLX - EMPL'!$C24:$BJ24,1,'Plumbing - EMPL Agg'!K$3))</f>
        <v>6226</v>
      </c>
      <c r="L23">
        <f>IF(INDEX('DLX - EMPL'!$C24:$BJ24,1,'Plumbing - EMPL Agg'!L$3)=0,NA(),INDEX('DLX - EMPL'!$C24:$BJ24,1,'Plumbing - EMPL Agg'!L$3))</f>
        <v>4769</v>
      </c>
      <c r="M23">
        <f>IF(INDEX('DLX - EMPL'!$C24:$BJ24,1,'Plumbing - EMPL Agg'!M$3)=0,NA(),INDEX('DLX - EMPL'!$C24:$BJ24,1,'Plumbing - EMPL Agg'!M$3))</f>
        <v>478</v>
      </c>
      <c r="N23">
        <f>IF(INDEX('DLX - EMPL'!$C24:$BJ24,1,'Plumbing - EMPL Agg'!N$3)=0,NA(),INDEX('DLX - EMPL'!$C24:$BJ24,1,'Plumbing - EMPL Agg'!N$3))</f>
        <v>903</v>
      </c>
      <c r="O23" s="5">
        <f>'DLX - EMPL'!H24+'DLX - EMPL'!J24</f>
        <v>1053</v>
      </c>
      <c r="P23">
        <f>IF(INDEX('DLX - EMPL'!$C24:$BJ24,1,'Plumbing - EMPL Agg'!P$3)=0,NA(),INDEX('DLX - EMPL'!$C24:$BJ24,1,'Plumbing - EMPL Agg'!P$3))</f>
        <v>652</v>
      </c>
      <c r="Q23">
        <f>IF(INDEX('DLX - EMPL'!$C24:$BJ24,1,'Plumbing - EMPL Agg'!Q$3)=0,NA(),INDEX('DLX - EMPL'!$C24:$BJ24,1,'Plumbing - EMPL Agg'!Q$3))</f>
        <v>390</v>
      </c>
      <c r="R23">
        <f>IF(INDEX('DLX - EMPL'!$C24:$BJ24,1,'Plumbing - EMPL Agg'!R$3)=0,NA(),INDEX('DLX - EMPL'!$C24:$BJ24,1,'Plumbing - EMPL Agg'!R$3))</f>
        <v>731</v>
      </c>
      <c r="S23">
        <f>IF(INDEX('DLX - EMPL'!$C24:$BJ24,1,'Plumbing - EMPL Agg'!S$3)=0,NA(),INDEX('DLX - EMPL'!$C24:$BJ24,1,'Plumbing - EMPL Agg'!S$3))</f>
        <v>351</v>
      </c>
      <c r="T23">
        <v>6242.6101436199697</v>
      </c>
      <c r="U23">
        <v>5006.9814421335304</v>
      </c>
      <c r="V23">
        <v>584.10710148204896</v>
      </c>
      <c r="W23">
        <v>928.57548388357804</v>
      </c>
      <c r="X23">
        <v>1091.7499860074799</v>
      </c>
      <c r="Y23">
        <v>668.86404725888599</v>
      </c>
      <c r="Z23">
        <v>413.99605742524102</v>
      </c>
      <c r="AA23">
        <v>765.88086497236498</v>
      </c>
      <c r="AB23">
        <v>399.10003798514998</v>
      </c>
    </row>
    <row r="24" spans="1:28" x14ac:dyDescent="0.25">
      <c r="A24" s="7">
        <f>'DLX - EMPL'!B25</f>
        <v>37043</v>
      </c>
      <c r="B24">
        <f>IF(INDEX('DLX - EMPL'!$C25:$BB25,1,'Plumbing - EMPL Agg'!B$3)=0,NA(),INDEX('DLX - EMPL'!$C25:$BB25,1,'Plumbing - EMPL Agg'!B$3))</f>
        <v>4.5</v>
      </c>
      <c r="C24">
        <f>IF(INDEX('DLX - EMPL'!$C25:$BB25,1,'Plumbing - EMPL Agg'!C$3)=0,NA(),INDEX('DLX - EMPL'!$C25:$BB25,1,'Plumbing - EMPL Agg'!C$3))</f>
        <v>4.7</v>
      </c>
      <c r="D24">
        <f>IF(INDEX('DLX - EMPL'!$C25:$BB25,1,'Plumbing - EMPL Agg'!D$3)=0,NA(),INDEX('DLX - EMPL'!$C25:$BB25,1,'Plumbing - EMPL Agg'!D$3))</f>
        <v>5.0999999999999996</v>
      </c>
      <c r="E24">
        <f>IF(INDEX('DLX - EMPL'!$C25:$BB25,1,'Plumbing - EMPL Agg'!E$3)=0,NA(),INDEX('DLX - EMPL'!$C25:$BB25,1,'Plumbing - EMPL Agg'!E$3))</f>
        <v>5</v>
      </c>
      <c r="F24" s="4">
        <f>'Plumbing - Trade transp utils'!H20</f>
        <v>4.7391026091848936</v>
      </c>
      <c r="G24">
        <f>IF(INDEX('DLX - EMPL'!$C25:$BB25,1,'Plumbing - EMPL Agg'!G$3)=0,NA(),INDEX('DLX - EMPL'!$C25:$BB25,1,'Plumbing - EMPL Agg'!G$3))</f>
        <v>5.4</v>
      </c>
      <c r="H24">
        <f>IF(INDEX('DLX - EMPL'!$C25:$BB25,1,'Plumbing - EMPL Agg'!H$3)=0,NA(),INDEX('DLX - EMPL'!$C25:$BB25,1,'Plumbing - EMPL Agg'!H$3))</f>
        <v>3</v>
      </c>
      <c r="I24">
        <f>IF(INDEX('DLX - EMPL'!$C25:$BB25,1,'Plumbing - EMPL Agg'!I$3)=0,NA(),INDEX('DLX - EMPL'!$C25:$BB25,1,'Plumbing - EMPL Agg'!I$3))</f>
        <v>7</v>
      </c>
      <c r="J24">
        <f>IF(INDEX('DLX - EMPL'!$C25:$BB25,1,'Plumbing - EMPL Agg'!J$3)=0,NA(),INDEX('DLX - EMPL'!$C25:$BB25,1,'Plumbing - EMPL Agg'!J$3))</f>
        <v>2.7</v>
      </c>
      <c r="K24">
        <f>IF(INDEX('DLX - EMPL'!$C25:$BJ25,1,'Plumbing - EMPL Agg'!K$3)=0,NA(),INDEX('DLX - EMPL'!$C25:$BJ25,1,'Plumbing - EMPL Agg'!K$3))</f>
        <v>6484</v>
      </c>
      <c r="L24">
        <f>IF(INDEX('DLX - EMPL'!$C25:$BJ25,1,'Plumbing - EMPL Agg'!L$3)=0,NA(),INDEX('DLX - EMPL'!$C25:$BJ25,1,'Plumbing - EMPL Agg'!L$3))</f>
        <v>5270</v>
      </c>
      <c r="M24">
        <f>IF(INDEX('DLX - EMPL'!$C25:$BJ25,1,'Plumbing - EMPL Agg'!M$3)=0,NA(),INDEX('DLX - EMPL'!$C25:$BJ25,1,'Plumbing - EMPL Agg'!M$3))</f>
        <v>443</v>
      </c>
      <c r="N24">
        <f>IF(INDEX('DLX - EMPL'!$C25:$BJ25,1,'Plumbing - EMPL Agg'!N$3)=0,NA(),INDEX('DLX - EMPL'!$C25:$BJ25,1,'Plumbing - EMPL Agg'!N$3))</f>
        <v>956</v>
      </c>
      <c r="O24" s="5">
        <f>'DLX - EMPL'!H25+'DLX - EMPL'!J25</f>
        <v>1197</v>
      </c>
      <c r="P24">
        <f>IF(INDEX('DLX - EMPL'!$C25:$BJ25,1,'Plumbing - EMPL Agg'!P$3)=0,NA(),INDEX('DLX - EMPL'!$C25:$BJ25,1,'Plumbing - EMPL Agg'!P$3))</f>
        <v>694</v>
      </c>
      <c r="Q24">
        <f>IF(INDEX('DLX - EMPL'!$C25:$BJ25,1,'Plumbing - EMPL Agg'!Q$3)=0,NA(),INDEX('DLX - EMPL'!$C25:$BJ25,1,'Plumbing - EMPL Agg'!Q$3))</f>
        <v>476</v>
      </c>
      <c r="R24">
        <f>IF(INDEX('DLX - EMPL'!$C25:$BJ25,1,'Plumbing - EMPL Agg'!R$3)=0,NA(),INDEX('DLX - EMPL'!$C25:$BJ25,1,'Plumbing - EMPL Agg'!R$3))</f>
        <v>821</v>
      </c>
      <c r="S24">
        <f>IF(INDEX('DLX - EMPL'!$C25:$BJ25,1,'Plumbing - EMPL Agg'!S$3)=0,NA(),INDEX('DLX - EMPL'!$C25:$BJ25,1,'Plumbing - EMPL Agg'!S$3))</f>
        <v>520</v>
      </c>
      <c r="T24">
        <v>6502.8875796780403</v>
      </c>
      <c r="U24">
        <v>5240.3553057940599</v>
      </c>
      <c r="V24">
        <v>567.28963450523895</v>
      </c>
      <c r="W24">
        <v>970.19410586913602</v>
      </c>
      <c r="X24">
        <v>1144.9195382481901</v>
      </c>
      <c r="Y24">
        <v>699.42340286098795</v>
      </c>
      <c r="Z24">
        <v>421.82333806885799</v>
      </c>
      <c r="AA24">
        <v>766.79563575146301</v>
      </c>
      <c r="AB24">
        <v>428.875776646156</v>
      </c>
    </row>
    <row r="25" spans="1:28" x14ac:dyDescent="0.25">
      <c r="A25" s="7">
        <f>'DLX - EMPL'!B26</f>
        <v>37073</v>
      </c>
      <c r="B25">
        <f>IF(INDEX('DLX - EMPL'!$C26:$BB26,1,'Plumbing - EMPL Agg'!B$3)=0,NA(),INDEX('DLX - EMPL'!$C26:$BB26,1,'Plumbing - EMPL Agg'!B$3))</f>
        <v>4.5999999999999996</v>
      </c>
      <c r="C25">
        <f>IF(INDEX('DLX - EMPL'!$C26:$BB26,1,'Plumbing - EMPL Agg'!C$3)=0,NA(),INDEX('DLX - EMPL'!$C26:$BB26,1,'Plumbing - EMPL Agg'!C$3))</f>
        <v>4.8</v>
      </c>
      <c r="D25">
        <f>IF(INDEX('DLX - EMPL'!$C26:$BB26,1,'Plumbing - EMPL Agg'!D$3)=0,NA(),INDEX('DLX - EMPL'!$C26:$BB26,1,'Plumbing - EMPL Agg'!D$3))</f>
        <v>4.9000000000000004</v>
      </c>
      <c r="E25">
        <f>IF(INDEX('DLX - EMPL'!$C26:$BB26,1,'Plumbing - EMPL Agg'!E$3)=0,NA(),INDEX('DLX - EMPL'!$C26:$BB26,1,'Plumbing - EMPL Agg'!E$3))</f>
        <v>5.6</v>
      </c>
      <c r="F25" s="4">
        <f>'Plumbing - Trade transp utils'!H21</f>
        <v>4.2737215708433389</v>
      </c>
      <c r="G25">
        <f>IF(INDEX('DLX - EMPL'!$C26:$BB26,1,'Plumbing - EMPL Agg'!G$3)=0,NA(),INDEX('DLX - EMPL'!$C26:$BB26,1,'Plumbing - EMPL Agg'!G$3))</f>
        <v>5.7</v>
      </c>
      <c r="H25">
        <f>IF(INDEX('DLX - EMPL'!$C26:$BB26,1,'Plumbing - EMPL Agg'!H$3)=0,NA(),INDEX('DLX - EMPL'!$C26:$BB26,1,'Plumbing - EMPL Agg'!H$3))</f>
        <v>3.1</v>
      </c>
      <c r="I25">
        <f>IF(INDEX('DLX - EMPL'!$C26:$BB26,1,'Plumbing - EMPL Agg'!I$3)=0,NA(),INDEX('DLX - EMPL'!$C26:$BB26,1,'Plumbing - EMPL Agg'!I$3))</f>
        <v>6.8</v>
      </c>
      <c r="J25">
        <f>IF(INDEX('DLX - EMPL'!$C26:$BB26,1,'Plumbing - EMPL Agg'!J$3)=0,NA(),INDEX('DLX - EMPL'!$C26:$BB26,1,'Plumbing - EMPL Agg'!J$3))</f>
        <v>2.8</v>
      </c>
      <c r="K25">
        <f>IF(INDEX('DLX - EMPL'!$C26:$BJ26,1,'Plumbing - EMPL Agg'!K$3)=0,NA(),INDEX('DLX - EMPL'!$C26:$BJ26,1,'Plumbing - EMPL Agg'!K$3))</f>
        <v>6583</v>
      </c>
      <c r="L25">
        <f>IF(INDEX('DLX - EMPL'!$C26:$BJ26,1,'Plumbing - EMPL Agg'!L$3)=0,NA(),INDEX('DLX - EMPL'!$C26:$BJ26,1,'Plumbing - EMPL Agg'!L$3))</f>
        <v>5367</v>
      </c>
      <c r="M25">
        <f>IF(INDEX('DLX - EMPL'!$C26:$BJ26,1,'Plumbing - EMPL Agg'!M$3)=0,NA(),INDEX('DLX - EMPL'!$C26:$BJ26,1,'Plumbing - EMPL Agg'!M$3))</f>
        <v>447</v>
      </c>
      <c r="N25">
        <f>IF(INDEX('DLX - EMPL'!$C26:$BJ26,1,'Plumbing - EMPL Agg'!N$3)=0,NA(),INDEX('DLX - EMPL'!$C26:$BJ26,1,'Plumbing - EMPL Agg'!N$3))</f>
        <v>1054</v>
      </c>
      <c r="O25" s="5">
        <f>'DLX - EMPL'!H26+'DLX - EMPL'!J26</f>
        <v>1069</v>
      </c>
      <c r="P25">
        <f>IF(INDEX('DLX - EMPL'!$C26:$BJ26,1,'Plumbing - EMPL Agg'!P$3)=0,NA(),INDEX('DLX - EMPL'!$C26:$BJ26,1,'Plumbing - EMPL Agg'!P$3))</f>
        <v>731</v>
      </c>
      <c r="Q25">
        <f>IF(INDEX('DLX - EMPL'!$C26:$BJ26,1,'Plumbing - EMPL Agg'!Q$3)=0,NA(),INDEX('DLX - EMPL'!$C26:$BJ26,1,'Plumbing - EMPL Agg'!Q$3))</f>
        <v>513</v>
      </c>
      <c r="R25">
        <f>IF(INDEX('DLX - EMPL'!$C26:$BJ26,1,'Plumbing - EMPL Agg'!R$3)=0,NA(),INDEX('DLX - EMPL'!$C26:$BJ26,1,'Plumbing - EMPL Agg'!R$3))</f>
        <v>813</v>
      </c>
      <c r="S25">
        <f>IF(INDEX('DLX - EMPL'!$C26:$BJ26,1,'Plumbing - EMPL Agg'!S$3)=0,NA(),INDEX('DLX - EMPL'!$C26:$BJ26,1,'Plumbing - EMPL Agg'!S$3))</f>
        <v>548</v>
      </c>
      <c r="T25">
        <v>6620.5544751158204</v>
      </c>
      <c r="U25">
        <v>5410.6487916061396</v>
      </c>
      <c r="V25">
        <v>587.22397967976099</v>
      </c>
      <c r="W25">
        <v>1040.2351345105201</v>
      </c>
      <c r="X25">
        <v>1099.58741897143</v>
      </c>
      <c r="Y25">
        <v>735.84053940828505</v>
      </c>
      <c r="Z25">
        <v>445.10591425164603</v>
      </c>
      <c r="AA25">
        <v>789.20462264359901</v>
      </c>
      <c r="AB25">
        <v>423.80801243728502</v>
      </c>
    </row>
    <row r="26" spans="1:28" x14ac:dyDescent="0.25">
      <c r="A26" s="7">
        <f>'DLX - EMPL'!B27</f>
        <v>37104</v>
      </c>
      <c r="B26">
        <f>IF(INDEX('DLX - EMPL'!$C27:$BB27,1,'Plumbing - EMPL Agg'!B$3)=0,NA(),INDEX('DLX - EMPL'!$C27:$BB27,1,'Plumbing - EMPL Agg'!B$3))</f>
        <v>4.9000000000000004</v>
      </c>
      <c r="C26">
        <f>IF(INDEX('DLX - EMPL'!$C27:$BB27,1,'Plumbing - EMPL Agg'!C$3)=0,NA(),INDEX('DLX - EMPL'!$C27:$BB27,1,'Plumbing - EMPL Agg'!C$3))</f>
        <v>5</v>
      </c>
      <c r="D26">
        <f>IF(INDEX('DLX - EMPL'!$C27:$BB27,1,'Plumbing - EMPL Agg'!D$3)=0,NA(),INDEX('DLX - EMPL'!$C27:$BB27,1,'Plumbing - EMPL Agg'!D$3))</f>
        <v>5.8</v>
      </c>
      <c r="E26">
        <f>IF(INDEX('DLX - EMPL'!$C27:$BB27,1,'Plumbing - EMPL Agg'!E$3)=0,NA(),INDEX('DLX - EMPL'!$C27:$BB27,1,'Plumbing - EMPL Agg'!E$3))</f>
        <v>5.5</v>
      </c>
      <c r="F26" s="4">
        <f>'Plumbing - Trade transp utils'!H22</f>
        <v>4.5599789288849868</v>
      </c>
      <c r="G26">
        <f>IF(INDEX('DLX - EMPL'!$C27:$BB27,1,'Plumbing - EMPL Agg'!G$3)=0,NA(),INDEX('DLX - EMPL'!$C27:$BB27,1,'Plumbing - EMPL Agg'!G$3))</f>
        <v>6.2</v>
      </c>
      <c r="H26">
        <f>IF(INDEX('DLX - EMPL'!$C27:$BB27,1,'Plumbing - EMPL Agg'!H$3)=0,NA(),INDEX('DLX - EMPL'!$C27:$BB27,1,'Plumbing - EMPL Agg'!H$3))</f>
        <v>3.7</v>
      </c>
      <c r="I26">
        <f>IF(INDEX('DLX - EMPL'!$C27:$BB27,1,'Plumbing - EMPL Agg'!I$3)=0,NA(),INDEX('DLX - EMPL'!$C27:$BB27,1,'Plumbing - EMPL Agg'!I$3))</f>
        <v>6.8</v>
      </c>
      <c r="J26">
        <f>IF(INDEX('DLX - EMPL'!$C27:$BB27,1,'Plumbing - EMPL Agg'!J$3)=0,NA(),INDEX('DLX - EMPL'!$C27:$BB27,1,'Plumbing - EMPL Agg'!J$3))</f>
        <v>2.8</v>
      </c>
      <c r="K26">
        <f>IF(INDEX('DLX - EMPL'!$C27:$BJ27,1,'Plumbing - EMPL Agg'!K$3)=0,NA(),INDEX('DLX - EMPL'!$C27:$BJ27,1,'Plumbing - EMPL Agg'!K$3))</f>
        <v>7042</v>
      </c>
      <c r="L26">
        <f>IF(INDEX('DLX - EMPL'!$C27:$BJ27,1,'Plumbing - EMPL Agg'!L$3)=0,NA(),INDEX('DLX - EMPL'!$C27:$BJ27,1,'Plumbing - EMPL Agg'!L$3))</f>
        <v>5578</v>
      </c>
      <c r="M26">
        <f>IF(INDEX('DLX - EMPL'!$C27:$BJ27,1,'Plumbing - EMPL Agg'!M$3)=0,NA(),INDEX('DLX - EMPL'!$C27:$BJ27,1,'Plumbing - EMPL Agg'!M$3))</f>
        <v>522</v>
      </c>
      <c r="N26">
        <f>IF(INDEX('DLX - EMPL'!$C27:$BJ27,1,'Plumbing - EMPL Agg'!N$3)=0,NA(),INDEX('DLX - EMPL'!$C27:$BJ27,1,'Plumbing - EMPL Agg'!N$3))</f>
        <v>1023</v>
      </c>
      <c r="O26" s="5">
        <f>'DLX - EMPL'!H27+'DLX - EMPL'!J27</f>
        <v>1154</v>
      </c>
      <c r="P26">
        <f>IF(INDEX('DLX - EMPL'!$C27:$BJ27,1,'Plumbing - EMPL Agg'!P$3)=0,NA(),INDEX('DLX - EMPL'!$C27:$BJ27,1,'Plumbing - EMPL Agg'!P$3))</f>
        <v>790</v>
      </c>
      <c r="Q26">
        <f>IF(INDEX('DLX - EMPL'!$C27:$BJ27,1,'Plumbing - EMPL Agg'!Q$3)=0,NA(),INDEX('DLX - EMPL'!$C27:$BJ27,1,'Plumbing - EMPL Agg'!Q$3))</f>
        <v>595</v>
      </c>
      <c r="R26">
        <f>IF(INDEX('DLX - EMPL'!$C27:$BJ27,1,'Plumbing - EMPL Agg'!R$3)=0,NA(),INDEX('DLX - EMPL'!$C27:$BJ27,1,'Plumbing - EMPL Agg'!R$3))</f>
        <v>767</v>
      </c>
      <c r="S26">
        <f>IF(INDEX('DLX - EMPL'!$C27:$BJ27,1,'Plumbing - EMPL Agg'!S$3)=0,NA(),INDEX('DLX - EMPL'!$C27:$BJ27,1,'Plumbing - EMPL Agg'!S$3))</f>
        <v>540</v>
      </c>
      <c r="T26">
        <v>7029.1508797082897</v>
      </c>
      <c r="U26">
        <v>5780.5748728669096</v>
      </c>
      <c r="V26">
        <v>630.46515932502098</v>
      </c>
      <c r="W26">
        <v>1063.34615349463</v>
      </c>
      <c r="X26">
        <v>1199.47567362871</v>
      </c>
      <c r="Y26">
        <v>848.14152497172699</v>
      </c>
      <c r="Z26">
        <v>516.23803133390504</v>
      </c>
      <c r="AA26">
        <v>815.58792962338805</v>
      </c>
      <c r="AB26">
        <v>426.89267113834802</v>
      </c>
    </row>
    <row r="27" spans="1:28" x14ac:dyDescent="0.25">
      <c r="A27" s="7">
        <f>'DLX - EMPL'!B28</f>
        <v>37135</v>
      </c>
      <c r="B27">
        <f>IF(INDEX('DLX - EMPL'!$C28:$BB28,1,'Plumbing - EMPL Agg'!B$3)=0,NA(),INDEX('DLX - EMPL'!$C28:$BB28,1,'Plumbing - EMPL Agg'!B$3))</f>
        <v>5</v>
      </c>
      <c r="C27">
        <f>IF(INDEX('DLX - EMPL'!$C28:$BB28,1,'Plumbing - EMPL Agg'!C$3)=0,NA(),INDEX('DLX - EMPL'!$C28:$BB28,1,'Plumbing - EMPL Agg'!C$3))</f>
        <v>5</v>
      </c>
      <c r="D27">
        <f>IF(INDEX('DLX - EMPL'!$C28:$BB28,1,'Plumbing - EMPL Agg'!D$3)=0,NA(),INDEX('DLX - EMPL'!$C28:$BB28,1,'Plumbing - EMPL Agg'!D$3))</f>
        <v>5.5</v>
      </c>
      <c r="E27">
        <f>IF(INDEX('DLX - EMPL'!$C28:$BB28,1,'Plumbing - EMPL Agg'!E$3)=0,NA(),INDEX('DLX - EMPL'!$C28:$BB28,1,'Plumbing - EMPL Agg'!E$3))</f>
        <v>5.4</v>
      </c>
      <c r="F27" s="4">
        <f>'Plumbing - Trade transp utils'!H23</f>
        <v>4.5627394162131596</v>
      </c>
      <c r="G27">
        <f>IF(INDEX('DLX - EMPL'!$C28:$BB28,1,'Plumbing - EMPL Agg'!G$3)=0,NA(),INDEX('DLX - EMPL'!$C28:$BB28,1,'Plumbing - EMPL Agg'!G$3))</f>
        <v>6.4</v>
      </c>
      <c r="H27">
        <f>IF(INDEX('DLX - EMPL'!$C28:$BB28,1,'Plumbing - EMPL Agg'!H$3)=0,NA(),INDEX('DLX - EMPL'!$C28:$BB28,1,'Plumbing - EMPL Agg'!H$3))</f>
        <v>2.8</v>
      </c>
      <c r="I27">
        <f>IF(INDEX('DLX - EMPL'!$C28:$BB28,1,'Plumbing - EMPL Agg'!I$3)=0,NA(),INDEX('DLX - EMPL'!$C28:$BB28,1,'Plumbing - EMPL Agg'!I$3))</f>
        <v>8</v>
      </c>
      <c r="J27">
        <f>IF(INDEX('DLX - EMPL'!$C28:$BB28,1,'Plumbing - EMPL Agg'!J$3)=0,NA(),INDEX('DLX - EMPL'!$C28:$BB28,1,'Plumbing - EMPL Agg'!J$3))</f>
        <v>2.2000000000000002</v>
      </c>
      <c r="K27">
        <f>IF(INDEX('DLX - EMPL'!$C28:$BJ28,1,'Plumbing - EMPL Agg'!K$3)=0,NA(),INDEX('DLX - EMPL'!$C28:$BJ28,1,'Plumbing - EMPL Agg'!K$3))</f>
        <v>7142</v>
      </c>
      <c r="L27">
        <f>IF(INDEX('DLX - EMPL'!$C28:$BJ28,1,'Plumbing - EMPL Agg'!L$3)=0,NA(),INDEX('DLX - EMPL'!$C28:$BJ28,1,'Plumbing - EMPL Agg'!L$3))</f>
        <v>5533</v>
      </c>
      <c r="M27">
        <f>IF(INDEX('DLX - EMPL'!$C28:$BJ28,1,'Plumbing - EMPL Agg'!M$3)=0,NA(),INDEX('DLX - EMPL'!$C28:$BJ28,1,'Plumbing - EMPL Agg'!M$3))</f>
        <v>489</v>
      </c>
      <c r="N27">
        <f>IF(INDEX('DLX - EMPL'!$C28:$BJ28,1,'Plumbing - EMPL Agg'!N$3)=0,NA(),INDEX('DLX - EMPL'!$C28:$BJ28,1,'Plumbing - EMPL Agg'!N$3))</f>
        <v>996</v>
      </c>
      <c r="O27" s="5">
        <f>'DLX - EMPL'!H28+'DLX - EMPL'!J28</f>
        <v>1150</v>
      </c>
      <c r="P27">
        <f>IF(INDEX('DLX - EMPL'!$C28:$BJ28,1,'Plumbing - EMPL Agg'!P$3)=0,NA(),INDEX('DLX - EMPL'!$C28:$BJ28,1,'Plumbing - EMPL Agg'!P$3))</f>
        <v>810</v>
      </c>
      <c r="Q27">
        <f>IF(INDEX('DLX - EMPL'!$C28:$BJ28,1,'Plumbing - EMPL Agg'!Q$3)=0,NA(),INDEX('DLX - EMPL'!$C28:$BJ28,1,'Plumbing - EMPL Agg'!Q$3))</f>
        <v>455</v>
      </c>
      <c r="R27">
        <f>IF(INDEX('DLX - EMPL'!$C28:$BJ28,1,'Plumbing - EMPL Agg'!R$3)=0,NA(),INDEX('DLX - EMPL'!$C28:$BJ28,1,'Plumbing - EMPL Agg'!R$3))</f>
        <v>900</v>
      </c>
      <c r="S27">
        <f>IF(INDEX('DLX - EMPL'!$C28:$BJ28,1,'Plumbing - EMPL Agg'!S$3)=0,NA(),INDEX('DLX - EMPL'!$C28:$BJ28,1,'Plumbing - EMPL Agg'!S$3))</f>
        <v>430</v>
      </c>
      <c r="T27">
        <v>7224.67417541951</v>
      </c>
      <c r="U27">
        <v>5929.6219811090596</v>
      </c>
      <c r="V27">
        <v>633.16475018344795</v>
      </c>
      <c r="W27">
        <v>1083.2941670338701</v>
      </c>
      <c r="X27">
        <v>1224.68898976475</v>
      </c>
      <c r="Y27">
        <v>841.72865878421101</v>
      </c>
      <c r="Z27">
        <v>463.96439905036902</v>
      </c>
      <c r="AA27">
        <v>973.53553687809301</v>
      </c>
      <c r="AB27">
        <v>432.57684404220203</v>
      </c>
    </row>
    <row r="28" spans="1:28" x14ac:dyDescent="0.25">
      <c r="A28" s="7">
        <f>'DLX - EMPL'!B29</f>
        <v>37165</v>
      </c>
      <c r="B28">
        <f>IF(INDEX('DLX - EMPL'!$C29:$BB29,1,'Plumbing - EMPL Agg'!B$3)=0,NA(),INDEX('DLX - EMPL'!$C29:$BB29,1,'Plumbing - EMPL Agg'!B$3))</f>
        <v>5.3</v>
      </c>
      <c r="C28">
        <f>IF(INDEX('DLX - EMPL'!$C29:$BB29,1,'Plumbing - EMPL Agg'!C$3)=0,NA(),INDEX('DLX - EMPL'!$C29:$BB29,1,'Plumbing - EMPL Agg'!C$3))</f>
        <v>5.3</v>
      </c>
      <c r="D28">
        <f>IF(INDEX('DLX - EMPL'!$C29:$BB29,1,'Plumbing - EMPL Agg'!D$3)=0,NA(),INDEX('DLX - EMPL'!$C29:$BB29,1,'Plumbing - EMPL Agg'!D$3))</f>
        <v>6.1</v>
      </c>
      <c r="E28">
        <f>IF(INDEX('DLX - EMPL'!$C29:$BB29,1,'Plumbing - EMPL Agg'!E$3)=0,NA(),INDEX('DLX - EMPL'!$C29:$BB29,1,'Plumbing - EMPL Agg'!E$3))</f>
        <v>5.8</v>
      </c>
      <c r="F28" s="4">
        <f>'Plumbing - Trade transp utils'!H24</f>
        <v>5.0632797698407117</v>
      </c>
      <c r="G28">
        <f>IF(INDEX('DLX - EMPL'!$C29:$BB29,1,'Plumbing - EMPL Agg'!G$3)=0,NA(),INDEX('DLX - EMPL'!$C29:$BB29,1,'Plumbing - EMPL Agg'!G$3))</f>
        <v>7.2</v>
      </c>
      <c r="H28">
        <f>IF(INDEX('DLX - EMPL'!$C29:$BB29,1,'Plumbing - EMPL Agg'!H$3)=0,NA(),INDEX('DLX - EMPL'!$C29:$BB29,1,'Plumbing - EMPL Agg'!H$3))</f>
        <v>2.9</v>
      </c>
      <c r="I28">
        <f>IF(INDEX('DLX - EMPL'!$C29:$BB29,1,'Plumbing - EMPL Agg'!I$3)=0,NA(),INDEX('DLX - EMPL'!$C29:$BB29,1,'Plumbing - EMPL Agg'!I$3))</f>
        <v>8.3000000000000007</v>
      </c>
      <c r="J28">
        <f>IF(INDEX('DLX - EMPL'!$C29:$BB29,1,'Plumbing - EMPL Agg'!J$3)=0,NA(),INDEX('DLX - EMPL'!$C29:$BB29,1,'Plumbing - EMPL Agg'!J$3))</f>
        <v>2.1</v>
      </c>
      <c r="K28">
        <f>IF(INDEX('DLX - EMPL'!$C29:$BJ29,1,'Plumbing - EMPL Agg'!K$3)=0,NA(),INDEX('DLX - EMPL'!$C29:$BJ29,1,'Plumbing - EMPL Agg'!K$3))</f>
        <v>7694</v>
      </c>
      <c r="L28">
        <f>IF(INDEX('DLX - EMPL'!$C29:$BJ29,1,'Plumbing - EMPL Agg'!L$3)=0,NA(),INDEX('DLX - EMPL'!$C29:$BJ29,1,'Plumbing - EMPL Agg'!L$3))</f>
        <v>5945</v>
      </c>
      <c r="M28">
        <f>IF(INDEX('DLX - EMPL'!$C29:$BJ29,1,'Plumbing - EMPL Agg'!M$3)=0,NA(),INDEX('DLX - EMPL'!$C29:$BJ29,1,'Plumbing - EMPL Agg'!M$3))</f>
        <v>535</v>
      </c>
      <c r="N28">
        <f>IF(INDEX('DLX - EMPL'!$C29:$BJ29,1,'Plumbing - EMPL Agg'!N$3)=0,NA(),INDEX('DLX - EMPL'!$C29:$BJ29,1,'Plumbing - EMPL Agg'!N$3))</f>
        <v>1065</v>
      </c>
      <c r="O28" s="5">
        <f>'DLX - EMPL'!H29+'DLX - EMPL'!J29</f>
        <v>1262</v>
      </c>
      <c r="P28">
        <f>IF(INDEX('DLX - EMPL'!$C29:$BJ29,1,'Plumbing - EMPL Agg'!P$3)=0,NA(),INDEX('DLX - EMPL'!$C29:$BJ29,1,'Plumbing - EMPL Agg'!P$3))</f>
        <v>910</v>
      </c>
      <c r="Q28">
        <f>IF(INDEX('DLX - EMPL'!$C29:$BJ29,1,'Plumbing - EMPL Agg'!Q$3)=0,NA(),INDEX('DLX - EMPL'!$C29:$BJ29,1,'Plumbing - EMPL Agg'!Q$3))</f>
        <v>486</v>
      </c>
      <c r="R28">
        <f>IF(INDEX('DLX - EMPL'!$C29:$BJ29,1,'Plumbing - EMPL Agg'!R$3)=0,NA(),INDEX('DLX - EMPL'!$C29:$BJ29,1,'Plumbing - EMPL Agg'!R$3))</f>
        <v>903</v>
      </c>
      <c r="S28">
        <f>IF(INDEX('DLX - EMPL'!$C29:$BJ29,1,'Plumbing - EMPL Agg'!S$3)=0,NA(),INDEX('DLX - EMPL'!$C29:$BJ29,1,'Plumbing - EMPL Agg'!S$3))</f>
        <v>427</v>
      </c>
      <c r="T28">
        <v>7720.9436895461204</v>
      </c>
      <c r="U28">
        <v>6384.5487328020999</v>
      </c>
      <c r="V28">
        <v>660.34666981652299</v>
      </c>
      <c r="W28">
        <v>1145.07928549177</v>
      </c>
      <c r="X28">
        <v>1324.28199203238</v>
      </c>
      <c r="Y28">
        <v>950.02973030303099</v>
      </c>
      <c r="Z28">
        <v>528.17405917274095</v>
      </c>
      <c r="AA28">
        <v>927.30645911701095</v>
      </c>
      <c r="AB28">
        <v>451.981462889189</v>
      </c>
    </row>
    <row r="29" spans="1:28" x14ac:dyDescent="0.25">
      <c r="A29" s="7">
        <f>'DLX - EMPL'!B30</f>
        <v>37196</v>
      </c>
      <c r="B29">
        <f>IF(INDEX('DLX - EMPL'!$C30:$BB30,1,'Plumbing - EMPL Agg'!B$3)=0,NA(),INDEX('DLX - EMPL'!$C30:$BB30,1,'Plumbing - EMPL Agg'!B$3))</f>
        <v>5.5</v>
      </c>
      <c r="C29">
        <f>IF(INDEX('DLX - EMPL'!$C30:$BB30,1,'Plumbing - EMPL Agg'!C$3)=0,NA(),INDEX('DLX - EMPL'!$C30:$BB30,1,'Plumbing - EMPL Agg'!C$3))</f>
        <v>5.7</v>
      </c>
      <c r="D29">
        <f>IF(INDEX('DLX - EMPL'!$C30:$BB30,1,'Plumbing - EMPL Agg'!D$3)=0,NA(),INDEX('DLX - EMPL'!$C30:$BB30,1,'Plumbing - EMPL Agg'!D$3))</f>
        <v>7.6</v>
      </c>
      <c r="E29">
        <f>IF(INDEX('DLX - EMPL'!$C30:$BB30,1,'Plumbing - EMPL Agg'!E$3)=0,NA(),INDEX('DLX - EMPL'!$C30:$BB30,1,'Plumbing - EMPL Agg'!E$3))</f>
        <v>6</v>
      </c>
      <c r="F29" s="4">
        <f>'Plumbing - Trade transp utils'!H25</f>
        <v>5.3265944011786992</v>
      </c>
      <c r="G29">
        <f>IF(INDEX('DLX - EMPL'!$C30:$BB30,1,'Plumbing - EMPL Agg'!G$3)=0,NA(),INDEX('DLX - EMPL'!$C30:$BB30,1,'Plumbing - EMPL Agg'!G$3))</f>
        <v>7.6</v>
      </c>
      <c r="H29">
        <f>IF(INDEX('DLX - EMPL'!$C30:$BB30,1,'Plumbing - EMPL Agg'!H$3)=0,NA(),INDEX('DLX - EMPL'!$C30:$BB30,1,'Plumbing - EMPL Agg'!H$3))</f>
        <v>3.1</v>
      </c>
      <c r="I29">
        <f>IF(INDEX('DLX - EMPL'!$C30:$BB30,1,'Plumbing - EMPL Agg'!I$3)=0,NA(),INDEX('DLX - EMPL'!$C30:$BB30,1,'Plumbing - EMPL Agg'!I$3))</f>
        <v>8.5</v>
      </c>
      <c r="J29">
        <f>IF(INDEX('DLX - EMPL'!$C30:$BB30,1,'Plumbing - EMPL Agg'!J$3)=0,NA(),INDEX('DLX - EMPL'!$C30:$BB30,1,'Plumbing - EMPL Agg'!J$3))</f>
        <v>2.1</v>
      </c>
      <c r="K29">
        <f>IF(INDEX('DLX - EMPL'!$C30:$BJ30,1,'Plumbing - EMPL Agg'!K$3)=0,NA(),INDEX('DLX - EMPL'!$C30:$BJ30,1,'Plumbing - EMPL Agg'!K$3))</f>
        <v>8003</v>
      </c>
      <c r="L29">
        <f>IF(INDEX('DLX - EMPL'!$C30:$BJ30,1,'Plumbing - EMPL Agg'!L$3)=0,NA(),INDEX('DLX - EMPL'!$C30:$BJ30,1,'Plumbing - EMPL Agg'!L$3))</f>
        <v>6360</v>
      </c>
      <c r="M29">
        <f>IF(INDEX('DLX - EMPL'!$C30:$BJ30,1,'Plumbing - EMPL Agg'!M$3)=0,NA(),INDEX('DLX - EMPL'!$C30:$BJ30,1,'Plumbing - EMPL Agg'!M$3))</f>
        <v>670</v>
      </c>
      <c r="N29">
        <f>IF(INDEX('DLX - EMPL'!$C30:$BJ30,1,'Plumbing - EMPL Agg'!N$3)=0,NA(),INDEX('DLX - EMPL'!$C30:$BJ30,1,'Plumbing - EMPL Agg'!N$3))</f>
        <v>1108</v>
      </c>
      <c r="O29" s="5">
        <f>'DLX - EMPL'!H30+'DLX - EMPL'!J30</f>
        <v>1348</v>
      </c>
      <c r="P29">
        <f>IF(INDEX('DLX - EMPL'!$C30:$BJ30,1,'Plumbing - EMPL Agg'!P$3)=0,NA(),INDEX('DLX - EMPL'!$C30:$BJ30,1,'Plumbing - EMPL Agg'!P$3))</f>
        <v>946</v>
      </c>
      <c r="Q29">
        <f>IF(INDEX('DLX - EMPL'!$C30:$BJ30,1,'Plumbing - EMPL Agg'!Q$3)=0,NA(),INDEX('DLX - EMPL'!$C30:$BJ30,1,'Plumbing - EMPL Agg'!Q$3))</f>
        <v>516</v>
      </c>
      <c r="R29">
        <f>IF(INDEX('DLX - EMPL'!$C30:$BJ30,1,'Plumbing - EMPL Agg'!R$3)=0,NA(),INDEX('DLX - EMPL'!$C30:$BJ30,1,'Plumbing - EMPL Agg'!R$3))</f>
        <v>935</v>
      </c>
      <c r="S29">
        <f>IF(INDEX('DLX - EMPL'!$C30:$BJ30,1,'Plumbing - EMPL Agg'!S$3)=0,NA(),INDEX('DLX - EMPL'!$C30:$BJ30,1,'Plumbing - EMPL Agg'!S$3))</f>
        <v>417</v>
      </c>
      <c r="T29">
        <v>7948.3811955193396</v>
      </c>
      <c r="U29">
        <v>6571.8511678080104</v>
      </c>
      <c r="V29">
        <v>728.64492353642004</v>
      </c>
      <c r="W29">
        <v>1174.25148044411</v>
      </c>
      <c r="X29">
        <v>1390.61136450511</v>
      </c>
      <c r="Y29">
        <v>960.73375792722095</v>
      </c>
      <c r="Z29">
        <v>552.79331250434495</v>
      </c>
      <c r="AA29">
        <v>935.68818243704504</v>
      </c>
      <c r="AB29">
        <v>454.45517625452999</v>
      </c>
    </row>
    <row r="30" spans="1:28" x14ac:dyDescent="0.25">
      <c r="A30" s="7">
        <f>'DLX - EMPL'!B31</f>
        <v>37226</v>
      </c>
      <c r="B30">
        <f>IF(INDEX('DLX - EMPL'!$C31:$BB31,1,'Plumbing - EMPL Agg'!B$3)=0,NA(),INDEX('DLX - EMPL'!$C31:$BB31,1,'Plumbing - EMPL Agg'!B$3))</f>
        <v>5.7</v>
      </c>
      <c r="C30">
        <f>IF(INDEX('DLX - EMPL'!$C31:$BB31,1,'Plumbing - EMPL Agg'!C$3)=0,NA(),INDEX('DLX - EMPL'!$C31:$BB31,1,'Plumbing - EMPL Agg'!C$3))</f>
        <v>5.8</v>
      </c>
      <c r="D30">
        <f>IF(INDEX('DLX - EMPL'!$C31:$BB31,1,'Plumbing - EMPL Agg'!D$3)=0,NA(),INDEX('DLX - EMPL'!$C31:$BB31,1,'Plumbing - EMPL Agg'!D$3))</f>
        <v>9</v>
      </c>
      <c r="E30">
        <f>IF(INDEX('DLX - EMPL'!$C31:$BB31,1,'Plumbing - EMPL Agg'!E$3)=0,NA(),INDEX('DLX - EMPL'!$C31:$BB31,1,'Plumbing - EMPL Agg'!E$3))</f>
        <v>6.3</v>
      </c>
      <c r="F30" s="4">
        <f>'Plumbing - Trade transp utils'!H26</f>
        <v>5.4524567183009749</v>
      </c>
      <c r="G30">
        <f>IF(INDEX('DLX - EMPL'!$C31:$BB31,1,'Plumbing - EMPL Agg'!G$3)=0,NA(),INDEX('DLX - EMPL'!$C31:$BB31,1,'Plumbing - EMPL Agg'!G$3))</f>
        <v>7.4</v>
      </c>
      <c r="H30">
        <f>IF(INDEX('DLX - EMPL'!$C31:$BB31,1,'Plumbing - EMPL Agg'!H$3)=0,NA(),INDEX('DLX - EMPL'!$C31:$BB31,1,'Plumbing - EMPL Agg'!H$3))</f>
        <v>2.9</v>
      </c>
      <c r="I30">
        <f>IF(INDEX('DLX - EMPL'!$C31:$BB31,1,'Plumbing - EMPL Agg'!I$3)=0,NA(),INDEX('DLX - EMPL'!$C31:$BB31,1,'Plumbing - EMPL Agg'!I$3))</f>
        <v>8.5</v>
      </c>
      <c r="J30">
        <f>IF(INDEX('DLX - EMPL'!$C31:$BB31,1,'Plumbing - EMPL Agg'!J$3)=0,NA(),INDEX('DLX - EMPL'!$C31:$BB31,1,'Plumbing - EMPL Agg'!J$3))</f>
        <v>2</v>
      </c>
      <c r="K30">
        <f>IF(INDEX('DLX - EMPL'!$C31:$BJ31,1,'Plumbing - EMPL Agg'!K$3)=0,NA(),INDEX('DLX - EMPL'!$C31:$BJ31,1,'Plumbing - EMPL Agg'!K$3))</f>
        <v>8258</v>
      </c>
      <c r="L30">
        <f>IF(INDEX('DLX - EMPL'!$C31:$BJ31,1,'Plumbing - EMPL Agg'!L$3)=0,NA(),INDEX('DLX - EMPL'!$C31:$BJ31,1,'Plumbing - EMPL Agg'!L$3))</f>
        <v>6519</v>
      </c>
      <c r="M30">
        <f>IF(INDEX('DLX - EMPL'!$C31:$BJ31,1,'Plumbing - EMPL Agg'!M$3)=0,NA(),INDEX('DLX - EMPL'!$C31:$BJ31,1,'Plumbing - EMPL Agg'!M$3))</f>
        <v>785</v>
      </c>
      <c r="N30">
        <f>IF(INDEX('DLX - EMPL'!$C31:$BJ31,1,'Plumbing - EMPL Agg'!N$3)=0,NA(),INDEX('DLX - EMPL'!$C31:$BJ31,1,'Plumbing - EMPL Agg'!N$3))</f>
        <v>1172</v>
      </c>
      <c r="O30" s="5">
        <f>'DLX - EMPL'!H31+'DLX - EMPL'!J31</f>
        <v>1384</v>
      </c>
      <c r="P30">
        <f>IF(INDEX('DLX - EMPL'!$C31:$BJ31,1,'Plumbing - EMPL Agg'!P$3)=0,NA(),INDEX('DLX - EMPL'!$C31:$BJ31,1,'Plumbing - EMPL Agg'!P$3))</f>
        <v>921</v>
      </c>
      <c r="Q30">
        <f>IF(INDEX('DLX - EMPL'!$C31:$BJ31,1,'Plumbing - EMPL Agg'!Q$3)=0,NA(),INDEX('DLX - EMPL'!$C31:$BJ31,1,'Plumbing - EMPL Agg'!Q$3))</f>
        <v>483</v>
      </c>
      <c r="R30">
        <f>IF(INDEX('DLX - EMPL'!$C31:$BJ31,1,'Plumbing - EMPL Agg'!R$3)=0,NA(),INDEX('DLX - EMPL'!$C31:$BJ31,1,'Plumbing - EMPL Agg'!R$3))</f>
        <v>938</v>
      </c>
      <c r="S30">
        <f>IF(INDEX('DLX - EMPL'!$C31:$BJ31,1,'Plumbing - EMPL Agg'!S$3)=0,NA(),INDEX('DLX - EMPL'!$C31:$BJ31,1,'Plumbing - EMPL Agg'!S$3))</f>
        <v>406</v>
      </c>
      <c r="T30">
        <v>8208.1954922913392</v>
      </c>
      <c r="U30">
        <v>6671.1652352889596</v>
      </c>
      <c r="V30">
        <v>716.65492636247905</v>
      </c>
      <c r="W30">
        <v>1187.9189001671</v>
      </c>
      <c r="X30">
        <v>1488.55727595954</v>
      </c>
      <c r="Y30">
        <v>937.13522555327995</v>
      </c>
      <c r="Z30">
        <v>529.92954146489296</v>
      </c>
      <c r="AA30">
        <v>1028.9860845099799</v>
      </c>
      <c r="AB30">
        <v>466.41307501191801</v>
      </c>
    </row>
    <row r="31" spans="1:28" x14ac:dyDescent="0.25">
      <c r="A31" s="7">
        <f>'DLX - EMPL'!B32</f>
        <v>37257</v>
      </c>
      <c r="B31">
        <f>IF(INDEX('DLX - EMPL'!$C32:$BB32,1,'Plumbing - EMPL Agg'!B$3)=0,NA(),INDEX('DLX - EMPL'!$C32:$BB32,1,'Plumbing - EMPL Agg'!B$3))</f>
        <v>5.7</v>
      </c>
      <c r="C31">
        <f>IF(INDEX('DLX - EMPL'!$C32:$BB32,1,'Plumbing - EMPL Agg'!C$3)=0,NA(),INDEX('DLX - EMPL'!$C32:$BB32,1,'Plumbing - EMPL Agg'!C$3))</f>
        <v>6.9</v>
      </c>
      <c r="D31">
        <f>IF(INDEX('DLX - EMPL'!$C32:$BB32,1,'Plumbing - EMPL Agg'!D$3)=0,NA(),INDEX('DLX - EMPL'!$C32:$BB32,1,'Plumbing - EMPL Agg'!D$3))</f>
        <v>13.6</v>
      </c>
      <c r="E31">
        <f>IF(INDEX('DLX - EMPL'!$C32:$BB32,1,'Plumbing - EMPL Agg'!E$3)=0,NA(),INDEX('DLX - EMPL'!$C32:$BB32,1,'Plumbing - EMPL Agg'!E$3))</f>
        <v>7.4</v>
      </c>
      <c r="F31" s="4">
        <f>'Plumbing - Trade transp utils'!H27</f>
        <v>6.3797904406487724</v>
      </c>
      <c r="G31">
        <f>IF(INDEX('DLX - EMPL'!$C32:$BB32,1,'Plumbing - EMPL Agg'!G$3)=0,NA(),INDEX('DLX - EMPL'!$C32:$BB32,1,'Plumbing - EMPL Agg'!G$3))</f>
        <v>8.9</v>
      </c>
      <c r="H31">
        <f>IF(INDEX('DLX - EMPL'!$C32:$BB32,1,'Plumbing - EMPL Agg'!H$3)=0,NA(),INDEX('DLX - EMPL'!$C32:$BB32,1,'Plumbing - EMPL Agg'!H$3))</f>
        <v>3.5</v>
      </c>
      <c r="I31">
        <f>IF(INDEX('DLX - EMPL'!$C32:$BB32,1,'Plumbing - EMPL Agg'!I$3)=0,NA(),INDEX('DLX - EMPL'!$C32:$BB32,1,'Plumbing - EMPL Agg'!I$3))</f>
        <v>8.6</v>
      </c>
      <c r="J31">
        <f>IF(INDEX('DLX - EMPL'!$C32:$BB32,1,'Plumbing - EMPL Agg'!J$3)=0,NA(),INDEX('DLX - EMPL'!$C32:$BB32,1,'Plumbing - EMPL Agg'!J$3))</f>
        <v>2.4</v>
      </c>
      <c r="K31">
        <f>IF(INDEX('DLX - EMPL'!$C32:$BJ32,1,'Plumbing - EMPL Agg'!K$3)=0,NA(),INDEX('DLX - EMPL'!$C32:$BJ32,1,'Plumbing - EMPL Agg'!K$3))</f>
        <v>8182</v>
      </c>
      <c r="L31">
        <f>IF(INDEX('DLX - EMPL'!$C32:$BJ32,1,'Plumbing - EMPL Agg'!L$3)=0,NA(),INDEX('DLX - EMPL'!$C32:$BJ32,1,'Plumbing - EMPL Agg'!L$3))</f>
        <v>7686</v>
      </c>
      <c r="M31">
        <f>IF(INDEX('DLX - EMPL'!$C32:$BJ32,1,'Plumbing - EMPL Agg'!M$3)=0,NA(),INDEX('DLX - EMPL'!$C32:$BJ32,1,'Plumbing - EMPL Agg'!M$3))</f>
        <v>1211</v>
      </c>
      <c r="N31">
        <f>IF(INDEX('DLX - EMPL'!$C32:$BJ32,1,'Plumbing - EMPL Agg'!N$3)=0,NA(),INDEX('DLX - EMPL'!$C32:$BJ32,1,'Plumbing - EMPL Agg'!N$3))</f>
        <v>1377</v>
      </c>
      <c r="O31" s="5">
        <f>'DLX - EMPL'!H32+'DLX - EMPL'!J32</f>
        <v>1580</v>
      </c>
      <c r="P31">
        <f>IF(INDEX('DLX - EMPL'!$C32:$BJ32,1,'Plumbing - EMPL Agg'!P$3)=0,NA(),INDEX('DLX - EMPL'!$C32:$BJ32,1,'Plumbing - EMPL Agg'!P$3))</f>
        <v>1120</v>
      </c>
      <c r="Q31">
        <f>IF(INDEX('DLX - EMPL'!$C32:$BJ32,1,'Plumbing - EMPL Agg'!Q$3)=0,NA(),INDEX('DLX - EMPL'!$C32:$BJ32,1,'Plumbing - EMPL Agg'!Q$3))</f>
        <v>586</v>
      </c>
      <c r="R31">
        <f>IF(INDEX('DLX - EMPL'!$C32:$BJ32,1,'Plumbing - EMPL Agg'!R$3)=0,NA(),INDEX('DLX - EMPL'!$C32:$BJ32,1,'Plumbing - EMPL Agg'!R$3))</f>
        <v>947</v>
      </c>
      <c r="S31">
        <f>IF(INDEX('DLX - EMPL'!$C32:$BJ32,1,'Plumbing - EMPL Agg'!S$3)=0,NA(),INDEX('DLX - EMPL'!$C32:$BJ32,1,'Plumbing - EMPL Agg'!S$3))</f>
        <v>475</v>
      </c>
      <c r="T31">
        <v>8190.4968134547598</v>
      </c>
      <c r="U31">
        <v>6862.1478506179001</v>
      </c>
      <c r="V31">
        <v>833.35872261928796</v>
      </c>
      <c r="W31">
        <v>1236.0403414828399</v>
      </c>
      <c r="X31">
        <v>1424.0953533945101</v>
      </c>
      <c r="Y31">
        <v>958.10713850849197</v>
      </c>
      <c r="Z31">
        <v>570.60822143651706</v>
      </c>
      <c r="AA31">
        <v>882.35930052277195</v>
      </c>
      <c r="AB31">
        <v>466.51685526630803</v>
      </c>
    </row>
    <row r="32" spans="1:28" x14ac:dyDescent="0.25">
      <c r="A32" s="7">
        <f>'DLX - EMPL'!B33</f>
        <v>37288</v>
      </c>
      <c r="B32">
        <f>IF(INDEX('DLX - EMPL'!$C33:$BB33,1,'Plumbing - EMPL Agg'!B$3)=0,NA(),INDEX('DLX - EMPL'!$C33:$BB33,1,'Plumbing - EMPL Agg'!B$3))</f>
        <v>5.7</v>
      </c>
      <c r="C32">
        <f>IF(INDEX('DLX - EMPL'!$C33:$BB33,1,'Plumbing - EMPL Agg'!C$3)=0,NA(),INDEX('DLX - EMPL'!$C33:$BB33,1,'Plumbing - EMPL Agg'!C$3))</f>
        <v>6.6</v>
      </c>
      <c r="D32">
        <f>IF(INDEX('DLX - EMPL'!$C33:$BB33,1,'Plumbing - EMPL Agg'!D$3)=0,NA(),INDEX('DLX - EMPL'!$C33:$BB33,1,'Plumbing - EMPL Agg'!D$3))</f>
        <v>12.2</v>
      </c>
      <c r="E32">
        <f>IF(INDEX('DLX - EMPL'!$C33:$BB33,1,'Plumbing - EMPL Agg'!E$3)=0,NA(),INDEX('DLX - EMPL'!$C33:$BB33,1,'Plumbing - EMPL Agg'!E$3))</f>
        <v>7</v>
      </c>
      <c r="F32" s="4">
        <f>'Plumbing - Trade transp utils'!H28</f>
        <v>6.352374167349411</v>
      </c>
      <c r="G32">
        <f>IF(INDEX('DLX - EMPL'!$C33:$BB33,1,'Plumbing - EMPL Agg'!G$3)=0,NA(),INDEX('DLX - EMPL'!$C33:$BB33,1,'Plumbing - EMPL Agg'!G$3))</f>
        <v>7.7</v>
      </c>
      <c r="H32">
        <f>IF(INDEX('DLX - EMPL'!$C33:$BB33,1,'Plumbing - EMPL Agg'!H$3)=0,NA(),INDEX('DLX - EMPL'!$C33:$BB33,1,'Plumbing - EMPL Agg'!H$3))</f>
        <v>3.5</v>
      </c>
      <c r="I32">
        <f>IF(INDEX('DLX - EMPL'!$C33:$BB33,1,'Plumbing - EMPL Agg'!I$3)=0,NA(),INDEX('DLX - EMPL'!$C33:$BB33,1,'Plumbing - EMPL Agg'!I$3))</f>
        <v>8.6999999999999993</v>
      </c>
      <c r="J32">
        <f>IF(INDEX('DLX - EMPL'!$C33:$BB33,1,'Plumbing - EMPL Agg'!J$3)=0,NA(),INDEX('DLX - EMPL'!$C33:$BB33,1,'Plumbing - EMPL Agg'!J$3))</f>
        <v>2.4</v>
      </c>
      <c r="K32">
        <f>IF(INDEX('DLX - EMPL'!$C33:$BJ33,1,'Plumbing - EMPL Agg'!K$3)=0,NA(),INDEX('DLX - EMPL'!$C33:$BJ33,1,'Plumbing - EMPL Agg'!K$3))</f>
        <v>8215</v>
      </c>
      <c r="L32">
        <f>IF(INDEX('DLX - EMPL'!$C33:$BJ33,1,'Plumbing - EMPL Agg'!L$3)=0,NA(),INDEX('DLX - EMPL'!$C33:$BJ33,1,'Plumbing - EMPL Agg'!L$3))</f>
        <v>7457</v>
      </c>
      <c r="M32">
        <f>IF(INDEX('DLX - EMPL'!$C33:$BJ33,1,'Plumbing - EMPL Agg'!M$3)=0,NA(),INDEX('DLX - EMPL'!$C33:$BJ33,1,'Plumbing - EMPL Agg'!M$3))</f>
        <v>1060</v>
      </c>
      <c r="N32">
        <f>IF(INDEX('DLX - EMPL'!$C33:$BJ33,1,'Plumbing - EMPL Agg'!N$3)=0,NA(),INDEX('DLX - EMPL'!$C33:$BJ33,1,'Plumbing - EMPL Agg'!N$3))</f>
        <v>1296</v>
      </c>
      <c r="O32" s="5">
        <f>'DLX - EMPL'!H33+'DLX - EMPL'!J33</f>
        <v>1595</v>
      </c>
      <c r="P32">
        <f>IF(INDEX('DLX - EMPL'!$C33:$BJ33,1,'Plumbing - EMPL Agg'!P$3)=0,NA(),INDEX('DLX - EMPL'!$C33:$BJ33,1,'Plumbing - EMPL Agg'!P$3))</f>
        <v>973</v>
      </c>
      <c r="Q32">
        <f>IF(INDEX('DLX - EMPL'!$C33:$BJ33,1,'Plumbing - EMPL Agg'!Q$3)=0,NA(),INDEX('DLX - EMPL'!$C33:$BJ33,1,'Plumbing - EMPL Agg'!Q$3))</f>
        <v>590</v>
      </c>
      <c r="R32">
        <f>IF(INDEX('DLX - EMPL'!$C33:$BJ33,1,'Plumbing - EMPL Agg'!R$3)=0,NA(),INDEX('DLX - EMPL'!$C33:$BJ33,1,'Plumbing - EMPL Agg'!R$3))</f>
        <v>973</v>
      </c>
      <c r="S32">
        <f>IF(INDEX('DLX - EMPL'!$C33:$BJ33,1,'Plumbing - EMPL Agg'!S$3)=0,NA(),INDEX('DLX - EMPL'!$C33:$BJ33,1,'Plumbing - EMPL Agg'!S$3))</f>
        <v>493</v>
      </c>
      <c r="T32">
        <v>8175.7957109651497</v>
      </c>
      <c r="U32">
        <v>6780.8528340150997</v>
      </c>
      <c r="V32">
        <v>743.186070829644</v>
      </c>
      <c r="W32">
        <v>1232.9607990657601</v>
      </c>
      <c r="X32">
        <v>1441.0916207816199</v>
      </c>
      <c r="Y32">
        <v>912.06388121886198</v>
      </c>
      <c r="Z32">
        <v>586.66769592056301</v>
      </c>
      <c r="AA32">
        <v>892.54904061612501</v>
      </c>
      <c r="AB32">
        <v>563.01443596012803</v>
      </c>
    </row>
    <row r="33" spans="1:28" x14ac:dyDescent="0.25">
      <c r="A33" s="7">
        <f>'DLX - EMPL'!B34</f>
        <v>37316</v>
      </c>
      <c r="B33">
        <f>IF(INDEX('DLX - EMPL'!$C34:$BB34,1,'Plumbing - EMPL Agg'!B$3)=0,NA(),INDEX('DLX - EMPL'!$C34:$BB34,1,'Plumbing - EMPL Agg'!B$3))</f>
        <v>5.7</v>
      </c>
      <c r="C33">
        <f>IF(INDEX('DLX - EMPL'!$C34:$BB34,1,'Plumbing - EMPL Agg'!C$3)=0,NA(),INDEX('DLX - EMPL'!$C34:$BB34,1,'Plumbing - EMPL Agg'!C$3))</f>
        <v>6.5</v>
      </c>
      <c r="D33">
        <f>IF(INDEX('DLX - EMPL'!$C34:$BB34,1,'Plumbing - EMPL Agg'!D$3)=0,NA(),INDEX('DLX - EMPL'!$C34:$BB34,1,'Plumbing - EMPL Agg'!D$3))</f>
        <v>11.8</v>
      </c>
      <c r="E33">
        <f>IF(INDEX('DLX - EMPL'!$C34:$BB34,1,'Plumbing - EMPL Agg'!E$3)=0,NA(),INDEX('DLX - EMPL'!$C34:$BB34,1,'Plumbing - EMPL Agg'!E$3))</f>
        <v>7.3</v>
      </c>
      <c r="F33" s="4">
        <f>'Plumbing - Trade transp utils'!H29</f>
        <v>6.3289632728963268</v>
      </c>
      <c r="G33">
        <f>IF(INDEX('DLX - EMPL'!$C34:$BB34,1,'Plumbing - EMPL Agg'!G$3)=0,NA(),INDEX('DLX - EMPL'!$C34:$BB34,1,'Plumbing - EMPL Agg'!G$3))</f>
        <v>7.5</v>
      </c>
      <c r="H33">
        <f>IF(INDEX('DLX - EMPL'!$C34:$BB34,1,'Plumbing - EMPL Agg'!H$3)=0,NA(),INDEX('DLX - EMPL'!$C34:$BB34,1,'Plumbing - EMPL Agg'!H$3))</f>
        <v>3.2</v>
      </c>
      <c r="I33">
        <f>IF(INDEX('DLX - EMPL'!$C34:$BB34,1,'Plumbing - EMPL Agg'!I$3)=0,NA(),INDEX('DLX - EMPL'!$C34:$BB34,1,'Plumbing - EMPL Agg'!I$3))</f>
        <v>8.5</v>
      </c>
      <c r="J33">
        <f>IF(INDEX('DLX - EMPL'!$C34:$BB34,1,'Plumbing - EMPL Agg'!J$3)=0,NA(),INDEX('DLX - EMPL'!$C34:$BB34,1,'Plumbing - EMPL Agg'!J$3))</f>
        <v>2.2999999999999998</v>
      </c>
      <c r="K33">
        <f>IF(INDEX('DLX - EMPL'!$C34:$BJ34,1,'Plumbing - EMPL Agg'!K$3)=0,NA(),INDEX('DLX - EMPL'!$C34:$BJ34,1,'Plumbing - EMPL Agg'!K$3))</f>
        <v>8304</v>
      </c>
      <c r="L33">
        <f>IF(INDEX('DLX - EMPL'!$C34:$BJ34,1,'Plumbing - EMPL Agg'!L$3)=0,NA(),INDEX('DLX - EMPL'!$C34:$BJ34,1,'Plumbing - EMPL Agg'!L$3))</f>
        <v>7331</v>
      </c>
      <c r="M33">
        <f>IF(INDEX('DLX - EMPL'!$C34:$BJ34,1,'Plumbing - EMPL Agg'!M$3)=0,NA(),INDEX('DLX - EMPL'!$C34:$BJ34,1,'Plumbing - EMPL Agg'!M$3))</f>
        <v>1009</v>
      </c>
      <c r="N33">
        <f>IF(INDEX('DLX - EMPL'!$C34:$BJ34,1,'Plumbing - EMPL Agg'!N$3)=0,NA(),INDEX('DLX - EMPL'!$C34:$BJ34,1,'Plumbing - EMPL Agg'!N$3))</f>
        <v>1367</v>
      </c>
      <c r="O33" s="5">
        <f>'DLX - EMPL'!H34+'DLX - EMPL'!J34</f>
        <v>1582</v>
      </c>
      <c r="P33">
        <f>IF(INDEX('DLX - EMPL'!$C34:$BJ34,1,'Plumbing - EMPL Agg'!P$3)=0,NA(),INDEX('DLX - EMPL'!$C34:$BJ34,1,'Plumbing - EMPL Agg'!P$3))</f>
        <v>964</v>
      </c>
      <c r="Q33">
        <f>IF(INDEX('DLX - EMPL'!$C34:$BJ34,1,'Plumbing - EMPL Agg'!Q$3)=0,NA(),INDEX('DLX - EMPL'!$C34:$BJ34,1,'Plumbing - EMPL Agg'!Q$3))</f>
        <v>540</v>
      </c>
      <c r="R33">
        <f>IF(INDEX('DLX - EMPL'!$C34:$BJ34,1,'Plumbing - EMPL Agg'!R$3)=0,NA(),INDEX('DLX - EMPL'!$C34:$BJ34,1,'Plumbing - EMPL Agg'!R$3))</f>
        <v>976</v>
      </c>
      <c r="S33">
        <f>IF(INDEX('DLX - EMPL'!$C34:$BJ34,1,'Plumbing - EMPL Agg'!S$3)=0,NA(),INDEX('DLX - EMPL'!$C34:$BJ34,1,'Plumbing - EMPL Agg'!S$3))</f>
        <v>469</v>
      </c>
      <c r="T33">
        <v>8330.3920851662006</v>
      </c>
      <c r="U33">
        <v>6846.9683992594</v>
      </c>
      <c r="V33">
        <v>796.022378289725</v>
      </c>
      <c r="W33">
        <v>1263.2063860268599</v>
      </c>
      <c r="X33">
        <v>1499.72294310705</v>
      </c>
      <c r="Y33">
        <v>924.12401444688305</v>
      </c>
      <c r="Z33">
        <v>564.21635338925103</v>
      </c>
      <c r="AA33">
        <v>921.29736720424796</v>
      </c>
      <c r="AB33">
        <v>522.94274005301997</v>
      </c>
    </row>
    <row r="34" spans="1:28" x14ac:dyDescent="0.25">
      <c r="A34" s="7">
        <f>'DLX - EMPL'!B35</f>
        <v>37347</v>
      </c>
      <c r="B34">
        <f>IF(INDEX('DLX - EMPL'!$C35:$BB35,1,'Plumbing - EMPL Agg'!B$3)=0,NA(),INDEX('DLX - EMPL'!$C35:$BB35,1,'Plumbing - EMPL Agg'!B$3))</f>
        <v>5.9</v>
      </c>
      <c r="C34">
        <f>IF(INDEX('DLX - EMPL'!$C35:$BB35,1,'Plumbing - EMPL Agg'!C$3)=0,NA(),INDEX('DLX - EMPL'!$C35:$BB35,1,'Plumbing - EMPL Agg'!C$3))</f>
        <v>6.2</v>
      </c>
      <c r="D34">
        <f>IF(INDEX('DLX - EMPL'!$C35:$BB35,1,'Plumbing - EMPL Agg'!D$3)=0,NA(),INDEX('DLX - EMPL'!$C35:$BB35,1,'Plumbing - EMPL Agg'!D$3))</f>
        <v>10.1</v>
      </c>
      <c r="E34">
        <f>IF(INDEX('DLX - EMPL'!$C35:$BB35,1,'Plumbing - EMPL Agg'!E$3)=0,NA(),INDEX('DLX - EMPL'!$C35:$BB35,1,'Plumbing - EMPL Agg'!E$3))</f>
        <v>7.2</v>
      </c>
      <c r="F34" s="4">
        <f>'Plumbing - Trade transp utils'!H30</f>
        <v>6.0151880715988755</v>
      </c>
      <c r="G34">
        <f>IF(INDEX('DLX - EMPL'!$C35:$BB35,1,'Plumbing - EMPL Agg'!G$3)=0,NA(),INDEX('DLX - EMPL'!$C35:$BB35,1,'Plumbing - EMPL Agg'!G$3))</f>
        <v>7.3</v>
      </c>
      <c r="H34">
        <f>IF(INDEX('DLX - EMPL'!$C35:$BB35,1,'Plumbing - EMPL Agg'!H$3)=0,NA(),INDEX('DLX - EMPL'!$C35:$BB35,1,'Plumbing - EMPL Agg'!H$3))</f>
        <v>2.9</v>
      </c>
      <c r="I34">
        <f>IF(INDEX('DLX - EMPL'!$C35:$BB35,1,'Plumbing - EMPL Agg'!I$3)=0,NA(),INDEX('DLX - EMPL'!$C35:$BB35,1,'Plumbing - EMPL Agg'!I$3))</f>
        <v>8.4</v>
      </c>
      <c r="J34">
        <f>IF(INDEX('DLX - EMPL'!$C35:$BB35,1,'Plumbing - EMPL Agg'!J$3)=0,NA(),INDEX('DLX - EMPL'!$C35:$BB35,1,'Plumbing - EMPL Agg'!J$3))</f>
        <v>2.2000000000000002</v>
      </c>
      <c r="K34">
        <f>IF(INDEX('DLX - EMPL'!$C35:$BJ35,1,'Plumbing - EMPL Agg'!K$3)=0,NA(),INDEX('DLX - EMPL'!$C35:$BJ35,1,'Plumbing - EMPL Agg'!K$3))</f>
        <v>8599</v>
      </c>
      <c r="L34">
        <f>IF(INDEX('DLX - EMPL'!$C35:$BJ35,1,'Plumbing - EMPL Agg'!L$3)=0,NA(),INDEX('DLX - EMPL'!$C35:$BJ35,1,'Plumbing - EMPL Agg'!L$3))</f>
        <v>6926</v>
      </c>
      <c r="M34">
        <f>IF(INDEX('DLX - EMPL'!$C35:$BJ35,1,'Plumbing - EMPL Agg'!M$3)=0,NA(),INDEX('DLX - EMPL'!$C35:$BJ35,1,'Plumbing - EMPL Agg'!M$3))</f>
        <v>855</v>
      </c>
      <c r="N34">
        <f>IF(INDEX('DLX - EMPL'!$C35:$BJ35,1,'Plumbing - EMPL Agg'!N$3)=0,NA(),INDEX('DLX - EMPL'!$C35:$BJ35,1,'Plumbing - EMPL Agg'!N$3))</f>
        <v>1322</v>
      </c>
      <c r="O34" s="5">
        <f>'DLX - EMPL'!H35+'DLX - EMPL'!J35</f>
        <v>1502</v>
      </c>
      <c r="P34">
        <f>IF(INDEX('DLX - EMPL'!$C35:$BJ35,1,'Plumbing - EMPL Agg'!P$3)=0,NA(),INDEX('DLX - EMPL'!$C35:$BJ35,1,'Plumbing - EMPL Agg'!P$3))</f>
        <v>951</v>
      </c>
      <c r="Q34">
        <f>IF(INDEX('DLX - EMPL'!$C35:$BJ35,1,'Plumbing - EMPL Agg'!Q$3)=0,NA(),INDEX('DLX - EMPL'!$C35:$BJ35,1,'Plumbing - EMPL Agg'!Q$3))</f>
        <v>493</v>
      </c>
      <c r="R34">
        <f>IF(INDEX('DLX - EMPL'!$C35:$BJ35,1,'Plumbing - EMPL Agg'!R$3)=0,NA(),INDEX('DLX - EMPL'!$C35:$BJ35,1,'Plumbing - EMPL Agg'!R$3))</f>
        <v>953</v>
      </c>
      <c r="S34">
        <f>IF(INDEX('DLX - EMPL'!$C35:$BJ35,1,'Plumbing - EMPL Agg'!S$3)=0,NA(),INDEX('DLX - EMPL'!$C35:$BJ35,1,'Plumbing - EMPL Agg'!S$3))</f>
        <v>444</v>
      </c>
      <c r="T34">
        <v>8550.2424883828808</v>
      </c>
      <c r="U34">
        <v>7064.4078769074004</v>
      </c>
      <c r="V34">
        <v>818.06879009132001</v>
      </c>
      <c r="W34">
        <v>1279.93707406006</v>
      </c>
      <c r="X34">
        <v>1524.0944001708799</v>
      </c>
      <c r="Y34">
        <v>1006.04012993986</v>
      </c>
      <c r="Z34">
        <v>550.99102477189604</v>
      </c>
      <c r="AA34">
        <v>982.12921047454904</v>
      </c>
      <c r="AB34">
        <v>537.27951635956799</v>
      </c>
    </row>
    <row r="35" spans="1:28" x14ac:dyDescent="0.25">
      <c r="A35" s="7">
        <f>'DLX - EMPL'!B36</f>
        <v>37377</v>
      </c>
      <c r="B35">
        <f>IF(INDEX('DLX - EMPL'!$C36:$BB36,1,'Plumbing - EMPL Agg'!B$3)=0,NA(),INDEX('DLX - EMPL'!$C36:$BB36,1,'Plumbing - EMPL Agg'!B$3))</f>
        <v>5.8</v>
      </c>
      <c r="C35">
        <f>IF(INDEX('DLX - EMPL'!$C36:$BB36,1,'Plumbing - EMPL Agg'!C$3)=0,NA(),INDEX('DLX - EMPL'!$C36:$BB36,1,'Plumbing - EMPL Agg'!C$3))</f>
        <v>5.9</v>
      </c>
      <c r="D35">
        <f>IF(INDEX('DLX - EMPL'!$C36:$BB36,1,'Plumbing - EMPL Agg'!D$3)=0,NA(),INDEX('DLX - EMPL'!$C36:$BB36,1,'Plumbing - EMPL Agg'!D$3))</f>
        <v>7.4</v>
      </c>
      <c r="E35">
        <f>IF(INDEX('DLX - EMPL'!$C36:$BB36,1,'Plumbing - EMPL Agg'!E$3)=0,NA(),INDEX('DLX - EMPL'!$C36:$BB36,1,'Plumbing - EMPL Agg'!E$3))</f>
        <v>6.6</v>
      </c>
      <c r="F35" s="4">
        <f>'Plumbing - Trade transp utils'!H31</f>
        <v>5.4497076842289509</v>
      </c>
      <c r="G35">
        <f>IF(INDEX('DLX - EMPL'!$C36:$BB36,1,'Plumbing - EMPL Agg'!G$3)=0,NA(),INDEX('DLX - EMPL'!$C36:$BB36,1,'Plumbing - EMPL Agg'!G$3))</f>
        <v>7.7</v>
      </c>
      <c r="H35">
        <f>IF(INDEX('DLX - EMPL'!$C36:$BB36,1,'Plumbing - EMPL Agg'!H$3)=0,NA(),INDEX('DLX - EMPL'!$C36:$BB36,1,'Plumbing - EMPL Agg'!H$3))</f>
        <v>3.2</v>
      </c>
      <c r="I35">
        <f>IF(INDEX('DLX - EMPL'!$C36:$BB36,1,'Plumbing - EMPL Agg'!I$3)=0,NA(),INDEX('DLX - EMPL'!$C36:$BB36,1,'Plumbing - EMPL Agg'!I$3))</f>
        <v>8.6</v>
      </c>
      <c r="J35">
        <f>IF(INDEX('DLX - EMPL'!$C36:$BB36,1,'Plumbing - EMPL Agg'!J$3)=0,NA(),INDEX('DLX - EMPL'!$C36:$BB36,1,'Plumbing - EMPL Agg'!J$3))</f>
        <v>2.2999999999999998</v>
      </c>
      <c r="K35">
        <f>IF(INDEX('DLX - EMPL'!$C36:$BJ36,1,'Plumbing - EMPL Agg'!K$3)=0,NA(),INDEX('DLX - EMPL'!$C36:$BJ36,1,'Plumbing - EMPL Agg'!K$3))</f>
        <v>8399</v>
      </c>
      <c r="L35">
        <f>IF(INDEX('DLX - EMPL'!$C36:$BJ36,1,'Plumbing - EMPL Agg'!L$3)=0,NA(),INDEX('DLX - EMPL'!$C36:$BJ36,1,'Plumbing - EMPL Agg'!L$3))</f>
        <v>6642</v>
      </c>
      <c r="M35">
        <f>IF(INDEX('DLX - EMPL'!$C36:$BJ36,1,'Plumbing - EMPL Agg'!M$3)=0,NA(),INDEX('DLX - EMPL'!$C36:$BJ36,1,'Plumbing - EMPL Agg'!M$3))</f>
        <v>626</v>
      </c>
      <c r="N35">
        <f>IF(INDEX('DLX - EMPL'!$C36:$BJ36,1,'Plumbing - EMPL Agg'!N$3)=0,NA(),INDEX('DLX - EMPL'!$C36:$BJ36,1,'Plumbing - EMPL Agg'!N$3))</f>
        <v>1194</v>
      </c>
      <c r="O35" s="5">
        <f>'DLX - EMPL'!H36+'DLX - EMPL'!J36</f>
        <v>1395</v>
      </c>
      <c r="P35">
        <f>IF(INDEX('DLX - EMPL'!$C36:$BJ36,1,'Plumbing - EMPL Agg'!P$3)=0,NA(),INDEX('DLX - EMPL'!$C36:$BJ36,1,'Plumbing - EMPL Agg'!P$3))</f>
        <v>983</v>
      </c>
      <c r="Q35">
        <f>IF(INDEX('DLX - EMPL'!$C36:$BJ36,1,'Plumbing - EMPL Agg'!Q$3)=0,NA(),INDEX('DLX - EMPL'!$C36:$BJ36,1,'Plumbing - EMPL Agg'!Q$3))</f>
        <v>533</v>
      </c>
      <c r="R35">
        <f>IF(INDEX('DLX - EMPL'!$C36:$BJ36,1,'Plumbing - EMPL Agg'!R$3)=0,NA(),INDEX('DLX - EMPL'!$C36:$BJ36,1,'Plumbing - EMPL Agg'!R$3))</f>
        <v>1022</v>
      </c>
      <c r="S35">
        <f>IF(INDEX('DLX - EMPL'!$C36:$BJ36,1,'Plumbing - EMPL Agg'!S$3)=0,NA(),INDEX('DLX - EMPL'!$C36:$BJ36,1,'Plumbing - EMPL Agg'!S$3))</f>
        <v>482</v>
      </c>
      <c r="T35">
        <v>8413.0405713958298</v>
      </c>
      <c r="U35">
        <v>6969.4036809968402</v>
      </c>
      <c r="V35">
        <v>758.98829012602096</v>
      </c>
      <c r="W35">
        <v>1232.6508890739001</v>
      </c>
      <c r="X35">
        <v>1443.0939535826799</v>
      </c>
      <c r="Y35">
        <v>1009.74711861777</v>
      </c>
      <c r="Z35">
        <v>565.80518151671697</v>
      </c>
      <c r="AA35">
        <v>1059.1060269843299</v>
      </c>
      <c r="AB35">
        <v>550.10207716555101</v>
      </c>
    </row>
    <row r="36" spans="1:28" x14ac:dyDescent="0.25">
      <c r="A36" s="7">
        <f>'DLX - EMPL'!B37</f>
        <v>37408</v>
      </c>
      <c r="B36">
        <f>IF(INDEX('DLX - EMPL'!$C37:$BB37,1,'Plumbing - EMPL Agg'!B$3)=0,NA(),INDEX('DLX - EMPL'!$C37:$BB37,1,'Plumbing - EMPL Agg'!B$3))</f>
        <v>5.8</v>
      </c>
      <c r="C36">
        <f>IF(INDEX('DLX - EMPL'!$C37:$BB37,1,'Plumbing - EMPL Agg'!C$3)=0,NA(),INDEX('DLX - EMPL'!$C37:$BB37,1,'Plumbing - EMPL Agg'!C$3))</f>
        <v>6.2</v>
      </c>
      <c r="D36">
        <f>IF(INDEX('DLX - EMPL'!$C37:$BB37,1,'Plumbing - EMPL Agg'!D$3)=0,NA(),INDEX('DLX - EMPL'!$C37:$BB37,1,'Plumbing - EMPL Agg'!D$3))</f>
        <v>6.9</v>
      </c>
      <c r="E36">
        <f>IF(INDEX('DLX - EMPL'!$C37:$BB37,1,'Plumbing - EMPL Agg'!E$3)=0,NA(),INDEX('DLX - EMPL'!$C37:$BB37,1,'Plumbing - EMPL Agg'!E$3))</f>
        <v>6.6</v>
      </c>
      <c r="F36" s="4">
        <f>'Plumbing - Trade transp utils'!H32</f>
        <v>5.8610670911041147</v>
      </c>
      <c r="G36">
        <f>IF(INDEX('DLX - EMPL'!$C37:$BB37,1,'Plumbing - EMPL Agg'!G$3)=0,NA(),INDEX('DLX - EMPL'!$C37:$BB37,1,'Plumbing - EMPL Agg'!G$3))</f>
        <v>8.1999999999999993</v>
      </c>
      <c r="H36">
        <f>IF(INDEX('DLX - EMPL'!$C37:$BB37,1,'Plumbing - EMPL Agg'!H$3)=0,NA(),INDEX('DLX - EMPL'!$C37:$BB37,1,'Plumbing - EMPL Agg'!H$3))</f>
        <v>3.9</v>
      </c>
      <c r="I36">
        <f>IF(INDEX('DLX - EMPL'!$C37:$BB37,1,'Plumbing - EMPL Agg'!I$3)=0,NA(),INDEX('DLX - EMPL'!$C37:$BB37,1,'Plumbing - EMPL Agg'!I$3))</f>
        <v>8.5</v>
      </c>
      <c r="J36">
        <f>IF(INDEX('DLX - EMPL'!$C37:$BB37,1,'Plumbing - EMPL Agg'!J$3)=0,NA(),INDEX('DLX - EMPL'!$C37:$BB37,1,'Plumbing - EMPL Agg'!J$3))</f>
        <v>2.8</v>
      </c>
      <c r="K36">
        <f>IF(INDEX('DLX - EMPL'!$C37:$BJ37,1,'Plumbing - EMPL Agg'!K$3)=0,NA(),INDEX('DLX - EMPL'!$C37:$BJ37,1,'Plumbing - EMPL Agg'!K$3))</f>
        <v>8393</v>
      </c>
      <c r="L36">
        <f>IF(INDEX('DLX - EMPL'!$C37:$BJ37,1,'Plumbing - EMPL Agg'!L$3)=0,NA(),INDEX('DLX - EMPL'!$C37:$BJ37,1,'Plumbing - EMPL Agg'!L$3))</f>
        <v>7043</v>
      </c>
      <c r="M36">
        <f>IF(INDEX('DLX - EMPL'!$C37:$BJ37,1,'Plumbing - EMPL Agg'!M$3)=0,NA(),INDEX('DLX - EMPL'!$C37:$BJ37,1,'Plumbing - EMPL Agg'!M$3))</f>
        <v>593</v>
      </c>
      <c r="N36">
        <f>IF(INDEX('DLX - EMPL'!$C37:$BJ37,1,'Plumbing - EMPL Agg'!N$3)=0,NA(),INDEX('DLX - EMPL'!$C37:$BJ37,1,'Plumbing - EMPL Agg'!N$3))</f>
        <v>1187</v>
      </c>
      <c r="O36" s="5">
        <f>'DLX - EMPL'!H37+'DLX - EMPL'!J37</f>
        <v>1514</v>
      </c>
      <c r="P36">
        <f>IF(INDEX('DLX - EMPL'!$C37:$BJ37,1,'Plumbing - EMPL Agg'!P$3)=0,NA(),INDEX('DLX - EMPL'!$C37:$BJ37,1,'Plumbing - EMPL Agg'!P$3))</f>
        <v>1079</v>
      </c>
      <c r="Q36">
        <f>IF(INDEX('DLX - EMPL'!$C37:$BJ37,1,'Plumbing - EMPL Agg'!Q$3)=0,NA(),INDEX('DLX - EMPL'!$C37:$BJ37,1,'Plumbing - EMPL Agg'!Q$3))</f>
        <v>638</v>
      </c>
      <c r="R36">
        <f>IF(INDEX('DLX - EMPL'!$C37:$BJ37,1,'Plumbing - EMPL Agg'!R$3)=0,NA(),INDEX('DLX - EMPL'!$C37:$BJ37,1,'Plumbing - EMPL Agg'!R$3))</f>
        <v>1034</v>
      </c>
      <c r="S36">
        <f>IF(INDEX('DLX - EMPL'!$C37:$BJ37,1,'Plumbing - EMPL Agg'!S$3)=0,NA(),INDEX('DLX - EMPL'!$C37:$BJ37,1,'Plumbing - EMPL Agg'!S$3))</f>
        <v>557</v>
      </c>
      <c r="T36">
        <v>8384.9765606173696</v>
      </c>
      <c r="U36">
        <v>6976.31025665982</v>
      </c>
      <c r="V36">
        <v>746.35679443461197</v>
      </c>
      <c r="W36">
        <v>1208.50531923272</v>
      </c>
      <c r="X36">
        <v>1443.71528860988</v>
      </c>
      <c r="Y36">
        <v>1087.1401283851101</v>
      </c>
      <c r="Z36">
        <v>564.56131241191895</v>
      </c>
      <c r="AA36">
        <v>972.02429224333298</v>
      </c>
      <c r="AB36">
        <v>459.85209593254899</v>
      </c>
    </row>
    <row r="37" spans="1:28" x14ac:dyDescent="0.25">
      <c r="A37" s="7">
        <f>'DLX - EMPL'!B38</f>
        <v>37438</v>
      </c>
      <c r="B37">
        <f>IF(INDEX('DLX - EMPL'!$C38:$BB38,1,'Plumbing - EMPL Agg'!B$3)=0,NA(),INDEX('DLX - EMPL'!$C38:$BB38,1,'Plumbing - EMPL Agg'!B$3))</f>
        <v>5.8</v>
      </c>
      <c r="C37">
        <f>IF(INDEX('DLX - EMPL'!$C38:$BB38,1,'Plumbing - EMPL Agg'!C$3)=0,NA(),INDEX('DLX - EMPL'!$C38:$BB38,1,'Plumbing - EMPL Agg'!C$3))</f>
        <v>6.1</v>
      </c>
      <c r="D37">
        <f>IF(INDEX('DLX - EMPL'!$C38:$BB38,1,'Plumbing - EMPL Agg'!D$3)=0,NA(),INDEX('DLX - EMPL'!$C38:$BB38,1,'Plumbing - EMPL Agg'!D$3))</f>
        <v>6.9</v>
      </c>
      <c r="E37">
        <f>IF(INDEX('DLX - EMPL'!$C38:$BB38,1,'Plumbing - EMPL Agg'!E$3)=0,NA(),INDEX('DLX - EMPL'!$C38:$BB38,1,'Plumbing - EMPL Agg'!E$3))</f>
        <v>6.6</v>
      </c>
      <c r="F37" s="4">
        <f>'Plumbing - Trade transp utils'!H33</f>
        <v>5.4183337369823201</v>
      </c>
      <c r="G37">
        <f>IF(INDEX('DLX - EMPL'!$C38:$BB38,1,'Plumbing - EMPL Agg'!G$3)=0,NA(),INDEX('DLX - EMPL'!$C38:$BB38,1,'Plumbing - EMPL Agg'!G$3))</f>
        <v>8.1999999999999993</v>
      </c>
      <c r="H37">
        <f>IF(INDEX('DLX - EMPL'!$C38:$BB38,1,'Plumbing - EMPL Agg'!H$3)=0,NA(),INDEX('DLX - EMPL'!$C38:$BB38,1,'Plumbing - EMPL Agg'!H$3))</f>
        <v>4</v>
      </c>
      <c r="I37">
        <f>IF(INDEX('DLX - EMPL'!$C38:$BB38,1,'Plumbing - EMPL Agg'!I$3)=0,NA(),INDEX('DLX - EMPL'!$C38:$BB38,1,'Plumbing - EMPL Agg'!I$3))</f>
        <v>8.1999999999999993</v>
      </c>
      <c r="J37">
        <f>IF(INDEX('DLX - EMPL'!$C38:$BB38,1,'Plumbing - EMPL Agg'!J$3)=0,NA(),INDEX('DLX - EMPL'!$C38:$BB38,1,'Plumbing - EMPL Agg'!J$3))</f>
        <v>3.2</v>
      </c>
      <c r="K37">
        <f>IF(INDEX('DLX - EMPL'!$C38:$BJ38,1,'Plumbing - EMPL Agg'!K$3)=0,NA(),INDEX('DLX - EMPL'!$C38:$BJ38,1,'Plumbing - EMPL Agg'!K$3))</f>
        <v>8390</v>
      </c>
      <c r="L37">
        <f>IF(INDEX('DLX - EMPL'!$C38:$BJ38,1,'Plumbing - EMPL Agg'!L$3)=0,NA(),INDEX('DLX - EMPL'!$C38:$BJ38,1,'Plumbing - EMPL Agg'!L$3))</f>
        <v>6910</v>
      </c>
      <c r="M37">
        <f>IF(INDEX('DLX - EMPL'!$C38:$BJ38,1,'Plumbing - EMPL Agg'!M$3)=0,NA(),INDEX('DLX - EMPL'!$C38:$BJ38,1,'Plumbing - EMPL Agg'!M$3))</f>
        <v>594</v>
      </c>
      <c r="N37">
        <f>IF(INDEX('DLX - EMPL'!$C38:$BJ38,1,'Plumbing - EMPL Agg'!N$3)=0,NA(),INDEX('DLX - EMPL'!$C38:$BJ38,1,'Plumbing - EMPL Agg'!N$3))</f>
        <v>1185</v>
      </c>
      <c r="O37" s="5">
        <f>'DLX - EMPL'!H38+'DLX - EMPL'!J38</f>
        <v>1402</v>
      </c>
      <c r="P37">
        <f>IF(INDEX('DLX - EMPL'!$C38:$BJ38,1,'Plumbing - EMPL Agg'!P$3)=0,NA(),INDEX('DLX - EMPL'!$C38:$BJ38,1,'Plumbing - EMPL Agg'!P$3))</f>
        <v>1075</v>
      </c>
      <c r="Q37">
        <f>IF(INDEX('DLX - EMPL'!$C38:$BJ38,1,'Plumbing - EMPL Agg'!Q$3)=0,NA(),INDEX('DLX - EMPL'!$C38:$BJ38,1,'Plumbing - EMPL Agg'!Q$3))</f>
        <v>671</v>
      </c>
      <c r="R37">
        <f>IF(INDEX('DLX - EMPL'!$C38:$BJ38,1,'Plumbing - EMPL Agg'!R$3)=0,NA(),INDEX('DLX - EMPL'!$C38:$BJ38,1,'Plumbing - EMPL Agg'!R$3))</f>
        <v>999</v>
      </c>
      <c r="S37">
        <f>IF(INDEX('DLX - EMPL'!$C38:$BJ38,1,'Plumbing - EMPL Agg'!S$3)=0,NA(),INDEX('DLX - EMPL'!$C38:$BJ38,1,'Plumbing - EMPL Agg'!S$3))</f>
        <v>639</v>
      </c>
      <c r="T37">
        <v>8424.5797090153101</v>
      </c>
      <c r="U37">
        <v>6962.8253821947601</v>
      </c>
      <c r="V37">
        <v>773.95234540370598</v>
      </c>
      <c r="W37">
        <v>1160.6730489726999</v>
      </c>
      <c r="X37">
        <v>1431.7755454917899</v>
      </c>
      <c r="Y37">
        <v>1085.49850231869</v>
      </c>
      <c r="Z37">
        <v>586.97155703170199</v>
      </c>
      <c r="AA37">
        <v>976.28393744866605</v>
      </c>
      <c r="AB37">
        <v>490.73289095607902</v>
      </c>
    </row>
    <row r="38" spans="1:28" x14ac:dyDescent="0.25">
      <c r="A38" s="7">
        <f>'DLX - EMPL'!B39</f>
        <v>37469</v>
      </c>
      <c r="B38">
        <f>IF(INDEX('DLX - EMPL'!$C39:$BB39,1,'Plumbing - EMPL Agg'!B$3)=0,NA(),INDEX('DLX - EMPL'!$C39:$BB39,1,'Plumbing - EMPL Agg'!B$3))</f>
        <v>5.7</v>
      </c>
      <c r="C38">
        <f>IF(INDEX('DLX - EMPL'!$C39:$BB39,1,'Plumbing - EMPL Agg'!C$3)=0,NA(),INDEX('DLX - EMPL'!$C39:$BB39,1,'Plumbing - EMPL Agg'!C$3))</f>
        <v>5.9</v>
      </c>
      <c r="D38">
        <f>IF(INDEX('DLX - EMPL'!$C39:$BB39,1,'Plumbing - EMPL Agg'!D$3)=0,NA(),INDEX('DLX - EMPL'!$C39:$BB39,1,'Plumbing - EMPL Agg'!D$3))</f>
        <v>7.4</v>
      </c>
      <c r="E38">
        <f>IF(INDEX('DLX - EMPL'!$C39:$BB39,1,'Plumbing - EMPL Agg'!E$3)=0,NA(),INDEX('DLX - EMPL'!$C39:$BB39,1,'Plumbing - EMPL Agg'!E$3))</f>
        <v>6.2</v>
      </c>
      <c r="F38" s="4">
        <f>'Plumbing - Trade transp utils'!H34</f>
        <v>5.3086478095895133</v>
      </c>
      <c r="G38">
        <f>IF(INDEX('DLX - EMPL'!$C39:$BB39,1,'Plumbing - EMPL Agg'!G$3)=0,NA(),INDEX('DLX - EMPL'!$C39:$BB39,1,'Plumbing - EMPL Agg'!G$3))</f>
        <v>7.2</v>
      </c>
      <c r="H38">
        <f>IF(INDEX('DLX - EMPL'!$C39:$BB39,1,'Plumbing - EMPL Agg'!H$3)=0,NA(),INDEX('DLX - EMPL'!$C39:$BB39,1,'Plumbing - EMPL Agg'!H$3))</f>
        <v>3.9</v>
      </c>
      <c r="I38">
        <f>IF(INDEX('DLX - EMPL'!$C39:$BB39,1,'Plumbing - EMPL Agg'!I$3)=0,NA(),INDEX('DLX - EMPL'!$C39:$BB39,1,'Plumbing - EMPL Agg'!I$3))</f>
        <v>7.5</v>
      </c>
      <c r="J38">
        <f>IF(INDEX('DLX - EMPL'!$C39:$BB39,1,'Plumbing - EMPL Agg'!J$3)=0,NA(),INDEX('DLX - EMPL'!$C39:$BB39,1,'Plumbing - EMPL Agg'!J$3))</f>
        <v>3</v>
      </c>
      <c r="K38">
        <f>IF(INDEX('DLX - EMPL'!$C39:$BJ39,1,'Plumbing - EMPL Agg'!K$3)=0,NA(),INDEX('DLX - EMPL'!$C39:$BJ39,1,'Plumbing - EMPL Agg'!K$3))</f>
        <v>8304</v>
      </c>
      <c r="L38">
        <f>IF(INDEX('DLX - EMPL'!$C39:$BJ39,1,'Plumbing - EMPL Agg'!L$3)=0,NA(),INDEX('DLX - EMPL'!$C39:$BJ39,1,'Plumbing - EMPL Agg'!L$3))</f>
        <v>6620</v>
      </c>
      <c r="M38">
        <f>IF(INDEX('DLX - EMPL'!$C39:$BJ39,1,'Plumbing - EMPL Agg'!M$3)=0,NA(),INDEX('DLX - EMPL'!$C39:$BJ39,1,'Plumbing - EMPL Agg'!M$3))</f>
        <v>654</v>
      </c>
      <c r="N38">
        <f>IF(INDEX('DLX - EMPL'!$C39:$BJ39,1,'Plumbing - EMPL Agg'!N$3)=0,NA(),INDEX('DLX - EMPL'!$C39:$BJ39,1,'Plumbing - EMPL Agg'!N$3))</f>
        <v>1108</v>
      </c>
      <c r="O38" s="5">
        <f>'DLX - EMPL'!H39+'DLX - EMPL'!J39</f>
        <v>1391</v>
      </c>
      <c r="P38">
        <f>IF(INDEX('DLX - EMPL'!$C39:$BJ39,1,'Plumbing - EMPL Agg'!P$3)=0,NA(),INDEX('DLX - EMPL'!$C39:$BJ39,1,'Plumbing - EMPL Agg'!P$3))</f>
        <v>926</v>
      </c>
      <c r="Q38">
        <f>IF(INDEX('DLX - EMPL'!$C39:$BJ39,1,'Plumbing - EMPL Agg'!Q$3)=0,NA(),INDEX('DLX - EMPL'!$C39:$BJ39,1,'Plumbing - EMPL Agg'!Q$3))</f>
        <v>660</v>
      </c>
      <c r="R38">
        <f>IF(INDEX('DLX - EMPL'!$C39:$BJ39,1,'Plumbing - EMPL Agg'!R$3)=0,NA(),INDEX('DLX - EMPL'!$C39:$BJ39,1,'Plumbing - EMPL Agg'!R$3))</f>
        <v>884</v>
      </c>
      <c r="S38">
        <f>IF(INDEX('DLX - EMPL'!$C39:$BJ39,1,'Plumbing - EMPL Agg'!S$3)=0,NA(),INDEX('DLX - EMPL'!$C39:$BJ39,1,'Plumbing - EMPL Agg'!S$3))</f>
        <v>594</v>
      </c>
      <c r="T38">
        <v>8308.5005504145793</v>
      </c>
      <c r="U38">
        <v>6877.8245979602298</v>
      </c>
      <c r="V38">
        <v>792.74324611564998</v>
      </c>
      <c r="W38">
        <v>1152.4239210212399</v>
      </c>
      <c r="X38">
        <v>1448.8657611629001</v>
      </c>
      <c r="Y38">
        <v>1001.87466558642</v>
      </c>
      <c r="Z38">
        <v>578.11164560929001</v>
      </c>
      <c r="AA38">
        <v>932.08288672156596</v>
      </c>
      <c r="AB38">
        <v>468.17218803293702</v>
      </c>
    </row>
    <row r="39" spans="1:28" x14ac:dyDescent="0.25">
      <c r="A39" s="7">
        <f>'DLX - EMPL'!B40</f>
        <v>37500</v>
      </c>
      <c r="B39">
        <f>IF(INDEX('DLX - EMPL'!$C40:$BB40,1,'Plumbing - EMPL Agg'!B$3)=0,NA(),INDEX('DLX - EMPL'!$C40:$BB40,1,'Plumbing - EMPL Agg'!B$3))</f>
        <v>5.7</v>
      </c>
      <c r="C39">
        <f>IF(INDEX('DLX - EMPL'!$C40:$BB40,1,'Plumbing - EMPL Agg'!C$3)=0,NA(),INDEX('DLX - EMPL'!$C40:$BB40,1,'Plumbing - EMPL Agg'!C$3))</f>
        <v>5.7</v>
      </c>
      <c r="D39">
        <f>IF(INDEX('DLX - EMPL'!$C40:$BB40,1,'Plumbing - EMPL Agg'!D$3)=0,NA(),INDEX('DLX - EMPL'!$C40:$BB40,1,'Plumbing - EMPL Agg'!D$3))</f>
        <v>7</v>
      </c>
      <c r="E39">
        <f>IF(INDEX('DLX - EMPL'!$C40:$BB40,1,'Plumbing - EMPL Agg'!E$3)=0,NA(),INDEX('DLX - EMPL'!$C40:$BB40,1,'Plumbing - EMPL Agg'!E$3))</f>
        <v>6.1</v>
      </c>
      <c r="F39" s="4">
        <f>'Plumbing - Trade transp utils'!H35</f>
        <v>5.4528939467988549</v>
      </c>
      <c r="G39">
        <f>IF(INDEX('DLX - EMPL'!$C40:$BB40,1,'Plumbing - EMPL Agg'!G$3)=0,NA(),INDEX('DLX - EMPL'!$C40:$BB40,1,'Plumbing - EMPL Agg'!G$3))</f>
        <v>7.8</v>
      </c>
      <c r="H39">
        <f>IF(INDEX('DLX - EMPL'!$C40:$BB40,1,'Plumbing - EMPL Agg'!H$3)=0,NA(),INDEX('DLX - EMPL'!$C40:$BB40,1,'Plumbing - EMPL Agg'!H$3))</f>
        <v>3.2</v>
      </c>
      <c r="I39">
        <f>IF(INDEX('DLX - EMPL'!$C40:$BB40,1,'Plumbing - EMPL Agg'!I$3)=0,NA(),INDEX('DLX - EMPL'!$C40:$BB40,1,'Plumbing - EMPL Agg'!I$3))</f>
        <v>7.9</v>
      </c>
      <c r="J39">
        <f>IF(INDEX('DLX - EMPL'!$C40:$BB40,1,'Plumbing - EMPL Agg'!J$3)=0,NA(),INDEX('DLX - EMPL'!$C40:$BB40,1,'Plumbing - EMPL Agg'!J$3))</f>
        <v>2.6</v>
      </c>
      <c r="K39">
        <f>IF(INDEX('DLX - EMPL'!$C40:$BJ40,1,'Plumbing - EMPL Agg'!K$3)=0,NA(),INDEX('DLX - EMPL'!$C40:$BJ40,1,'Plumbing - EMPL Agg'!K$3))</f>
        <v>8251</v>
      </c>
      <c r="L39">
        <f>IF(INDEX('DLX - EMPL'!$C40:$BJ40,1,'Plumbing - EMPL Agg'!L$3)=0,NA(),INDEX('DLX - EMPL'!$C40:$BJ40,1,'Plumbing - EMPL Agg'!L$3))</f>
        <v>6404</v>
      </c>
      <c r="M39">
        <f>IF(INDEX('DLX - EMPL'!$C40:$BJ40,1,'Plumbing - EMPL Agg'!M$3)=0,NA(),INDEX('DLX - EMPL'!$C40:$BJ40,1,'Plumbing - EMPL Agg'!M$3))</f>
        <v>615</v>
      </c>
      <c r="N39">
        <f>IF(INDEX('DLX - EMPL'!$C40:$BJ40,1,'Plumbing - EMPL Agg'!N$3)=0,NA(),INDEX('DLX - EMPL'!$C40:$BJ40,1,'Plumbing - EMPL Agg'!N$3))</f>
        <v>1076</v>
      </c>
      <c r="O39" s="5">
        <f>'DLX - EMPL'!H40+'DLX - EMPL'!J40</f>
        <v>1406</v>
      </c>
      <c r="P39">
        <f>IF(INDEX('DLX - EMPL'!$C40:$BJ40,1,'Plumbing - EMPL Agg'!P$3)=0,NA(),INDEX('DLX - EMPL'!$C40:$BJ40,1,'Plumbing - EMPL Agg'!P$3))</f>
        <v>1007</v>
      </c>
      <c r="Q39">
        <f>IF(INDEX('DLX - EMPL'!$C40:$BJ40,1,'Plumbing - EMPL Agg'!Q$3)=0,NA(),INDEX('DLX - EMPL'!$C40:$BJ40,1,'Plumbing - EMPL Agg'!Q$3))</f>
        <v>562</v>
      </c>
      <c r="R39">
        <f>IF(INDEX('DLX - EMPL'!$C40:$BJ40,1,'Plumbing - EMPL Agg'!R$3)=0,NA(),INDEX('DLX - EMPL'!$C40:$BJ40,1,'Plumbing - EMPL Agg'!R$3))</f>
        <v>885</v>
      </c>
      <c r="S39">
        <f>IF(INDEX('DLX - EMPL'!$C40:$BJ40,1,'Plumbing - EMPL Agg'!S$3)=0,NA(),INDEX('DLX - EMPL'!$C40:$BJ40,1,'Plumbing - EMPL Agg'!S$3))</f>
        <v>525</v>
      </c>
      <c r="T39">
        <v>8317.7728510390098</v>
      </c>
      <c r="U39">
        <v>6836.0124082400298</v>
      </c>
      <c r="V39">
        <v>778.39722435344004</v>
      </c>
      <c r="W39">
        <v>1165.8188776412501</v>
      </c>
      <c r="X39">
        <v>1492.8778265736801</v>
      </c>
      <c r="Y39">
        <v>1051.8655782263099</v>
      </c>
      <c r="Z39">
        <v>570.243217108826</v>
      </c>
      <c r="AA39">
        <v>953.49929256743405</v>
      </c>
      <c r="AB39">
        <v>525.14136616994597</v>
      </c>
    </row>
    <row r="40" spans="1:28" x14ac:dyDescent="0.25">
      <c r="A40" s="7">
        <f>'DLX - EMPL'!B41</f>
        <v>37530</v>
      </c>
      <c r="B40">
        <f>IF(INDEX('DLX - EMPL'!$C41:$BB41,1,'Plumbing - EMPL Agg'!B$3)=0,NA(),INDEX('DLX - EMPL'!$C41:$BB41,1,'Plumbing - EMPL Agg'!B$3))</f>
        <v>5.7</v>
      </c>
      <c r="C40">
        <f>IF(INDEX('DLX - EMPL'!$C41:$BB41,1,'Plumbing - EMPL Agg'!C$3)=0,NA(),INDEX('DLX - EMPL'!$C41:$BB41,1,'Plumbing - EMPL Agg'!C$3))</f>
        <v>5.7</v>
      </c>
      <c r="D40">
        <f>IF(INDEX('DLX - EMPL'!$C41:$BB41,1,'Plumbing - EMPL Agg'!D$3)=0,NA(),INDEX('DLX - EMPL'!$C41:$BB41,1,'Plumbing - EMPL Agg'!D$3))</f>
        <v>7.7</v>
      </c>
      <c r="E40">
        <f>IF(INDEX('DLX - EMPL'!$C41:$BB41,1,'Plumbing - EMPL Agg'!E$3)=0,NA(),INDEX('DLX - EMPL'!$C41:$BB41,1,'Plumbing - EMPL Agg'!E$3))</f>
        <v>5.9</v>
      </c>
      <c r="F40" s="4">
        <f>'Plumbing - Trade transp utils'!H36</f>
        <v>5.7343392807359903</v>
      </c>
      <c r="G40">
        <f>IF(INDEX('DLX - EMPL'!$C41:$BB41,1,'Plumbing - EMPL Agg'!G$3)=0,NA(),INDEX('DLX - EMPL'!$C41:$BB41,1,'Plumbing - EMPL Agg'!G$3))</f>
        <v>7.5</v>
      </c>
      <c r="H40">
        <f>IF(INDEX('DLX - EMPL'!$C41:$BB41,1,'Plumbing - EMPL Agg'!H$3)=0,NA(),INDEX('DLX - EMPL'!$C41:$BB41,1,'Plumbing - EMPL Agg'!H$3))</f>
        <v>3</v>
      </c>
      <c r="I40">
        <f>IF(INDEX('DLX - EMPL'!$C41:$BB41,1,'Plumbing - EMPL Agg'!I$3)=0,NA(),INDEX('DLX - EMPL'!$C41:$BB41,1,'Plumbing - EMPL Agg'!I$3))</f>
        <v>8.5</v>
      </c>
      <c r="J40">
        <f>IF(INDEX('DLX - EMPL'!$C41:$BB41,1,'Plumbing - EMPL Agg'!J$3)=0,NA(),INDEX('DLX - EMPL'!$C41:$BB41,1,'Plumbing - EMPL Agg'!J$3))</f>
        <v>2.5</v>
      </c>
      <c r="K40">
        <f>IF(INDEX('DLX - EMPL'!$C41:$BJ41,1,'Plumbing - EMPL Agg'!K$3)=0,NA(),INDEX('DLX - EMPL'!$C41:$BJ41,1,'Plumbing - EMPL Agg'!K$3))</f>
        <v>8307</v>
      </c>
      <c r="L40">
        <f>IF(INDEX('DLX - EMPL'!$C41:$BJ41,1,'Plumbing - EMPL Agg'!L$3)=0,NA(),INDEX('DLX - EMPL'!$C41:$BJ41,1,'Plumbing - EMPL Agg'!L$3))</f>
        <v>6466</v>
      </c>
      <c r="M40">
        <f>IF(INDEX('DLX - EMPL'!$C41:$BJ41,1,'Plumbing - EMPL Agg'!M$3)=0,NA(),INDEX('DLX - EMPL'!$C41:$BJ41,1,'Plumbing - EMPL Agg'!M$3))</f>
        <v>680</v>
      </c>
      <c r="N40">
        <f>IF(INDEX('DLX - EMPL'!$C41:$BJ41,1,'Plumbing - EMPL Agg'!N$3)=0,NA(),INDEX('DLX - EMPL'!$C41:$BJ41,1,'Plumbing - EMPL Agg'!N$3))</f>
        <v>1046</v>
      </c>
      <c r="O40" s="5">
        <f>'DLX - EMPL'!H41+'DLX - EMPL'!J41</f>
        <v>1474</v>
      </c>
      <c r="P40">
        <f>IF(INDEX('DLX - EMPL'!$C41:$BJ41,1,'Plumbing - EMPL Agg'!P$3)=0,NA(),INDEX('DLX - EMPL'!$C41:$BJ41,1,'Plumbing - EMPL Agg'!P$3))</f>
        <v>962</v>
      </c>
      <c r="Q40">
        <f>IF(INDEX('DLX - EMPL'!$C41:$BJ41,1,'Plumbing - EMPL Agg'!Q$3)=0,NA(),INDEX('DLX - EMPL'!$C41:$BJ41,1,'Plumbing - EMPL Agg'!Q$3))</f>
        <v>517</v>
      </c>
      <c r="R40">
        <f>IF(INDEX('DLX - EMPL'!$C41:$BJ41,1,'Plumbing - EMPL Agg'!R$3)=0,NA(),INDEX('DLX - EMPL'!$C41:$BJ41,1,'Plumbing - EMPL Agg'!R$3))</f>
        <v>956</v>
      </c>
      <c r="S40">
        <f>IF(INDEX('DLX - EMPL'!$C41:$BJ41,1,'Plumbing - EMPL Agg'!S$3)=0,NA(),INDEX('DLX - EMPL'!$C41:$BJ41,1,'Plumbing - EMPL Agg'!S$3))</f>
        <v>498</v>
      </c>
      <c r="T40">
        <v>8311.0551599400096</v>
      </c>
      <c r="U40">
        <v>6918.1869445406601</v>
      </c>
      <c r="V40">
        <v>835.85154292828804</v>
      </c>
      <c r="W40">
        <v>1116.51942974603</v>
      </c>
      <c r="X40">
        <v>1535.11839350016</v>
      </c>
      <c r="Y40">
        <v>998.25497120565694</v>
      </c>
      <c r="Z40">
        <v>556.262370793689</v>
      </c>
      <c r="AA40">
        <v>995.64314077933204</v>
      </c>
      <c r="AB40">
        <v>526.66464815544998</v>
      </c>
    </row>
    <row r="41" spans="1:28" x14ac:dyDescent="0.25">
      <c r="A41" s="7">
        <f>'DLX - EMPL'!B42</f>
        <v>37561</v>
      </c>
      <c r="B41">
        <f>IF(INDEX('DLX - EMPL'!$C42:$BB42,1,'Plumbing - EMPL Agg'!B$3)=0,NA(),INDEX('DLX - EMPL'!$C42:$BB42,1,'Plumbing - EMPL Agg'!B$3))</f>
        <v>5.9</v>
      </c>
      <c r="C41">
        <f>IF(INDEX('DLX - EMPL'!$C42:$BB42,1,'Plumbing - EMPL Agg'!C$3)=0,NA(),INDEX('DLX - EMPL'!$C42:$BB42,1,'Plumbing - EMPL Agg'!C$3))</f>
        <v>6</v>
      </c>
      <c r="D41">
        <f>IF(INDEX('DLX - EMPL'!$C42:$BB42,1,'Plumbing - EMPL Agg'!D$3)=0,NA(),INDEX('DLX - EMPL'!$C42:$BB42,1,'Plumbing - EMPL Agg'!D$3))</f>
        <v>8.5</v>
      </c>
      <c r="E41">
        <f>IF(INDEX('DLX - EMPL'!$C42:$BB42,1,'Plumbing - EMPL Agg'!E$3)=0,NA(),INDEX('DLX - EMPL'!$C42:$BB42,1,'Plumbing - EMPL Agg'!E$3))</f>
        <v>6.3</v>
      </c>
      <c r="F41" s="4">
        <f>'Plumbing - Trade transp utils'!H37</f>
        <v>5.6878353087960072</v>
      </c>
      <c r="G41">
        <f>IF(INDEX('DLX - EMPL'!$C42:$BB42,1,'Plumbing - EMPL Agg'!G$3)=0,NA(),INDEX('DLX - EMPL'!$C42:$BB42,1,'Plumbing - EMPL Agg'!G$3))</f>
        <v>8.1999999999999993</v>
      </c>
      <c r="H41">
        <f>IF(INDEX('DLX - EMPL'!$C42:$BB42,1,'Plumbing - EMPL Agg'!H$3)=0,NA(),INDEX('DLX - EMPL'!$C42:$BB42,1,'Plumbing - EMPL Agg'!H$3))</f>
        <v>2.8</v>
      </c>
      <c r="I41">
        <f>IF(INDEX('DLX - EMPL'!$C42:$BB42,1,'Plumbing - EMPL Agg'!I$3)=0,NA(),INDEX('DLX - EMPL'!$C42:$BB42,1,'Plumbing - EMPL Agg'!I$3))</f>
        <v>8.9</v>
      </c>
      <c r="J41">
        <f>IF(INDEX('DLX - EMPL'!$C42:$BB42,1,'Plumbing - EMPL Agg'!J$3)=0,NA(),INDEX('DLX - EMPL'!$C42:$BB42,1,'Plumbing - EMPL Agg'!J$3))</f>
        <v>2.2999999999999998</v>
      </c>
      <c r="K41">
        <f>IF(INDEX('DLX - EMPL'!$C42:$BJ42,1,'Plumbing - EMPL Agg'!K$3)=0,NA(),INDEX('DLX - EMPL'!$C42:$BJ42,1,'Plumbing - EMPL Agg'!K$3))</f>
        <v>8520</v>
      </c>
      <c r="L41">
        <f>IF(INDEX('DLX - EMPL'!$C42:$BJ42,1,'Plumbing - EMPL Agg'!L$3)=0,NA(),INDEX('DLX - EMPL'!$C42:$BJ42,1,'Plumbing - EMPL Agg'!L$3))</f>
        <v>6719</v>
      </c>
      <c r="M41">
        <f>IF(INDEX('DLX - EMPL'!$C42:$BJ42,1,'Plumbing - EMPL Agg'!M$3)=0,NA(),INDEX('DLX - EMPL'!$C42:$BJ42,1,'Plumbing - EMPL Agg'!M$3))</f>
        <v>758</v>
      </c>
      <c r="N41">
        <f>IF(INDEX('DLX - EMPL'!$C42:$BJ42,1,'Plumbing - EMPL Agg'!N$3)=0,NA(),INDEX('DLX - EMPL'!$C42:$BJ42,1,'Plumbing - EMPL Agg'!N$3))</f>
        <v>1115</v>
      </c>
      <c r="O41" s="5">
        <f>'DLX - EMPL'!H42+'DLX - EMPL'!J42</f>
        <v>1475</v>
      </c>
      <c r="P41">
        <f>IF(INDEX('DLX - EMPL'!$C42:$BJ42,1,'Plumbing - EMPL Agg'!P$3)=0,NA(),INDEX('DLX - EMPL'!$C42:$BJ42,1,'Plumbing - EMPL Agg'!P$3))</f>
        <v>1029</v>
      </c>
      <c r="Q41">
        <f>IF(INDEX('DLX - EMPL'!$C42:$BJ42,1,'Plumbing - EMPL Agg'!Q$3)=0,NA(),INDEX('DLX - EMPL'!$C42:$BJ42,1,'Plumbing - EMPL Agg'!Q$3))</f>
        <v>493</v>
      </c>
      <c r="R41">
        <f>IF(INDEX('DLX - EMPL'!$C42:$BJ42,1,'Plumbing - EMPL Agg'!R$3)=0,NA(),INDEX('DLX - EMPL'!$C42:$BJ42,1,'Plumbing - EMPL Agg'!R$3))</f>
        <v>978</v>
      </c>
      <c r="S41">
        <f>IF(INDEX('DLX - EMPL'!$C42:$BJ42,1,'Plumbing - EMPL Agg'!S$3)=0,NA(),INDEX('DLX - EMPL'!$C42:$BJ42,1,'Plumbing - EMPL Agg'!S$3))</f>
        <v>460</v>
      </c>
      <c r="T41">
        <v>8469.1315719615395</v>
      </c>
      <c r="U41">
        <v>6938.3348547768601</v>
      </c>
      <c r="V41">
        <v>828.42843221018597</v>
      </c>
      <c r="W41">
        <v>1163.1914631105601</v>
      </c>
      <c r="X41">
        <v>1533.7005016456401</v>
      </c>
      <c r="Y41">
        <v>1044.9723371053401</v>
      </c>
      <c r="Z41">
        <v>522.92075361637399</v>
      </c>
      <c r="AA41">
        <v>975.00045717957698</v>
      </c>
      <c r="AB41">
        <v>500.981607606838</v>
      </c>
    </row>
    <row r="42" spans="1:28" x14ac:dyDescent="0.25">
      <c r="A42" s="7">
        <f>'DLX - EMPL'!B43</f>
        <v>37591</v>
      </c>
      <c r="B42">
        <f>IF(INDEX('DLX - EMPL'!$C43:$BB43,1,'Plumbing - EMPL Agg'!B$3)=0,NA(),INDEX('DLX - EMPL'!$C43:$BB43,1,'Plumbing - EMPL Agg'!B$3))</f>
        <v>6</v>
      </c>
      <c r="C42">
        <f>IF(INDEX('DLX - EMPL'!$C43:$BB43,1,'Plumbing - EMPL Agg'!C$3)=0,NA(),INDEX('DLX - EMPL'!$C43:$BB43,1,'Plumbing - EMPL Agg'!C$3))</f>
        <v>6.1</v>
      </c>
      <c r="D42">
        <f>IF(INDEX('DLX - EMPL'!$C43:$BB43,1,'Plumbing - EMPL Agg'!D$3)=0,NA(),INDEX('DLX - EMPL'!$C43:$BB43,1,'Plumbing - EMPL Agg'!D$3))</f>
        <v>10.9</v>
      </c>
      <c r="E42">
        <f>IF(INDEX('DLX - EMPL'!$C43:$BB43,1,'Plumbing - EMPL Agg'!E$3)=0,NA(),INDEX('DLX - EMPL'!$C43:$BB43,1,'Plumbing - EMPL Agg'!E$3))</f>
        <v>6.6</v>
      </c>
      <c r="F42" s="4">
        <f>'Plumbing - Trade transp utils'!H38</f>
        <v>5.4273331015299018</v>
      </c>
      <c r="G42">
        <f>IF(INDEX('DLX - EMPL'!$C43:$BB43,1,'Plumbing - EMPL Agg'!G$3)=0,NA(),INDEX('DLX - EMPL'!$C43:$BB43,1,'Plumbing - EMPL Agg'!G$3))</f>
        <v>8.3000000000000007</v>
      </c>
      <c r="H42">
        <f>IF(INDEX('DLX - EMPL'!$C43:$BB43,1,'Plumbing - EMPL Agg'!H$3)=0,NA(),INDEX('DLX - EMPL'!$C43:$BB43,1,'Plumbing - EMPL Agg'!H$3))</f>
        <v>3.2</v>
      </c>
      <c r="I42">
        <f>IF(INDEX('DLX - EMPL'!$C43:$BB43,1,'Plumbing - EMPL Agg'!I$3)=0,NA(),INDEX('DLX - EMPL'!$C43:$BB43,1,'Plumbing - EMPL Agg'!I$3))</f>
        <v>8.1999999999999993</v>
      </c>
      <c r="J42">
        <f>IF(INDEX('DLX - EMPL'!$C43:$BB43,1,'Plumbing - EMPL Agg'!J$3)=0,NA(),INDEX('DLX - EMPL'!$C43:$BB43,1,'Plumbing - EMPL Agg'!J$3))</f>
        <v>2.2000000000000002</v>
      </c>
      <c r="K42">
        <f>IF(INDEX('DLX - EMPL'!$C43:$BJ43,1,'Plumbing - EMPL Agg'!K$3)=0,NA(),INDEX('DLX - EMPL'!$C43:$BJ43,1,'Plumbing - EMPL Agg'!K$3))</f>
        <v>8640</v>
      </c>
      <c r="L42">
        <f>IF(INDEX('DLX - EMPL'!$C43:$BJ43,1,'Plumbing - EMPL Agg'!L$3)=0,NA(),INDEX('DLX - EMPL'!$C43:$BJ43,1,'Plumbing - EMPL Agg'!L$3))</f>
        <v>6904</v>
      </c>
      <c r="M42">
        <f>IF(INDEX('DLX - EMPL'!$C43:$BJ43,1,'Plumbing - EMPL Agg'!M$3)=0,NA(),INDEX('DLX - EMPL'!$C43:$BJ43,1,'Plumbing - EMPL Agg'!M$3))</f>
        <v>941</v>
      </c>
      <c r="N42">
        <f>IF(INDEX('DLX - EMPL'!$C43:$BJ43,1,'Plumbing - EMPL Agg'!N$3)=0,NA(),INDEX('DLX - EMPL'!$C43:$BJ43,1,'Plumbing - EMPL Agg'!N$3))</f>
        <v>1188</v>
      </c>
      <c r="O42" s="5">
        <f>'DLX - EMPL'!H43+'DLX - EMPL'!J43</f>
        <v>1393</v>
      </c>
      <c r="P42">
        <f>IF(INDEX('DLX - EMPL'!$C43:$BJ43,1,'Plumbing - EMPL Agg'!P$3)=0,NA(),INDEX('DLX - EMPL'!$C43:$BJ43,1,'Plumbing - EMPL Agg'!P$3))</f>
        <v>1038</v>
      </c>
      <c r="Q42">
        <f>IF(INDEX('DLX - EMPL'!$C43:$BJ43,1,'Plumbing - EMPL Agg'!Q$3)=0,NA(),INDEX('DLX - EMPL'!$C43:$BJ43,1,'Plumbing - EMPL Agg'!Q$3))</f>
        <v>558</v>
      </c>
      <c r="R42">
        <f>IF(INDEX('DLX - EMPL'!$C43:$BJ43,1,'Plumbing - EMPL Agg'!R$3)=0,NA(),INDEX('DLX - EMPL'!$C43:$BJ43,1,'Plumbing - EMPL Agg'!R$3))</f>
        <v>922</v>
      </c>
      <c r="S42">
        <f>IF(INDEX('DLX - EMPL'!$C43:$BJ43,1,'Plumbing - EMPL Agg'!S$3)=0,NA(),INDEX('DLX - EMPL'!$C43:$BJ43,1,'Plumbing - EMPL Agg'!S$3))</f>
        <v>443</v>
      </c>
      <c r="T42">
        <v>8599.9638029615708</v>
      </c>
      <c r="U42">
        <v>7069.0798996090598</v>
      </c>
      <c r="V42">
        <v>857.06477518453005</v>
      </c>
      <c r="W42">
        <v>1203.6588419797599</v>
      </c>
      <c r="X42">
        <v>1503.3262017730999</v>
      </c>
      <c r="Y42">
        <v>1041.6613243788399</v>
      </c>
      <c r="Z42">
        <v>611.79527973924803</v>
      </c>
      <c r="AA42">
        <v>1007.47758693639</v>
      </c>
      <c r="AB42">
        <v>509.24578944776999</v>
      </c>
    </row>
    <row r="43" spans="1:28" x14ac:dyDescent="0.25">
      <c r="A43" s="7">
        <f>'DLX - EMPL'!B44</f>
        <v>37622</v>
      </c>
      <c r="B43">
        <f>IF(INDEX('DLX - EMPL'!$C44:$BB44,1,'Plumbing - EMPL Agg'!B$3)=0,NA(),INDEX('DLX - EMPL'!$C44:$BB44,1,'Plumbing - EMPL Agg'!B$3))</f>
        <v>5.8</v>
      </c>
      <c r="C43">
        <f>IF(INDEX('DLX - EMPL'!$C44:$BB44,1,'Plumbing - EMPL Agg'!C$3)=0,NA(),INDEX('DLX - EMPL'!$C44:$BB44,1,'Plumbing - EMPL Agg'!C$3))</f>
        <v>7</v>
      </c>
      <c r="D43">
        <f>IF(INDEX('DLX - EMPL'!$C44:$BB44,1,'Plumbing - EMPL Agg'!D$3)=0,NA(),INDEX('DLX - EMPL'!$C44:$BB44,1,'Plumbing - EMPL Agg'!D$3))</f>
        <v>14</v>
      </c>
      <c r="E43">
        <f>IF(INDEX('DLX - EMPL'!$C44:$BB44,1,'Plumbing - EMPL Agg'!E$3)=0,NA(),INDEX('DLX - EMPL'!$C44:$BB44,1,'Plumbing - EMPL Agg'!E$3))</f>
        <v>7.2</v>
      </c>
      <c r="F43" s="4">
        <f>'Plumbing - Trade transp utils'!H39</f>
        <v>6.600389159625565</v>
      </c>
      <c r="G43">
        <f>IF(INDEX('DLX - EMPL'!$C44:$BB44,1,'Plumbing - EMPL Agg'!G$3)=0,NA(),INDEX('DLX - EMPL'!$C44:$BB44,1,'Plumbing - EMPL Agg'!G$3))</f>
        <v>8.9</v>
      </c>
      <c r="H43">
        <f>IF(INDEX('DLX - EMPL'!$C44:$BB44,1,'Plumbing - EMPL Agg'!H$3)=0,NA(),INDEX('DLX - EMPL'!$C44:$BB44,1,'Plumbing - EMPL Agg'!H$3))</f>
        <v>3.2</v>
      </c>
      <c r="I43">
        <f>IF(INDEX('DLX - EMPL'!$C44:$BB44,1,'Plumbing - EMPL Agg'!I$3)=0,NA(),INDEX('DLX - EMPL'!$C44:$BB44,1,'Plumbing - EMPL Agg'!I$3))</f>
        <v>9.3000000000000007</v>
      </c>
      <c r="J43">
        <f>IF(INDEX('DLX - EMPL'!$C44:$BB44,1,'Plumbing - EMPL Agg'!J$3)=0,NA(),INDEX('DLX - EMPL'!$C44:$BB44,1,'Plumbing - EMPL Agg'!J$3))</f>
        <v>2.7</v>
      </c>
      <c r="K43">
        <f>IF(INDEX('DLX - EMPL'!$C44:$BJ44,1,'Plumbing - EMPL Agg'!K$3)=0,NA(),INDEX('DLX - EMPL'!$C44:$BJ44,1,'Plumbing - EMPL Agg'!K$3))</f>
        <v>8520</v>
      </c>
      <c r="L43">
        <f>IF(INDEX('DLX - EMPL'!$C44:$BJ44,1,'Plumbing - EMPL Agg'!L$3)=0,NA(),INDEX('DLX - EMPL'!$C44:$BJ44,1,'Plumbing - EMPL Agg'!L$3))</f>
        <v>7820</v>
      </c>
      <c r="M43">
        <f>IF(INDEX('DLX - EMPL'!$C44:$BJ44,1,'Plumbing - EMPL Agg'!M$3)=0,NA(),INDEX('DLX - EMPL'!$C44:$BJ44,1,'Plumbing - EMPL Agg'!M$3))</f>
        <v>1196</v>
      </c>
      <c r="N43">
        <f>IF(INDEX('DLX - EMPL'!$C44:$BJ44,1,'Plumbing - EMPL Agg'!N$3)=0,NA(),INDEX('DLX - EMPL'!$C44:$BJ44,1,'Plumbing - EMPL Agg'!N$3))</f>
        <v>1302</v>
      </c>
      <c r="O43" s="5">
        <f>'DLX - EMPL'!H44+'DLX - EMPL'!J44</f>
        <v>1673</v>
      </c>
      <c r="P43">
        <f>IF(INDEX('DLX - EMPL'!$C44:$BJ44,1,'Plumbing - EMPL Agg'!P$3)=0,NA(),INDEX('DLX - EMPL'!$C44:$BJ44,1,'Plumbing - EMPL Agg'!P$3))</f>
        <v>1112</v>
      </c>
      <c r="Q43">
        <f>IF(INDEX('DLX - EMPL'!$C44:$BJ44,1,'Plumbing - EMPL Agg'!Q$3)=0,NA(),INDEX('DLX - EMPL'!$C44:$BJ44,1,'Plumbing - EMPL Agg'!Q$3))</f>
        <v>559</v>
      </c>
      <c r="R43">
        <f>IF(INDEX('DLX - EMPL'!$C44:$BJ44,1,'Plumbing - EMPL Agg'!R$3)=0,NA(),INDEX('DLX - EMPL'!$C44:$BJ44,1,'Plumbing - EMPL Agg'!R$3))</f>
        <v>1049</v>
      </c>
      <c r="S43">
        <f>IF(INDEX('DLX - EMPL'!$C44:$BJ44,1,'Plumbing - EMPL Agg'!S$3)=0,NA(),INDEX('DLX - EMPL'!$C44:$BJ44,1,'Plumbing - EMPL Agg'!S$3))</f>
        <v>561</v>
      </c>
      <c r="T43">
        <v>8550.9224776783194</v>
      </c>
      <c r="U43">
        <v>7003.2761221795199</v>
      </c>
      <c r="V43">
        <v>839.55668648017195</v>
      </c>
      <c r="W43">
        <v>1186.45215976741</v>
      </c>
      <c r="X43">
        <v>1503.6986874993499</v>
      </c>
      <c r="Y43">
        <v>955.85613128999501</v>
      </c>
      <c r="Z43">
        <v>548.73644793076699</v>
      </c>
      <c r="AA43">
        <v>974.46639036266299</v>
      </c>
      <c r="AB43">
        <v>555.124379249973</v>
      </c>
    </row>
    <row r="44" spans="1:28" x14ac:dyDescent="0.25">
      <c r="A44" s="7">
        <f>'DLX - EMPL'!B45</f>
        <v>37653</v>
      </c>
      <c r="B44">
        <f>IF(INDEX('DLX - EMPL'!$C45:$BB45,1,'Plumbing - EMPL Agg'!B$3)=0,NA(),INDEX('DLX - EMPL'!$C45:$BB45,1,'Plumbing - EMPL Agg'!B$3))</f>
        <v>5.9</v>
      </c>
      <c r="C44">
        <f>IF(INDEX('DLX - EMPL'!$C45:$BB45,1,'Plumbing - EMPL Agg'!C$3)=0,NA(),INDEX('DLX - EMPL'!$C45:$BB45,1,'Plumbing - EMPL Agg'!C$3))</f>
        <v>6.9</v>
      </c>
      <c r="D44">
        <f>IF(INDEX('DLX - EMPL'!$C45:$BB45,1,'Plumbing - EMPL Agg'!D$3)=0,NA(),INDEX('DLX - EMPL'!$C45:$BB45,1,'Plumbing - EMPL Agg'!D$3))</f>
        <v>14</v>
      </c>
      <c r="E44">
        <f>IF(INDEX('DLX - EMPL'!$C45:$BB45,1,'Plumbing - EMPL Agg'!E$3)=0,NA(),INDEX('DLX - EMPL'!$C45:$BB45,1,'Plumbing - EMPL Agg'!E$3))</f>
        <v>6.7</v>
      </c>
      <c r="F44" s="4">
        <f>'Plumbing - Trade transp utils'!H40</f>
        <v>6.0235741841309558</v>
      </c>
      <c r="G44">
        <f>IF(INDEX('DLX - EMPL'!$C45:$BB45,1,'Plumbing - EMPL Agg'!G$3)=0,NA(),INDEX('DLX - EMPL'!$C45:$BB45,1,'Plumbing - EMPL Agg'!G$3))</f>
        <v>8.9</v>
      </c>
      <c r="H44">
        <f>IF(INDEX('DLX - EMPL'!$C45:$BB45,1,'Plumbing - EMPL Agg'!H$3)=0,NA(),INDEX('DLX - EMPL'!$C45:$BB45,1,'Plumbing - EMPL Agg'!H$3))</f>
        <v>3.2</v>
      </c>
      <c r="I44">
        <f>IF(INDEX('DLX - EMPL'!$C45:$BB45,1,'Plumbing - EMPL Agg'!I$3)=0,NA(),INDEX('DLX - EMPL'!$C45:$BB45,1,'Plumbing - EMPL Agg'!I$3))</f>
        <v>10</v>
      </c>
      <c r="J44">
        <f>IF(INDEX('DLX - EMPL'!$C45:$BB45,1,'Plumbing - EMPL Agg'!J$3)=0,NA(),INDEX('DLX - EMPL'!$C45:$BB45,1,'Plumbing - EMPL Agg'!J$3))</f>
        <v>2.4</v>
      </c>
      <c r="K44">
        <f>IF(INDEX('DLX - EMPL'!$C45:$BJ45,1,'Plumbing - EMPL Agg'!K$3)=0,NA(),INDEX('DLX - EMPL'!$C45:$BJ45,1,'Plumbing - EMPL Agg'!K$3))</f>
        <v>8618</v>
      </c>
      <c r="L44">
        <f>IF(INDEX('DLX - EMPL'!$C45:$BJ45,1,'Plumbing - EMPL Agg'!L$3)=0,NA(),INDEX('DLX - EMPL'!$C45:$BJ45,1,'Plumbing - EMPL Agg'!L$3))</f>
        <v>7820</v>
      </c>
      <c r="M44">
        <f>IF(INDEX('DLX - EMPL'!$C45:$BJ45,1,'Plumbing - EMPL Agg'!M$3)=0,NA(),INDEX('DLX - EMPL'!$C45:$BJ45,1,'Plumbing - EMPL Agg'!M$3))</f>
        <v>1173</v>
      </c>
      <c r="N44">
        <f>IF(INDEX('DLX - EMPL'!$C45:$BJ45,1,'Plumbing - EMPL Agg'!N$3)=0,NA(),INDEX('DLX - EMPL'!$C45:$BJ45,1,'Plumbing - EMPL Agg'!N$3))</f>
        <v>1229</v>
      </c>
      <c r="O44" s="5">
        <f>'DLX - EMPL'!H45+'DLX - EMPL'!J45</f>
        <v>1554</v>
      </c>
      <c r="P44">
        <f>IF(INDEX('DLX - EMPL'!$C45:$BJ45,1,'Plumbing - EMPL Agg'!P$3)=0,NA(),INDEX('DLX - EMPL'!$C45:$BJ45,1,'Plumbing - EMPL Agg'!P$3))</f>
        <v>1140</v>
      </c>
      <c r="Q44">
        <f>IF(INDEX('DLX - EMPL'!$C45:$BJ45,1,'Plumbing - EMPL Agg'!Q$3)=0,NA(),INDEX('DLX - EMPL'!$C45:$BJ45,1,'Plumbing - EMPL Agg'!Q$3))</f>
        <v>576</v>
      </c>
      <c r="R44">
        <f>IF(INDEX('DLX - EMPL'!$C45:$BJ45,1,'Plumbing - EMPL Agg'!R$3)=0,NA(),INDEX('DLX - EMPL'!$C45:$BJ45,1,'Plumbing - EMPL Agg'!R$3))</f>
        <v>1145</v>
      </c>
      <c r="S44">
        <f>IF(INDEX('DLX - EMPL'!$C45:$BJ45,1,'Plumbing - EMPL Agg'!S$3)=0,NA(),INDEX('DLX - EMPL'!$C45:$BJ45,1,'Plumbing - EMPL Agg'!S$3))</f>
        <v>478</v>
      </c>
      <c r="T44">
        <v>8594.0386683703091</v>
      </c>
      <c r="U44">
        <v>7106.5790231915098</v>
      </c>
      <c r="V44">
        <v>833.28476176902302</v>
      </c>
      <c r="W44">
        <v>1161.2177202777</v>
      </c>
      <c r="X44">
        <v>1412.94407345483</v>
      </c>
      <c r="Y44">
        <v>1061.0270078179999</v>
      </c>
      <c r="Z44">
        <v>580.13171893194499</v>
      </c>
      <c r="AA44">
        <v>1050.33773338283</v>
      </c>
      <c r="AB44">
        <v>548.93248387613801</v>
      </c>
    </row>
    <row r="45" spans="1:28" x14ac:dyDescent="0.25">
      <c r="A45" s="7">
        <f>'DLX - EMPL'!B46</f>
        <v>37681</v>
      </c>
      <c r="B45">
        <f>IF(INDEX('DLX - EMPL'!$C46:$BB46,1,'Plumbing - EMPL Agg'!B$3)=0,NA(),INDEX('DLX - EMPL'!$C46:$BB46,1,'Plumbing - EMPL Agg'!B$3))</f>
        <v>5.9</v>
      </c>
      <c r="C45">
        <f>IF(INDEX('DLX - EMPL'!$C46:$BB46,1,'Plumbing - EMPL Agg'!C$3)=0,NA(),INDEX('DLX - EMPL'!$C46:$BB46,1,'Plumbing - EMPL Agg'!C$3))</f>
        <v>6.6</v>
      </c>
      <c r="D45">
        <f>IF(INDEX('DLX - EMPL'!$C46:$BB46,1,'Plumbing - EMPL Agg'!D$3)=0,NA(),INDEX('DLX - EMPL'!$C46:$BB46,1,'Plumbing - EMPL Agg'!D$3))</f>
        <v>11.8</v>
      </c>
      <c r="E45">
        <f>IF(INDEX('DLX - EMPL'!$C46:$BB46,1,'Plumbing - EMPL Agg'!E$3)=0,NA(),INDEX('DLX - EMPL'!$C46:$BB46,1,'Plumbing - EMPL Agg'!E$3))</f>
        <v>6.8</v>
      </c>
      <c r="F45" s="4">
        <f>'Plumbing - Trade transp utils'!H41</f>
        <v>5.9</v>
      </c>
      <c r="G45">
        <f>IF(INDEX('DLX - EMPL'!$C46:$BB46,1,'Plumbing - EMPL Agg'!G$3)=0,NA(),INDEX('DLX - EMPL'!$C46:$BB46,1,'Plumbing - EMPL Agg'!G$3))</f>
        <v>9.1</v>
      </c>
      <c r="H45">
        <f>IF(INDEX('DLX - EMPL'!$C46:$BB46,1,'Plumbing - EMPL Agg'!H$3)=0,NA(),INDEX('DLX - EMPL'!$C46:$BB46,1,'Plumbing - EMPL Agg'!H$3))</f>
        <v>2.9</v>
      </c>
      <c r="I45">
        <f>IF(INDEX('DLX - EMPL'!$C46:$BB46,1,'Plumbing - EMPL Agg'!I$3)=0,NA(),INDEX('DLX - EMPL'!$C46:$BB46,1,'Plumbing - EMPL Agg'!I$3))</f>
        <v>8.9</v>
      </c>
      <c r="J45">
        <f>IF(INDEX('DLX - EMPL'!$C46:$BB46,1,'Plumbing - EMPL Agg'!J$3)=0,NA(),INDEX('DLX - EMPL'!$C46:$BB46,1,'Plumbing - EMPL Agg'!J$3))</f>
        <v>2.6</v>
      </c>
      <c r="K45">
        <f>IF(INDEX('DLX - EMPL'!$C46:$BJ46,1,'Plumbing - EMPL Agg'!K$3)=0,NA(),INDEX('DLX - EMPL'!$C46:$BJ46,1,'Plumbing - EMPL Agg'!K$3))</f>
        <v>8588</v>
      </c>
      <c r="L45">
        <f>IF(INDEX('DLX - EMPL'!$C46:$BJ46,1,'Plumbing - EMPL Agg'!L$3)=0,NA(),INDEX('DLX - EMPL'!$C46:$BJ46,1,'Plumbing - EMPL Agg'!L$3))</f>
        <v>7490</v>
      </c>
      <c r="M45">
        <f>IF(INDEX('DLX - EMPL'!$C46:$BJ46,1,'Plumbing - EMPL Agg'!M$3)=0,NA(),INDEX('DLX - EMPL'!$C46:$BJ46,1,'Plumbing - EMPL Agg'!M$3))</f>
        <v>987</v>
      </c>
      <c r="N45">
        <f>IF(INDEX('DLX - EMPL'!$C46:$BJ46,1,'Plumbing - EMPL Agg'!N$3)=0,NA(),INDEX('DLX - EMPL'!$C46:$BJ46,1,'Plumbing - EMPL Agg'!N$3))</f>
        <v>1222</v>
      </c>
      <c r="O45" s="5">
        <f>'DLX - EMPL'!H46+'DLX - EMPL'!J46</f>
        <v>1498</v>
      </c>
      <c r="P45">
        <f>IF(INDEX('DLX - EMPL'!$C46:$BJ46,1,'Plumbing - EMPL Agg'!P$3)=0,NA(),INDEX('DLX - EMPL'!$C46:$BJ46,1,'Plumbing - EMPL Agg'!P$3))</f>
        <v>1190</v>
      </c>
      <c r="Q45">
        <f>IF(INDEX('DLX - EMPL'!$C46:$BJ46,1,'Plumbing - EMPL Agg'!Q$3)=0,NA(),INDEX('DLX - EMPL'!$C46:$BJ46,1,'Plumbing - EMPL Agg'!Q$3))</f>
        <v>518</v>
      </c>
      <c r="R45">
        <f>IF(INDEX('DLX - EMPL'!$C46:$BJ46,1,'Plumbing - EMPL Agg'!R$3)=0,NA(),INDEX('DLX - EMPL'!$C46:$BJ46,1,'Plumbing - EMPL Agg'!R$3))</f>
        <v>1035</v>
      </c>
      <c r="S45">
        <f>IF(INDEX('DLX - EMPL'!$C46:$BJ46,1,'Plumbing - EMPL Agg'!S$3)=0,NA(),INDEX('DLX - EMPL'!$C46:$BJ46,1,'Plumbing - EMPL Agg'!S$3))</f>
        <v>520</v>
      </c>
      <c r="T45">
        <v>8634.3993541531108</v>
      </c>
      <c r="U45">
        <v>7047.1678015942598</v>
      </c>
      <c r="V45">
        <v>777.01677345094299</v>
      </c>
      <c r="W45">
        <v>1135.58682816185</v>
      </c>
      <c r="X45">
        <v>1437.1075638913001</v>
      </c>
      <c r="Y45">
        <v>1135.4166692290501</v>
      </c>
      <c r="Z45">
        <v>543.913692293493</v>
      </c>
      <c r="AA45">
        <v>984.75604695050799</v>
      </c>
      <c r="AB45">
        <v>581.46070050291905</v>
      </c>
    </row>
    <row r="46" spans="1:28" x14ac:dyDescent="0.25">
      <c r="A46" s="7">
        <f>'DLX - EMPL'!B47</f>
        <v>37712</v>
      </c>
      <c r="B46">
        <f>IF(INDEX('DLX - EMPL'!$C47:$BB47,1,'Plumbing - EMPL Agg'!B$3)=0,NA(),INDEX('DLX - EMPL'!$C47:$BB47,1,'Plumbing - EMPL Agg'!B$3))</f>
        <v>6</v>
      </c>
      <c r="C46">
        <f>IF(INDEX('DLX - EMPL'!$C47:$BB47,1,'Plumbing - EMPL Agg'!C$3)=0,NA(),INDEX('DLX - EMPL'!$C47:$BB47,1,'Plumbing - EMPL Agg'!C$3))</f>
        <v>6.2</v>
      </c>
      <c r="D46">
        <f>IF(INDEX('DLX - EMPL'!$C47:$BB47,1,'Plumbing - EMPL Agg'!D$3)=0,NA(),INDEX('DLX - EMPL'!$C47:$BB47,1,'Plumbing - EMPL Agg'!D$3))</f>
        <v>9.3000000000000007</v>
      </c>
      <c r="E46">
        <f>IF(INDEX('DLX - EMPL'!$C47:$BB47,1,'Plumbing - EMPL Agg'!E$3)=0,NA(),INDEX('DLX - EMPL'!$C47:$BB47,1,'Plumbing - EMPL Agg'!E$3))</f>
        <v>6.7</v>
      </c>
      <c r="F46" s="4">
        <f>'Plumbing - Trade transp utils'!H42</f>
        <v>5.7429583579342198</v>
      </c>
      <c r="G46">
        <f>IF(INDEX('DLX - EMPL'!$C47:$BB47,1,'Plumbing - EMPL Agg'!G$3)=0,NA(),INDEX('DLX - EMPL'!$C47:$BB47,1,'Plumbing - EMPL Agg'!G$3))</f>
        <v>8.3000000000000007</v>
      </c>
      <c r="H46">
        <f>IF(INDEX('DLX - EMPL'!$C47:$BB47,1,'Plumbing - EMPL Agg'!H$3)=0,NA(),INDEX('DLX - EMPL'!$C47:$BB47,1,'Plumbing - EMPL Agg'!H$3))</f>
        <v>3.4</v>
      </c>
      <c r="I46">
        <f>IF(INDEX('DLX - EMPL'!$C47:$BB47,1,'Plumbing - EMPL Agg'!I$3)=0,NA(),INDEX('DLX - EMPL'!$C47:$BB47,1,'Plumbing - EMPL Agg'!I$3))</f>
        <v>8.5</v>
      </c>
      <c r="J46">
        <f>IF(INDEX('DLX - EMPL'!$C47:$BB47,1,'Plumbing - EMPL Agg'!J$3)=0,NA(),INDEX('DLX - EMPL'!$C47:$BB47,1,'Plumbing - EMPL Agg'!J$3))</f>
        <v>2.2000000000000002</v>
      </c>
      <c r="K46">
        <f>IF(INDEX('DLX - EMPL'!$C47:$BJ47,1,'Plumbing - EMPL Agg'!K$3)=0,NA(),INDEX('DLX - EMPL'!$C47:$BJ47,1,'Plumbing - EMPL Agg'!K$3))</f>
        <v>8842</v>
      </c>
      <c r="L46">
        <f>IF(INDEX('DLX - EMPL'!$C47:$BJ47,1,'Plumbing - EMPL Agg'!L$3)=0,NA(),INDEX('DLX - EMPL'!$C47:$BJ47,1,'Plumbing - EMPL Agg'!L$3))</f>
        <v>7082</v>
      </c>
      <c r="M46">
        <f>IF(INDEX('DLX - EMPL'!$C47:$BJ47,1,'Plumbing - EMPL Agg'!M$3)=0,NA(),INDEX('DLX - EMPL'!$C47:$BJ47,1,'Plumbing - EMPL Agg'!M$3))</f>
        <v>772</v>
      </c>
      <c r="N46">
        <f>IF(INDEX('DLX - EMPL'!$C47:$BJ47,1,'Plumbing - EMPL Agg'!N$3)=0,NA(),INDEX('DLX - EMPL'!$C47:$BJ47,1,'Plumbing - EMPL Agg'!N$3))</f>
        <v>1199</v>
      </c>
      <c r="O46" s="5">
        <f>'DLX - EMPL'!H47+'DLX - EMPL'!J47</f>
        <v>1475</v>
      </c>
      <c r="P46">
        <f>IF(INDEX('DLX - EMPL'!$C47:$BJ47,1,'Plumbing - EMPL Agg'!P$3)=0,NA(),INDEX('DLX - EMPL'!$C47:$BJ47,1,'Plumbing - EMPL Agg'!P$3))</f>
        <v>1076</v>
      </c>
      <c r="Q46">
        <f>IF(INDEX('DLX - EMPL'!$C47:$BJ47,1,'Plumbing - EMPL Agg'!Q$3)=0,NA(),INDEX('DLX - EMPL'!$C47:$BJ47,1,'Plumbing - EMPL Agg'!Q$3))</f>
        <v>611</v>
      </c>
      <c r="R46">
        <f>IF(INDEX('DLX - EMPL'!$C47:$BJ47,1,'Plumbing - EMPL Agg'!R$3)=0,NA(),INDEX('DLX - EMPL'!$C47:$BJ47,1,'Plumbing - EMPL Agg'!R$3))</f>
        <v>986</v>
      </c>
      <c r="S46">
        <f>IF(INDEX('DLX - EMPL'!$C47:$BJ47,1,'Plumbing - EMPL Agg'!S$3)=0,NA(),INDEX('DLX - EMPL'!$C47:$BJ47,1,'Plumbing - EMPL Agg'!S$3))</f>
        <v>436</v>
      </c>
      <c r="T46">
        <v>8810.5808066611207</v>
      </c>
      <c r="U46">
        <v>7229.4995837480101</v>
      </c>
      <c r="V46">
        <v>742.39869858632096</v>
      </c>
      <c r="W46">
        <v>1170.1157331057</v>
      </c>
      <c r="X46">
        <v>1488.952522933</v>
      </c>
      <c r="Y46">
        <v>1153.54500025026</v>
      </c>
      <c r="Z46">
        <v>667.69880838706604</v>
      </c>
      <c r="AA46">
        <v>1014.9431627862</v>
      </c>
      <c r="AB46">
        <v>529.99679528793104</v>
      </c>
    </row>
    <row r="47" spans="1:28" x14ac:dyDescent="0.25">
      <c r="A47" s="7">
        <f>'DLX - EMPL'!B48</f>
        <v>37742</v>
      </c>
      <c r="B47">
        <f>IF(INDEX('DLX - EMPL'!$C48:$BB48,1,'Plumbing - EMPL Agg'!B$3)=0,NA(),INDEX('DLX - EMPL'!$C48:$BB48,1,'Plumbing - EMPL Agg'!B$3))</f>
        <v>6.1</v>
      </c>
      <c r="C47">
        <f>IF(INDEX('DLX - EMPL'!$C48:$BB48,1,'Plumbing - EMPL Agg'!C$3)=0,NA(),INDEX('DLX - EMPL'!$C48:$BB48,1,'Plumbing - EMPL Agg'!C$3))</f>
        <v>6.2</v>
      </c>
      <c r="D47">
        <f>IF(INDEX('DLX - EMPL'!$C48:$BB48,1,'Plumbing - EMPL Agg'!D$3)=0,NA(),INDEX('DLX - EMPL'!$C48:$BB48,1,'Plumbing - EMPL Agg'!D$3))</f>
        <v>8.4</v>
      </c>
      <c r="E47">
        <f>IF(INDEX('DLX - EMPL'!$C48:$BB48,1,'Plumbing - EMPL Agg'!E$3)=0,NA(),INDEX('DLX - EMPL'!$C48:$BB48,1,'Plumbing - EMPL Agg'!E$3))</f>
        <v>6.5</v>
      </c>
      <c r="F47" s="4">
        <f>'Plumbing - Trade transp utils'!H43</f>
        <v>5.87451144904737</v>
      </c>
      <c r="G47">
        <f>IF(INDEX('DLX - EMPL'!$C48:$BB48,1,'Plumbing - EMPL Agg'!G$3)=0,NA(),INDEX('DLX - EMPL'!$C48:$BB48,1,'Plumbing - EMPL Agg'!G$3))</f>
        <v>8.4</v>
      </c>
      <c r="H47">
        <f>IF(INDEX('DLX - EMPL'!$C48:$BB48,1,'Plumbing - EMPL Agg'!H$3)=0,NA(),INDEX('DLX - EMPL'!$C48:$BB48,1,'Plumbing - EMPL Agg'!H$3))</f>
        <v>3.5</v>
      </c>
      <c r="I47">
        <f>IF(INDEX('DLX - EMPL'!$C48:$BB48,1,'Plumbing - EMPL Agg'!I$3)=0,NA(),INDEX('DLX - EMPL'!$C48:$BB48,1,'Plumbing - EMPL Agg'!I$3))</f>
        <v>7.9</v>
      </c>
      <c r="J47">
        <f>IF(INDEX('DLX - EMPL'!$C48:$BB48,1,'Plumbing - EMPL Agg'!J$3)=0,NA(),INDEX('DLX - EMPL'!$C48:$BB48,1,'Plumbing - EMPL Agg'!J$3))</f>
        <v>2.4</v>
      </c>
      <c r="K47">
        <f>IF(INDEX('DLX - EMPL'!$C48:$BJ48,1,'Plumbing - EMPL Agg'!K$3)=0,NA(),INDEX('DLX - EMPL'!$C48:$BJ48,1,'Plumbing - EMPL Agg'!K$3))</f>
        <v>8957</v>
      </c>
      <c r="L47">
        <f>IF(INDEX('DLX - EMPL'!$C48:$BJ48,1,'Plumbing - EMPL Agg'!L$3)=0,NA(),INDEX('DLX - EMPL'!$C48:$BJ48,1,'Plumbing - EMPL Agg'!L$3))</f>
        <v>7000</v>
      </c>
      <c r="M47">
        <f>IF(INDEX('DLX - EMPL'!$C48:$BJ48,1,'Plumbing - EMPL Agg'!M$3)=0,NA(),INDEX('DLX - EMPL'!$C48:$BJ48,1,'Plumbing - EMPL Agg'!M$3))</f>
        <v>715</v>
      </c>
      <c r="N47">
        <f>IF(INDEX('DLX - EMPL'!$C48:$BJ48,1,'Plumbing - EMPL Agg'!N$3)=0,NA(),INDEX('DLX - EMPL'!$C48:$BJ48,1,'Plumbing - EMPL Agg'!N$3))</f>
        <v>1150</v>
      </c>
      <c r="O47" s="5">
        <f>'DLX - EMPL'!H48+'DLX - EMPL'!J48</f>
        <v>1507</v>
      </c>
      <c r="P47">
        <f>IF(INDEX('DLX - EMPL'!$C48:$BJ48,1,'Plumbing - EMPL Agg'!P$3)=0,NA(),INDEX('DLX - EMPL'!$C48:$BJ48,1,'Plumbing - EMPL Agg'!P$3))</f>
        <v>1105</v>
      </c>
      <c r="Q47">
        <f>IF(INDEX('DLX - EMPL'!$C48:$BJ48,1,'Plumbing - EMPL Agg'!Q$3)=0,NA(),INDEX('DLX - EMPL'!$C48:$BJ48,1,'Plumbing - EMPL Agg'!Q$3))</f>
        <v>618</v>
      </c>
      <c r="R47">
        <f>IF(INDEX('DLX - EMPL'!$C48:$BJ48,1,'Plumbing - EMPL Agg'!R$3)=0,NA(),INDEX('DLX - EMPL'!$C48:$BJ48,1,'Plumbing - EMPL Agg'!R$3))</f>
        <v>955</v>
      </c>
      <c r="S47">
        <f>IF(INDEX('DLX - EMPL'!$C48:$BJ48,1,'Plumbing - EMPL Agg'!S$3)=0,NA(),INDEX('DLX - EMPL'!$C48:$BJ48,1,'Plumbing - EMPL Agg'!S$3))</f>
        <v>476</v>
      </c>
      <c r="T47">
        <v>8964.4827233829201</v>
      </c>
      <c r="U47">
        <v>7331.8427187483903</v>
      </c>
      <c r="V47">
        <v>855.45619655086898</v>
      </c>
      <c r="W47">
        <v>1193.0241213945101</v>
      </c>
      <c r="X47">
        <v>1554.59789409216</v>
      </c>
      <c r="Y47">
        <v>1139.28406088272</v>
      </c>
      <c r="Z47">
        <v>656.23354501654205</v>
      </c>
      <c r="AA47">
        <v>980.21068205441395</v>
      </c>
      <c r="AB47">
        <v>544.059199997782</v>
      </c>
    </row>
    <row r="48" spans="1:28" x14ac:dyDescent="0.25">
      <c r="A48" s="7">
        <f>'DLX - EMPL'!B49</f>
        <v>37773</v>
      </c>
      <c r="B48">
        <f>IF(INDEX('DLX - EMPL'!$C49:$BB49,1,'Plumbing - EMPL Agg'!B$3)=0,NA(),INDEX('DLX - EMPL'!$C49:$BB49,1,'Plumbing - EMPL Agg'!B$3))</f>
        <v>6.3</v>
      </c>
      <c r="C48">
        <f>IF(INDEX('DLX - EMPL'!$C49:$BB49,1,'Plumbing - EMPL Agg'!C$3)=0,NA(),INDEX('DLX - EMPL'!$C49:$BB49,1,'Plumbing - EMPL Agg'!C$3))</f>
        <v>6.6</v>
      </c>
      <c r="D48">
        <f>IF(INDEX('DLX - EMPL'!$C49:$BB49,1,'Plumbing - EMPL Agg'!D$3)=0,NA(),INDEX('DLX - EMPL'!$C49:$BB49,1,'Plumbing - EMPL Agg'!D$3))</f>
        <v>7.9</v>
      </c>
      <c r="E48">
        <f>IF(INDEX('DLX - EMPL'!$C49:$BB49,1,'Plumbing - EMPL Agg'!E$3)=0,NA(),INDEX('DLX - EMPL'!$C49:$BB49,1,'Plumbing - EMPL Agg'!E$3))</f>
        <v>7</v>
      </c>
      <c r="F48" s="4">
        <f>'Plumbing - Trade transp utils'!H44</f>
        <v>6.5529717885510825</v>
      </c>
      <c r="G48">
        <f>IF(INDEX('DLX - EMPL'!$C49:$BB49,1,'Plumbing - EMPL Agg'!G$3)=0,NA(),INDEX('DLX - EMPL'!$C49:$BB49,1,'Plumbing - EMPL Agg'!G$3))</f>
        <v>8.5</v>
      </c>
      <c r="H48">
        <f>IF(INDEX('DLX - EMPL'!$C49:$BB49,1,'Plumbing - EMPL Agg'!H$3)=0,NA(),INDEX('DLX - EMPL'!$C49:$BB49,1,'Plumbing - EMPL Agg'!H$3))</f>
        <v>4.4000000000000004</v>
      </c>
      <c r="I48">
        <f>IF(INDEX('DLX - EMPL'!$C49:$BB49,1,'Plumbing - EMPL Agg'!I$3)=0,NA(),INDEX('DLX - EMPL'!$C49:$BB49,1,'Plumbing - EMPL Agg'!I$3))</f>
        <v>8.6</v>
      </c>
      <c r="J48">
        <f>IF(INDEX('DLX - EMPL'!$C49:$BB49,1,'Plumbing - EMPL Agg'!J$3)=0,NA(),INDEX('DLX - EMPL'!$C49:$BB49,1,'Plumbing - EMPL Agg'!J$3))</f>
        <v>3.5</v>
      </c>
      <c r="K48">
        <f>IF(INDEX('DLX - EMPL'!$C49:$BJ49,1,'Plumbing - EMPL Agg'!K$3)=0,NA(),INDEX('DLX - EMPL'!$C49:$BJ49,1,'Plumbing - EMPL Agg'!K$3))</f>
        <v>9266</v>
      </c>
      <c r="L48">
        <f>IF(INDEX('DLX - EMPL'!$C49:$BJ49,1,'Plumbing - EMPL Agg'!L$3)=0,NA(),INDEX('DLX - EMPL'!$C49:$BJ49,1,'Plumbing - EMPL Agg'!L$3))</f>
        <v>7576</v>
      </c>
      <c r="M48">
        <f>IF(INDEX('DLX - EMPL'!$C49:$BJ49,1,'Plumbing - EMPL Agg'!M$3)=0,NA(),INDEX('DLX - EMPL'!$C49:$BJ49,1,'Plumbing - EMPL Agg'!M$3))</f>
        <v>710</v>
      </c>
      <c r="N48">
        <f>IF(INDEX('DLX - EMPL'!$C49:$BJ49,1,'Plumbing - EMPL Agg'!N$3)=0,NA(),INDEX('DLX - EMPL'!$C49:$BJ49,1,'Plumbing - EMPL Agg'!N$3))</f>
        <v>1232</v>
      </c>
      <c r="O48" s="5">
        <f>'DLX - EMPL'!H49+'DLX - EMPL'!J49</f>
        <v>1734</v>
      </c>
      <c r="P48">
        <f>IF(INDEX('DLX - EMPL'!$C49:$BJ49,1,'Plumbing - EMPL Agg'!P$3)=0,NA(),INDEX('DLX - EMPL'!$C49:$BJ49,1,'Plumbing - EMPL Agg'!P$3))</f>
        <v>1092</v>
      </c>
      <c r="Q48">
        <f>IF(INDEX('DLX - EMPL'!$C49:$BJ49,1,'Plumbing - EMPL Agg'!Q$3)=0,NA(),INDEX('DLX - EMPL'!$C49:$BJ49,1,'Plumbing - EMPL Agg'!Q$3))</f>
        <v>769</v>
      </c>
      <c r="R48">
        <f>IF(INDEX('DLX - EMPL'!$C49:$BJ49,1,'Plumbing - EMPL Agg'!R$3)=0,NA(),INDEX('DLX - EMPL'!$C49:$BJ49,1,'Plumbing - EMPL Agg'!R$3))</f>
        <v>1048</v>
      </c>
      <c r="S48">
        <f>IF(INDEX('DLX - EMPL'!$C49:$BJ49,1,'Plumbing - EMPL Agg'!S$3)=0,NA(),INDEX('DLX - EMPL'!$C49:$BJ49,1,'Plumbing - EMPL Agg'!S$3))</f>
        <v>702</v>
      </c>
      <c r="T48">
        <v>9232.5070925290293</v>
      </c>
      <c r="U48">
        <v>7494.0015697533399</v>
      </c>
      <c r="V48">
        <v>879.68080276139301</v>
      </c>
      <c r="W48">
        <v>1265.2631336753</v>
      </c>
      <c r="X48">
        <v>1655.69483585734</v>
      </c>
      <c r="Y48">
        <v>1096.9342742076201</v>
      </c>
      <c r="Z48">
        <v>682.18808824185805</v>
      </c>
      <c r="AA48">
        <v>988.28074744389698</v>
      </c>
      <c r="AB48">
        <v>580.95444690512704</v>
      </c>
    </row>
    <row r="49" spans="1:28" x14ac:dyDescent="0.25">
      <c r="A49" s="7">
        <f>'DLX - EMPL'!B50</f>
        <v>37803</v>
      </c>
      <c r="B49">
        <f>IF(INDEX('DLX - EMPL'!$C50:$BB50,1,'Plumbing - EMPL Agg'!B$3)=0,NA(),INDEX('DLX - EMPL'!$C50:$BB50,1,'Plumbing - EMPL Agg'!B$3))</f>
        <v>6.2</v>
      </c>
      <c r="C49">
        <f>IF(INDEX('DLX - EMPL'!$C50:$BB50,1,'Plumbing - EMPL Agg'!C$3)=0,NA(),INDEX('DLX - EMPL'!$C50:$BB50,1,'Plumbing - EMPL Agg'!C$3))</f>
        <v>6.3</v>
      </c>
      <c r="D49">
        <f>IF(INDEX('DLX - EMPL'!$C50:$BB50,1,'Plumbing - EMPL Agg'!D$3)=0,NA(),INDEX('DLX - EMPL'!$C50:$BB50,1,'Plumbing - EMPL Agg'!D$3))</f>
        <v>7.5</v>
      </c>
      <c r="E49">
        <f>IF(INDEX('DLX - EMPL'!$C50:$BB50,1,'Plumbing - EMPL Agg'!E$3)=0,NA(),INDEX('DLX - EMPL'!$C50:$BB50,1,'Plumbing - EMPL Agg'!E$3))</f>
        <v>6.9</v>
      </c>
      <c r="F49" s="4">
        <f>'Plumbing - Trade transp utils'!H45</f>
        <v>6.3072252580449302</v>
      </c>
      <c r="G49">
        <f>IF(INDEX('DLX - EMPL'!$C50:$BB50,1,'Plumbing - EMPL Agg'!G$3)=0,NA(),INDEX('DLX - EMPL'!$C50:$BB50,1,'Plumbing - EMPL Agg'!G$3))</f>
        <v>8.1999999999999993</v>
      </c>
      <c r="H49">
        <f>IF(INDEX('DLX - EMPL'!$C50:$BB50,1,'Plumbing - EMPL Agg'!H$3)=0,NA(),INDEX('DLX - EMPL'!$C50:$BB50,1,'Plumbing - EMPL Agg'!H$3))</f>
        <v>4</v>
      </c>
      <c r="I49">
        <f>IF(INDEX('DLX - EMPL'!$C50:$BB50,1,'Plumbing - EMPL Agg'!I$3)=0,NA(),INDEX('DLX - EMPL'!$C50:$BB50,1,'Plumbing - EMPL Agg'!I$3))</f>
        <v>8.4</v>
      </c>
      <c r="J49">
        <f>IF(INDEX('DLX - EMPL'!$C50:$BB50,1,'Plumbing - EMPL Agg'!J$3)=0,NA(),INDEX('DLX - EMPL'!$C50:$BB50,1,'Plumbing - EMPL Agg'!J$3))</f>
        <v>3.7</v>
      </c>
      <c r="K49">
        <f>IF(INDEX('DLX - EMPL'!$C50:$BJ50,1,'Plumbing - EMPL Agg'!K$3)=0,NA(),INDEX('DLX - EMPL'!$C50:$BJ50,1,'Plumbing - EMPL Agg'!K$3))</f>
        <v>9011</v>
      </c>
      <c r="L49">
        <f>IF(INDEX('DLX - EMPL'!$C50:$BJ50,1,'Plumbing - EMPL Agg'!L$3)=0,NA(),INDEX('DLX - EMPL'!$C50:$BJ50,1,'Plumbing - EMPL Agg'!L$3))</f>
        <v>7239</v>
      </c>
      <c r="M49">
        <f>IF(INDEX('DLX - EMPL'!$C50:$BJ50,1,'Plumbing - EMPL Agg'!M$3)=0,NA(),INDEX('DLX - EMPL'!$C50:$BJ50,1,'Plumbing - EMPL Agg'!M$3))</f>
        <v>677</v>
      </c>
      <c r="N49">
        <f>IF(INDEX('DLX - EMPL'!$C50:$BJ50,1,'Plumbing - EMPL Agg'!N$3)=0,NA(),INDEX('DLX - EMPL'!$C50:$BJ50,1,'Plumbing - EMPL Agg'!N$3))</f>
        <v>1193</v>
      </c>
      <c r="O49" s="5">
        <f>'DLX - EMPL'!H50+'DLX - EMPL'!J50</f>
        <v>1676</v>
      </c>
      <c r="P49">
        <f>IF(INDEX('DLX - EMPL'!$C50:$BJ50,1,'Plumbing - EMPL Agg'!P$3)=0,NA(),INDEX('DLX - EMPL'!$C50:$BJ50,1,'Plumbing - EMPL Agg'!P$3))</f>
        <v>1021</v>
      </c>
      <c r="Q49">
        <f>IF(INDEX('DLX - EMPL'!$C50:$BJ50,1,'Plumbing - EMPL Agg'!Q$3)=0,NA(),INDEX('DLX - EMPL'!$C50:$BJ50,1,'Plumbing - EMPL Agg'!Q$3))</f>
        <v>697</v>
      </c>
      <c r="R49">
        <f>IF(INDEX('DLX - EMPL'!$C50:$BJ50,1,'Plumbing - EMPL Agg'!R$3)=0,NA(),INDEX('DLX - EMPL'!$C50:$BJ50,1,'Plumbing - EMPL Agg'!R$3))</f>
        <v>1020</v>
      </c>
      <c r="S49">
        <f>IF(INDEX('DLX - EMPL'!$C50:$BJ50,1,'Plumbing - EMPL Agg'!S$3)=0,NA(),INDEX('DLX - EMPL'!$C50:$BJ50,1,'Plumbing - EMPL Agg'!S$3))</f>
        <v>742</v>
      </c>
      <c r="T49">
        <v>9012.3886452001807</v>
      </c>
      <c r="U49">
        <v>7268.4347913972097</v>
      </c>
      <c r="V49">
        <v>868.23484074307498</v>
      </c>
      <c r="W49">
        <v>1157.6956515884799</v>
      </c>
      <c r="X49">
        <v>1690.1096555113199</v>
      </c>
      <c r="Y49">
        <v>1029.9094049876501</v>
      </c>
      <c r="Z49">
        <v>610.99192510713794</v>
      </c>
      <c r="AA49">
        <v>1002.70114521353</v>
      </c>
      <c r="AB49">
        <v>564.02046527562902</v>
      </c>
    </row>
    <row r="50" spans="1:28" x14ac:dyDescent="0.25">
      <c r="A50" s="7">
        <f>'DLX - EMPL'!B51</f>
        <v>37834</v>
      </c>
      <c r="B50">
        <f>IF(INDEX('DLX - EMPL'!$C51:$BB51,1,'Plumbing - EMPL Agg'!B$3)=0,NA(),INDEX('DLX - EMPL'!$C51:$BB51,1,'Plumbing - EMPL Agg'!B$3))</f>
        <v>6.1</v>
      </c>
      <c r="C50">
        <f>IF(INDEX('DLX - EMPL'!$C51:$BB51,1,'Plumbing - EMPL Agg'!C$3)=0,NA(),INDEX('DLX - EMPL'!$C51:$BB51,1,'Plumbing - EMPL Agg'!C$3))</f>
        <v>6.1</v>
      </c>
      <c r="D50">
        <f>IF(INDEX('DLX - EMPL'!$C51:$BB51,1,'Plumbing - EMPL Agg'!D$3)=0,NA(),INDEX('DLX - EMPL'!$C51:$BB51,1,'Plumbing - EMPL Agg'!D$3))</f>
        <v>7.1</v>
      </c>
      <c r="E50">
        <f>IF(INDEX('DLX - EMPL'!$C51:$BB51,1,'Plumbing - EMPL Agg'!E$3)=0,NA(),INDEX('DLX - EMPL'!$C51:$BB51,1,'Plumbing - EMPL Agg'!E$3))</f>
        <v>6.7</v>
      </c>
      <c r="F50" s="4">
        <f>'Plumbing - Trade transp utils'!H46</f>
        <v>5.402322404371585</v>
      </c>
      <c r="G50">
        <f>IF(INDEX('DLX - EMPL'!$C51:$BB51,1,'Plumbing - EMPL Agg'!G$3)=0,NA(),INDEX('DLX - EMPL'!$C51:$BB51,1,'Plumbing - EMPL Agg'!G$3))</f>
        <v>7.2</v>
      </c>
      <c r="H50">
        <f>IF(INDEX('DLX - EMPL'!$C51:$BB51,1,'Plumbing - EMPL Agg'!H$3)=0,NA(),INDEX('DLX - EMPL'!$C51:$BB51,1,'Plumbing - EMPL Agg'!H$3))</f>
        <v>4.3</v>
      </c>
      <c r="I50">
        <f>IF(INDEX('DLX - EMPL'!$C51:$BB51,1,'Plumbing - EMPL Agg'!I$3)=0,NA(),INDEX('DLX - EMPL'!$C51:$BB51,1,'Plumbing - EMPL Agg'!I$3))</f>
        <v>9</v>
      </c>
      <c r="J50">
        <f>IF(INDEX('DLX - EMPL'!$C51:$BB51,1,'Plumbing - EMPL Agg'!J$3)=0,NA(),INDEX('DLX - EMPL'!$C51:$BB51,1,'Plumbing - EMPL Agg'!J$3))</f>
        <v>3.7</v>
      </c>
      <c r="K50">
        <f>IF(INDEX('DLX - EMPL'!$C51:$BJ51,1,'Plumbing - EMPL Agg'!K$3)=0,NA(),INDEX('DLX - EMPL'!$C51:$BJ51,1,'Plumbing - EMPL Agg'!K$3))</f>
        <v>8896</v>
      </c>
      <c r="L50">
        <f>IF(INDEX('DLX - EMPL'!$C51:$BJ51,1,'Plumbing - EMPL Agg'!L$3)=0,NA(),INDEX('DLX - EMPL'!$C51:$BJ51,1,'Plumbing - EMPL Agg'!L$3))</f>
        <v>6903</v>
      </c>
      <c r="M50">
        <f>IF(INDEX('DLX - EMPL'!$C51:$BJ51,1,'Plumbing - EMPL Agg'!M$3)=0,NA(),INDEX('DLX - EMPL'!$C51:$BJ51,1,'Plumbing - EMPL Agg'!M$3))</f>
        <v>650</v>
      </c>
      <c r="N50">
        <f>IF(INDEX('DLX - EMPL'!$C51:$BJ51,1,'Plumbing - EMPL Agg'!N$3)=0,NA(),INDEX('DLX - EMPL'!$C51:$BJ51,1,'Plumbing - EMPL Agg'!N$3))</f>
        <v>1186</v>
      </c>
      <c r="O50" s="5">
        <f>'DLX - EMPL'!H51+'DLX - EMPL'!J51</f>
        <v>1416</v>
      </c>
      <c r="P50">
        <f>IF(INDEX('DLX - EMPL'!$C51:$BJ51,1,'Plumbing - EMPL Agg'!P$3)=0,NA(),INDEX('DLX - EMPL'!$C51:$BJ51,1,'Plumbing - EMPL Agg'!P$3))</f>
        <v>881</v>
      </c>
      <c r="Q50">
        <f>IF(INDEX('DLX - EMPL'!$C51:$BJ51,1,'Plumbing - EMPL Agg'!Q$3)=0,NA(),INDEX('DLX - EMPL'!$C51:$BJ51,1,'Plumbing - EMPL Agg'!Q$3))</f>
        <v>760</v>
      </c>
      <c r="R50">
        <f>IF(INDEX('DLX - EMPL'!$C51:$BJ51,1,'Plumbing - EMPL Agg'!R$3)=0,NA(),INDEX('DLX - EMPL'!$C51:$BJ51,1,'Plumbing - EMPL Agg'!R$3))</f>
        <v>1050</v>
      </c>
      <c r="S50">
        <f>IF(INDEX('DLX - EMPL'!$C51:$BJ51,1,'Plumbing - EMPL Agg'!S$3)=0,NA(),INDEX('DLX - EMPL'!$C51:$BJ51,1,'Plumbing - EMPL Agg'!S$3))</f>
        <v>741</v>
      </c>
      <c r="T50">
        <v>8910.4594778508999</v>
      </c>
      <c r="U50">
        <v>7181.0350941912002</v>
      </c>
      <c r="V50">
        <v>787.76717401954102</v>
      </c>
      <c r="W50">
        <v>1235.24619743426</v>
      </c>
      <c r="X50">
        <v>1478.49565887941</v>
      </c>
      <c r="Y50">
        <v>961.29890571968701</v>
      </c>
      <c r="Z50">
        <v>675.34662053447096</v>
      </c>
      <c r="AA50">
        <v>1096.7108646752899</v>
      </c>
      <c r="AB50">
        <v>580.99531281829695</v>
      </c>
    </row>
    <row r="51" spans="1:28" x14ac:dyDescent="0.25">
      <c r="A51" s="7">
        <f>'DLX - EMPL'!B52</f>
        <v>37865</v>
      </c>
      <c r="B51">
        <f>IF(INDEX('DLX - EMPL'!$C52:$BB52,1,'Plumbing - EMPL Agg'!B$3)=0,NA(),INDEX('DLX - EMPL'!$C52:$BB52,1,'Plumbing - EMPL Agg'!B$3))</f>
        <v>6.1</v>
      </c>
      <c r="C51">
        <f>IF(INDEX('DLX - EMPL'!$C52:$BB52,1,'Plumbing - EMPL Agg'!C$3)=0,NA(),INDEX('DLX - EMPL'!$C52:$BB52,1,'Plumbing - EMPL Agg'!C$3))</f>
        <v>6.1</v>
      </c>
      <c r="D51">
        <f>IF(INDEX('DLX - EMPL'!$C52:$BB52,1,'Plumbing - EMPL Agg'!D$3)=0,NA(),INDEX('DLX - EMPL'!$C52:$BB52,1,'Plumbing - EMPL Agg'!D$3))</f>
        <v>7.6</v>
      </c>
      <c r="E51">
        <f>IF(INDEX('DLX - EMPL'!$C52:$BB52,1,'Plumbing - EMPL Agg'!E$3)=0,NA(),INDEX('DLX - EMPL'!$C52:$BB52,1,'Plumbing - EMPL Agg'!E$3))</f>
        <v>6.8</v>
      </c>
      <c r="F51" s="4">
        <f>'Plumbing - Trade transp utils'!H47</f>
        <v>5.6006633329931628</v>
      </c>
      <c r="G51">
        <f>IF(INDEX('DLX - EMPL'!$C52:$BB52,1,'Plumbing - EMPL Agg'!G$3)=0,NA(),INDEX('DLX - EMPL'!$C52:$BB52,1,'Plumbing - EMPL Agg'!G$3))</f>
        <v>8</v>
      </c>
      <c r="H51">
        <f>IF(INDEX('DLX - EMPL'!$C52:$BB52,1,'Plumbing - EMPL Agg'!H$3)=0,NA(),INDEX('DLX - EMPL'!$C52:$BB52,1,'Plumbing - EMPL Agg'!H$3))</f>
        <v>3.7</v>
      </c>
      <c r="I51">
        <f>IF(INDEX('DLX - EMPL'!$C52:$BB52,1,'Plumbing - EMPL Agg'!I$3)=0,NA(),INDEX('DLX - EMPL'!$C52:$BB52,1,'Plumbing - EMPL Agg'!I$3))</f>
        <v>8.8000000000000007</v>
      </c>
      <c r="J51">
        <f>IF(INDEX('DLX - EMPL'!$C52:$BB52,1,'Plumbing - EMPL Agg'!J$3)=0,NA(),INDEX('DLX - EMPL'!$C52:$BB52,1,'Plumbing - EMPL Agg'!J$3))</f>
        <v>2.7</v>
      </c>
      <c r="K51">
        <f>IF(INDEX('DLX - EMPL'!$C52:$BJ52,1,'Plumbing - EMPL Agg'!K$3)=0,NA(),INDEX('DLX - EMPL'!$C52:$BJ52,1,'Plumbing - EMPL Agg'!K$3))</f>
        <v>8921</v>
      </c>
      <c r="L51">
        <f>IF(INDEX('DLX - EMPL'!$C52:$BJ52,1,'Plumbing - EMPL Agg'!L$3)=0,NA(),INDEX('DLX - EMPL'!$C52:$BJ52,1,'Plumbing - EMPL Agg'!L$3))</f>
        <v>6857</v>
      </c>
      <c r="M51">
        <f>IF(INDEX('DLX - EMPL'!$C52:$BJ52,1,'Plumbing - EMPL Agg'!M$3)=0,NA(),INDEX('DLX - EMPL'!$C52:$BJ52,1,'Plumbing - EMPL Agg'!M$3))</f>
        <v>681</v>
      </c>
      <c r="N51">
        <f>IF(INDEX('DLX - EMPL'!$C52:$BJ52,1,'Plumbing - EMPL Agg'!N$3)=0,NA(),INDEX('DLX - EMPL'!$C52:$BJ52,1,'Plumbing - EMPL Agg'!N$3))</f>
        <v>1175</v>
      </c>
      <c r="O51" s="5">
        <f>'DLX - EMPL'!H52+'DLX - EMPL'!J52</f>
        <v>1484</v>
      </c>
      <c r="P51">
        <f>IF(INDEX('DLX - EMPL'!$C52:$BJ52,1,'Plumbing - EMPL Agg'!P$3)=0,NA(),INDEX('DLX - EMPL'!$C52:$BJ52,1,'Plumbing - EMPL Agg'!P$3))</f>
        <v>975</v>
      </c>
      <c r="Q51">
        <f>IF(INDEX('DLX - EMPL'!$C52:$BJ52,1,'Plumbing - EMPL Agg'!Q$3)=0,NA(),INDEX('DLX - EMPL'!$C52:$BJ52,1,'Plumbing - EMPL Agg'!Q$3))</f>
        <v>649</v>
      </c>
      <c r="R51">
        <f>IF(INDEX('DLX - EMPL'!$C52:$BJ52,1,'Plumbing - EMPL Agg'!R$3)=0,NA(),INDEX('DLX - EMPL'!$C52:$BJ52,1,'Plumbing - EMPL Agg'!R$3))</f>
        <v>978</v>
      </c>
      <c r="S51">
        <f>IF(INDEX('DLX - EMPL'!$C52:$BJ52,1,'Plumbing - EMPL Agg'!S$3)=0,NA(),INDEX('DLX - EMPL'!$C52:$BJ52,1,'Plumbing - EMPL Agg'!S$3))</f>
        <v>543</v>
      </c>
      <c r="T51">
        <v>8963.6469591643108</v>
      </c>
      <c r="U51">
        <v>7281.1248046463697</v>
      </c>
      <c r="V51">
        <v>844.11317513807796</v>
      </c>
      <c r="W51">
        <v>1267.0561895697399</v>
      </c>
      <c r="X51">
        <v>1568.25721841171</v>
      </c>
      <c r="Y51">
        <v>1020.42738324791</v>
      </c>
      <c r="Z51">
        <v>650.08977308403496</v>
      </c>
      <c r="AA51">
        <v>1052.08867017795</v>
      </c>
      <c r="AB51">
        <v>541.29743809901504</v>
      </c>
    </row>
    <row r="52" spans="1:28" x14ac:dyDescent="0.25">
      <c r="A52" s="7">
        <f>'DLX - EMPL'!B53</f>
        <v>37895</v>
      </c>
      <c r="B52">
        <f>IF(INDEX('DLX - EMPL'!$C53:$BB53,1,'Plumbing - EMPL Agg'!B$3)=0,NA(),INDEX('DLX - EMPL'!$C53:$BB53,1,'Plumbing - EMPL Agg'!B$3))</f>
        <v>6</v>
      </c>
      <c r="C52">
        <f>IF(INDEX('DLX - EMPL'!$C53:$BB53,1,'Plumbing - EMPL Agg'!C$3)=0,NA(),INDEX('DLX - EMPL'!$C53:$BB53,1,'Plumbing - EMPL Agg'!C$3))</f>
        <v>5.9</v>
      </c>
      <c r="D52">
        <f>IF(INDEX('DLX - EMPL'!$C53:$BB53,1,'Plumbing - EMPL Agg'!D$3)=0,NA(),INDEX('DLX - EMPL'!$C53:$BB53,1,'Plumbing - EMPL Agg'!D$3))</f>
        <v>7.4</v>
      </c>
      <c r="E52">
        <f>IF(INDEX('DLX - EMPL'!$C53:$BB53,1,'Plumbing - EMPL Agg'!E$3)=0,NA(),INDEX('DLX - EMPL'!$C53:$BB53,1,'Plumbing - EMPL Agg'!E$3))</f>
        <v>6</v>
      </c>
      <c r="F52" s="4">
        <f>'Plumbing - Trade transp utils'!H48</f>
        <v>5.4781271290366531</v>
      </c>
      <c r="G52">
        <f>IF(INDEX('DLX - EMPL'!$C53:$BB53,1,'Plumbing - EMPL Agg'!G$3)=0,NA(),INDEX('DLX - EMPL'!$C53:$BB53,1,'Plumbing - EMPL Agg'!G$3))</f>
        <v>8.1</v>
      </c>
      <c r="H52">
        <f>IF(INDEX('DLX - EMPL'!$C53:$BB53,1,'Plumbing - EMPL Agg'!H$3)=0,NA(),INDEX('DLX - EMPL'!$C53:$BB53,1,'Plumbing - EMPL Agg'!H$3))</f>
        <v>3.6</v>
      </c>
      <c r="I52">
        <f>IF(INDEX('DLX - EMPL'!$C53:$BB53,1,'Plumbing - EMPL Agg'!I$3)=0,NA(),INDEX('DLX - EMPL'!$C53:$BB53,1,'Plumbing - EMPL Agg'!I$3))</f>
        <v>8.3000000000000007</v>
      </c>
      <c r="J52">
        <f>IF(INDEX('DLX - EMPL'!$C53:$BB53,1,'Plumbing - EMPL Agg'!J$3)=0,NA(),INDEX('DLX - EMPL'!$C53:$BB53,1,'Plumbing - EMPL Agg'!J$3))</f>
        <v>2.5</v>
      </c>
      <c r="K52">
        <f>IF(INDEX('DLX - EMPL'!$C53:$BJ53,1,'Plumbing - EMPL Agg'!K$3)=0,NA(),INDEX('DLX - EMPL'!$C53:$BJ53,1,'Plumbing - EMPL Agg'!K$3))</f>
        <v>8732</v>
      </c>
      <c r="L52">
        <f>IF(INDEX('DLX - EMPL'!$C53:$BJ53,1,'Plumbing - EMPL Agg'!L$3)=0,NA(),INDEX('DLX - EMPL'!$C53:$BJ53,1,'Plumbing - EMPL Agg'!L$3))</f>
        <v>6620</v>
      </c>
      <c r="M52">
        <f>IF(INDEX('DLX - EMPL'!$C53:$BJ53,1,'Plumbing - EMPL Agg'!M$3)=0,NA(),INDEX('DLX - EMPL'!$C53:$BJ53,1,'Plumbing - EMPL Agg'!M$3))</f>
        <v>651</v>
      </c>
      <c r="N52">
        <f>IF(INDEX('DLX - EMPL'!$C53:$BJ53,1,'Plumbing - EMPL Agg'!N$3)=0,NA(),INDEX('DLX - EMPL'!$C53:$BJ53,1,'Plumbing - EMPL Agg'!N$3))</f>
        <v>1041</v>
      </c>
      <c r="O52" s="5">
        <f>'DLX - EMPL'!H53+'DLX - EMPL'!J53</f>
        <v>1449</v>
      </c>
      <c r="P52">
        <f>IF(INDEX('DLX - EMPL'!$C53:$BJ53,1,'Plumbing - EMPL Agg'!P$3)=0,NA(),INDEX('DLX - EMPL'!$C53:$BJ53,1,'Plumbing - EMPL Agg'!P$3))</f>
        <v>1014</v>
      </c>
      <c r="Q52">
        <f>IF(INDEX('DLX - EMPL'!$C53:$BJ53,1,'Plumbing - EMPL Agg'!Q$3)=0,NA(),INDEX('DLX - EMPL'!$C53:$BJ53,1,'Plumbing - EMPL Agg'!Q$3))</f>
        <v>639</v>
      </c>
      <c r="R52">
        <f>IF(INDEX('DLX - EMPL'!$C53:$BJ53,1,'Plumbing - EMPL Agg'!R$3)=0,NA(),INDEX('DLX - EMPL'!$C53:$BJ53,1,'Plumbing - EMPL Agg'!R$3))</f>
        <v>933</v>
      </c>
      <c r="S52">
        <f>IF(INDEX('DLX - EMPL'!$C53:$BJ53,1,'Plumbing - EMPL Agg'!S$3)=0,NA(),INDEX('DLX - EMPL'!$C53:$BJ53,1,'Plumbing - EMPL Agg'!S$3))</f>
        <v>499</v>
      </c>
      <c r="T52">
        <v>8724.1716211546609</v>
      </c>
      <c r="U52">
        <v>7075.0047608760397</v>
      </c>
      <c r="V52">
        <v>796.07612761732196</v>
      </c>
      <c r="W52">
        <v>1105.15258651469</v>
      </c>
      <c r="X52">
        <v>1498.5972535514099</v>
      </c>
      <c r="Y52">
        <v>1048.8163438404899</v>
      </c>
      <c r="Z52">
        <v>681.18665793892603</v>
      </c>
      <c r="AA52">
        <v>987.26764768953501</v>
      </c>
      <c r="AB52">
        <v>527.06981642211997</v>
      </c>
    </row>
    <row r="53" spans="1:28" x14ac:dyDescent="0.25">
      <c r="A53" s="7">
        <f>'DLX - EMPL'!B54</f>
        <v>37926</v>
      </c>
      <c r="B53">
        <f>IF(INDEX('DLX - EMPL'!$C54:$BB54,1,'Plumbing - EMPL Agg'!B$3)=0,NA(),INDEX('DLX - EMPL'!$C54:$BB54,1,'Plumbing - EMPL Agg'!B$3))</f>
        <v>5.8</v>
      </c>
      <c r="C53">
        <f>IF(INDEX('DLX - EMPL'!$C54:$BB54,1,'Plumbing - EMPL Agg'!C$3)=0,NA(),INDEX('DLX - EMPL'!$C54:$BB54,1,'Plumbing - EMPL Agg'!C$3))</f>
        <v>5.9</v>
      </c>
      <c r="D53">
        <f>IF(INDEX('DLX - EMPL'!$C54:$BB54,1,'Plumbing - EMPL Agg'!D$3)=0,NA(),INDEX('DLX - EMPL'!$C54:$BB54,1,'Plumbing - EMPL Agg'!D$3))</f>
        <v>7.8</v>
      </c>
      <c r="E53">
        <f>IF(INDEX('DLX - EMPL'!$C54:$BB54,1,'Plumbing - EMPL Agg'!E$3)=0,NA(),INDEX('DLX - EMPL'!$C54:$BB54,1,'Plumbing - EMPL Agg'!E$3))</f>
        <v>5.9</v>
      </c>
      <c r="F53" s="4">
        <f>'Plumbing - Trade transp utils'!H49</f>
        <v>5.3288249224508855</v>
      </c>
      <c r="G53">
        <f>IF(INDEX('DLX - EMPL'!$C54:$BB54,1,'Plumbing - EMPL Agg'!G$3)=0,NA(),INDEX('DLX - EMPL'!$C54:$BB54,1,'Plumbing - EMPL Agg'!G$3))</f>
        <v>7.7</v>
      </c>
      <c r="H53">
        <f>IF(INDEX('DLX - EMPL'!$C54:$BB54,1,'Plumbing - EMPL Agg'!H$3)=0,NA(),INDEX('DLX - EMPL'!$C54:$BB54,1,'Plumbing - EMPL Agg'!H$3))</f>
        <v>3.8</v>
      </c>
      <c r="I53">
        <f>IF(INDEX('DLX - EMPL'!$C54:$BB54,1,'Plumbing - EMPL Agg'!I$3)=0,NA(),INDEX('DLX - EMPL'!$C54:$BB54,1,'Plumbing - EMPL Agg'!I$3))</f>
        <v>9</v>
      </c>
      <c r="J53">
        <f>IF(INDEX('DLX - EMPL'!$C54:$BB54,1,'Plumbing - EMPL Agg'!J$3)=0,NA(),INDEX('DLX - EMPL'!$C54:$BB54,1,'Plumbing - EMPL Agg'!J$3))</f>
        <v>2.7</v>
      </c>
      <c r="K53">
        <f>IF(INDEX('DLX - EMPL'!$C54:$BJ54,1,'Plumbing - EMPL Agg'!K$3)=0,NA(),INDEX('DLX - EMPL'!$C54:$BJ54,1,'Plumbing - EMPL Agg'!K$3))</f>
        <v>8576</v>
      </c>
      <c r="L53">
        <f>IF(INDEX('DLX - EMPL'!$C54:$BJ54,1,'Plumbing - EMPL Agg'!L$3)=0,NA(),INDEX('DLX - EMPL'!$C54:$BJ54,1,'Plumbing - EMPL Agg'!L$3))</f>
        <v>6715</v>
      </c>
      <c r="M53">
        <f>IF(INDEX('DLX - EMPL'!$C54:$BJ54,1,'Plumbing - EMPL Agg'!M$3)=0,NA(),INDEX('DLX - EMPL'!$C54:$BJ54,1,'Plumbing - EMPL Agg'!M$3))</f>
        <v>690</v>
      </c>
      <c r="N53">
        <f>IF(INDEX('DLX - EMPL'!$C54:$BJ54,1,'Plumbing - EMPL Agg'!N$3)=0,NA(),INDEX('DLX - EMPL'!$C54:$BJ54,1,'Plumbing - EMPL Agg'!N$3))</f>
        <v>1034</v>
      </c>
      <c r="O53" s="5">
        <f>'DLX - EMPL'!H54+'DLX - EMPL'!J54</f>
        <v>1431</v>
      </c>
      <c r="P53">
        <f>IF(INDEX('DLX - EMPL'!$C54:$BJ54,1,'Plumbing - EMPL Agg'!P$3)=0,NA(),INDEX('DLX - EMPL'!$C54:$BJ54,1,'Plumbing - EMPL Agg'!P$3))</f>
        <v>948</v>
      </c>
      <c r="Q53">
        <f>IF(INDEX('DLX - EMPL'!$C54:$BJ54,1,'Plumbing - EMPL Agg'!Q$3)=0,NA(),INDEX('DLX - EMPL'!$C54:$BJ54,1,'Plumbing - EMPL Agg'!Q$3))</f>
        <v>662</v>
      </c>
      <c r="R53">
        <f>IF(INDEX('DLX - EMPL'!$C54:$BJ54,1,'Plumbing - EMPL Agg'!R$3)=0,NA(),INDEX('DLX - EMPL'!$C54:$BJ54,1,'Plumbing - EMPL Agg'!R$3))</f>
        <v>990</v>
      </c>
      <c r="S53">
        <f>IF(INDEX('DLX - EMPL'!$C54:$BJ54,1,'Plumbing - EMPL Agg'!S$3)=0,NA(),INDEX('DLX - EMPL'!$C54:$BJ54,1,'Plumbing - EMPL Agg'!S$3))</f>
        <v>542</v>
      </c>
      <c r="T53">
        <v>8530.3123647672692</v>
      </c>
      <c r="U53">
        <v>6930.2870941321598</v>
      </c>
      <c r="V53">
        <v>761.29668052845204</v>
      </c>
      <c r="W53">
        <v>1056.80738050541</v>
      </c>
      <c r="X53">
        <v>1498.6900861019101</v>
      </c>
      <c r="Y53">
        <v>971.34843226529597</v>
      </c>
      <c r="Z53">
        <v>697.26259383267802</v>
      </c>
      <c r="AA53">
        <v>984.57281867113204</v>
      </c>
      <c r="AB53">
        <v>590.59966075924206</v>
      </c>
    </row>
    <row r="54" spans="1:28" x14ac:dyDescent="0.25">
      <c r="A54" s="7">
        <f>'DLX - EMPL'!B55</f>
        <v>37956</v>
      </c>
      <c r="B54">
        <f>IF(INDEX('DLX - EMPL'!$C55:$BB55,1,'Plumbing - EMPL Agg'!B$3)=0,NA(),INDEX('DLX - EMPL'!$C55:$BB55,1,'Plumbing - EMPL Agg'!B$3))</f>
        <v>5.7</v>
      </c>
      <c r="C54">
        <f>IF(INDEX('DLX - EMPL'!$C55:$BB55,1,'Plumbing - EMPL Agg'!C$3)=0,NA(),INDEX('DLX - EMPL'!$C55:$BB55,1,'Plumbing - EMPL Agg'!C$3))</f>
        <v>5.7</v>
      </c>
      <c r="D54">
        <f>IF(INDEX('DLX - EMPL'!$C55:$BB55,1,'Plumbing - EMPL Agg'!D$3)=0,NA(),INDEX('DLX - EMPL'!$C55:$BB55,1,'Plumbing - EMPL Agg'!D$3))</f>
        <v>9.3000000000000007</v>
      </c>
      <c r="E54">
        <f>IF(INDEX('DLX - EMPL'!$C55:$BB55,1,'Plumbing - EMPL Agg'!E$3)=0,NA(),INDEX('DLX - EMPL'!$C55:$BB55,1,'Plumbing - EMPL Agg'!E$3))</f>
        <v>5.9</v>
      </c>
      <c r="F54" s="4">
        <f>'Plumbing - Trade transp utils'!H50</f>
        <v>5</v>
      </c>
      <c r="G54">
        <f>IF(INDEX('DLX - EMPL'!$C55:$BB55,1,'Plumbing - EMPL Agg'!G$3)=0,NA(),INDEX('DLX - EMPL'!$C55:$BB55,1,'Plumbing - EMPL Agg'!G$3))</f>
        <v>7.6</v>
      </c>
      <c r="H54">
        <f>IF(INDEX('DLX - EMPL'!$C55:$BB55,1,'Plumbing - EMPL Agg'!H$3)=0,NA(),INDEX('DLX - EMPL'!$C55:$BB55,1,'Plumbing - EMPL Agg'!H$3))</f>
        <v>3.5</v>
      </c>
      <c r="I54">
        <f>IF(INDEX('DLX - EMPL'!$C55:$BB55,1,'Plumbing - EMPL Agg'!I$3)=0,NA(),INDEX('DLX - EMPL'!$C55:$BB55,1,'Plumbing - EMPL Agg'!I$3))</f>
        <v>8.1999999999999993</v>
      </c>
      <c r="J54">
        <f>IF(INDEX('DLX - EMPL'!$C55:$BB55,1,'Plumbing - EMPL Agg'!J$3)=0,NA(),INDEX('DLX - EMPL'!$C55:$BB55,1,'Plumbing - EMPL Agg'!J$3))</f>
        <v>2.5</v>
      </c>
      <c r="K54">
        <f>IF(INDEX('DLX - EMPL'!$C55:$BJ55,1,'Plumbing - EMPL Agg'!K$3)=0,NA(),INDEX('DLX - EMPL'!$C55:$BJ55,1,'Plumbing - EMPL Agg'!K$3))</f>
        <v>8317</v>
      </c>
      <c r="L54">
        <f>IF(INDEX('DLX - EMPL'!$C55:$BJ55,1,'Plumbing - EMPL Agg'!L$3)=0,NA(),INDEX('DLX - EMPL'!$C55:$BJ55,1,'Plumbing - EMPL Agg'!L$3))</f>
        <v>6456</v>
      </c>
      <c r="M54">
        <f>IF(INDEX('DLX - EMPL'!$C55:$BJ55,1,'Plumbing - EMPL Agg'!M$3)=0,NA(),INDEX('DLX - EMPL'!$C55:$BJ55,1,'Plumbing - EMPL Agg'!M$3))</f>
        <v>813</v>
      </c>
      <c r="N54">
        <f>IF(INDEX('DLX - EMPL'!$C55:$BJ55,1,'Plumbing - EMPL Agg'!N$3)=0,NA(),INDEX('DLX - EMPL'!$C55:$BJ55,1,'Plumbing - EMPL Agg'!N$3))</f>
        <v>1025</v>
      </c>
      <c r="O54" s="5">
        <f>'DLX - EMPL'!H55+'DLX - EMPL'!J55</f>
        <v>1348</v>
      </c>
      <c r="P54">
        <f>IF(INDEX('DLX - EMPL'!$C55:$BJ55,1,'Plumbing - EMPL Agg'!P$3)=0,NA(),INDEX('DLX - EMPL'!$C55:$BJ55,1,'Plumbing - EMPL Agg'!P$3))</f>
        <v>948</v>
      </c>
      <c r="Q54">
        <f>IF(INDEX('DLX - EMPL'!$C55:$BJ55,1,'Plumbing - EMPL Agg'!Q$3)=0,NA(),INDEX('DLX - EMPL'!$C55:$BJ55,1,'Plumbing - EMPL Agg'!Q$3))</f>
        <v>620</v>
      </c>
      <c r="R54">
        <f>IF(INDEX('DLX - EMPL'!$C55:$BJ55,1,'Plumbing - EMPL Agg'!R$3)=0,NA(),INDEX('DLX - EMPL'!$C55:$BJ55,1,'Plumbing - EMPL Agg'!R$3))</f>
        <v>885</v>
      </c>
      <c r="S54">
        <f>IF(INDEX('DLX - EMPL'!$C55:$BJ55,1,'Plumbing - EMPL Agg'!S$3)=0,NA(),INDEX('DLX - EMPL'!$C55:$BJ55,1,'Plumbing - EMPL Agg'!S$3))</f>
        <v>501</v>
      </c>
      <c r="T54">
        <v>8296.6341381503207</v>
      </c>
      <c r="U54">
        <v>6619.7184381140296</v>
      </c>
      <c r="V54">
        <v>740.39844894079295</v>
      </c>
      <c r="W54">
        <v>1038.7987653595201</v>
      </c>
      <c r="X54">
        <v>1460.68429151532</v>
      </c>
      <c r="Y54">
        <v>935.493359511054</v>
      </c>
      <c r="Z54">
        <v>678.642952394639</v>
      </c>
      <c r="AA54">
        <v>961.49050249644904</v>
      </c>
      <c r="AB54">
        <v>576.47043516757196</v>
      </c>
    </row>
    <row r="55" spans="1:28" x14ac:dyDescent="0.25">
      <c r="A55" s="7">
        <f>'DLX - EMPL'!B56</f>
        <v>37987</v>
      </c>
      <c r="B55">
        <f>IF(INDEX('DLX - EMPL'!$C56:$BB56,1,'Plumbing - EMPL Agg'!B$3)=0,NA(),INDEX('DLX - EMPL'!$C56:$BB56,1,'Plumbing - EMPL Agg'!B$3))</f>
        <v>5.7</v>
      </c>
      <c r="C55">
        <f>IF(INDEX('DLX - EMPL'!$C56:$BB56,1,'Plumbing - EMPL Agg'!C$3)=0,NA(),INDEX('DLX - EMPL'!$C56:$BB56,1,'Plumbing - EMPL Agg'!C$3))</f>
        <v>6.7</v>
      </c>
      <c r="D55">
        <f>IF(INDEX('DLX - EMPL'!$C56:$BB56,1,'Plumbing - EMPL Agg'!D$3)=0,NA(),INDEX('DLX - EMPL'!$C56:$BB56,1,'Plumbing - EMPL Agg'!D$3))</f>
        <v>11.3</v>
      </c>
      <c r="E55">
        <f>IF(INDEX('DLX - EMPL'!$C56:$BB56,1,'Plumbing - EMPL Agg'!E$3)=0,NA(),INDEX('DLX - EMPL'!$C56:$BB56,1,'Plumbing - EMPL Agg'!E$3))</f>
        <v>6.4</v>
      </c>
      <c r="F55" s="4">
        <f>'Plumbing - Trade transp utils'!H51</f>
        <v>6.0460278956943609</v>
      </c>
      <c r="G55">
        <f>IF(INDEX('DLX - EMPL'!$C56:$BB56,1,'Plumbing - EMPL Agg'!G$3)=0,NA(),INDEX('DLX - EMPL'!$C56:$BB56,1,'Plumbing - EMPL Agg'!G$3))</f>
        <v>8.6999999999999993</v>
      </c>
      <c r="H55">
        <f>IF(INDEX('DLX - EMPL'!$C56:$BB56,1,'Plumbing - EMPL Agg'!H$3)=0,NA(),INDEX('DLX - EMPL'!$C56:$BB56,1,'Plumbing - EMPL Agg'!H$3))</f>
        <v>3.7</v>
      </c>
      <c r="I55">
        <f>IF(INDEX('DLX - EMPL'!$C56:$BB56,1,'Plumbing - EMPL Agg'!I$3)=0,NA(),INDEX('DLX - EMPL'!$C56:$BB56,1,'Plumbing - EMPL Agg'!I$3))</f>
        <v>10</v>
      </c>
      <c r="J55">
        <f>IF(INDEX('DLX - EMPL'!$C56:$BB56,1,'Plumbing - EMPL Agg'!J$3)=0,NA(),INDEX('DLX - EMPL'!$C56:$BB56,1,'Plumbing - EMPL Agg'!J$3))</f>
        <v>2.4</v>
      </c>
      <c r="K55">
        <f>IF(INDEX('DLX - EMPL'!$C56:$BJ56,1,'Plumbing - EMPL Agg'!K$3)=0,NA(),INDEX('DLX - EMPL'!$C56:$BJ56,1,'Plumbing - EMPL Agg'!K$3))</f>
        <v>8370</v>
      </c>
      <c r="L55">
        <f>IF(INDEX('DLX - EMPL'!$C56:$BJ56,1,'Plumbing - EMPL Agg'!L$3)=0,NA(),INDEX('DLX - EMPL'!$C56:$BJ56,1,'Plumbing - EMPL Agg'!L$3))</f>
        <v>7556</v>
      </c>
      <c r="M55">
        <f>IF(INDEX('DLX - EMPL'!$C56:$BJ56,1,'Plumbing - EMPL Agg'!M$3)=0,NA(),INDEX('DLX - EMPL'!$C56:$BJ56,1,'Plumbing - EMPL Agg'!M$3))</f>
        <v>994</v>
      </c>
      <c r="N55">
        <f>IF(INDEX('DLX - EMPL'!$C56:$BJ56,1,'Plumbing - EMPL Agg'!N$3)=0,NA(),INDEX('DLX - EMPL'!$C56:$BJ56,1,'Plumbing - EMPL Agg'!N$3))</f>
        <v>1110</v>
      </c>
      <c r="O55" s="5">
        <f>'DLX - EMPL'!H56+'DLX - EMPL'!J56</f>
        <v>1632</v>
      </c>
      <c r="P55">
        <f>IF(INDEX('DLX - EMPL'!$C56:$BJ56,1,'Plumbing - EMPL Agg'!P$3)=0,NA(),INDEX('DLX - EMPL'!$C56:$BJ56,1,'Plumbing - EMPL Agg'!P$3))</f>
        <v>1070</v>
      </c>
      <c r="Q55">
        <f>IF(INDEX('DLX - EMPL'!$C56:$BJ56,1,'Plumbing - EMPL Agg'!Q$3)=0,NA(),INDEX('DLX - EMPL'!$C56:$BJ56,1,'Plumbing - EMPL Agg'!Q$3))</f>
        <v>662</v>
      </c>
      <c r="R55">
        <f>IF(INDEX('DLX - EMPL'!$C56:$BJ56,1,'Plumbing - EMPL Agg'!R$3)=0,NA(),INDEX('DLX - EMPL'!$C56:$BJ56,1,'Plumbing - EMPL Agg'!R$3))</f>
        <v>1097</v>
      </c>
      <c r="S55">
        <f>IF(INDEX('DLX - EMPL'!$C56:$BJ56,1,'Plumbing - EMPL Agg'!S$3)=0,NA(),INDEX('DLX - EMPL'!$C56:$BJ56,1,'Plumbing - EMPL Agg'!S$3))</f>
        <v>496</v>
      </c>
      <c r="T55">
        <v>8423.9625421311903</v>
      </c>
      <c r="U55">
        <v>6790.5149121759596</v>
      </c>
      <c r="V55">
        <v>712.05874703196105</v>
      </c>
      <c r="W55">
        <v>1027.03985818722</v>
      </c>
      <c r="X55">
        <v>1454.8540141732799</v>
      </c>
      <c r="Y55">
        <v>923.97772148293495</v>
      </c>
      <c r="Z55">
        <v>655.32477515800394</v>
      </c>
      <c r="AA55">
        <v>1014.23053607285</v>
      </c>
      <c r="AB55">
        <v>494.49540165341801</v>
      </c>
    </row>
    <row r="56" spans="1:28" x14ac:dyDescent="0.25">
      <c r="A56" s="7">
        <f>'DLX - EMPL'!B57</f>
        <v>38018</v>
      </c>
      <c r="B56">
        <f>IF(INDEX('DLX - EMPL'!$C57:$BB57,1,'Plumbing - EMPL Agg'!B$3)=0,NA(),INDEX('DLX - EMPL'!$C57:$BB57,1,'Plumbing - EMPL Agg'!B$3))</f>
        <v>5.6</v>
      </c>
      <c r="C56">
        <f>IF(INDEX('DLX - EMPL'!$C57:$BB57,1,'Plumbing - EMPL Agg'!C$3)=0,NA(),INDEX('DLX - EMPL'!$C57:$BB57,1,'Plumbing - EMPL Agg'!C$3))</f>
        <v>6.4</v>
      </c>
      <c r="D56">
        <f>IF(INDEX('DLX - EMPL'!$C57:$BB57,1,'Plumbing - EMPL Agg'!D$3)=0,NA(),INDEX('DLX - EMPL'!$C57:$BB57,1,'Plumbing - EMPL Agg'!D$3))</f>
        <v>11.6</v>
      </c>
      <c r="E56">
        <f>IF(INDEX('DLX - EMPL'!$C57:$BB57,1,'Plumbing - EMPL Agg'!E$3)=0,NA(),INDEX('DLX - EMPL'!$C57:$BB57,1,'Plumbing - EMPL Agg'!E$3))</f>
        <v>6.3</v>
      </c>
      <c r="F56" s="4">
        <f>'Plumbing - Trade transp utils'!H52</f>
        <v>6.2570201351397232</v>
      </c>
      <c r="G56">
        <f>IF(INDEX('DLX - EMPL'!$C57:$BB57,1,'Plumbing - EMPL Agg'!G$3)=0,NA(),INDEX('DLX - EMPL'!$C57:$BB57,1,'Plumbing - EMPL Agg'!G$3))</f>
        <v>7.7</v>
      </c>
      <c r="H56">
        <f>IF(INDEX('DLX - EMPL'!$C57:$BB57,1,'Plumbing - EMPL Agg'!H$3)=0,NA(),INDEX('DLX - EMPL'!$C57:$BB57,1,'Plumbing - EMPL Agg'!H$3))</f>
        <v>3.4</v>
      </c>
      <c r="I56">
        <f>IF(INDEX('DLX - EMPL'!$C57:$BB57,1,'Plumbing - EMPL Agg'!I$3)=0,NA(),INDEX('DLX - EMPL'!$C57:$BB57,1,'Plumbing - EMPL Agg'!I$3))</f>
        <v>8.9</v>
      </c>
      <c r="J56">
        <f>IF(INDEX('DLX - EMPL'!$C57:$BB57,1,'Plumbing - EMPL Agg'!J$3)=0,NA(),INDEX('DLX - EMPL'!$C57:$BB57,1,'Plumbing - EMPL Agg'!J$3))</f>
        <v>2.4</v>
      </c>
      <c r="K56">
        <f>IF(INDEX('DLX - EMPL'!$C57:$BJ57,1,'Plumbing - EMPL Agg'!K$3)=0,NA(),INDEX('DLX - EMPL'!$C57:$BJ57,1,'Plumbing - EMPL Agg'!K$3))</f>
        <v>8167</v>
      </c>
      <c r="L56">
        <f>IF(INDEX('DLX - EMPL'!$C57:$BJ57,1,'Plumbing - EMPL Agg'!L$3)=0,NA(),INDEX('DLX - EMPL'!$C57:$BJ57,1,'Plumbing - EMPL Agg'!L$3))</f>
        <v>7301</v>
      </c>
      <c r="M56">
        <f>IF(INDEX('DLX - EMPL'!$C57:$BJ57,1,'Plumbing - EMPL Agg'!M$3)=0,NA(),INDEX('DLX - EMPL'!$C57:$BJ57,1,'Plumbing - EMPL Agg'!M$3))</f>
        <v>1039</v>
      </c>
      <c r="N56">
        <f>IF(INDEX('DLX - EMPL'!$C57:$BJ57,1,'Plumbing - EMPL Agg'!N$3)=0,NA(),INDEX('DLX - EMPL'!$C57:$BJ57,1,'Plumbing - EMPL Agg'!N$3))</f>
        <v>1094</v>
      </c>
      <c r="O56" s="5">
        <f>'DLX - EMPL'!H57+'DLX - EMPL'!J57</f>
        <v>1660</v>
      </c>
      <c r="P56">
        <f>IF(INDEX('DLX - EMPL'!$C57:$BJ57,1,'Plumbing - EMPL Agg'!P$3)=0,NA(),INDEX('DLX - EMPL'!$C57:$BJ57,1,'Plumbing - EMPL Agg'!P$3))</f>
        <v>964</v>
      </c>
      <c r="Q56">
        <f>IF(INDEX('DLX - EMPL'!$C57:$BJ57,1,'Plumbing - EMPL Agg'!Q$3)=0,NA(),INDEX('DLX - EMPL'!$C57:$BJ57,1,'Plumbing - EMPL Agg'!Q$3))</f>
        <v>608</v>
      </c>
      <c r="R56">
        <f>IF(INDEX('DLX - EMPL'!$C57:$BJ57,1,'Plumbing - EMPL Agg'!R$3)=0,NA(),INDEX('DLX - EMPL'!$C57:$BJ57,1,'Plumbing - EMPL Agg'!R$3))</f>
        <v>987</v>
      </c>
      <c r="S56">
        <f>IF(INDEX('DLX - EMPL'!$C57:$BJ57,1,'Plumbing - EMPL Agg'!S$3)=0,NA(),INDEX('DLX - EMPL'!$C57:$BJ57,1,'Plumbing - EMPL Agg'!S$3))</f>
        <v>481</v>
      </c>
      <c r="T56">
        <v>8144.4449354363896</v>
      </c>
      <c r="U56">
        <v>6617.7110929430301</v>
      </c>
      <c r="V56">
        <v>747.23116016054303</v>
      </c>
      <c r="W56">
        <v>1024.55109347333</v>
      </c>
      <c r="X56">
        <v>1519.70232349199</v>
      </c>
      <c r="Y56">
        <v>887.63608867722905</v>
      </c>
      <c r="Z56">
        <v>624.50312736844205</v>
      </c>
      <c r="AA56">
        <v>902.52649556527297</v>
      </c>
      <c r="AB56">
        <v>555.60552459667304</v>
      </c>
    </row>
    <row r="57" spans="1:28" x14ac:dyDescent="0.25">
      <c r="A57" s="7">
        <f>'DLX - EMPL'!B58</f>
        <v>38047</v>
      </c>
      <c r="B57">
        <f>IF(INDEX('DLX - EMPL'!$C58:$BB58,1,'Plumbing - EMPL Agg'!B$3)=0,NA(),INDEX('DLX - EMPL'!$C58:$BB58,1,'Plumbing - EMPL Agg'!B$3))</f>
        <v>5.8</v>
      </c>
      <c r="C57">
        <f>IF(INDEX('DLX - EMPL'!$C58:$BB58,1,'Plumbing - EMPL Agg'!C$3)=0,NA(),INDEX('DLX - EMPL'!$C58:$BB58,1,'Plumbing - EMPL Agg'!C$3))</f>
        <v>6.4</v>
      </c>
      <c r="D57">
        <f>IF(INDEX('DLX - EMPL'!$C58:$BB58,1,'Plumbing - EMPL Agg'!D$3)=0,NA(),INDEX('DLX - EMPL'!$C58:$BB58,1,'Plumbing - EMPL Agg'!D$3))</f>
        <v>11.3</v>
      </c>
      <c r="E57">
        <f>IF(INDEX('DLX - EMPL'!$C58:$BB58,1,'Plumbing - EMPL Agg'!E$3)=0,NA(),INDEX('DLX - EMPL'!$C58:$BB58,1,'Plumbing - EMPL Agg'!E$3))</f>
        <v>6.3</v>
      </c>
      <c r="F57" s="4">
        <f>'Plumbing - Trade transp utils'!H53</f>
        <v>6.4518642297650137</v>
      </c>
      <c r="G57">
        <f>IF(INDEX('DLX - EMPL'!$C58:$BB58,1,'Plumbing - EMPL Agg'!G$3)=0,NA(),INDEX('DLX - EMPL'!$C58:$BB58,1,'Plumbing - EMPL Agg'!G$3))</f>
        <v>7.9</v>
      </c>
      <c r="H57">
        <f>IF(INDEX('DLX - EMPL'!$C58:$BB58,1,'Plumbing - EMPL Agg'!H$3)=0,NA(),INDEX('DLX - EMPL'!$C58:$BB58,1,'Plumbing - EMPL Agg'!H$3))</f>
        <v>3.2</v>
      </c>
      <c r="I57">
        <f>IF(INDEX('DLX - EMPL'!$C58:$BB58,1,'Plumbing - EMPL Agg'!I$3)=0,NA(),INDEX('DLX - EMPL'!$C58:$BB58,1,'Plumbing - EMPL Agg'!I$3))</f>
        <v>9</v>
      </c>
      <c r="J57">
        <f>IF(INDEX('DLX - EMPL'!$C58:$BB58,1,'Plumbing - EMPL Agg'!J$3)=0,NA(),INDEX('DLX - EMPL'!$C58:$BB58,1,'Plumbing - EMPL Agg'!J$3))</f>
        <v>2.5</v>
      </c>
      <c r="K57">
        <f>IF(INDEX('DLX - EMPL'!$C58:$BJ58,1,'Plumbing - EMPL Agg'!K$3)=0,NA(),INDEX('DLX - EMPL'!$C58:$BJ58,1,'Plumbing - EMPL Agg'!K$3))</f>
        <v>8491</v>
      </c>
      <c r="L57">
        <f>IF(INDEX('DLX - EMPL'!$C58:$BJ58,1,'Plumbing - EMPL Agg'!L$3)=0,NA(),INDEX('DLX - EMPL'!$C58:$BJ58,1,'Plumbing - EMPL Agg'!L$3))</f>
        <v>7334</v>
      </c>
      <c r="M57">
        <f>IF(INDEX('DLX - EMPL'!$C58:$BJ58,1,'Plumbing - EMPL Agg'!M$3)=0,NA(),INDEX('DLX - EMPL'!$C58:$BJ58,1,'Plumbing - EMPL Agg'!M$3))</f>
        <v>1011</v>
      </c>
      <c r="N57">
        <f>IF(INDEX('DLX - EMPL'!$C58:$BJ58,1,'Plumbing - EMPL Agg'!N$3)=0,NA(),INDEX('DLX - EMPL'!$C58:$BJ58,1,'Plumbing - EMPL Agg'!N$3))</f>
        <v>1083</v>
      </c>
      <c r="O57" s="5">
        <f>'DLX - EMPL'!H58+'DLX - EMPL'!J58</f>
        <v>1670</v>
      </c>
      <c r="P57">
        <f>IF(INDEX('DLX - EMPL'!$C58:$BJ58,1,'Plumbing - EMPL Agg'!P$3)=0,NA(),INDEX('DLX - EMPL'!$C58:$BJ58,1,'Plumbing - EMPL Agg'!P$3))</f>
        <v>999</v>
      </c>
      <c r="Q57">
        <f>IF(INDEX('DLX - EMPL'!$C58:$BJ58,1,'Plumbing - EMPL Agg'!Q$3)=0,NA(),INDEX('DLX - EMPL'!$C58:$BJ58,1,'Plumbing - EMPL Agg'!Q$3))</f>
        <v>584</v>
      </c>
      <c r="R57">
        <f>IF(INDEX('DLX - EMPL'!$C58:$BJ58,1,'Plumbing - EMPL Agg'!R$3)=0,NA(),INDEX('DLX - EMPL'!$C58:$BJ58,1,'Plumbing - EMPL Agg'!R$3))</f>
        <v>1039</v>
      </c>
      <c r="S57">
        <f>IF(INDEX('DLX - EMPL'!$C58:$BJ58,1,'Plumbing - EMPL Agg'!S$3)=0,NA(),INDEX('DLX - EMPL'!$C58:$BJ58,1,'Plumbing - EMPL Agg'!S$3))</f>
        <v>517</v>
      </c>
      <c r="T57">
        <v>8559.1133146151296</v>
      </c>
      <c r="U57">
        <v>6948.9198163011197</v>
      </c>
      <c r="V57">
        <v>797.24916804136103</v>
      </c>
      <c r="W57">
        <v>1013.27327734525</v>
      </c>
      <c r="X57">
        <v>1629.27171953631</v>
      </c>
      <c r="Y57">
        <v>949.52250190992697</v>
      </c>
      <c r="Z57">
        <v>615.88888733330896</v>
      </c>
      <c r="AA57">
        <v>998.07722369988699</v>
      </c>
      <c r="AB57">
        <v>580.20977767193699</v>
      </c>
    </row>
    <row r="58" spans="1:28" x14ac:dyDescent="0.25">
      <c r="A58" s="7">
        <f>'DLX - EMPL'!B59</f>
        <v>38078</v>
      </c>
      <c r="B58">
        <f>IF(INDEX('DLX - EMPL'!$C59:$BB59,1,'Plumbing - EMPL Agg'!B$3)=0,NA(),INDEX('DLX - EMPL'!$C59:$BB59,1,'Plumbing - EMPL Agg'!B$3))</f>
        <v>5.6</v>
      </c>
      <c r="C58">
        <f>IF(INDEX('DLX - EMPL'!$C59:$BB59,1,'Plumbing - EMPL Agg'!C$3)=0,NA(),INDEX('DLX - EMPL'!$C59:$BB59,1,'Plumbing - EMPL Agg'!C$3))</f>
        <v>5.7</v>
      </c>
      <c r="D58">
        <f>IF(INDEX('DLX - EMPL'!$C59:$BB59,1,'Plumbing - EMPL Agg'!D$3)=0,NA(),INDEX('DLX - EMPL'!$C59:$BB59,1,'Plumbing - EMPL Agg'!D$3))</f>
        <v>9.5</v>
      </c>
      <c r="E58">
        <f>IF(INDEX('DLX - EMPL'!$C59:$BB59,1,'Plumbing - EMPL Agg'!E$3)=0,NA(),INDEX('DLX - EMPL'!$C59:$BB59,1,'Plumbing - EMPL Agg'!E$3))</f>
        <v>5.8</v>
      </c>
      <c r="F58" s="4">
        <f>'Plumbing - Trade transp utils'!H54</f>
        <v>5.6997200055998878</v>
      </c>
      <c r="G58">
        <f>IF(INDEX('DLX - EMPL'!$C59:$BB59,1,'Plumbing - EMPL Agg'!G$3)=0,NA(),INDEX('DLX - EMPL'!$C59:$BB59,1,'Plumbing - EMPL Agg'!G$3))</f>
        <v>6</v>
      </c>
      <c r="H58">
        <f>IF(INDEX('DLX - EMPL'!$C59:$BB59,1,'Plumbing - EMPL Agg'!H$3)=0,NA(),INDEX('DLX - EMPL'!$C59:$BB59,1,'Plumbing - EMPL Agg'!H$3))</f>
        <v>3.3</v>
      </c>
      <c r="I58">
        <f>IF(INDEX('DLX - EMPL'!$C59:$BB59,1,'Plumbing - EMPL Agg'!I$3)=0,NA(),INDEX('DLX - EMPL'!$C59:$BB59,1,'Plumbing - EMPL Agg'!I$3))</f>
        <v>7.9</v>
      </c>
      <c r="J58">
        <f>IF(INDEX('DLX - EMPL'!$C59:$BB59,1,'Plumbing - EMPL Agg'!J$3)=0,NA(),INDEX('DLX - EMPL'!$C59:$BB59,1,'Plumbing - EMPL Agg'!J$3))</f>
        <v>2.1</v>
      </c>
      <c r="K58">
        <f>IF(INDEX('DLX - EMPL'!$C59:$BJ59,1,'Plumbing - EMPL Agg'!K$3)=0,NA(),INDEX('DLX - EMPL'!$C59:$BJ59,1,'Plumbing - EMPL Agg'!K$3))</f>
        <v>8170</v>
      </c>
      <c r="L58">
        <f>IF(INDEX('DLX - EMPL'!$C59:$BJ59,1,'Plumbing - EMPL Agg'!L$3)=0,NA(),INDEX('DLX - EMPL'!$C59:$BJ59,1,'Plumbing - EMPL Agg'!L$3))</f>
        <v>6466</v>
      </c>
      <c r="M58">
        <f>IF(INDEX('DLX - EMPL'!$C59:$BJ59,1,'Plumbing - EMPL Agg'!M$3)=0,NA(),INDEX('DLX - EMPL'!$C59:$BJ59,1,'Plumbing - EMPL Agg'!M$3))</f>
        <v>849</v>
      </c>
      <c r="N58">
        <f>IF(INDEX('DLX - EMPL'!$C59:$BJ59,1,'Plumbing - EMPL Agg'!N$3)=0,NA(),INDEX('DLX - EMPL'!$C59:$BJ59,1,'Plumbing - EMPL Agg'!N$3))</f>
        <v>1004</v>
      </c>
      <c r="O58" s="5">
        <f>'DLX - EMPL'!H59+'DLX - EMPL'!J59</f>
        <v>1487</v>
      </c>
      <c r="P58">
        <f>IF(INDEX('DLX - EMPL'!$C59:$BJ59,1,'Plumbing - EMPL Agg'!P$3)=0,NA(),INDEX('DLX - EMPL'!$C59:$BJ59,1,'Plumbing - EMPL Agg'!P$3))</f>
        <v>752</v>
      </c>
      <c r="Q58">
        <f>IF(INDEX('DLX - EMPL'!$C59:$BJ59,1,'Plumbing - EMPL Agg'!Q$3)=0,NA(),INDEX('DLX - EMPL'!$C59:$BJ59,1,'Plumbing - EMPL Agg'!Q$3))</f>
        <v>589</v>
      </c>
      <c r="R58">
        <f>IF(INDEX('DLX - EMPL'!$C59:$BJ59,1,'Plumbing - EMPL Agg'!R$3)=0,NA(),INDEX('DLX - EMPL'!$C59:$BJ59,1,'Plumbing - EMPL Agg'!R$3))</f>
        <v>925</v>
      </c>
      <c r="S58">
        <f>IF(INDEX('DLX - EMPL'!$C59:$BJ59,1,'Plumbing - EMPL Agg'!S$3)=0,NA(),INDEX('DLX - EMPL'!$C59:$BJ59,1,'Plumbing - EMPL Agg'!S$3))</f>
        <v>426</v>
      </c>
      <c r="T58">
        <v>8158.56906710153</v>
      </c>
      <c r="U58">
        <v>6615.6221007873901</v>
      </c>
      <c r="V58">
        <v>821.19459524838896</v>
      </c>
      <c r="W58">
        <v>984.62396140665203</v>
      </c>
      <c r="X58">
        <v>1506.0165177720901</v>
      </c>
      <c r="Y58">
        <v>815.37664569286301</v>
      </c>
      <c r="Z58">
        <v>628.143908102149</v>
      </c>
      <c r="AA58">
        <v>951.42674657610803</v>
      </c>
      <c r="AB58">
        <v>521.33373417992902</v>
      </c>
    </row>
    <row r="59" spans="1:28" x14ac:dyDescent="0.25">
      <c r="A59" s="7">
        <f>'DLX - EMPL'!B60</f>
        <v>38108</v>
      </c>
      <c r="B59">
        <f>IF(INDEX('DLX - EMPL'!$C60:$BB60,1,'Plumbing - EMPL Agg'!B$3)=0,NA(),INDEX('DLX - EMPL'!$C60:$BB60,1,'Plumbing - EMPL Agg'!B$3))</f>
        <v>5.6</v>
      </c>
      <c r="C59">
        <f>IF(INDEX('DLX - EMPL'!$C60:$BB60,1,'Plumbing - EMPL Agg'!C$3)=0,NA(),INDEX('DLX - EMPL'!$C60:$BB60,1,'Plumbing - EMPL Agg'!C$3))</f>
        <v>5.5</v>
      </c>
      <c r="D59">
        <f>IF(INDEX('DLX - EMPL'!$C60:$BB60,1,'Plumbing - EMPL Agg'!D$3)=0,NA(),INDEX('DLX - EMPL'!$C60:$BB60,1,'Plumbing - EMPL Agg'!D$3))</f>
        <v>7.4</v>
      </c>
      <c r="E59">
        <f>IF(INDEX('DLX - EMPL'!$C60:$BB60,1,'Plumbing - EMPL Agg'!E$3)=0,NA(),INDEX('DLX - EMPL'!$C60:$BB60,1,'Plumbing - EMPL Agg'!E$3))</f>
        <v>5.6</v>
      </c>
      <c r="F59" s="4">
        <f>'Plumbing - Trade transp utils'!H55</f>
        <v>5.4519495891937053</v>
      </c>
      <c r="G59">
        <f>IF(INDEX('DLX - EMPL'!$C60:$BB60,1,'Plumbing - EMPL Agg'!G$3)=0,NA(),INDEX('DLX - EMPL'!$C60:$BB60,1,'Plumbing - EMPL Agg'!G$3))</f>
        <v>6.5</v>
      </c>
      <c r="H59">
        <f>IF(INDEX('DLX - EMPL'!$C60:$BB60,1,'Plumbing - EMPL Agg'!H$3)=0,NA(),INDEX('DLX - EMPL'!$C60:$BB60,1,'Plumbing - EMPL Agg'!H$3))</f>
        <v>3.2</v>
      </c>
      <c r="I59">
        <f>IF(INDEX('DLX - EMPL'!$C60:$BB60,1,'Plumbing - EMPL Agg'!I$3)=0,NA(),INDEX('DLX - EMPL'!$C60:$BB60,1,'Plumbing - EMPL Agg'!I$3))</f>
        <v>8.1</v>
      </c>
      <c r="J59">
        <f>IF(INDEX('DLX - EMPL'!$C60:$BB60,1,'Plumbing - EMPL Agg'!J$3)=0,NA(),INDEX('DLX - EMPL'!$C60:$BB60,1,'Plumbing - EMPL Agg'!J$3))</f>
        <v>2.2999999999999998</v>
      </c>
      <c r="K59">
        <f>IF(INDEX('DLX - EMPL'!$C60:$BJ60,1,'Plumbing - EMPL Agg'!K$3)=0,NA(),INDEX('DLX - EMPL'!$C60:$BJ60,1,'Plumbing - EMPL Agg'!K$3))</f>
        <v>8212</v>
      </c>
      <c r="L59">
        <f>IF(INDEX('DLX - EMPL'!$C60:$BJ60,1,'Plumbing - EMPL Agg'!L$3)=0,NA(),INDEX('DLX - EMPL'!$C60:$BJ60,1,'Plumbing - EMPL Agg'!L$3))</f>
        <v>6234</v>
      </c>
      <c r="M59">
        <f>IF(INDEX('DLX - EMPL'!$C60:$BJ60,1,'Plumbing - EMPL Agg'!M$3)=0,NA(),INDEX('DLX - EMPL'!$C60:$BJ60,1,'Plumbing - EMPL Agg'!M$3))</f>
        <v>665</v>
      </c>
      <c r="N59">
        <f>IF(INDEX('DLX - EMPL'!$C60:$BJ60,1,'Plumbing - EMPL Agg'!N$3)=0,NA(),INDEX('DLX - EMPL'!$C60:$BJ60,1,'Plumbing - EMPL Agg'!N$3))</f>
        <v>966</v>
      </c>
      <c r="O59" s="5">
        <f>'DLX - EMPL'!H60+'DLX - EMPL'!J60</f>
        <v>1413</v>
      </c>
      <c r="P59">
        <f>IF(INDEX('DLX - EMPL'!$C60:$BJ60,1,'Plumbing - EMPL Agg'!P$3)=0,NA(),INDEX('DLX - EMPL'!$C60:$BJ60,1,'Plumbing - EMPL Agg'!P$3))</f>
        <v>819</v>
      </c>
      <c r="Q59">
        <f>IF(INDEX('DLX - EMPL'!$C60:$BJ60,1,'Plumbing - EMPL Agg'!Q$3)=0,NA(),INDEX('DLX - EMPL'!$C60:$BJ60,1,'Plumbing - EMPL Agg'!Q$3))</f>
        <v>570</v>
      </c>
      <c r="R59">
        <f>IF(INDEX('DLX - EMPL'!$C60:$BJ60,1,'Plumbing - EMPL Agg'!R$3)=0,NA(),INDEX('DLX - EMPL'!$C60:$BJ60,1,'Plumbing - EMPL Agg'!R$3))</f>
        <v>977</v>
      </c>
      <c r="S59">
        <f>IF(INDEX('DLX - EMPL'!$C60:$BJ60,1,'Plumbing - EMPL Agg'!S$3)=0,NA(),INDEX('DLX - EMPL'!$C60:$BJ60,1,'Plumbing - EMPL Agg'!S$3))</f>
        <v>467</v>
      </c>
      <c r="T59">
        <v>8218.9588489519792</v>
      </c>
      <c r="U59">
        <v>6515.27987347819</v>
      </c>
      <c r="V59">
        <v>779.57263492756795</v>
      </c>
      <c r="W59">
        <v>1008.4730864696299</v>
      </c>
      <c r="X59">
        <v>1453.8046095554901</v>
      </c>
      <c r="Y59">
        <v>846.37483672551798</v>
      </c>
      <c r="Z59">
        <v>603.74259156293999</v>
      </c>
      <c r="AA59">
        <v>997.42742160256205</v>
      </c>
      <c r="AB59">
        <v>533.89633215605704</v>
      </c>
    </row>
    <row r="60" spans="1:28" x14ac:dyDescent="0.25">
      <c r="A60" s="7">
        <f>'DLX - EMPL'!B61</f>
        <v>38139</v>
      </c>
      <c r="B60">
        <f>IF(INDEX('DLX - EMPL'!$C61:$BB61,1,'Plumbing - EMPL Agg'!B$3)=0,NA(),INDEX('DLX - EMPL'!$C61:$BB61,1,'Plumbing - EMPL Agg'!B$3))</f>
        <v>5.6</v>
      </c>
      <c r="C60">
        <f>IF(INDEX('DLX - EMPL'!$C61:$BB61,1,'Plumbing - EMPL Agg'!C$3)=0,NA(),INDEX('DLX - EMPL'!$C61:$BB61,1,'Plumbing - EMPL Agg'!C$3))</f>
        <v>5.8</v>
      </c>
      <c r="D60">
        <f>IF(INDEX('DLX - EMPL'!$C61:$BB61,1,'Plumbing - EMPL Agg'!D$3)=0,NA(),INDEX('DLX - EMPL'!$C61:$BB61,1,'Plumbing - EMPL Agg'!D$3))</f>
        <v>7</v>
      </c>
      <c r="E60">
        <f>IF(INDEX('DLX - EMPL'!$C61:$BB61,1,'Plumbing - EMPL Agg'!E$3)=0,NA(),INDEX('DLX - EMPL'!$C61:$BB61,1,'Plumbing - EMPL Agg'!E$3))</f>
        <v>5.6</v>
      </c>
      <c r="F60" s="4">
        <f>'Plumbing - Trade transp utils'!H56</f>
        <v>5.4230955259975815</v>
      </c>
      <c r="G60">
        <f>IF(INDEX('DLX - EMPL'!$C61:$BB61,1,'Plumbing - EMPL Agg'!G$3)=0,NA(),INDEX('DLX - EMPL'!$C61:$BB61,1,'Plumbing - EMPL Agg'!G$3))</f>
        <v>6.5</v>
      </c>
      <c r="H60">
        <f>IF(INDEX('DLX - EMPL'!$C61:$BB61,1,'Plumbing - EMPL Agg'!H$3)=0,NA(),INDEX('DLX - EMPL'!$C61:$BB61,1,'Plumbing - EMPL Agg'!H$3))</f>
        <v>4.2</v>
      </c>
      <c r="I60">
        <f>IF(INDEX('DLX - EMPL'!$C61:$BB61,1,'Plumbing - EMPL Agg'!I$3)=0,NA(),INDEX('DLX - EMPL'!$C61:$BB61,1,'Plumbing - EMPL Agg'!I$3))</f>
        <v>9.6</v>
      </c>
      <c r="J60">
        <f>IF(INDEX('DLX - EMPL'!$C61:$BB61,1,'Plumbing - EMPL Agg'!J$3)=0,NA(),INDEX('DLX - EMPL'!$C61:$BB61,1,'Plumbing - EMPL Agg'!J$3))</f>
        <v>2.8</v>
      </c>
      <c r="K60">
        <f>IF(INDEX('DLX - EMPL'!$C61:$BJ61,1,'Plumbing - EMPL Agg'!K$3)=0,NA(),INDEX('DLX - EMPL'!$C61:$BJ61,1,'Plumbing - EMPL Agg'!K$3))</f>
        <v>8286</v>
      </c>
      <c r="L60">
        <f>IF(INDEX('DLX - EMPL'!$C61:$BJ61,1,'Plumbing - EMPL Agg'!L$3)=0,NA(),INDEX('DLX - EMPL'!$C61:$BJ61,1,'Plumbing - EMPL Agg'!L$3))</f>
        <v>6665</v>
      </c>
      <c r="M60">
        <f>IF(INDEX('DLX - EMPL'!$C61:$BJ61,1,'Plumbing - EMPL Agg'!M$3)=0,NA(),INDEX('DLX - EMPL'!$C61:$BJ61,1,'Plumbing - EMPL Agg'!M$3))</f>
        <v>668</v>
      </c>
      <c r="N60">
        <f>IF(INDEX('DLX - EMPL'!$C61:$BJ61,1,'Plumbing - EMPL Agg'!N$3)=0,NA(),INDEX('DLX - EMPL'!$C61:$BJ61,1,'Plumbing - EMPL Agg'!N$3))</f>
        <v>957</v>
      </c>
      <c r="O60" s="5">
        <f>'DLX - EMPL'!H61+'DLX - EMPL'!J61</f>
        <v>1409</v>
      </c>
      <c r="P60">
        <f>IF(INDEX('DLX - EMPL'!$C61:$BJ61,1,'Plumbing - EMPL Agg'!P$3)=0,NA(),INDEX('DLX - EMPL'!$C61:$BJ61,1,'Plumbing - EMPL Agg'!P$3))</f>
        <v>814</v>
      </c>
      <c r="Q60">
        <f>IF(INDEX('DLX - EMPL'!$C61:$BJ61,1,'Plumbing - EMPL Agg'!Q$3)=0,NA(),INDEX('DLX - EMPL'!$C61:$BJ61,1,'Plumbing - EMPL Agg'!Q$3))</f>
        <v>769</v>
      </c>
      <c r="R60">
        <f>IF(INDEX('DLX - EMPL'!$C61:$BJ61,1,'Plumbing - EMPL Agg'!R$3)=0,NA(),INDEX('DLX - EMPL'!$C61:$BJ61,1,'Plumbing - EMPL Agg'!R$3))</f>
        <v>1189</v>
      </c>
      <c r="S60">
        <f>IF(INDEX('DLX - EMPL'!$C61:$BJ61,1,'Plumbing - EMPL Agg'!S$3)=0,NA(),INDEX('DLX - EMPL'!$C61:$BJ61,1,'Plumbing - EMPL Agg'!S$3))</f>
        <v>579</v>
      </c>
      <c r="T60">
        <v>8240.2881490961699</v>
      </c>
      <c r="U60">
        <v>6596.2207538597204</v>
      </c>
      <c r="V60">
        <v>815.75677598656796</v>
      </c>
      <c r="W60">
        <v>992.50867064779004</v>
      </c>
      <c r="X60">
        <v>1346.54948513144</v>
      </c>
      <c r="Y60">
        <v>818.71359625464504</v>
      </c>
      <c r="Z60">
        <v>684.28240334050304</v>
      </c>
      <c r="AA60">
        <v>1126.69127304066</v>
      </c>
      <c r="AB60">
        <v>479.73445245842998</v>
      </c>
    </row>
    <row r="61" spans="1:28" x14ac:dyDescent="0.25">
      <c r="A61" s="7">
        <f>'DLX - EMPL'!B62</f>
        <v>38169</v>
      </c>
      <c r="B61">
        <f>IF(INDEX('DLX - EMPL'!$C62:$BB62,1,'Plumbing - EMPL Agg'!B$3)=0,NA(),INDEX('DLX - EMPL'!$C62:$BB62,1,'Plumbing - EMPL Agg'!B$3))</f>
        <v>5.5</v>
      </c>
      <c r="C61">
        <f>IF(INDEX('DLX - EMPL'!$C62:$BB62,1,'Plumbing - EMPL Agg'!C$3)=0,NA(),INDEX('DLX - EMPL'!$C62:$BB62,1,'Plumbing - EMPL Agg'!C$3))</f>
        <v>5.5</v>
      </c>
      <c r="D61">
        <f>IF(INDEX('DLX - EMPL'!$C62:$BB62,1,'Plumbing - EMPL Agg'!D$3)=0,NA(),INDEX('DLX - EMPL'!$C62:$BB62,1,'Plumbing - EMPL Agg'!D$3))</f>
        <v>6.4</v>
      </c>
      <c r="E61">
        <f>IF(INDEX('DLX - EMPL'!$C62:$BB62,1,'Plumbing - EMPL Agg'!E$3)=0,NA(),INDEX('DLX - EMPL'!$C62:$BB62,1,'Plumbing - EMPL Agg'!E$3))</f>
        <v>6</v>
      </c>
      <c r="F61" s="4">
        <f>'Plumbing - Trade transp utils'!H57</f>
        <v>5.2011961001105638</v>
      </c>
      <c r="G61">
        <f>IF(INDEX('DLX - EMPL'!$C62:$BB62,1,'Plumbing - EMPL Agg'!G$3)=0,NA(),INDEX('DLX - EMPL'!$C62:$BB62,1,'Plumbing - EMPL Agg'!G$3))</f>
        <v>6.2</v>
      </c>
      <c r="H61">
        <f>IF(INDEX('DLX - EMPL'!$C62:$BB62,1,'Plumbing - EMPL Agg'!H$3)=0,NA(),INDEX('DLX - EMPL'!$C62:$BB62,1,'Plumbing - EMPL Agg'!H$3))</f>
        <v>4</v>
      </c>
      <c r="I61">
        <f>IF(INDEX('DLX - EMPL'!$C62:$BB62,1,'Plumbing - EMPL Agg'!I$3)=0,NA(),INDEX('DLX - EMPL'!$C62:$BB62,1,'Plumbing - EMPL Agg'!I$3))</f>
        <v>7.8</v>
      </c>
      <c r="J61">
        <f>IF(INDEX('DLX - EMPL'!$C62:$BB62,1,'Plumbing - EMPL Agg'!J$3)=0,NA(),INDEX('DLX - EMPL'!$C62:$BB62,1,'Plumbing - EMPL Agg'!J$3))</f>
        <v>3.7</v>
      </c>
      <c r="K61">
        <f>IF(INDEX('DLX - EMPL'!$C62:$BJ62,1,'Plumbing - EMPL Agg'!K$3)=0,NA(),INDEX('DLX - EMPL'!$C62:$BJ62,1,'Plumbing - EMPL Agg'!K$3))</f>
        <v>8136</v>
      </c>
      <c r="L61">
        <f>IF(INDEX('DLX - EMPL'!$C62:$BJ62,1,'Plumbing - EMPL Agg'!L$3)=0,NA(),INDEX('DLX - EMPL'!$C62:$BJ62,1,'Plumbing - EMPL Agg'!L$3))</f>
        <v>6358</v>
      </c>
      <c r="M61">
        <f>IF(INDEX('DLX - EMPL'!$C62:$BJ62,1,'Plumbing - EMPL Agg'!M$3)=0,NA(),INDEX('DLX - EMPL'!$C62:$BJ62,1,'Plumbing - EMPL Agg'!M$3))</f>
        <v>610</v>
      </c>
      <c r="N61">
        <f>IF(INDEX('DLX - EMPL'!$C62:$BJ62,1,'Plumbing - EMPL Agg'!N$3)=0,NA(),INDEX('DLX - EMPL'!$C62:$BJ62,1,'Plumbing - EMPL Agg'!N$3))</f>
        <v>1019</v>
      </c>
      <c r="O61" s="5">
        <f>'DLX - EMPL'!H62+'DLX - EMPL'!J62</f>
        <v>1394</v>
      </c>
      <c r="P61">
        <f>IF(INDEX('DLX - EMPL'!$C62:$BJ62,1,'Plumbing - EMPL Agg'!P$3)=0,NA(),INDEX('DLX - EMPL'!$C62:$BJ62,1,'Plumbing - EMPL Agg'!P$3))</f>
        <v>790</v>
      </c>
      <c r="Q61">
        <f>IF(INDEX('DLX - EMPL'!$C62:$BJ62,1,'Plumbing - EMPL Agg'!Q$3)=0,NA(),INDEX('DLX - EMPL'!$C62:$BJ62,1,'Plumbing - EMPL Agg'!Q$3))</f>
        <v>725</v>
      </c>
      <c r="R61">
        <f>IF(INDEX('DLX - EMPL'!$C62:$BJ62,1,'Plumbing - EMPL Agg'!R$3)=0,NA(),INDEX('DLX - EMPL'!$C62:$BJ62,1,'Plumbing - EMPL Agg'!R$3))</f>
        <v>965</v>
      </c>
      <c r="S61">
        <f>IF(INDEX('DLX - EMPL'!$C62:$BJ62,1,'Plumbing - EMPL Agg'!S$3)=0,NA(),INDEX('DLX - EMPL'!$C62:$BJ62,1,'Plumbing - EMPL Agg'!S$3))</f>
        <v>733</v>
      </c>
      <c r="T61">
        <v>8103.0284353284796</v>
      </c>
      <c r="U61">
        <v>6352.1994523687099</v>
      </c>
      <c r="V61">
        <v>765.93433275597897</v>
      </c>
      <c r="W61">
        <v>983.650954083687</v>
      </c>
      <c r="X61">
        <v>1381.8861145308799</v>
      </c>
      <c r="Y61">
        <v>795.54453904345701</v>
      </c>
      <c r="Z61">
        <v>640.24712473226998</v>
      </c>
      <c r="AA61">
        <v>953.39468581484698</v>
      </c>
      <c r="AB61">
        <v>551.771459688714</v>
      </c>
    </row>
    <row r="62" spans="1:28" x14ac:dyDescent="0.25">
      <c r="A62" s="7">
        <f>'DLX - EMPL'!B63</f>
        <v>38200</v>
      </c>
      <c r="B62">
        <f>IF(INDEX('DLX - EMPL'!$C63:$BB63,1,'Plumbing - EMPL Agg'!B$3)=0,NA(),INDEX('DLX - EMPL'!$C63:$BB63,1,'Plumbing - EMPL Agg'!B$3))</f>
        <v>5.4</v>
      </c>
      <c r="C62">
        <f>IF(INDEX('DLX - EMPL'!$C63:$BB63,1,'Plumbing - EMPL Agg'!C$3)=0,NA(),INDEX('DLX - EMPL'!$C63:$BB63,1,'Plumbing - EMPL Agg'!C$3))</f>
        <v>5.3</v>
      </c>
      <c r="D62">
        <f>IF(INDEX('DLX - EMPL'!$C63:$BB63,1,'Plumbing - EMPL Agg'!D$3)=0,NA(),INDEX('DLX - EMPL'!$C63:$BB63,1,'Plumbing - EMPL Agg'!D$3))</f>
        <v>6</v>
      </c>
      <c r="E62">
        <f>IF(INDEX('DLX - EMPL'!$C63:$BB63,1,'Plumbing - EMPL Agg'!E$3)=0,NA(),INDEX('DLX - EMPL'!$C63:$BB63,1,'Plumbing - EMPL Agg'!E$3))</f>
        <v>4.9000000000000004</v>
      </c>
      <c r="F62" s="4">
        <f>'Plumbing - Trade transp utils'!H58</f>
        <v>4.9245982444294389</v>
      </c>
      <c r="G62">
        <f>IF(INDEX('DLX - EMPL'!$C63:$BB63,1,'Plumbing - EMPL Agg'!G$3)=0,NA(),INDEX('DLX - EMPL'!$C63:$BB63,1,'Plumbing - EMPL Agg'!G$3))</f>
        <v>6.7</v>
      </c>
      <c r="H62">
        <f>IF(INDEX('DLX - EMPL'!$C63:$BB63,1,'Plumbing - EMPL Agg'!H$3)=0,NA(),INDEX('DLX - EMPL'!$C63:$BB63,1,'Plumbing - EMPL Agg'!H$3))</f>
        <v>3.7</v>
      </c>
      <c r="I62">
        <f>IF(INDEX('DLX - EMPL'!$C63:$BB63,1,'Plumbing - EMPL Agg'!I$3)=0,NA(),INDEX('DLX - EMPL'!$C63:$BB63,1,'Plumbing - EMPL Agg'!I$3))</f>
        <v>8.4</v>
      </c>
      <c r="J62">
        <f>IF(INDEX('DLX - EMPL'!$C63:$BB63,1,'Plumbing - EMPL Agg'!J$3)=0,NA(),INDEX('DLX - EMPL'!$C63:$BB63,1,'Plumbing - EMPL Agg'!J$3))</f>
        <v>3.3</v>
      </c>
      <c r="K62">
        <f>IF(INDEX('DLX - EMPL'!$C63:$BJ63,1,'Plumbing - EMPL Agg'!K$3)=0,NA(),INDEX('DLX - EMPL'!$C63:$BJ63,1,'Plumbing - EMPL Agg'!K$3))</f>
        <v>7990</v>
      </c>
      <c r="L62">
        <f>IF(INDEX('DLX - EMPL'!$C63:$BJ63,1,'Plumbing - EMPL Agg'!L$3)=0,NA(),INDEX('DLX - EMPL'!$C63:$BJ63,1,'Plumbing - EMPL Agg'!L$3))</f>
        <v>6074</v>
      </c>
      <c r="M62">
        <f>IF(INDEX('DLX - EMPL'!$C63:$BJ63,1,'Plumbing - EMPL Agg'!M$3)=0,NA(),INDEX('DLX - EMPL'!$C63:$BJ63,1,'Plumbing - EMPL Agg'!M$3))</f>
        <v>563</v>
      </c>
      <c r="N62">
        <f>IF(INDEX('DLX - EMPL'!$C63:$BJ63,1,'Plumbing - EMPL Agg'!N$3)=0,NA(),INDEX('DLX - EMPL'!$C63:$BJ63,1,'Plumbing - EMPL Agg'!N$3))</f>
        <v>840</v>
      </c>
      <c r="O62" s="5">
        <f>'DLX - EMPL'!H63+'DLX - EMPL'!J63</f>
        <v>1315</v>
      </c>
      <c r="P62">
        <f>IF(INDEX('DLX - EMPL'!$C63:$BJ63,1,'Plumbing - EMPL Agg'!P$3)=0,NA(),INDEX('DLX - EMPL'!$C63:$BJ63,1,'Plumbing - EMPL Agg'!P$3))</f>
        <v>845</v>
      </c>
      <c r="Q62">
        <f>IF(INDEX('DLX - EMPL'!$C63:$BJ63,1,'Plumbing - EMPL Agg'!Q$3)=0,NA(),INDEX('DLX - EMPL'!$C63:$BJ63,1,'Plumbing - EMPL Agg'!Q$3))</f>
        <v>647</v>
      </c>
      <c r="R62">
        <f>IF(INDEX('DLX - EMPL'!$C63:$BJ63,1,'Plumbing - EMPL Agg'!R$3)=0,NA(),INDEX('DLX - EMPL'!$C63:$BJ63,1,'Plumbing - EMPL Agg'!R$3))</f>
        <v>1010</v>
      </c>
      <c r="S62">
        <f>IF(INDEX('DLX - EMPL'!$C63:$BJ63,1,'Plumbing - EMPL Agg'!S$3)=0,NA(),INDEX('DLX - EMPL'!$C63:$BJ63,1,'Plumbing - EMPL Agg'!S$3))</f>
        <v>674</v>
      </c>
      <c r="T62">
        <v>8007.0138220055096</v>
      </c>
      <c r="U62">
        <v>6324.4775078575503</v>
      </c>
      <c r="V62">
        <v>684.67897371079903</v>
      </c>
      <c r="W62">
        <v>875.73039611786703</v>
      </c>
      <c r="X62">
        <v>1369.1336923702099</v>
      </c>
      <c r="Y62">
        <v>925.29189077622596</v>
      </c>
      <c r="Z62">
        <v>582.33033417042896</v>
      </c>
      <c r="AA62">
        <v>1047.1065277765199</v>
      </c>
      <c r="AB62">
        <v>526.691904462303</v>
      </c>
    </row>
    <row r="63" spans="1:28" x14ac:dyDescent="0.25">
      <c r="A63" s="7">
        <f>'DLX - EMPL'!B64</f>
        <v>38231</v>
      </c>
      <c r="B63">
        <f>IF(INDEX('DLX - EMPL'!$C64:$BB64,1,'Plumbing - EMPL Agg'!B$3)=0,NA(),INDEX('DLX - EMPL'!$C64:$BB64,1,'Plumbing - EMPL Agg'!B$3))</f>
        <v>5.4</v>
      </c>
      <c r="C63">
        <f>IF(INDEX('DLX - EMPL'!$C64:$BB64,1,'Plumbing - EMPL Agg'!C$3)=0,NA(),INDEX('DLX - EMPL'!$C64:$BB64,1,'Plumbing - EMPL Agg'!C$3))</f>
        <v>5.2</v>
      </c>
      <c r="D63">
        <f>IF(INDEX('DLX - EMPL'!$C64:$BB64,1,'Plumbing - EMPL Agg'!D$3)=0,NA(),INDEX('DLX - EMPL'!$C64:$BB64,1,'Plumbing - EMPL Agg'!D$3))</f>
        <v>6.8</v>
      </c>
      <c r="E63">
        <f>IF(INDEX('DLX - EMPL'!$C64:$BB64,1,'Plumbing - EMPL Agg'!E$3)=0,NA(),INDEX('DLX - EMPL'!$C64:$BB64,1,'Plumbing - EMPL Agg'!E$3))</f>
        <v>5</v>
      </c>
      <c r="F63" s="4">
        <f>'Plumbing - Trade transp utils'!H59</f>
        <v>5.0990320711632187</v>
      </c>
      <c r="G63">
        <f>IF(INDEX('DLX - EMPL'!$C64:$BB64,1,'Plumbing - EMPL Agg'!G$3)=0,NA(),INDEX('DLX - EMPL'!$C64:$BB64,1,'Plumbing - EMPL Agg'!G$3))</f>
        <v>5.9</v>
      </c>
      <c r="H63">
        <f>IF(INDEX('DLX - EMPL'!$C64:$BB64,1,'Plumbing - EMPL Agg'!H$3)=0,NA(),INDEX('DLX - EMPL'!$C64:$BB64,1,'Plumbing - EMPL Agg'!H$3))</f>
        <v>3.3</v>
      </c>
      <c r="I63">
        <f>IF(INDEX('DLX - EMPL'!$C64:$BB64,1,'Plumbing - EMPL Agg'!I$3)=0,NA(),INDEX('DLX - EMPL'!$C64:$BB64,1,'Plumbing - EMPL Agg'!I$3))</f>
        <v>7.5</v>
      </c>
      <c r="J63">
        <f>IF(INDEX('DLX - EMPL'!$C64:$BB64,1,'Plumbing - EMPL Agg'!J$3)=0,NA(),INDEX('DLX - EMPL'!$C64:$BB64,1,'Plumbing - EMPL Agg'!J$3))</f>
        <v>2.7</v>
      </c>
      <c r="K63">
        <f>IF(INDEX('DLX - EMPL'!$C64:$BJ64,1,'Plumbing - EMPL Agg'!K$3)=0,NA(),INDEX('DLX - EMPL'!$C64:$BJ64,1,'Plumbing - EMPL Agg'!K$3))</f>
        <v>7927</v>
      </c>
      <c r="L63">
        <f>IF(INDEX('DLX - EMPL'!$C64:$BJ64,1,'Plumbing - EMPL Agg'!L$3)=0,NA(),INDEX('DLX - EMPL'!$C64:$BJ64,1,'Plumbing - EMPL Agg'!L$3))</f>
        <v>5874</v>
      </c>
      <c r="M63">
        <f>IF(INDEX('DLX - EMPL'!$C64:$BJ64,1,'Plumbing - EMPL Agg'!M$3)=0,NA(),INDEX('DLX - EMPL'!$C64:$BJ64,1,'Plumbing - EMPL Agg'!M$3))</f>
        <v>629</v>
      </c>
      <c r="N63">
        <f>IF(INDEX('DLX - EMPL'!$C64:$BJ64,1,'Plumbing - EMPL Agg'!N$3)=0,NA(),INDEX('DLX - EMPL'!$C64:$BJ64,1,'Plumbing - EMPL Agg'!N$3))</f>
        <v>852</v>
      </c>
      <c r="O63" s="5">
        <f>'DLX - EMPL'!H64+'DLX - EMPL'!J64</f>
        <v>1335</v>
      </c>
      <c r="P63">
        <f>IF(INDEX('DLX - EMPL'!$C64:$BJ64,1,'Plumbing - EMPL Agg'!P$3)=0,NA(),INDEX('DLX - EMPL'!$C64:$BJ64,1,'Plumbing - EMPL Agg'!P$3))</f>
        <v>750</v>
      </c>
      <c r="Q63">
        <f>IF(INDEX('DLX - EMPL'!$C64:$BJ64,1,'Plumbing - EMPL Agg'!Q$3)=0,NA(),INDEX('DLX - EMPL'!$C64:$BJ64,1,'Plumbing - EMPL Agg'!Q$3))</f>
        <v>593</v>
      </c>
      <c r="R63">
        <f>IF(INDEX('DLX - EMPL'!$C64:$BJ64,1,'Plumbing - EMPL Agg'!R$3)=0,NA(),INDEX('DLX - EMPL'!$C64:$BJ64,1,'Plumbing - EMPL Agg'!R$3))</f>
        <v>854</v>
      </c>
      <c r="S63">
        <f>IF(INDEX('DLX - EMPL'!$C64:$BJ64,1,'Plumbing - EMPL Agg'!S$3)=0,NA(),INDEX('DLX - EMPL'!$C64:$BJ64,1,'Plumbing - EMPL Agg'!S$3))</f>
        <v>564</v>
      </c>
      <c r="T63">
        <v>7933.2980640974802</v>
      </c>
      <c r="U63">
        <v>6191.8568121242397</v>
      </c>
      <c r="V63">
        <v>764.33227678271999</v>
      </c>
      <c r="W63">
        <v>915.52626049180606</v>
      </c>
      <c r="X63">
        <v>1400.99141798438</v>
      </c>
      <c r="Y63">
        <v>786.95682626737596</v>
      </c>
      <c r="Z63">
        <v>583.69964188371</v>
      </c>
      <c r="AA63">
        <v>914.05137181497105</v>
      </c>
      <c r="AB63">
        <v>558.00748781230197</v>
      </c>
    </row>
    <row r="64" spans="1:28" x14ac:dyDescent="0.25">
      <c r="A64" s="7">
        <f>'DLX - EMPL'!B65</f>
        <v>38261</v>
      </c>
      <c r="B64">
        <f>IF(INDEX('DLX - EMPL'!$C65:$BB65,1,'Plumbing - EMPL Agg'!B$3)=0,NA(),INDEX('DLX - EMPL'!$C65:$BB65,1,'Plumbing - EMPL Agg'!B$3))</f>
        <v>5.5</v>
      </c>
      <c r="C64">
        <f>IF(INDEX('DLX - EMPL'!$C65:$BB65,1,'Plumbing - EMPL Agg'!C$3)=0,NA(),INDEX('DLX - EMPL'!$C65:$BB65,1,'Plumbing - EMPL Agg'!C$3))</f>
        <v>5.2</v>
      </c>
      <c r="D64">
        <f>IF(INDEX('DLX - EMPL'!$C65:$BB65,1,'Plumbing - EMPL Agg'!D$3)=0,NA(),INDEX('DLX - EMPL'!$C65:$BB65,1,'Plumbing - EMPL Agg'!D$3))</f>
        <v>6.9</v>
      </c>
      <c r="E64">
        <f>IF(INDEX('DLX - EMPL'!$C65:$BB65,1,'Plumbing - EMPL Agg'!E$3)=0,NA(),INDEX('DLX - EMPL'!$C65:$BB65,1,'Plumbing - EMPL Agg'!E$3))</f>
        <v>5.3</v>
      </c>
      <c r="F64" s="4">
        <f>'Plumbing - Trade transp utils'!H60</f>
        <v>5.0539256756756759</v>
      </c>
      <c r="G64">
        <f>IF(INDEX('DLX - EMPL'!$C65:$BB65,1,'Plumbing - EMPL Agg'!G$3)=0,NA(),INDEX('DLX - EMPL'!$C65:$BB65,1,'Plumbing - EMPL Agg'!G$3))</f>
        <v>6.2</v>
      </c>
      <c r="H64">
        <f>IF(INDEX('DLX - EMPL'!$C65:$BB65,1,'Plumbing - EMPL Agg'!H$3)=0,NA(),INDEX('DLX - EMPL'!$C65:$BB65,1,'Plumbing - EMPL Agg'!H$3))</f>
        <v>2.9</v>
      </c>
      <c r="I64">
        <f>IF(INDEX('DLX - EMPL'!$C65:$BB65,1,'Plumbing - EMPL Agg'!I$3)=0,NA(),INDEX('DLX - EMPL'!$C65:$BB65,1,'Plumbing - EMPL Agg'!I$3))</f>
        <v>7.3</v>
      </c>
      <c r="J64">
        <f>IF(INDEX('DLX - EMPL'!$C65:$BB65,1,'Plumbing - EMPL Agg'!J$3)=0,NA(),INDEX('DLX - EMPL'!$C65:$BB65,1,'Plumbing - EMPL Agg'!J$3))</f>
        <v>2.7</v>
      </c>
      <c r="K64">
        <f>IF(INDEX('DLX - EMPL'!$C65:$BJ65,1,'Plumbing - EMPL Agg'!K$3)=0,NA(),INDEX('DLX - EMPL'!$C65:$BJ65,1,'Plumbing - EMPL Agg'!K$3))</f>
        <v>8061</v>
      </c>
      <c r="L64">
        <f>IF(INDEX('DLX - EMPL'!$C65:$BJ65,1,'Plumbing - EMPL Agg'!L$3)=0,NA(),INDEX('DLX - EMPL'!$C65:$BJ65,1,'Plumbing - EMPL Agg'!L$3))</f>
        <v>5894</v>
      </c>
      <c r="M64">
        <f>IF(INDEX('DLX - EMPL'!$C65:$BJ65,1,'Plumbing - EMPL Agg'!M$3)=0,NA(),INDEX('DLX - EMPL'!$C65:$BJ65,1,'Plumbing - EMPL Agg'!M$3))</f>
        <v>635</v>
      </c>
      <c r="N64">
        <f>IF(INDEX('DLX - EMPL'!$C65:$BJ65,1,'Plumbing - EMPL Agg'!N$3)=0,NA(),INDEX('DLX - EMPL'!$C65:$BJ65,1,'Plumbing - EMPL Agg'!N$3))</f>
        <v>884</v>
      </c>
      <c r="O64" s="5">
        <f>'DLX - EMPL'!H65+'DLX - EMPL'!J65</f>
        <v>1357</v>
      </c>
      <c r="P64">
        <f>IF(INDEX('DLX - EMPL'!$C65:$BJ65,1,'Plumbing - EMPL Agg'!P$3)=0,NA(),INDEX('DLX - EMPL'!$C65:$BJ65,1,'Plumbing - EMPL Agg'!P$3))</f>
        <v>781</v>
      </c>
      <c r="Q64">
        <f>IF(INDEX('DLX - EMPL'!$C65:$BJ65,1,'Plumbing - EMPL Agg'!Q$3)=0,NA(),INDEX('DLX - EMPL'!$C65:$BJ65,1,'Plumbing - EMPL Agg'!Q$3))</f>
        <v>526</v>
      </c>
      <c r="R64">
        <f>IF(INDEX('DLX - EMPL'!$C65:$BJ65,1,'Plumbing - EMPL Agg'!R$3)=0,NA(),INDEX('DLX - EMPL'!$C65:$BJ65,1,'Plumbing - EMPL Agg'!R$3))</f>
        <v>853</v>
      </c>
      <c r="S64">
        <f>IF(INDEX('DLX - EMPL'!$C65:$BJ65,1,'Plumbing - EMPL Agg'!S$3)=0,NA(),INDEX('DLX - EMPL'!$C65:$BJ65,1,'Plumbing - EMPL Agg'!S$3))</f>
        <v>557</v>
      </c>
      <c r="T64">
        <v>8046.2903567932599</v>
      </c>
      <c r="U64">
        <v>6307.6214690316901</v>
      </c>
      <c r="V64">
        <v>773.65325060625798</v>
      </c>
      <c r="W64">
        <v>932.07945055123503</v>
      </c>
      <c r="X64">
        <v>1402.91293731408</v>
      </c>
      <c r="Y64">
        <v>805.04758723957502</v>
      </c>
      <c r="Z64">
        <v>553.97558947359005</v>
      </c>
      <c r="AA64">
        <v>916.08001292778397</v>
      </c>
      <c r="AB64">
        <v>587.725374638939</v>
      </c>
    </row>
    <row r="65" spans="1:28" x14ac:dyDescent="0.25">
      <c r="A65" s="7">
        <f>'DLX - EMPL'!B66</f>
        <v>38292</v>
      </c>
      <c r="B65">
        <f>IF(INDEX('DLX - EMPL'!$C66:$BB66,1,'Plumbing - EMPL Agg'!B$3)=0,NA(),INDEX('DLX - EMPL'!$C66:$BB66,1,'Plumbing - EMPL Agg'!B$3))</f>
        <v>5.4</v>
      </c>
      <c r="C65">
        <f>IF(INDEX('DLX - EMPL'!$C66:$BB66,1,'Plumbing - EMPL Agg'!C$3)=0,NA(),INDEX('DLX - EMPL'!$C66:$BB66,1,'Plumbing - EMPL Agg'!C$3))</f>
        <v>5.3</v>
      </c>
      <c r="D65">
        <f>IF(INDEX('DLX - EMPL'!$C66:$BB66,1,'Plumbing - EMPL Agg'!D$3)=0,NA(),INDEX('DLX - EMPL'!$C66:$BB66,1,'Plumbing - EMPL Agg'!D$3))</f>
        <v>7.4</v>
      </c>
      <c r="E65">
        <f>IF(INDEX('DLX - EMPL'!$C66:$BB66,1,'Plumbing - EMPL Agg'!E$3)=0,NA(),INDEX('DLX - EMPL'!$C66:$BB66,1,'Plumbing - EMPL Agg'!E$3))</f>
        <v>5.4</v>
      </c>
      <c r="F65" s="4">
        <f>'Plumbing - Trade transp utils'!H61</f>
        <v>4.7544332816398089</v>
      </c>
      <c r="G65">
        <f>IF(INDEX('DLX - EMPL'!$C66:$BB66,1,'Plumbing - EMPL Agg'!G$3)=0,NA(),INDEX('DLX - EMPL'!$C66:$BB66,1,'Plumbing - EMPL Agg'!G$3))</f>
        <v>6.8</v>
      </c>
      <c r="H65">
        <f>IF(INDEX('DLX - EMPL'!$C66:$BB66,1,'Plumbing - EMPL Agg'!H$3)=0,NA(),INDEX('DLX - EMPL'!$C66:$BB66,1,'Plumbing - EMPL Agg'!H$3))</f>
        <v>3.2</v>
      </c>
      <c r="I65">
        <f>IF(INDEX('DLX - EMPL'!$C66:$BB66,1,'Plumbing - EMPL Agg'!I$3)=0,NA(),INDEX('DLX - EMPL'!$C66:$BB66,1,'Plumbing - EMPL Agg'!I$3))</f>
        <v>7.9</v>
      </c>
      <c r="J65">
        <f>IF(INDEX('DLX - EMPL'!$C66:$BB66,1,'Plumbing - EMPL Agg'!J$3)=0,NA(),INDEX('DLX - EMPL'!$C66:$BB66,1,'Plumbing - EMPL Agg'!J$3))</f>
        <v>2.4</v>
      </c>
      <c r="K65">
        <f>IF(INDEX('DLX - EMPL'!$C66:$BJ66,1,'Plumbing - EMPL Agg'!K$3)=0,NA(),INDEX('DLX - EMPL'!$C66:$BJ66,1,'Plumbing - EMPL Agg'!K$3))</f>
        <v>7932</v>
      </c>
      <c r="L65">
        <f>IF(INDEX('DLX - EMPL'!$C66:$BJ66,1,'Plumbing - EMPL Agg'!L$3)=0,NA(),INDEX('DLX - EMPL'!$C66:$BJ66,1,'Plumbing - EMPL Agg'!L$3))</f>
        <v>6012</v>
      </c>
      <c r="M65">
        <f>IF(INDEX('DLX - EMPL'!$C66:$BJ66,1,'Plumbing - EMPL Agg'!M$3)=0,NA(),INDEX('DLX - EMPL'!$C66:$BJ66,1,'Plumbing - EMPL Agg'!M$3))</f>
        <v>695</v>
      </c>
      <c r="N65">
        <f>IF(INDEX('DLX - EMPL'!$C66:$BJ66,1,'Plumbing - EMPL Agg'!N$3)=0,NA(),INDEX('DLX - EMPL'!$C66:$BJ66,1,'Plumbing - EMPL Agg'!N$3))</f>
        <v>905</v>
      </c>
      <c r="O65" s="5">
        <f>'DLX - EMPL'!H66+'DLX - EMPL'!J66</f>
        <v>1262</v>
      </c>
      <c r="P65">
        <f>IF(INDEX('DLX - EMPL'!$C66:$BJ66,1,'Plumbing - EMPL Agg'!P$3)=0,NA(),INDEX('DLX - EMPL'!$C66:$BJ66,1,'Plumbing - EMPL Agg'!P$3))</f>
        <v>872</v>
      </c>
      <c r="Q65">
        <f>IF(INDEX('DLX - EMPL'!$C66:$BJ66,1,'Plumbing - EMPL Agg'!Q$3)=0,NA(),INDEX('DLX - EMPL'!$C66:$BJ66,1,'Plumbing - EMPL Agg'!Q$3))</f>
        <v>570</v>
      </c>
      <c r="R65">
        <f>IF(INDEX('DLX - EMPL'!$C66:$BJ66,1,'Plumbing - EMPL Agg'!R$3)=0,NA(),INDEX('DLX - EMPL'!$C66:$BJ66,1,'Plumbing - EMPL Agg'!R$3))</f>
        <v>916</v>
      </c>
      <c r="S65">
        <f>IF(INDEX('DLX - EMPL'!$C66:$BJ66,1,'Plumbing - EMPL Agg'!S$3)=0,NA(),INDEX('DLX - EMPL'!$C66:$BJ66,1,'Plumbing - EMPL Agg'!S$3))</f>
        <v>507</v>
      </c>
      <c r="T65">
        <v>7901.4650510725196</v>
      </c>
      <c r="U65">
        <v>6207.4724560060904</v>
      </c>
      <c r="V65">
        <v>773.538017890417</v>
      </c>
      <c r="W65">
        <v>908.68466492682603</v>
      </c>
      <c r="X65">
        <v>1332.5413868015401</v>
      </c>
      <c r="Y65">
        <v>907.45958285792801</v>
      </c>
      <c r="Z65">
        <v>595.49538583937601</v>
      </c>
      <c r="AA65">
        <v>907.68055720970199</v>
      </c>
      <c r="AB65">
        <v>553.65846382335906</v>
      </c>
    </row>
    <row r="66" spans="1:28" x14ac:dyDescent="0.25">
      <c r="A66" s="7">
        <f>'DLX - EMPL'!B67</f>
        <v>38322</v>
      </c>
      <c r="B66">
        <f>IF(INDEX('DLX - EMPL'!$C67:$BB67,1,'Plumbing - EMPL Agg'!B$3)=0,NA(),INDEX('DLX - EMPL'!$C67:$BB67,1,'Plumbing - EMPL Agg'!B$3))</f>
        <v>5.4</v>
      </c>
      <c r="C66">
        <f>IF(INDEX('DLX - EMPL'!$C67:$BB67,1,'Plumbing - EMPL Agg'!C$3)=0,NA(),INDEX('DLX - EMPL'!$C67:$BB67,1,'Plumbing - EMPL Agg'!C$3))</f>
        <v>5.3</v>
      </c>
      <c r="D66">
        <f>IF(INDEX('DLX - EMPL'!$C67:$BB67,1,'Plumbing - EMPL Agg'!D$3)=0,NA(),INDEX('DLX - EMPL'!$C67:$BB67,1,'Plumbing - EMPL Agg'!D$3))</f>
        <v>9.5</v>
      </c>
      <c r="E66">
        <f>IF(INDEX('DLX - EMPL'!$C67:$BB67,1,'Plumbing - EMPL Agg'!E$3)=0,NA(),INDEX('DLX - EMPL'!$C67:$BB67,1,'Plumbing - EMPL Agg'!E$3))</f>
        <v>5.0999999999999996</v>
      </c>
      <c r="F66" s="4">
        <f>'Plumbing - Trade transp utils'!H62</f>
        <v>4.7074060315423321</v>
      </c>
      <c r="G66">
        <f>IF(INDEX('DLX - EMPL'!$C67:$BB67,1,'Plumbing - EMPL Agg'!G$3)=0,NA(),INDEX('DLX - EMPL'!$C67:$BB67,1,'Plumbing - EMPL Agg'!G$3))</f>
        <v>6.9</v>
      </c>
      <c r="H66">
        <f>IF(INDEX('DLX - EMPL'!$C67:$BB67,1,'Plumbing - EMPL Agg'!H$3)=0,NA(),INDEX('DLX - EMPL'!$C67:$BB67,1,'Plumbing - EMPL Agg'!H$3))</f>
        <v>3.1</v>
      </c>
      <c r="I66">
        <f>IF(INDEX('DLX - EMPL'!$C67:$BB67,1,'Plumbing - EMPL Agg'!I$3)=0,NA(),INDEX('DLX - EMPL'!$C67:$BB67,1,'Plumbing - EMPL Agg'!I$3))</f>
        <v>7.4</v>
      </c>
      <c r="J66">
        <f>IF(INDEX('DLX - EMPL'!$C67:$BB67,1,'Plumbing - EMPL Agg'!J$3)=0,NA(),INDEX('DLX - EMPL'!$C67:$BB67,1,'Plumbing - EMPL Agg'!J$3))</f>
        <v>2.2999999999999998</v>
      </c>
      <c r="K66">
        <f>IF(INDEX('DLX - EMPL'!$C67:$BJ67,1,'Plumbing - EMPL Agg'!K$3)=0,NA(),INDEX('DLX - EMPL'!$C67:$BJ67,1,'Plumbing - EMPL Agg'!K$3))</f>
        <v>7934</v>
      </c>
      <c r="L66">
        <f>IF(INDEX('DLX - EMPL'!$C67:$BJ67,1,'Plumbing - EMPL Agg'!L$3)=0,NA(),INDEX('DLX - EMPL'!$C67:$BJ67,1,'Plumbing - EMPL Agg'!L$3))</f>
        <v>6045</v>
      </c>
      <c r="M66">
        <f>IF(INDEX('DLX - EMPL'!$C67:$BJ67,1,'Plumbing - EMPL Agg'!M$3)=0,NA(),INDEX('DLX - EMPL'!$C67:$BJ67,1,'Plumbing - EMPL Agg'!M$3))</f>
        <v>870</v>
      </c>
      <c r="N66">
        <f>IF(INDEX('DLX - EMPL'!$C67:$BJ67,1,'Plumbing - EMPL Agg'!N$3)=0,NA(),INDEX('DLX - EMPL'!$C67:$BJ67,1,'Plumbing - EMPL Agg'!N$3))</f>
        <v>872</v>
      </c>
      <c r="O66" s="5">
        <f>'DLX - EMPL'!H67+'DLX - EMPL'!J67</f>
        <v>1262</v>
      </c>
      <c r="P66">
        <f>IF(INDEX('DLX - EMPL'!$C67:$BJ67,1,'Plumbing - EMPL Agg'!P$3)=0,NA(),INDEX('DLX - EMPL'!$C67:$BJ67,1,'Plumbing - EMPL Agg'!P$3))</f>
        <v>875</v>
      </c>
      <c r="Q66">
        <f>IF(INDEX('DLX - EMPL'!$C67:$BJ67,1,'Plumbing - EMPL Agg'!Q$3)=0,NA(),INDEX('DLX - EMPL'!$C67:$BJ67,1,'Plumbing - EMPL Agg'!Q$3))</f>
        <v>562</v>
      </c>
      <c r="R66">
        <f>IF(INDEX('DLX - EMPL'!$C67:$BJ67,1,'Plumbing - EMPL Agg'!R$3)=0,NA(),INDEX('DLX - EMPL'!$C67:$BJ67,1,'Plumbing - EMPL Agg'!R$3))</f>
        <v>850</v>
      </c>
      <c r="S66">
        <f>IF(INDEX('DLX - EMPL'!$C67:$BJ67,1,'Plumbing - EMPL Agg'!S$3)=0,NA(),INDEX('DLX - EMPL'!$C67:$BJ67,1,'Plumbing - EMPL Agg'!S$3))</f>
        <v>488</v>
      </c>
      <c r="T66">
        <v>7937.91284831349</v>
      </c>
      <c r="U66">
        <v>6210.7114009490397</v>
      </c>
      <c r="V66">
        <v>791.85999720241603</v>
      </c>
      <c r="W66">
        <v>885.75125127638296</v>
      </c>
      <c r="X66">
        <v>1368.2755424239101</v>
      </c>
      <c r="Y66">
        <v>850.02045586096199</v>
      </c>
      <c r="Z66">
        <v>616.089754515908</v>
      </c>
      <c r="AA66">
        <v>916.67414002294402</v>
      </c>
      <c r="AB66">
        <v>562.15612787602799</v>
      </c>
    </row>
    <row r="67" spans="1:28" x14ac:dyDescent="0.25">
      <c r="A67" s="7">
        <f>'DLX - EMPL'!B68</f>
        <v>38353</v>
      </c>
      <c r="B67">
        <f>IF(INDEX('DLX - EMPL'!$C68:$BB68,1,'Plumbing - EMPL Agg'!B$3)=0,NA(),INDEX('DLX - EMPL'!$C68:$BB68,1,'Plumbing - EMPL Agg'!B$3))</f>
        <v>5.3</v>
      </c>
      <c r="C67">
        <f>IF(INDEX('DLX - EMPL'!$C68:$BB68,1,'Plumbing - EMPL Agg'!C$3)=0,NA(),INDEX('DLX - EMPL'!$C68:$BB68,1,'Plumbing - EMPL Agg'!C$3))</f>
        <v>6</v>
      </c>
      <c r="D67">
        <f>IF(INDEX('DLX - EMPL'!$C68:$BB68,1,'Plumbing - EMPL Agg'!D$3)=0,NA(),INDEX('DLX - EMPL'!$C68:$BB68,1,'Plumbing - EMPL Agg'!D$3))</f>
        <v>11.8</v>
      </c>
      <c r="E67">
        <f>IF(INDEX('DLX - EMPL'!$C68:$BB68,1,'Plumbing - EMPL Agg'!E$3)=0,NA(),INDEX('DLX - EMPL'!$C68:$BB68,1,'Plumbing - EMPL Agg'!E$3))</f>
        <v>5.3</v>
      </c>
      <c r="F67" s="4">
        <f>'Plumbing - Trade transp utils'!H63</f>
        <v>5.9760838077272878</v>
      </c>
      <c r="G67">
        <f>IF(INDEX('DLX - EMPL'!$C68:$BB68,1,'Plumbing - EMPL Agg'!G$3)=0,NA(),INDEX('DLX - EMPL'!$C68:$BB68,1,'Plumbing - EMPL Agg'!G$3))</f>
        <v>7.6</v>
      </c>
      <c r="H67">
        <f>IF(INDEX('DLX - EMPL'!$C68:$BB68,1,'Plumbing - EMPL Agg'!H$3)=0,NA(),INDEX('DLX - EMPL'!$C68:$BB68,1,'Plumbing - EMPL Agg'!H$3))</f>
        <v>3.4</v>
      </c>
      <c r="I67">
        <f>IF(INDEX('DLX - EMPL'!$C68:$BB68,1,'Plumbing - EMPL Agg'!I$3)=0,NA(),INDEX('DLX - EMPL'!$C68:$BB68,1,'Plumbing - EMPL Agg'!I$3))</f>
        <v>8.6999999999999993</v>
      </c>
      <c r="J67">
        <f>IF(INDEX('DLX - EMPL'!$C68:$BB68,1,'Plumbing - EMPL Agg'!J$3)=0,NA(),INDEX('DLX - EMPL'!$C68:$BB68,1,'Plumbing - EMPL Agg'!J$3))</f>
        <v>2.6</v>
      </c>
      <c r="K67">
        <f>IF(INDEX('DLX - EMPL'!$C68:$BJ68,1,'Plumbing - EMPL Agg'!K$3)=0,NA(),INDEX('DLX - EMPL'!$C68:$BJ68,1,'Plumbing - EMPL Agg'!K$3))</f>
        <v>7784</v>
      </c>
      <c r="L67">
        <f>IF(INDEX('DLX - EMPL'!$C68:$BJ68,1,'Plumbing - EMPL Agg'!L$3)=0,NA(),INDEX('DLX - EMPL'!$C68:$BJ68,1,'Plumbing - EMPL Agg'!L$3))</f>
        <v>6849</v>
      </c>
      <c r="M67">
        <f>IF(INDEX('DLX - EMPL'!$C68:$BJ68,1,'Plumbing - EMPL Agg'!M$3)=0,NA(),INDEX('DLX - EMPL'!$C68:$BJ68,1,'Plumbing - EMPL Agg'!M$3))</f>
        <v>1079</v>
      </c>
      <c r="N67">
        <f>IF(INDEX('DLX - EMPL'!$C68:$BJ68,1,'Plumbing - EMPL Agg'!N$3)=0,NA(),INDEX('DLX - EMPL'!$C68:$BJ68,1,'Plumbing - EMPL Agg'!N$3))</f>
        <v>889</v>
      </c>
      <c r="O67" s="5">
        <f>'DLX - EMPL'!H68+'DLX - EMPL'!J68</f>
        <v>1578</v>
      </c>
      <c r="P67">
        <f>IF(INDEX('DLX - EMPL'!$C68:$BJ68,1,'Plumbing - EMPL Agg'!P$3)=0,NA(),INDEX('DLX - EMPL'!$C68:$BJ68,1,'Plumbing - EMPL Agg'!P$3))</f>
        <v>958</v>
      </c>
      <c r="Q67">
        <f>IF(INDEX('DLX - EMPL'!$C68:$BJ68,1,'Plumbing - EMPL Agg'!Q$3)=0,NA(),INDEX('DLX - EMPL'!$C68:$BJ68,1,'Plumbing - EMPL Agg'!Q$3))</f>
        <v>613</v>
      </c>
      <c r="R67">
        <f>IF(INDEX('DLX - EMPL'!$C68:$BJ68,1,'Plumbing - EMPL Agg'!R$3)=0,NA(),INDEX('DLX - EMPL'!$C68:$BJ68,1,'Plumbing - EMPL Agg'!R$3))</f>
        <v>993</v>
      </c>
      <c r="S67">
        <f>IF(INDEX('DLX - EMPL'!$C68:$BJ68,1,'Plumbing - EMPL Agg'!S$3)=0,NA(),INDEX('DLX - EMPL'!$C68:$BJ68,1,'Plumbing - EMPL Agg'!S$3))</f>
        <v>541</v>
      </c>
      <c r="T67">
        <v>7839.0153608474402</v>
      </c>
      <c r="U67">
        <v>6166.11096433694</v>
      </c>
      <c r="V67">
        <v>791.44638081287405</v>
      </c>
      <c r="W67">
        <v>832.12954634041</v>
      </c>
      <c r="X67">
        <v>1396.03174600631</v>
      </c>
      <c r="Y67">
        <v>831.16528268614104</v>
      </c>
      <c r="Z67">
        <v>611.10908419045802</v>
      </c>
      <c r="AA67">
        <v>908.36406393808295</v>
      </c>
      <c r="AB67">
        <v>544.31370671046102</v>
      </c>
    </row>
    <row r="68" spans="1:28" x14ac:dyDescent="0.25">
      <c r="A68" s="7">
        <f>'DLX - EMPL'!B69</f>
        <v>38384</v>
      </c>
      <c r="B68">
        <f>IF(INDEX('DLX - EMPL'!$C69:$BB69,1,'Plumbing - EMPL Agg'!B$3)=0,NA(),INDEX('DLX - EMPL'!$C69:$BB69,1,'Plumbing - EMPL Agg'!B$3))</f>
        <v>5.4</v>
      </c>
      <c r="C68">
        <f>IF(INDEX('DLX - EMPL'!$C69:$BB69,1,'Plumbing - EMPL Agg'!C$3)=0,NA(),INDEX('DLX - EMPL'!$C69:$BB69,1,'Plumbing - EMPL Agg'!C$3))</f>
        <v>6.1</v>
      </c>
      <c r="D68">
        <f>IF(INDEX('DLX - EMPL'!$C69:$BB69,1,'Plumbing - EMPL Agg'!D$3)=0,NA(),INDEX('DLX - EMPL'!$C69:$BB69,1,'Plumbing - EMPL Agg'!D$3))</f>
        <v>12.3</v>
      </c>
      <c r="E68">
        <f>IF(INDEX('DLX - EMPL'!$C69:$BB69,1,'Plumbing - EMPL Agg'!E$3)=0,NA(),INDEX('DLX - EMPL'!$C69:$BB69,1,'Plumbing - EMPL Agg'!E$3))</f>
        <v>5.3</v>
      </c>
      <c r="F68" s="4">
        <f>'Plumbing - Trade transp utils'!H64</f>
        <v>5.75038816269657</v>
      </c>
      <c r="G68">
        <f>IF(INDEX('DLX - EMPL'!$C69:$BB69,1,'Plumbing - EMPL Agg'!G$3)=0,NA(),INDEX('DLX - EMPL'!$C69:$BB69,1,'Plumbing - EMPL Agg'!G$3))</f>
        <v>7.2</v>
      </c>
      <c r="H68">
        <f>IF(INDEX('DLX - EMPL'!$C69:$BB69,1,'Plumbing - EMPL Agg'!H$3)=0,NA(),INDEX('DLX - EMPL'!$C69:$BB69,1,'Plumbing - EMPL Agg'!H$3))</f>
        <v>3.4</v>
      </c>
      <c r="I68">
        <f>IF(INDEX('DLX - EMPL'!$C69:$BB69,1,'Plumbing - EMPL Agg'!I$3)=0,NA(),INDEX('DLX - EMPL'!$C69:$BB69,1,'Plumbing - EMPL Agg'!I$3))</f>
        <v>8.8000000000000007</v>
      </c>
      <c r="J68">
        <f>IF(INDEX('DLX - EMPL'!$C69:$BB69,1,'Plumbing - EMPL Agg'!J$3)=0,NA(),INDEX('DLX - EMPL'!$C69:$BB69,1,'Plumbing - EMPL Agg'!J$3))</f>
        <v>2.2000000000000002</v>
      </c>
      <c r="K68">
        <f>IF(INDEX('DLX - EMPL'!$C69:$BJ69,1,'Plumbing - EMPL Agg'!K$3)=0,NA(),INDEX('DLX - EMPL'!$C69:$BJ69,1,'Plumbing - EMPL Agg'!K$3))</f>
        <v>7980</v>
      </c>
      <c r="L68">
        <f>IF(INDEX('DLX - EMPL'!$C69:$BJ69,1,'Plumbing - EMPL Agg'!L$3)=0,NA(),INDEX('DLX - EMPL'!$C69:$BJ69,1,'Plumbing - EMPL Agg'!L$3))</f>
        <v>6984</v>
      </c>
      <c r="M68">
        <f>IF(INDEX('DLX - EMPL'!$C69:$BJ69,1,'Plumbing - EMPL Agg'!M$3)=0,NA(),INDEX('DLX - EMPL'!$C69:$BJ69,1,'Plumbing - EMPL Agg'!M$3))</f>
        <v>1150</v>
      </c>
      <c r="N68">
        <f>IF(INDEX('DLX - EMPL'!$C69:$BJ69,1,'Plumbing - EMPL Agg'!N$3)=0,NA(),INDEX('DLX - EMPL'!$C69:$BJ69,1,'Plumbing - EMPL Agg'!N$3))</f>
        <v>889</v>
      </c>
      <c r="O68" s="5">
        <f>'DLX - EMPL'!H69+'DLX - EMPL'!J69</f>
        <v>1546</v>
      </c>
      <c r="P68">
        <f>IF(INDEX('DLX - EMPL'!$C69:$BJ69,1,'Plumbing - EMPL Agg'!P$3)=0,NA(),INDEX('DLX - EMPL'!$C69:$BJ69,1,'Plumbing - EMPL Agg'!P$3))</f>
        <v>916</v>
      </c>
      <c r="Q68">
        <f>IF(INDEX('DLX - EMPL'!$C69:$BJ69,1,'Plumbing - EMPL Agg'!Q$3)=0,NA(),INDEX('DLX - EMPL'!$C69:$BJ69,1,'Plumbing - EMPL Agg'!Q$3))</f>
        <v>619</v>
      </c>
      <c r="R68">
        <f>IF(INDEX('DLX - EMPL'!$C69:$BJ69,1,'Plumbing - EMPL Agg'!R$3)=0,NA(),INDEX('DLX - EMPL'!$C69:$BJ69,1,'Plumbing - EMPL Agg'!R$3))</f>
        <v>1008</v>
      </c>
      <c r="S68">
        <f>IF(INDEX('DLX - EMPL'!$C69:$BJ69,1,'Plumbing - EMPL Agg'!S$3)=0,NA(),INDEX('DLX - EMPL'!$C69:$BJ69,1,'Plumbing - EMPL Agg'!S$3))</f>
        <v>455</v>
      </c>
      <c r="T68">
        <v>7966.4068353402799</v>
      </c>
      <c r="U68">
        <v>6328.2170408027396</v>
      </c>
      <c r="V68">
        <v>842.43889048532901</v>
      </c>
      <c r="W68">
        <v>825.93396566712795</v>
      </c>
      <c r="X68">
        <v>1422.1643970661801</v>
      </c>
      <c r="Y68">
        <v>836.55173698544002</v>
      </c>
      <c r="Z68">
        <v>652.17636712834303</v>
      </c>
      <c r="AA68">
        <v>925.29409697214396</v>
      </c>
      <c r="AB68">
        <v>527.05956442053503</v>
      </c>
    </row>
    <row r="69" spans="1:28" x14ac:dyDescent="0.25">
      <c r="A69" s="7">
        <f>'DLX - EMPL'!B70</f>
        <v>38412</v>
      </c>
      <c r="B69">
        <f>IF(INDEX('DLX - EMPL'!$C70:$BB70,1,'Plumbing - EMPL Agg'!B$3)=0,NA(),INDEX('DLX - EMPL'!$C70:$BB70,1,'Plumbing - EMPL Agg'!B$3))</f>
        <v>5.2</v>
      </c>
      <c r="C69">
        <f>IF(INDEX('DLX - EMPL'!$C70:$BB70,1,'Plumbing - EMPL Agg'!C$3)=0,NA(),INDEX('DLX - EMPL'!$C70:$BB70,1,'Plumbing - EMPL Agg'!C$3))</f>
        <v>5.6</v>
      </c>
      <c r="D69">
        <f>IF(INDEX('DLX - EMPL'!$C70:$BB70,1,'Plumbing - EMPL Agg'!D$3)=0,NA(),INDEX('DLX - EMPL'!$C70:$BB70,1,'Plumbing - EMPL Agg'!D$3))</f>
        <v>10.3</v>
      </c>
      <c r="E69">
        <f>IF(INDEX('DLX - EMPL'!$C70:$BB70,1,'Plumbing - EMPL Agg'!E$3)=0,NA(),INDEX('DLX - EMPL'!$C70:$BB70,1,'Plumbing - EMPL Agg'!E$3))</f>
        <v>5.3</v>
      </c>
      <c r="F69" s="4">
        <f>'Plumbing - Trade transp utils'!H65</f>
        <v>5.3995371457320136</v>
      </c>
      <c r="G69">
        <f>IF(INDEX('DLX - EMPL'!$C70:$BB70,1,'Plumbing - EMPL Agg'!G$3)=0,NA(),INDEX('DLX - EMPL'!$C70:$BB70,1,'Plumbing - EMPL Agg'!G$3))</f>
        <v>6.5</v>
      </c>
      <c r="H69">
        <f>IF(INDEX('DLX - EMPL'!$C70:$BB70,1,'Plumbing - EMPL Agg'!H$3)=0,NA(),INDEX('DLX - EMPL'!$C70:$BB70,1,'Plumbing - EMPL Agg'!H$3))</f>
        <v>3.4</v>
      </c>
      <c r="I69">
        <f>IF(INDEX('DLX - EMPL'!$C70:$BB70,1,'Plumbing - EMPL Agg'!I$3)=0,NA(),INDEX('DLX - EMPL'!$C70:$BB70,1,'Plumbing - EMPL Agg'!I$3))</f>
        <v>8.3000000000000007</v>
      </c>
      <c r="J69">
        <f>IF(INDEX('DLX - EMPL'!$C70:$BB70,1,'Plumbing - EMPL Agg'!J$3)=0,NA(),INDEX('DLX - EMPL'!$C70:$BB70,1,'Plumbing - EMPL Agg'!J$3))</f>
        <v>2.2000000000000002</v>
      </c>
      <c r="K69">
        <f>IF(INDEX('DLX - EMPL'!$C70:$BJ70,1,'Plumbing - EMPL Agg'!K$3)=0,NA(),INDEX('DLX - EMPL'!$C70:$BJ70,1,'Plumbing - EMPL Agg'!K$3))</f>
        <v>7737</v>
      </c>
      <c r="L69">
        <f>IF(INDEX('DLX - EMPL'!$C70:$BJ70,1,'Plumbing - EMPL Agg'!L$3)=0,NA(),INDEX('DLX - EMPL'!$C70:$BJ70,1,'Plumbing - EMPL Agg'!L$3))</f>
        <v>6446</v>
      </c>
      <c r="M69">
        <f>IF(INDEX('DLX - EMPL'!$C70:$BJ70,1,'Plumbing - EMPL Agg'!M$3)=0,NA(),INDEX('DLX - EMPL'!$C70:$BJ70,1,'Plumbing - EMPL Agg'!M$3))</f>
        <v>961</v>
      </c>
      <c r="N69">
        <f>IF(INDEX('DLX - EMPL'!$C70:$BJ70,1,'Plumbing - EMPL Agg'!N$3)=0,NA(),INDEX('DLX - EMPL'!$C70:$BJ70,1,'Plumbing - EMPL Agg'!N$3))</f>
        <v>879</v>
      </c>
      <c r="O69" s="5">
        <f>'DLX - EMPL'!H70+'DLX - EMPL'!J70</f>
        <v>1440</v>
      </c>
      <c r="P69">
        <f>IF(INDEX('DLX - EMPL'!$C70:$BJ70,1,'Plumbing - EMPL Agg'!P$3)=0,NA(),INDEX('DLX - EMPL'!$C70:$BJ70,1,'Plumbing - EMPL Agg'!P$3))</f>
        <v>807</v>
      </c>
      <c r="Q69">
        <f>IF(INDEX('DLX - EMPL'!$C70:$BJ70,1,'Plumbing - EMPL Agg'!Q$3)=0,NA(),INDEX('DLX - EMPL'!$C70:$BJ70,1,'Plumbing - EMPL Agg'!Q$3))</f>
        <v>614</v>
      </c>
      <c r="R69">
        <f>IF(INDEX('DLX - EMPL'!$C70:$BJ70,1,'Plumbing - EMPL Agg'!R$3)=0,NA(),INDEX('DLX - EMPL'!$C70:$BJ70,1,'Plumbing - EMPL Agg'!R$3))</f>
        <v>967</v>
      </c>
      <c r="S69">
        <f>IF(INDEX('DLX - EMPL'!$C70:$BJ70,1,'Plumbing - EMPL Agg'!S$3)=0,NA(),INDEX('DLX - EMPL'!$C70:$BJ70,1,'Plumbing - EMPL Agg'!S$3))</f>
        <v>460</v>
      </c>
      <c r="T69">
        <v>7808.5631452627404</v>
      </c>
      <c r="U69">
        <v>6131.6594386639699</v>
      </c>
      <c r="V69">
        <v>752.20243843916205</v>
      </c>
      <c r="W69">
        <v>826.94804107548805</v>
      </c>
      <c r="X69">
        <v>1423.76812636871</v>
      </c>
      <c r="Y69">
        <v>759.16074834425604</v>
      </c>
      <c r="Z69">
        <v>645.65269947986405</v>
      </c>
      <c r="AA69">
        <v>939.64445975201397</v>
      </c>
      <c r="AB69">
        <v>516.79718727203601</v>
      </c>
    </row>
    <row r="70" spans="1:28" x14ac:dyDescent="0.25">
      <c r="A70" s="7">
        <f>'DLX - EMPL'!B71</f>
        <v>38443</v>
      </c>
      <c r="B70">
        <f>IF(INDEX('DLX - EMPL'!$C71:$BB71,1,'Plumbing - EMPL Agg'!B$3)=0,NA(),INDEX('DLX - EMPL'!$C71:$BB71,1,'Plumbing - EMPL Agg'!B$3))</f>
        <v>5.2</v>
      </c>
      <c r="C70">
        <f>IF(INDEX('DLX - EMPL'!$C71:$BB71,1,'Plumbing - EMPL Agg'!C$3)=0,NA(),INDEX('DLX - EMPL'!$C71:$BB71,1,'Plumbing - EMPL Agg'!C$3))</f>
        <v>5.0999999999999996</v>
      </c>
      <c r="D70">
        <f>IF(INDEX('DLX - EMPL'!$C71:$BB71,1,'Plumbing - EMPL Agg'!D$3)=0,NA(),INDEX('DLX - EMPL'!$C71:$BB71,1,'Plumbing - EMPL Agg'!D$3))</f>
        <v>7.4</v>
      </c>
      <c r="E70">
        <f>IF(INDEX('DLX - EMPL'!$C71:$BB71,1,'Plumbing - EMPL Agg'!E$3)=0,NA(),INDEX('DLX - EMPL'!$C71:$BB71,1,'Plumbing - EMPL Agg'!E$3))</f>
        <v>4.8</v>
      </c>
      <c r="F70" s="4">
        <f>'Plumbing - Trade transp utils'!H66</f>
        <v>5.2253463951420818</v>
      </c>
      <c r="G70">
        <f>IF(INDEX('DLX - EMPL'!$C71:$BB71,1,'Plumbing - EMPL Agg'!G$3)=0,NA(),INDEX('DLX - EMPL'!$C71:$BB71,1,'Plumbing - EMPL Agg'!G$3))</f>
        <v>5.7</v>
      </c>
      <c r="H70">
        <f>IF(INDEX('DLX - EMPL'!$C71:$BB71,1,'Plumbing - EMPL Agg'!H$3)=0,NA(),INDEX('DLX - EMPL'!$C71:$BB71,1,'Plumbing - EMPL Agg'!H$3))</f>
        <v>3.3</v>
      </c>
      <c r="I70">
        <f>IF(INDEX('DLX - EMPL'!$C71:$BB71,1,'Plumbing - EMPL Agg'!I$3)=0,NA(),INDEX('DLX - EMPL'!$C71:$BB71,1,'Plumbing - EMPL Agg'!I$3))</f>
        <v>7.7</v>
      </c>
      <c r="J70">
        <f>IF(INDEX('DLX - EMPL'!$C71:$BB71,1,'Plumbing - EMPL Agg'!J$3)=0,NA(),INDEX('DLX - EMPL'!$C71:$BB71,1,'Plumbing - EMPL Agg'!J$3))</f>
        <v>2.2000000000000002</v>
      </c>
      <c r="K70">
        <f>IF(INDEX('DLX - EMPL'!$C71:$BJ71,1,'Plumbing - EMPL Agg'!K$3)=0,NA(),INDEX('DLX - EMPL'!$C71:$BJ71,1,'Plumbing - EMPL Agg'!K$3))</f>
        <v>7672</v>
      </c>
      <c r="L70">
        <f>IF(INDEX('DLX - EMPL'!$C71:$BJ71,1,'Plumbing - EMPL Agg'!L$3)=0,NA(),INDEX('DLX - EMPL'!$C71:$BJ71,1,'Plumbing - EMPL Agg'!L$3))</f>
        <v>5821</v>
      </c>
      <c r="M70">
        <f>IF(INDEX('DLX - EMPL'!$C71:$BJ71,1,'Plumbing - EMPL Agg'!M$3)=0,NA(),INDEX('DLX - EMPL'!$C71:$BJ71,1,'Plumbing - EMPL Agg'!M$3))</f>
        <v>693</v>
      </c>
      <c r="N70">
        <f>IF(INDEX('DLX - EMPL'!$C71:$BJ71,1,'Plumbing - EMPL Agg'!N$3)=0,NA(),INDEX('DLX - EMPL'!$C71:$BJ71,1,'Plumbing - EMPL Agg'!N$3))</f>
        <v>793</v>
      </c>
      <c r="O70" s="5">
        <f>'DLX - EMPL'!H71+'DLX - EMPL'!J71</f>
        <v>1388</v>
      </c>
      <c r="P70">
        <f>IF(INDEX('DLX - EMPL'!$C71:$BJ71,1,'Plumbing - EMPL Agg'!P$3)=0,NA(),INDEX('DLX - EMPL'!$C71:$BJ71,1,'Plumbing - EMPL Agg'!P$3))</f>
        <v>714</v>
      </c>
      <c r="Q70">
        <f>IF(INDEX('DLX - EMPL'!$C71:$BJ71,1,'Plumbing - EMPL Agg'!Q$3)=0,NA(),INDEX('DLX - EMPL'!$C71:$BJ71,1,'Plumbing - EMPL Agg'!Q$3))</f>
        <v>591</v>
      </c>
      <c r="R70">
        <f>IF(INDEX('DLX - EMPL'!$C71:$BJ71,1,'Plumbing - EMPL Agg'!R$3)=0,NA(),INDEX('DLX - EMPL'!$C71:$BJ71,1,'Plumbing - EMPL Agg'!R$3))</f>
        <v>882</v>
      </c>
      <c r="S70">
        <f>IF(INDEX('DLX - EMPL'!$C71:$BJ71,1,'Plumbing - EMPL Agg'!S$3)=0,NA(),INDEX('DLX - EMPL'!$C71:$BJ71,1,'Plumbing - EMPL Agg'!S$3))</f>
        <v>475</v>
      </c>
      <c r="T70">
        <v>7674.7628103646302</v>
      </c>
      <c r="U70">
        <v>5964.7859769003298</v>
      </c>
      <c r="V70">
        <v>669.63147462754898</v>
      </c>
      <c r="W70">
        <v>779.52592229803599</v>
      </c>
      <c r="X70">
        <v>1416.52759898934</v>
      </c>
      <c r="Y70">
        <v>786.70118573689797</v>
      </c>
      <c r="Z70">
        <v>623.74507656353899</v>
      </c>
      <c r="AA70">
        <v>911.01197385396802</v>
      </c>
      <c r="AB70">
        <v>586.63283357467401</v>
      </c>
    </row>
    <row r="71" spans="1:28" x14ac:dyDescent="0.25">
      <c r="A71" s="7">
        <f>'DLX - EMPL'!B72</f>
        <v>38473</v>
      </c>
      <c r="B71">
        <f>IF(INDEX('DLX - EMPL'!$C72:$BB72,1,'Plumbing - EMPL Agg'!B$3)=0,NA(),INDEX('DLX - EMPL'!$C72:$BB72,1,'Plumbing - EMPL Agg'!B$3))</f>
        <v>5.0999999999999996</v>
      </c>
      <c r="C71">
        <f>IF(INDEX('DLX - EMPL'!$C72:$BB72,1,'Plumbing - EMPL Agg'!C$3)=0,NA(),INDEX('DLX - EMPL'!$C72:$BB72,1,'Plumbing - EMPL Agg'!C$3))</f>
        <v>5</v>
      </c>
      <c r="D71">
        <f>IF(INDEX('DLX - EMPL'!$C72:$BB72,1,'Plumbing - EMPL Agg'!D$3)=0,NA(),INDEX('DLX - EMPL'!$C72:$BB72,1,'Plumbing - EMPL Agg'!D$3))</f>
        <v>6.1</v>
      </c>
      <c r="E71">
        <f>IF(INDEX('DLX - EMPL'!$C72:$BB72,1,'Plumbing - EMPL Agg'!E$3)=0,NA(),INDEX('DLX - EMPL'!$C72:$BB72,1,'Plumbing - EMPL Agg'!E$3))</f>
        <v>4.5</v>
      </c>
      <c r="F71" s="4">
        <f>'Plumbing - Trade transp utils'!H67</f>
        <v>5.0761209523490614</v>
      </c>
      <c r="G71">
        <f>IF(INDEX('DLX - EMPL'!$C72:$BB72,1,'Plumbing - EMPL Agg'!G$3)=0,NA(),INDEX('DLX - EMPL'!$C72:$BB72,1,'Plumbing - EMPL Agg'!G$3))</f>
        <v>5.9</v>
      </c>
      <c r="H71">
        <f>IF(INDEX('DLX - EMPL'!$C72:$BB72,1,'Plumbing - EMPL Agg'!H$3)=0,NA(),INDEX('DLX - EMPL'!$C72:$BB72,1,'Plumbing - EMPL Agg'!H$3))</f>
        <v>3.6</v>
      </c>
      <c r="I71">
        <f>IF(INDEX('DLX - EMPL'!$C72:$BB72,1,'Plumbing - EMPL Agg'!I$3)=0,NA(),INDEX('DLX - EMPL'!$C72:$BB72,1,'Plumbing - EMPL Agg'!I$3))</f>
        <v>7.7</v>
      </c>
      <c r="J71">
        <f>IF(INDEX('DLX - EMPL'!$C72:$BB72,1,'Plumbing - EMPL Agg'!J$3)=0,NA(),INDEX('DLX - EMPL'!$C72:$BB72,1,'Plumbing - EMPL Agg'!J$3))</f>
        <v>2.1</v>
      </c>
      <c r="K71">
        <f>IF(INDEX('DLX - EMPL'!$C72:$BJ72,1,'Plumbing - EMPL Agg'!K$3)=0,NA(),INDEX('DLX - EMPL'!$C72:$BJ72,1,'Plumbing - EMPL Agg'!K$3))</f>
        <v>7651</v>
      </c>
      <c r="L71">
        <f>IF(INDEX('DLX - EMPL'!$C72:$BJ72,1,'Plumbing - EMPL Agg'!L$3)=0,NA(),INDEX('DLX - EMPL'!$C72:$BJ72,1,'Plumbing - EMPL Agg'!L$3))</f>
        <v>5765</v>
      </c>
      <c r="M71">
        <f>IF(INDEX('DLX - EMPL'!$C72:$BJ72,1,'Plumbing - EMPL Agg'!M$3)=0,NA(),INDEX('DLX - EMPL'!$C72:$BJ72,1,'Plumbing - EMPL Agg'!M$3))</f>
        <v>567</v>
      </c>
      <c r="N71">
        <f>IF(INDEX('DLX - EMPL'!$C72:$BJ72,1,'Plumbing - EMPL Agg'!N$3)=0,NA(),INDEX('DLX - EMPL'!$C72:$BJ72,1,'Plumbing - EMPL Agg'!N$3))</f>
        <v>743</v>
      </c>
      <c r="O71" s="5">
        <f>'DLX - EMPL'!H72+'DLX - EMPL'!J72</f>
        <v>1368</v>
      </c>
      <c r="P71">
        <f>IF(INDEX('DLX - EMPL'!$C72:$BJ72,1,'Plumbing - EMPL Agg'!P$3)=0,NA(),INDEX('DLX - EMPL'!$C72:$BJ72,1,'Plumbing - EMPL Agg'!P$3))</f>
        <v>730</v>
      </c>
      <c r="Q71">
        <f>IF(INDEX('DLX - EMPL'!$C72:$BJ72,1,'Plumbing - EMPL Agg'!Q$3)=0,NA(),INDEX('DLX - EMPL'!$C72:$BJ72,1,'Plumbing - EMPL Agg'!Q$3))</f>
        <v>648</v>
      </c>
      <c r="R71">
        <f>IF(INDEX('DLX - EMPL'!$C72:$BJ72,1,'Plumbing - EMPL Agg'!R$3)=0,NA(),INDEX('DLX - EMPL'!$C72:$BJ72,1,'Plumbing - EMPL Agg'!R$3))</f>
        <v>944</v>
      </c>
      <c r="S71">
        <f>IF(INDEX('DLX - EMPL'!$C72:$BJ72,1,'Plumbing - EMPL Agg'!S$3)=0,NA(),INDEX('DLX - EMPL'!$C72:$BJ72,1,'Plumbing - EMPL Agg'!S$3))</f>
        <v>453</v>
      </c>
      <c r="T71">
        <v>7653.9093988237</v>
      </c>
      <c r="U71">
        <v>6003.0658823767299</v>
      </c>
      <c r="V71">
        <v>651.06674108303901</v>
      </c>
      <c r="W71">
        <v>774.01613849974797</v>
      </c>
      <c r="X71">
        <v>1406.6465218759899</v>
      </c>
      <c r="Y71">
        <v>754.14127429473695</v>
      </c>
      <c r="Z71">
        <v>684.71278432220095</v>
      </c>
      <c r="AA71">
        <v>961.702134456777</v>
      </c>
      <c r="AB71">
        <v>518.44027920658402</v>
      </c>
    </row>
    <row r="72" spans="1:28" x14ac:dyDescent="0.25">
      <c r="A72" s="7">
        <f>'DLX - EMPL'!B73</f>
        <v>38504</v>
      </c>
      <c r="B72">
        <f>IF(INDEX('DLX - EMPL'!$C73:$BB73,1,'Plumbing - EMPL Agg'!B$3)=0,NA(),INDEX('DLX - EMPL'!$C73:$BB73,1,'Plumbing - EMPL Agg'!B$3))</f>
        <v>5</v>
      </c>
      <c r="C72">
        <f>IF(INDEX('DLX - EMPL'!$C73:$BB73,1,'Plumbing - EMPL Agg'!C$3)=0,NA(),INDEX('DLX - EMPL'!$C73:$BB73,1,'Plumbing - EMPL Agg'!C$3))</f>
        <v>5.0999999999999996</v>
      </c>
      <c r="D72">
        <f>IF(INDEX('DLX - EMPL'!$C73:$BB73,1,'Plumbing - EMPL Agg'!D$3)=0,NA(),INDEX('DLX - EMPL'!$C73:$BB73,1,'Plumbing - EMPL Agg'!D$3))</f>
        <v>5.7</v>
      </c>
      <c r="E72">
        <f>IF(INDEX('DLX - EMPL'!$C73:$BB73,1,'Plumbing - EMPL Agg'!E$3)=0,NA(),INDEX('DLX - EMPL'!$C73:$BB73,1,'Plumbing - EMPL Agg'!E$3))</f>
        <v>4.4000000000000004</v>
      </c>
      <c r="F72" s="4">
        <f>'Plumbing - Trade transp utils'!H68</f>
        <v>5.3943075156999125</v>
      </c>
      <c r="G72">
        <f>IF(INDEX('DLX - EMPL'!$C73:$BB73,1,'Plumbing - EMPL Agg'!G$3)=0,NA(),INDEX('DLX - EMPL'!$C73:$BB73,1,'Plumbing - EMPL Agg'!G$3))</f>
        <v>5.8</v>
      </c>
      <c r="H72">
        <f>IF(INDEX('DLX - EMPL'!$C73:$BB73,1,'Plumbing - EMPL Agg'!H$3)=0,NA(),INDEX('DLX - EMPL'!$C73:$BB73,1,'Plumbing - EMPL Agg'!H$3))</f>
        <v>3.6</v>
      </c>
      <c r="I72">
        <f>IF(INDEX('DLX - EMPL'!$C73:$BB73,1,'Plumbing - EMPL Agg'!I$3)=0,NA(),INDEX('DLX - EMPL'!$C73:$BB73,1,'Plumbing - EMPL Agg'!I$3))</f>
        <v>7.6</v>
      </c>
      <c r="J72">
        <f>IF(INDEX('DLX - EMPL'!$C73:$BB73,1,'Plumbing - EMPL Agg'!J$3)=0,NA(),INDEX('DLX - EMPL'!$C73:$BB73,1,'Plumbing - EMPL Agg'!J$3))</f>
        <v>3.2</v>
      </c>
      <c r="K72">
        <f>IF(INDEX('DLX - EMPL'!$C73:$BJ73,1,'Plumbing - EMPL Agg'!K$3)=0,NA(),INDEX('DLX - EMPL'!$C73:$BJ73,1,'Plumbing - EMPL Agg'!K$3))</f>
        <v>7524</v>
      </c>
      <c r="L72">
        <f>IF(INDEX('DLX - EMPL'!$C73:$BJ73,1,'Plumbing - EMPL Agg'!L$3)=0,NA(),INDEX('DLX - EMPL'!$C73:$BJ73,1,'Plumbing - EMPL Agg'!L$3))</f>
        <v>5889</v>
      </c>
      <c r="M72">
        <f>IF(INDEX('DLX - EMPL'!$C73:$BJ73,1,'Plumbing - EMPL Agg'!M$3)=0,NA(),INDEX('DLX - EMPL'!$C73:$BJ73,1,'Plumbing - EMPL Agg'!M$3))</f>
        <v>559</v>
      </c>
      <c r="N72">
        <f>IF(INDEX('DLX - EMPL'!$C73:$BJ73,1,'Plumbing - EMPL Agg'!N$3)=0,NA(),INDEX('DLX - EMPL'!$C73:$BJ73,1,'Plumbing - EMPL Agg'!N$3))</f>
        <v>743</v>
      </c>
      <c r="O72" s="5">
        <f>'DLX - EMPL'!H73+'DLX - EMPL'!J73</f>
        <v>1444</v>
      </c>
      <c r="P72">
        <f>IF(INDEX('DLX - EMPL'!$C73:$BJ73,1,'Plumbing - EMPL Agg'!P$3)=0,NA(),INDEX('DLX - EMPL'!$C73:$BJ73,1,'Plumbing - EMPL Agg'!P$3))</f>
        <v>743</v>
      </c>
      <c r="Q72">
        <f>IF(INDEX('DLX - EMPL'!$C73:$BJ73,1,'Plumbing - EMPL Agg'!Q$3)=0,NA(),INDEX('DLX - EMPL'!$C73:$BJ73,1,'Plumbing - EMPL Agg'!Q$3))</f>
        <v>667</v>
      </c>
      <c r="R72">
        <f>IF(INDEX('DLX - EMPL'!$C73:$BJ73,1,'Plumbing - EMPL Agg'!R$3)=0,NA(),INDEX('DLX - EMPL'!$C73:$BJ73,1,'Plumbing - EMPL Agg'!R$3))</f>
        <v>950</v>
      </c>
      <c r="S72">
        <f>IF(INDEX('DLX - EMPL'!$C73:$BJ73,1,'Plumbing - EMPL Agg'!S$3)=0,NA(),INDEX('DLX - EMPL'!$C73:$BJ73,1,'Plumbing - EMPL Agg'!S$3))</f>
        <v>679</v>
      </c>
      <c r="T72">
        <v>7485.4339642988498</v>
      </c>
      <c r="U72">
        <v>5850.2887689406798</v>
      </c>
      <c r="V72">
        <v>676.66808469389696</v>
      </c>
      <c r="W72">
        <v>777.50743042740805</v>
      </c>
      <c r="X72">
        <v>1389.6749490075099</v>
      </c>
      <c r="Y72">
        <v>747.15909803918703</v>
      </c>
      <c r="Z72">
        <v>597.65252179609297</v>
      </c>
      <c r="AA72">
        <v>899.29420255125001</v>
      </c>
      <c r="AB72">
        <v>562.98374363402502</v>
      </c>
    </row>
    <row r="73" spans="1:28" x14ac:dyDescent="0.25">
      <c r="A73" s="7">
        <f>'DLX - EMPL'!B74</f>
        <v>38534</v>
      </c>
      <c r="B73">
        <f>IF(INDEX('DLX - EMPL'!$C74:$BB74,1,'Plumbing - EMPL Agg'!B$3)=0,NA(),INDEX('DLX - EMPL'!$C74:$BB74,1,'Plumbing - EMPL Agg'!B$3))</f>
        <v>5</v>
      </c>
      <c r="C73">
        <f>IF(INDEX('DLX - EMPL'!$C74:$BB74,1,'Plumbing - EMPL Agg'!C$3)=0,NA(),INDEX('DLX - EMPL'!$C74:$BB74,1,'Plumbing - EMPL Agg'!C$3))</f>
        <v>5.0999999999999996</v>
      </c>
      <c r="D73">
        <f>IF(INDEX('DLX - EMPL'!$C74:$BB74,1,'Plumbing - EMPL Agg'!D$3)=0,NA(),INDEX('DLX - EMPL'!$C74:$BB74,1,'Plumbing - EMPL Agg'!D$3))</f>
        <v>5.2</v>
      </c>
      <c r="E73">
        <f>IF(INDEX('DLX - EMPL'!$C74:$BB74,1,'Plumbing - EMPL Agg'!E$3)=0,NA(),INDEX('DLX - EMPL'!$C74:$BB74,1,'Plumbing - EMPL Agg'!E$3))</f>
        <v>5.3</v>
      </c>
      <c r="F73" s="4">
        <f>'Plumbing - Trade transp utils'!H69</f>
        <v>5.1674107142857144</v>
      </c>
      <c r="G73">
        <f>IF(INDEX('DLX - EMPL'!$C74:$BB74,1,'Plumbing - EMPL Agg'!G$3)=0,NA(),INDEX('DLX - EMPL'!$C74:$BB74,1,'Plumbing - EMPL Agg'!G$3))</f>
        <v>6.3</v>
      </c>
      <c r="H73">
        <f>IF(INDEX('DLX - EMPL'!$C74:$BB74,1,'Plumbing - EMPL Agg'!H$3)=0,NA(),INDEX('DLX - EMPL'!$C74:$BB74,1,'Plumbing - EMPL Agg'!H$3))</f>
        <v>3.5</v>
      </c>
      <c r="I73">
        <f>IF(INDEX('DLX - EMPL'!$C74:$BB74,1,'Plumbing - EMPL Agg'!I$3)=0,NA(),INDEX('DLX - EMPL'!$C74:$BB74,1,'Plumbing - EMPL Agg'!I$3))</f>
        <v>7.4</v>
      </c>
      <c r="J73">
        <f>IF(INDEX('DLX - EMPL'!$C74:$BB74,1,'Plumbing - EMPL Agg'!J$3)=0,NA(),INDEX('DLX - EMPL'!$C74:$BB74,1,'Plumbing - EMPL Agg'!J$3))</f>
        <v>3.3</v>
      </c>
      <c r="K73">
        <f>IF(INDEX('DLX - EMPL'!$C74:$BJ74,1,'Plumbing - EMPL Agg'!K$3)=0,NA(),INDEX('DLX - EMPL'!$C74:$BJ74,1,'Plumbing - EMPL Agg'!K$3))</f>
        <v>7406</v>
      </c>
      <c r="L73">
        <f>IF(INDEX('DLX - EMPL'!$C74:$BJ74,1,'Plumbing - EMPL Agg'!L$3)=0,NA(),INDEX('DLX - EMPL'!$C74:$BJ74,1,'Plumbing - EMPL Agg'!L$3))</f>
        <v>5922</v>
      </c>
      <c r="M73">
        <f>IF(INDEX('DLX - EMPL'!$C74:$BJ74,1,'Plumbing - EMPL Agg'!M$3)=0,NA(),INDEX('DLX - EMPL'!$C74:$BJ74,1,'Plumbing - EMPL Agg'!M$3))</f>
        <v>509</v>
      </c>
      <c r="N73">
        <f>IF(INDEX('DLX - EMPL'!$C74:$BJ74,1,'Plumbing - EMPL Agg'!N$3)=0,NA(),INDEX('DLX - EMPL'!$C74:$BJ74,1,'Plumbing - EMPL Agg'!N$3))</f>
        <v>883</v>
      </c>
      <c r="O73" s="5">
        <f>'DLX - EMPL'!H74+'DLX - EMPL'!J74</f>
        <v>1416</v>
      </c>
      <c r="P73">
        <f>IF(INDEX('DLX - EMPL'!$C74:$BJ74,1,'Plumbing - EMPL Agg'!P$3)=0,NA(),INDEX('DLX - EMPL'!$C74:$BJ74,1,'Plumbing - EMPL Agg'!P$3))</f>
        <v>804</v>
      </c>
      <c r="Q73">
        <f>IF(INDEX('DLX - EMPL'!$C74:$BJ74,1,'Plumbing - EMPL Agg'!Q$3)=0,NA(),INDEX('DLX - EMPL'!$C74:$BJ74,1,'Plumbing - EMPL Agg'!Q$3))</f>
        <v>635</v>
      </c>
      <c r="R73">
        <f>IF(INDEX('DLX - EMPL'!$C74:$BJ74,1,'Plumbing - EMPL Agg'!R$3)=0,NA(),INDEX('DLX - EMPL'!$C74:$BJ74,1,'Plumbing - EMPL Agg'!R$3))</f>
        <v>929</v>
      </c>
      <c r="S73">
        <f>IF(INDEX('DLX - EMPL'!$C74:$BJ74,1,'Plumbing - EMPL Agg'!S$3)=0,NA(),INDEX('DLX - EMPL'!$C74:$BJ74,1,'Plumbing - EMPL Agg'!S$3))</f>
        <v>681</v>
      </c>
      <c r="T73">
        <v>7345.9497366074302</v>
      </c>
      <c r="U73">
        <v>5882.67122167655</v>
      </c>
      <c r="V73">
        <v>627.65203483941605</v>
      </c>
      <c r="W73">
        <v>853.56113316621099</v>
      </c>
      <c r="X73">
        <v>1376.1840198701</v>
      </c>
      <c r="Y73">
        <v>809.33233164005901</v>
      </c>
      <c r="Z73">
        <v>559.46241237725405</v>
      </c>
      <c r="AA73">
        <v>916.52052332593496</v>
      </c>
      <c r="AB73">
        <v>509.32692530140901</v>
      </c>
    </row>
    <row r="74" spans="1:28" x14ac:dyDescent="0.25">
      <c r="A74" s="7">
        <f>'DLX - EMPL'!B75</f>
        <v>38565</v>
      </c>
      <c r="B74">
        <f>IF(INDEX('DLX - EMPL'!$C75:$BB75,1,'Plumbing - EMPL Agg'!B$3)=0,NA(),INDEX('DLX - EMPL'!$C75:$BB75,1,'Plumbing - EMPL Agg'!B$3))</f>
        <v>4.9000000000000004</v>
      </c>
      <c r="C74">
        <f>IF(INDEX('DLX - EMPL'!$C75:$BB75,1,'Plumbing - EMPL Agg'!C$3)=0,NA(),INDEX('DLX - EMPL'!$C75:$BB75,1,'Plumbing - EMPL Agg'!C$3))</f>
        <v>4.8</v>
      </c>
      <c r="D74">
        <f>IF(INDEX('DLX - EMPL'!$C75:$BB75,1,'Plumbing - EMPL Agg'!D$3)=0,NA(),INDEX('DLX - EMPL'!$C75:$BB75,1,'Plumbing - EMPL Agg'!D$3))</f>
        <v>5.7</v>
      </c>
      <c r="E74">
        <f>IF(INDEX('DLX - EMPL'!$C75:$BB75,1,'Plumbing - EMPL Agg'!E$3)=0,NA(),INDEX('DLX - EMPL'!$C75:$BB75,1,'Plumbing - EMPL Agg'!E$3))</f>
        <v>4.7</v>
      </c>
      <c r="F74" s="4">
        <f>'Plumbing - Trade transp utils'!H70</f>
        <v>4.7895389256902998</v>
      </c>
      <c r="G74">
        <f>IF(INDEX('DLX - EMPL'!$C75:$BB75,1,'Plumbing - EMPL Agg'!G$3)=0,NA(),INDEX('DLX - EMPL'!$C75:$BB75,1,'Plumbing - EMPL Agg'!G$3))</f>
        <v>5.7</v>
      </c>
      <c r="H74">
        <f>IF(INDEX('DLX - EMPL'!$C75:$BB75,1,'Plumbing - EMPL Agg'!H$3)=0,NA(),INDEX('DLX - EMPL'!$C75:$BB75,1,'Plumbing - EMPL Agg'!H$3))</f>
        <v>3.5</v>
      </c>
      <c r="I74">
        <f>IF(INDEX('DLX - EMPL'!$C75:$BB75,1,'Plumbing - EMPL Agg'!I$3)=0,NA(),INDEX('DLX - EMPL'!$C75:$BB75,1,'Plumbing - EMPL Agg'!I$3))</f>
        <v>6.8</v>
      </c>
      <c r="J74">
        <f>IF(INDEX('DLX - EMPL'!$C75:$BB75,1,'Plumbing - EMPL Agg'!J$3)=0,NA(),INDEX('DLX - EMPL'!$C75:$BB75,1,'Plumbing - EMPL Agg'!J$3))</f>
        <v>3.2</v>
      </c>
      <c r="K74">
        <f>IF(INDEX('DLX - EMPL'!$C75:$BJ75,1,'Plumbing - EMPL Agg'!K$3)=0,NA(),INDEX('DLX - EMPL'!$C75:$BJ75,1,'Plumbing - EMPL Agg'!K$3))</f>
        <v>7345</v>
      </c>
      <c r="L74">
        <f>IF(INDEX('DLX - EMPL'!$C75:$BJ75,1,'Plumbing - EMPL Agg'!L$3)=0,NA(),INDEX('DLX - EMPL'!$C75:$BJ75,1,'Plumbing - EMPL Agg'!L$3))</f>
        <v>5636</v>
      </c>
      <c r="M74">
        <f>IF(INDEX('DLX - EMPL'!$C75:$BJ75,1,'Plumbing - EMPL Agg'!M$3)=0,NA(),INDEX('DLX - EMPL'!$C75:$BJ75,1,'Plumbing - EMPL Agg'!M$3))</f>
        <v>561</v>
      </c>
      <c r="N74">
        <f>IF(INDEX('DLX - EMPL'!$C75:$BJ75,1,'Plumbing - EMPL Agg'!N$3)=0,NA(),INDEX('DLX - EMPL'!$C75:$BJ75,1,'Plumbing - EMPL Agg'!N$3))</f>
        <v>767</v>
      </c>
      <c r="O74" s="5">
        <f>'DLX - EMPL'!H75+'DLX - EMPL'!J75</f>
        <v>1317</v>
      </c>
      <c r="P74">
        <f>IF(INDEX('DLX - EMPL'!$C75:$BJ75,1,'Plumbing - EMPL Agg'!P$3)=0,NA(),INDEX('DLX - EMPL'!$C75:$BJ75,1,'Plumbing - EMPL Agg'!P$3))</f>
        <v>728</v>
      </c>
      <c r="Q74">
        <f>IF(INDEX('DLX - EMPL'!$C75:$BJ75,1,'Plumbing - EMPL Agg'!Q$3)=0,NA(),INDEX('DLX - EMPL'!$C75:$BJ75,1,'Plumbing - EMPL Agg'!Q$3))</f>
        <v>644</v>
      </c>
      <c r="R74">
        <f>IF(INDEX('DLX - EMPL'!$C75:$BJ75,1,'Plumbing - EMPL Agg'!R$3)=0,NA(),INDEX('DLX - EMPL'!$C75:$BJ75,1,'Plumbing - EMPL Agg'!R$3))</f>
        <v>844</v>
      </c>
      <c r="S74">
        <f>IF(INDEX('DLX - EMPL'!$C75:$BJ75,1,'Plumbing - EMPL Agg'!S$3)=0,NA(),INDEX('DLX - EMPL'!$C75:$BJ75,1,'Plumbing - EMPL Agg'!S$3))</f>
        <v>664</v>
      </c>
      <c r="T74">
        <v>7339.4226780972103</v>
      </c>
      <c r="U74">
        <v>5855.8056412228098</v>
      </c>
      <c r="V74">
        <v>685.63063673995202</v>
      </c>
      <c r="W74">
        <v>801.47026780318799</v>
      </c>
      <c r="X74">
        <v>1360.15513129896</v>
      </c>
      <c r="Y74">
        <v>790.22029181755204</v>
      </c>
      <c r="Z74">
        <v>583.87926206301495</v>
      </c>
      <c r="AA74">
        <v>869.18018311519404</v>
      </c>
      <c r="AB74">
        <v>517.07948425859797</v>
      </c>
    </row>
    <row r="75" spans="1:28" x14ac:dyDescent="0.25">
      <c r="A75" s="7">
        <f>'DLX - EMPL'!B76</f>
        <v>38596</v>
      </c>
      <c r="B75">
        <f>IF(INDEX('DLX - EMPL'!$C76:$BB76,1,'Plumbing - EMPL Agg'!B$3)=0,NA(),INDEX('DLX - EMPL'!$C76:$BB76,1,'Plumbing - EMPL Agg'!B$3))</f>
        <v>5</v>
      </c>
      <c r="C75">
        <f>IF(INDEX('DLX - EMPL'!$C76:$BB76,1,'Plumbing - EMPL Agg'!C$3)=0,NA(),INDEX('DLX - EMPL'!$C76:$BB76,1,'Plumbing - EMPL Agg'!C$3))</f>
        <v>4.9000000000000004</v>
      </c>
      <c r="D75">
        <f>IF(INDEX('DLX - EMPL'!$C76:$BB76,1,'Plumbing - EMPL Agg'!D$3)=0,NA(),INDEX('DLX - EMPL'!$C76:$BB76,1,'Plumbing - EMPL Agg'!D$3))</f>
        <v>5.7</v>
      </c>
      <c r="E75">
        <f>IF(INDEX('DLX - EMPL'!$C76:$BB76,1,'Plumbing - EMPL Agg'!E$3)=0,NA(),INDEX('DLX - EMPL'!$C76:$BB76,1,'Plumbing - EMPL Agg'!E$3))</f>
        <v>4.7</v>
      </c>
      <c r="F75" s="4">
        <f>'Plumbing - Trade transp utils'!H71</f>
        <v>4.5922488038277516</v>
      </c>
      <c r="G75">
        <f>IF(INDEX('DLX - EMPL'!$C76:$BB76,1,'Plumbing - EMPL Agg'!G$3)=0,NA(),INDEX('DLX - EMPL'!$C76:$BB76,1,'Plumbing - EMPL Agg'!G$3))</f>
        <v>6.7</v>
      </c>
      <c r="H75">
        <f>IF(INDEX('DLX - EMPL'!$C76:$BB76,1,'Plumbing - EMPL Agg'!H$3)=0,NA(),INDEX('DLX - EMPL'!$C76:$BB76,1,'Plumbing - EMPL Agg'!H$3))</f>
        <v>3.5</v>
      </c>
      <c r="I75">
        <f>IF(INDEX('DLX - EMPL'!$C76:$BB76,1,'Plumbing - EMPL Agg'!I$3)=0,NA(),INDEX('DLX - EMPL'!$C76:$BB76,1,'Plumbing - EMPL Agg'!I$3))</f>
        <v>7.3</v>
      </c>
      <c r="J75">
        <f>IF(INDEX('DLX - EMPL'!$C76:$BB76,1,'Plumbing - EMPL Agg'!J$3)=0,NA(),INDEX('DLX - EMPL'!$C76:$BB76,1,'Plumbing - EMPL Agg'!J$3))</f>
        <v>2.7</v>
      </c>
      <c r="K75">
        <f>IF(INDEX('DLX - EMPL'!$C76:$BJ76,1,'Plumbing - EMPL Agg'!K$3)=0,NA(),INDEX('DLX - EMPL'!$C76:$BJ76,1,'Plumbing - EMPL Agg'!K$3))</f>
        <v>7553</v>
      </c>
      <c r="L75">
        <f>IF(INDEX('DLX - EMPL'!$C76:$BJ76,1,'Plumbing - EMPL Agg'!L$3)=0,NA(),INDEX('DLX - EMPL'!$C76:$BJ76,1,'Plumbing - EMPL Agg'!L$3))</f>
        <v>5706</v>
      </c>
      <c r="M75">
        <f>IF(INDEX('DLX - EMPL'!$C76:$BJ76,1,'Plumbing - EMPL Agg'!M$3)=0,NA(),INDEX('DLX - EMPL'!$C76:$BJ76,1,'Plumbing - EMPL Agg'!M$3))</f>
        <v>572</v>
      </c>
      <c r="N75">
        <f>IF(INDEX('DLX - EMPL'!$C76:$BJ76,1,'Plumbing - EMPL Agg'!N$3)=0,NA(),INDEX('DLX - EMPL'!$C76:$BJ76,1,'Plumbing - EMPL Agg'!N$3))</f>
        <v>775</v>
      </c>
      <c r="O75" s="5">
        <f>'DLX - EMPL'!H76+'DLX - EMPL'!J76</f>
        <v>1249</v>
      </c>
      <c r="P75">
        <f>IF(INDEX('DLX - EMPL'!$C76:$BJ76,1,'Plumbing - EMPL Agg'!P$3)=0,NA(),INDEX('DLX - EMPL'!$C76:$BJ76,1,'Plumbing - EMPL Agg'!P$3))</f>
        <v>862</v>
      </c>
      <c r="Q75">
        <f>IF(INDEX('DLX - EMPL'!$C76:$BJ76,1,'Plumbing - EMPL Agg'!Q$3)=0,NA(),INDEX('DLX - EMPL'!$C76:$BJ76,1,'Plumbing - EMPL Agg'!Q$3))</f>
        <v>658</v>
      </c>
      <c r="R75">
        <f>IF(INDEX('DLX - EMPL'!$C76:$BJ76,1,'Plumbing - EMPL Agg'!R$3)=0,NA(),INDEX('DLX - EMPL'!$C76:$BJ76,1,'Plumbing - EMPL Agg'!R$3))</f>
        <v>842</v>
      </c>
      <c r="S75">
        <f>IF(INDEX('DLX - EMPL'!$C76:$BJ76,1,'Plumbing - EMPL Agg'!S$3)=0,NA(),INDEX('DLX - EMPL'!$C76:$BJ76,1,'Plumbing - EMPL Agg'!S$3))</f>
        <v>567</v>
      </c>
      <c r="T75">
        <v>7554.1364192007004</v>
      </c>
      <c r="U75">
        <v>5988.8220742844196</v>
      </c>
      <c r="V75">
        <v>689.10218579556101</v>
      </c>
      <c r="W75">
        <v>831.782948529652</v>
      </c>
      <c r="X75">
        <v>1300.97639307958</v>
      </c>
      <c r="Y75">
        <v>906.59620838490798</v>
      </c>
      <c r="Z75">
        <v>633.55707140245795</v>
      </c>
      <c r="AA75">
        <v>904.18228232768899</v>
      </c>
      <c r="AB75">
        <v>554.97477613765898</v>
      </c>
    </row>
    <row r="76" spans="1:28" x14ac:dyDescent="0.25">
      <c r="A76" s="7">
        <f>'DLX - EMPL'!B77</f>
        <v>38626</v>
      </c>
      <c r="B76">
        <f>IF(INDEX('DLX - EMPL'!$C77:$BB77,1,'Plumbing - EMPL Agg'!B$3)=0,NA(),INDEX('DLX - EMPL'!$C77:$BB77,1,'Plumbing - EMPL Agg'!B$3))</f>
        <v>5</v>
      </c>
      <c r="C76">
        <f>IF(INDEX('DLX - EMPL'!$C77:$BB77,1,'Plumbing - EMPL Agg'!C$3)=0,NA(),INDEX('DLX - EMPL'!$C77:$BB77,1,'Plumbing - EMPL Agg'!C$3))</f>
        <v>4.7</v>
      </c>
      <c r="D76">
        <f>IF(INDEX('DLX - EMPL'!$C77:$BB77,1,'Plumbing - EMPL Agg'!D$3)=0,NA(),INDEX('DLX - EMPL'!$C77:$BB77,1,'Plumbing - EMPL Agg'!D$3))</f>
        <v>5.3</v>
      </c>
      <c r="E76">
        <f>IF(INDEX('DLX - EMPL'!$C77:$BB77,1,'Plumbing - EMPL Agg'!E$3)=0,NA(),INDEX('DLX - EMPL'!$C77:$BB77,1,'Plumbing - EMPL Agg'!E$3))</f>
        <v>4.8</v>
      </c>
      <c r="F76" s="4">
        <f>'Plumbing - Trade transp utils'!H72</f>
        <v>4.7731892389054957</v>
      </c>
      <c r="G76">
        <f>IF(INDEX('DLX - EMPL'!$C77:$BB77,1,'Plumbing - EMPL Agg'!G$3)=0,NA(),INDEX('DLX - EMPL'!$C77:$BB77,1,'Plumbing - EMPL Agg'!G$3))</f>
        <v>5.8</v>
      </c>
      <c r="H76">
        <f>IF(INDEX('DLX - EMPL'!$C77:$BB77,1,'Plumbing - EMPL Agg'!H$3)=0,NA(),INDEX('DLX - EMPL'!$C77:$BB77,1,'Plumbing - EMPL Agg'!H$3))</f>
        <v>3.4</v>
      </c>
      <c r="I76">
        <f>IF(INDEX('DLX - EMPL'!$C77:$BB77,1,'Plumbing - EMPL Agg'!I$3)=0,NA(),INDEX('DLX - EMPL'!$C77:$BB77,1,'Plumbing - EMPL Agg'!I$3))</f>
        <v>6.8</v>
      </c>
      <c r="J76">
        <f>IF(INDEX('DLX - EMPL'!$C77:$BB77,1,'Plumbing - EMPL Agg'!J$3)=0,NA(),INDEX('DLX - EMPL'!$C77:$BB77,1,'Plumbing - EMPL Agg'!J$3))</f>
        <v>2.4</v>
      </c>
      <c r="K76">
        <f>IF(INDEX('DLX - EMPL'!$C77:$BJ77,1,'Plumbing - EMPL Agg'!K$3)=0,NA(),INDEX('DLX - EMPL'!$C77:$BJ77,1,'Plumbing - EMPL Agg'!K$3))</f>
        <v>7453</v>
      </c>
      <c r="L76">
        <f>IF(INDEX('DLX - EMPL'!$C77:$BJ77,1,'Plumbing - EMPL Agg'!L$3)=0,NA(),INDEX('DLX - EMPL'!$C77:$BJ77,1,'Plumbing - EMPL Agg'!L$3))</f>
        <v>5529</v>
      </c>
      <c r="M76">
        <f>IF(INDEX('DLX - EMPL'!$C77:$BJ77,1,'Plumbing - EMPL Agg'!M$3)=0,NA(),INDEX('DLX - EMPL'!$C77:$BJ77,1,'Plumbing - EMPL Agg'!M$3))</f>
        <v>519</v>
      </c>
      <c r="N76">
        <f>IF(INDEX('DLX - EMPL'!$C77:$BJ77,1,'Plumbing - EMPL Agg'!N$3)=0,NA(),INDEX('DLX - EMPL'!$C77:$BJ77,1,'Plumbing - EMPL Agg'!N$3))</f>
        <v>800</v>
      </c>
      <c r="O76" s="5">
        <f>'DLX - EMPL'!H77+'DLX - EMPL'!J77</f>
        <v>1301</v>
      </c>
      <c r="P76">
        <f>IF(INDEX('DLX - EMPL'!$C77:$BJ77,1,'Plumbing - EMPL Agg'!P$3)=0,NA(),INDEX('DLX - EMPL'!$C77:$BJ77,1,'Plumbing - EMPL Agg'!P$3))</f>
        <v>748</v>
      </c>
      <c r="Q76">
        <f>IF(INDEX('DLX - EMPL'!$C77:$BJ77,1,'Plumbing - EMPL Agg'!Q$3)=0,NA(),INDEX('DLX - EMPL'!$C77:$BJ77,1,'Plumbing - EMPL Agg'!Q$3))</f>
        <v>628</v>
      </c>
      <c r="R76">
        <f>IF(INDEX('DLX - EMPL'!$C77:$BJ77,1,'Plumbing - EMPL Agg'!R$3)=0,NA(),INDEX('DLX - EMPL'!$C77:$BJ77,1,'Plumbing - EMPL Agg'!R$3))</f>
        <v>796</v>
      </c>
      <c r="S76">
        <f>IF(INDEX('DLX - EMPL'!$C77:$BJ77,1,'Plumbing - EMPL Agg'!S$3)=0,NA(),INDEX('DLX - EMPL'!$C77:$BJ77,1,'Plumbing - EMPL Agg'!S$3))</f>
        <v>496</v>
      </c>
      <c r="T76">
        <v>7442.5843006319701</v>
      </c>
      <c r="U76">
        <v>5940.6046289246297</v>
      </c>
      <c r="V76">
        <v>627.61271098078805</v>
      </c>
      <c r="W76">
        <v>841.53556240704495</v>
      </c>
      <c r="X76">
        <v>1354.70801287731</v>
      </c>
      <c r="Y76">
        <v>772.41797002505598</v>
      </c>
      <c r="Z76">
        <v>657.30706088607496</v>
      </c>
      <c r="AA76">
        <v>860.57036532295001</v>
      </c>
      <c r="AB76">
        <v>523.66270783360198</v>
      </c>
    </row>
    <row r="77" spans="1:28" x14ac:dyDescent="0.25">
      <c r="A77" s="7">
        <f>'DLX - EMPL'!B78</f>
        <v>38657</v>
      </c>
      <c r="B77">
        <f>IF(INDEX('DLX - EMPL'!$C78:$BB78,1,'Plumbing - EMPL Agg'!B$3)=0,NA(),INDEX('DLX - EMPL'!$C78:$BB78,1,'Plumbing - EMPL Agg'!B$3))</f>
        <v>5</v>
      </c>
      <c r="C77">
        <f>IF(INDEX('DLX - EMPL'!$C78:$BB78,1,'Plumbing - EMPL Agg'!C$3)=0,NA(),INDEX('DLX - EMPL'!$C78:$BB78,1,'Plumbing - EMPL Agg'!C$3))</f>
        <v>4.9000000000000004</v>
      </c>
      <c r="D77">
        <f>IF(INDEX('DLX - EMPL'!$C78:$BB78,1,'Plumbing - EMPL Agg'!D$3)=0,NA(),INDEX('DLX - EMPL'!$C78:$BB78,1,'Plumbing - EMPL Agg'!D$3))</f>
        <v>5.7</v>
      </c>
      <c r="E77">
        <f>IF(INDEX('DLX - EMPL'!$C78:$BB78,1,'Plumbing - EMPL Agg'!E$3)=0,NA(),INDEX('DLX - EMPL'!$C78:$BB78,1,'Plumbing - EMPL Agg'!E$3))</f>
        <v>4.9000000000000004</v>
      </c>
      <c r="F77" s="4">
        <f>'Plumbing - Trade transp utils'!H73</f>
        <v>4.3979340198071757</v>
      </c>
      <c r="G77">
        <f>IF(INDEX('DLX - EMPL'!$C78:$BB78,1,'Plumbing - EMPL Agg'!G$3)=0,NA(),INDEX('DLX - EMPL'!$C78:$BB78,1,'Plumbing - EMPL Agg'!G$3))</f>
        <v>5.5</v>
      </c>
      <c r="H77">
        <f>IF(INDEX('DLX - EMPL'!$C78:$BB78,1,'Plumbing - EMPL Agg'!H$3)=0,NA(),INDEX('DLX - EMPL'!$C78:$BB78,1,'Plumbing - EMPL Agg'!H$3))</f>
        <v>3.6</v>
      </c>
      <c r="I77">
        <f>IF(INDEX('DLX - EMPL'!$C78:$BB78,1,'Plumbing - EMPL Agg'!I$3)=0,NA(),INDEX('DLX - EMPL'!$C78:$BB78,1,'Plumbing - EMPL Agg'!I$3))</f>
        <v>8.1</v>
      </c>
      <c r="J77">
        <f>IF(INDEX('DLX - EMPL'!$C78:$BB78,1,'Plumbing - EMPL Agg'!J$3)=0,NA(),INDEX('DLX - EMPL'!$C78:$BB78,1,'Plumbing - EMPL Agg'!J$3))</f>
        <v>2.4</v>
      </c>
      <c r="K77">
        <f>IF(INDEX('DLX - EMPL'!$C78:$BJ78,1,'Plumbing - EMPL Agg'!K$3)=0,NA(),INDEX('DLX - EMPL'!$C78:$BJ78,1,'Plumbing - EMPL Agg'!K$3))</f>
        <v>7566</v>
      </c>
      <c r="L77">
        <f>IF(INDEX('DLX - EMPL'!$C78:$BJ78,1,'Plumbing - EMPL Agg'!L$3)=0,NA(),INDEX('DLX - EMPL'!$C78:$BJ78,1,'Plumbing - EMPL Agg'!L$3))</f>
        <v>5711</v>
      </c>
      <c r="M77">
        <f>IF(INDEX('DLX - EMPL'!$C78:$BJ78,1,'Plumbing - EMPL Agg'!M$3)=0,NA(),INDEX('DLX - EMPL'!$C78:$BJ78,1,'Plumbing - EMPL Agg'!M$3))</f>
        <v>564</v>
      </c>
      <c r="N77">
        <f>IF(INDEX('DLX - EMPL'!$C78:$BJ78,1,'Plumbing - EMPL Agg'!N$3)=0,NA(),INDEX('DLX - EMPL'!$C78:$BJ78,1,'Plumbing - EMPL Agg'!N$3))</f>
        <v>823</v>
      </c>
      <c r="O77" s="5">
        <f>'DLX - EMPL'!H78+'DLX - EMPL'!J78</f>
        <v>1212</v>
      </c>
      <c r="P77">
        <f>IF(INDEX('DLX - EMPL'!$C78:$BJ78,1,'Plumbing - EMPL Agg'!P$3)=0,NA(),INDEX('DLX - EMPL'!$C78:$BJ78,1,'Plumbing - EMPL Agg'!P$3))</f>
        <v>711</v>
      </c>
      <c r="Q77">
        <f>IF(INDEX('DLX - EMPL'!$C78:$BJ78,1,'Plumbing - EMPL Agg'!Q$3)=0,NA(),INDEX('DLX - EMPL'!$C78:$BJ78,1,'Plumbing - EMPL Agg'!Q$3))</f>
        <v>677</v>
      </c>
      <c r="R77">
        <f>IF(INDEX('DLX - EMPL'!$C78:$BJ78,1,'Plumbing - EMPL Agg'!R$3)=0,NA(),INDEX('DLX - EMPL'!$C78:$BJ78,1,'Plumbing - EMPL Agg'!R$3))</f>
        <v>966</v>
      </c>
      <c r="S77">
        <f>IF(INDEX('DLX - EMPL'!$C78:$BJ78,1,'Plumbing - EMPL Agg'!S$3)=0,NA(),INDEX('DLX - EMPL'!$C78:$BJ78,1,'Plumbing - EMPL Agg'!S$3))</f>
        <v>490</v>
      </c>
      <c r="T77">
        <v>7556.9296102918397</v>
      </c>
      <c r="U77">
        <v>5911.7556255689697</v>
      </c>
      <c r="V77">
        <v>629.34398164438096</v>
      </c>
      <c r="W77">
        <v>817.43028471162904</v>
      </c>
      <c r="X77">
        <v>1289.97731217558</v>
      </c>
      <c r="Y77">
        <v>756.83529211829295</v>
      </c>
      <c r="Z77">
        <v>708.49430538302397</v>
      </c>
      <c r="AA77">
        <v>955.60617271542901</v>
      </c>
      <c r="AB77">
        <v>537.128132705751</v>
      </c>
    </row>
    <row r="78" spans="1:28" x14ac:dyDescent="0.25">
      <c r="A78" s="7">
        <f>'DLX - EMPL'!B79</f>
        <v>38687</v>
      </c>
      <c r="B78">
        <f>IF(INDEX('DLX - EMPL'!$C79:$BB79,1,'Plumbing - EMPL Agg'!B$3)=0,NA(),INDEX('DLX - EMPL'!$C79:$BB79,1,'Plumbing - EMPL Agg'!B$3))</f>
        <v>4.9000000000000004</v>
      </c>
      <c r="C78">
        <f>IF(INDEX('DLX - EMPL'!$C79:$BB79,1,'Plumbing - EMPL Agg'!C$3)=0,NA(),INDEX('DLX - EMPL'!$C79:$BB79,1,'Plumbing - EMPL Agg'!C$3))</f>
        <v>4.8</v>
      </c>
      <c r="D78">
        <f>IF(INDEX('DLX - EMPL'!$C79:$BB79,1,'Plumbing - EMPL Agg'!D$3)=0,NA(),INDEX('DLX - EMPL'!$C79:$BB79,1,'Plumbing - EMPL Agg'!D$3))</f>
        <v>8.1999999999999993</v>
      </c>
      <c r="E78">
        <f>IF(INDEX('DLX - EMPL'!$C79:$BB79,1,'Plumbing - EMPL Agg'!E$3)=0,NA(),INDEX('DLX - EMPL'!$C79:$BB79,1,'Plumbing - EMPL Agg'!E$3))</f>
        <v>4.5</v>
      </c>
      <c r="F78" s="4">
        <f>'Plumbing - Trade transp utils'!H74</f>
        <v>4.27605592202422</v>
      </c>
      <c r="G78">
        <f>IF(INDEX('DLX - EMPL'!$C79:$BB79,1,'Plumbing - EMPL Agg'!G$3)=0,NA(),INDEX('DLX - EMPL'!$C79:$BB79,1,'Plumbing - EMPL Agg'!G$3))</f>
        <v>6.1</v>
      </c>
      <c r="H78">
        <f>IF(INDEX('DLX - EMPL'!$C79:$BB79,1,'Plumbing - EMPL Agg'!H$3)=0,NA(),INDEX('DLX - EMPL'!$C79:$BB79,1,'Plumbing - EMPL Agg'!H$3))</f>
        <v>2.8</v>
      </c>
      <c r="I78">
        <f>IF(INDEX('DLX - EMPL'!$C79:$BB79,1,'Plumbing - EMPL Agg'!I$3)=0,NA(),INDEX('DLX - EMPL'!$C79:$BB79,1,'Plumbing - EMPL Agg'!I$3))</f>
        <v>7.9</v>
      </c>
      <c r="J78">
        <f>IF(INDEX('DLX - EMPL'!$C79:$BB79,1,'Plumbing - EMPL Agg'!J$3)=0,NA(),INDEX('DLX - EMPL'!$C79:$BB79,1,'Plumbing - EMPL Agg'!J$3))</f>
        <v>1.9</v>
      </c>
      <c r="K78">
        <f>IF(INDEX('DLX - EMPL'!$C79:$BJ79,1,'Plumbing - EMPL Agg'!K$3)=0,NA(),INDEX('DLX - EMPL'!$C79:$BJ79,1,'Plumbing - EMPL Agg'!K$3))</f>
        <v>7279</v>
      </c>
      <c r="L78">
        <f>IF(INDEX('DLX - EMPL'!$C79:$BJ79,1,'Plumbing - EMPL Agg'!L$3)=0,NA(),INDEX('DLX - EMPL'!$C79:$BJ79,1,'Plumbing - EMPL Agg'!L$3))</f>
        <v>5611</v>
      </c>
      <c r="M78">
        <f>IF(INDEX('DLX - EMPL'!$C79:$BJ79,1,'Plumbing - EMPL Agg'!M$3)=0,NA(),INDEX('DLX - EMPL'!$C79:$BJ79,1,'Plumbing - EMPL Agg'!M$3))</f>
        <v>813</v>
      </c>
      <c r="N78">
        <f>IF(INDEX('DLX - EMPL'!$C79:$BJ79,1,'Plumbing - EMPL Agg'!N$3)=0,NA(),INDEX('DLX - EMPL'!$C79:$BJ79,1,'Plumbing - EMPL Agg'!N$3))</f>
        <v>757</v>
      </c>
      <c r="O78" s="5">
        <f>'DLX - EMPL'!H79+'DLX - EMPL'!J79</f>
        <v>1170</v>
      </c>
      <c r="P78">
        <f>IF(INDEX('DLX - EMPL'!$C79:$BJ79,1,'Plumbing - EMPL Agg'!P$3)=0,NA(),INDEX('DLX - EMPL'!$C79:$BJ79,1,'Plumbing - EMPL Agg'!P$3))</f>
        <v>788</v>
      </c>
      <c r="Q78">
        <f>IF(INDEX('DLX - EMPL'!$C79:$BJ79,1,'Plumbing - EMPL Agg'!Q$3)=0,NA(),INDEX('DLX - EMPL'!$C79:$BJ79,1,'Plumbing - EMPL Agg'!Q$3))</f>
        <v>529</v>
      </c>
      <c r="R78">
        <f>IF(INDEX('DLX - EMPL'!$C79:$BJ79,1,'Plumbing - EMPL Agg'!R$3)=0,NA(),INDEX('DLX - EMPL'!$C79:$BJ79,1,'Plumbing - EMPL Agg'!R$3))</f>
        <v>930</v>
      </c>
      <c r="S78">
        <f>IF(INDEX('DLX - EMPL'!$C79:$BJ79,1,'Plumbing - EMPL Agg'!S$3)=0,NA(),INDEX('DLX - EMPL'!$C79:$BJ79,1,'Plumbing - EMPL Agg'!S$3))</f>
        <v>392</v>
      </c>
      <c r="T78">
        <v>7300.62223649528</v>
      </c>
      <c r="U78">
        <v>5777.2092103130699</v>
      </c>
      <c r="V78">
        <v>742.30763209833299</v>
      </c>
      <c r="W78">
        <v>772.321390821808</v>
      </c>
      <c r="X78">
        <v>1262.87620141349</v>
      </c>
      <c r="Y78">
        <v>761.22408713301195</v>
      </c>
      <c r="Z78">
        <v>580.00355587240597</v>
      </c>
      <c r="AA78">
        <v>996.51101308400303</v>
      </c>
      <c r="AB78">
        <v>451.82494094657699</v>
      </c>
    </row>
    <row r="79" spans="1:28" x14ac:dyDescent="0.25">
      <c r="A79" s="7">
        <f>'DLX - EMPL'!B80</f>
        <v>38718</v>
      </c>
      <c r="B79">
        <f>IF(INDEX('DLX - EMPL'!$C80:$BB80,1,'Plumbing - EMPL Agg'!B$3)=0,NA(),INDEX('DLX - EMPL'!$C80:$BB80,1,'Plumbing - EMPL Agg'!B$3))</f>
        <v>4.7</v>
      </c>
      <c r="C79">
        <f>IF(INDEX('DLX - EMPL'!$C80:$BB80,1,'Plumbing - EMPL Agg'!C$3)=0,NA(),INDEX('DLX - EMPL'!$C80:$BB80,1,'Plumbing - EMPL Agg'!C$3))</f>
        <v>5.3</v>
      </c>
      <c r="D79">
        <f>IF(INDEX('DLX - EMPL'!$C80:$BB80,1,'Plumbing - EMPL Agg'!D$3)=0,NA(),INDEX('DLX - EMPL'!$C80:$BB80,1,'Plumbing - EMPL Agg'!D$3))</f>
        <v>9</v>
      </c>
      <c r="E79">
        <f>IF(INDEX('DLX - EMPL'!$C80:$BB80,1,'Plumbing - EMPL Agg'!E$3)=0,NA(),INDEX('DLX - EMPL'!$C80:$BB80,1,'Plumbing - EMPL Agg'!E$3))</f>
        <v>4.5999999999999996</v>
      </c>
      <c r="F79" s="4">
        <f>'Plumbing - Trade transp utils'!H75</f>
        <v>5.5233452357336512</v>
      </c>
      <c r="G79">
        <f>IF(INDEX('DLX - EMPL'!$C80:$BB80,1,'Plumbing - EMPL Agg'!G$3)=0,NA(),INDEX('DLX - EMPL'!$C80:$BB80,1,'Plumbing - EMPL Agg'!G$3))</f>
        <v>6.5</v>
      </c>
      <c r="H79">
        <f>IF(INDEX('DLX - EMPL'!$C80:$BB80,1,'Plumbing - EMPL Agg'!H$3)=0,NA(),INDEX('DLX - EMPL'!$C80:$BB80,1,'Plumbing - EMPL Agg'!H$3))</f>
        <v>3.2</v>
      </c>
      <c r="I79">
        <f>IF(INDEX('DLX - EMPL'!$C80:$BB80,1,'Plumbing - EMPL Agg'!I$3)=0,NA(),INDEX('DLX - EMPL'!$C80:$BB80,1,'Plumbing - EMPL Agg'!I$3))</f>
        <v>8.1</v>
      </c>
      <c r="J79">
        <f>IF(INDEX('DLX - EMPL'!$C80:$BB80,1,'Plumbing - EMPL Agg'!J$3)=0,NA(),INDEX('DLX - EMPL'!$C80:$BB80,1,'Plumbing - EMPL Agg'!J$3))</f>
        <v>2.2000000000000002</v>
      </c>
      <c r="K79">
        <f>IF(INDEX('DLX - EMPL'!$C80:$BJ80,1,'Plumbing - EMPL Agg'!K$3)=0,NA(),INDEX('DLX - EMPL'!$C80:$BJ80,1,'Plumbing - EMPL Agg'!K$3))</f>
        <v>7064</v>
      </c>
      <c r="L79">
        <f>IF(INDEX('DLX - EMPL'!$C80:$BJ80,1,'Plumbing - EMPL Agg'!L$3)=0,NA(),INDEX('DLX - EMPL'!$C80:$BJ80,1,'Plumbing - EMPL Agg'!L$3))</f>
        <v>6135</v>
      </c>
      <c r="M79">
        <f>IF(INDEX('DLX - EMPL'!$C80:$BJ80,1,'Plumbing - EMPL Agg'!M$3)=0,NA(),INDEX('DLX - EMPL'!$C80:$BJ80,1,'Plumbing - EMPL Agg'!M$3))</f>
        <v>868</v>
      </c>
      <c r="N79">
        <f>IF(INDEX('DLX - EMPL'!$C80:$BJ80,1,'Plumbing - EMPL Agg'!N$3)=0,NA(),INDEX('DLX - EMPL'!$C80:$BJ80,1,'Plumbing - EMPL Agg'!N$3))</f>
        <v>778</v>
      </c>
      <c r="O79" s="5">
        <f>'DLX - EMPL'!H80+'DLX - EMPL'!J80</f>
        <v>1490</v>
      </c>
      <c r="P79">
        <f>IF(INDEX('DLX - EMPL'!$C80:$BJ80,1,'Plumbing - EMPL Agg'!P$3)=0,NA(),INDEX('DLX - EMPL'!$C80:$BJ80,1,'Plumbing - EMPL Agg'!P$3))</f>
        <v>825</v>
      </c>
      <c r="Q79">
        <f>IF(INDEX('DLX - EMPL'!$C80:$BJ80,1,'Plumbing - EMPL Agg'!Q$3)=0,NA(),INDEX('DLX - EMPL'!$C80:$BJ80,1,'Plumbing - EMPL Agg'!Q$3))</f>
        <v>593</v>
      </c>
      <c r="R79">
        <f>IF(INDEX('DLX - EMPL'!$C80:$BJ80,1,'Plumbing - EMPL Agg'!R$3)=0,NA(),INDEX('DLX - EMPL'!$C80:$BJ80,1,'Plumbing - EMPL Agg'!R$3))</f>
        <v>910</v>
      </c>
      <c r="S79">
        <f>IF(INDEX('DLX - EMPL'!$C80:$BJ80,1,'Plumbing - EMPL Agg'!S$3)=0,NA(),INDEX('DLX - EMPL'!$C80:$BJ80,1,'Plumbing - EMPL Agg'!S$3))</f>
        <v>447</v>
      </c>
      <c r="T79">
        <v>7111.8767696704799</v>
      </c>
      <c r="U79">
        <v>5530.9799718455097</v>
      </c>
      <c r="V79">
        <v>650.44166927355798</v>
      </c>
      <c r="W79">
        <v>729.91763291187794</v>
      </c>
      <c r="X79">
        <v>1312.5920866444301</v>
      </c>
      <c r="Y79">
        <v>716.981445854463</v>
      </c>
      <c r="Z79">
        <v>594.22628918579801</v>
      </c>
      <c r="AA79">
        <v>824.54937577616602</v>
      </c>
      <c r="AB79">
        <v>451.60162143988299</v>
      </c>
    </row>
    <row r="80" spans="1:28" x14ac:dyDescent="0.25">
      <c r="A80" s="7">
        <f>'DLX - EMPL'!B81</f>
        <v>38749</v>
      </c>
      <c r="B80">
        <f>IF(INDEX('DLX - EMPL'!$C81:$BB81,1,'Plumbing - EMPL Agg'!B$3)=0,NA(),INDEX('DLX - EMPL'!$C81:$BB81,1,'Plumbing - EMPL Agg'!B$3))</f>
        <v>4.8</v>
      </c>
      <c r="C80">
        <f>IF(INDEX('DLX - EMPL'!$C81:$BB81,1,'Plumbing - EMPL Agg'!C$3)=0,NA(),INDEX('DLX - EMPL'!$C81:$BB81,1,'Plumbing - EMPL Agg'!C$3))</f>
        <v>5.3</v>
      </c>
      <c r="D80">
        <f>IF(INDEX('DLX - EMPL'!$C81:$BB81,1,'Plumbing - EMPL Agg'!D$3)=0,NA(),INDEX('DLX - EMPL'!$C81:$BB81,1,'Plumbing - EMPL Agg'!D$3))</f>
        <v>8.6</v>
      </c>
      <c r="E80">
        <f>IF(INDEX('DLX - EMPL'!$C81:$BB81,1,'Plumbing - EMPL Agg'!E$3)=0,NA(),INDEX('DLX - EMPL'!$C81:$BB81,1,'Plumbing - EMPL Agg'!E$3))</f>
        <v>4.9000000000000004</v>
      </c>
      <c r="F80" s="4">
        <f>'Plumbing - Trade transp utils'!H76</f>
        <v>5.1976281407035181</v>
      </c>
      <c r="G80">
        <f>IF(INDEX('DLX - EMPL'!$C81:$BB81,1,'Plumbing - EMPL Agg'!G$3)=0,NA(),INDEX('DLX - EMPL'!$C81:$BB81,1,'Plumbing - EMPL Agg'!G$3))</f>
        <v>6.5</v>
      </c>
      <c r="H80">
        <f>IF(INDEX('DLX - EMPL'!$C81:$BB81,1,'Plumbing - EMPL Agg'!H$3)=0,NA(),INDEX('DLX - EMPL'!$C81:$BB81,1,'Plumbing - EMPL Agg'!H$3))</f>
        <v>2.8</v>
      </c>
      <c r="I80">
        <f>IF(INDEX('DLX - EMPL'!$C81:$BB81,1,'Plumbing - EMPL Agg'!I$3)=0,NA(),INDEX('DLX - EMPL'!$C81:$BB81,1,'Plumbing - EMPL Agg'!I$3))</f>
        <v>9.1</v>
      </c>
      <c r="J80">
        <f>IF(INDEX('DLX - EMPL'!$C81:$BB81,1,'Plumbing - EMPL Agg'!J$3)=0,NA(),INDEX('DLX - EMPL'!$C81:$BB81,1,'Plumbing - EMPL Agg'!J$3))</f>
        <v>2.2999999999999998</v>
      </c>
      <c r="K80">
        <f>IF(INDEX('DLX - EMPL'!$C81:$BJ81,1,'Plumbing - EMPL Agg'!K$3)=0,NA(),INDEX('DLX - EMPL'!$C81:$BJ81,1,'Plumbing - EMPL Agg'!K$3))</f>
        <v>7184</v>
      </c>
      <c r="L80">
        <f>IF(INDEX('DLX - EMPL'!$C81:$BJ81,1,'Plumbing - EMPL Agg'!L$3)=0,NA(),INDEX('DLX - EMPL'!$C81:$BJ81,1,'Plumbing - EMPL Agg'!L$3))</f>
        <v>6161</v>
      </c>
      <c r="M80">
        <f>IF(INDEX('DLX - EMPL'!$C81:$BJ81,1,'Plumbing - EMPL Agg'!M$3)=0,NA(),INDEX('DLX - EMPL'!$C81:$BJ81,1,'Plumbing - EMPL Agg'!M$3))</f>
        <v>836</v>
      </c>
      <c r="N80">
        <f>IF(INDEX('DLX - EMPL'!$C81:$BJ81,1,'Plumbing - EMPL Agg'!N$3)=0,NA(),INDEX('DLX - EMPL'!$C81:$BJ81,1,'Plumbing - EMPL Agg'!N$3))</f>
        <v>821</v>
      </c>
      <c r="O80" s="5">
        <f>'DLX - EMPL'!H81+'DLX - EMPL'!J81</f>
        <v>1401</v>
      </c>
      <c r="P80">
        <f>IF(INDEX('DLX - EMPL'!$C81:$BJ81,1,'Plumbing - EMPL Agg'!P$3)=0,NA(),INDEX('DLX - EMPL'!$C81:$BJ81,1,'Plumbing - EMPL Agg'!P$3))</f>
        <v>841</v>
      </c>
      <c r="Q80">
        <f>IF(INDEX('DLX - EMPL'!$C81:$BJ81,1,'Plumbing - EMPL Agg'!Q$3)=0,NA(),INDEX('DLX - EMPL'!$C81:$BJ81,1,'Plumbing - EMPL Agg'!Q$3))</f>
        <v>528</v>
      </c>
      <c r="R80">
        <f>IF(INDEX('DLX - EMPL'!$C81:$BJ81,1,'Plumbing - EMPL Agg'!R$3)=0,NA(),INDEX('DLX - EMPL'!$C81:$BJ81,1,'Plumbing - EMPL Agg'!R$3))</f>
        <v>1040</v>
      </c>
      <c r="S80">
        <f>IF(INDEX('DLX - EMPL'!$C81:$BJ81,1,'Plumbing - EMPL Agg'!S$3)=0,NA(),INDEX('DLX - EMPL'!$C81:$BJ81,1,'Plumbing - EMPL Agg'!S$3))</f>
        <v>466</v>
      </c>
      <c r="T80">
        <v>7165.5435942015501</v>
      </c>
      <c r="U80">
        <v>5575.7225455253702</v>
      </c>
      <c r="V80">
        <v>619.19144895965098</v>
      </c>
      <c r="W80">
        <v>758.66082165107002</v>
      </c>
      <c r="X80">
        <v>1292.33888711902</v>
      </c>
      <c r="Y80">
        <v>759.97215418223402</v>
      </c>
      <c r="Z80">
        <v>566.62919968496897</v>
      </c>
      <c r="AA80">
        <v>960.01631745683596</v>
      </c>
      <c r="AB80">
        <v>541.30845699706401</v>
      </c>
    </row>
    <row r="81" spans="1:28" x14ac:dyDescent="0.25">
      <c r="A81" s="7">
        <f>'DLX - EMPL'!B82</f>
        <v>38777</v>
      </c>
      <c r="B81">
        <f>IF(INDEX('DLX - EMPL'!$C82:$BB82,1,'Plumbing - EMPL Agg'!B$3)=0,NA(),INDEX('DLX - EMPL'!$C82:$BB82,1,'Plumbing - EMPL Agg'!B$3))</f>
        <v>4.7</v>
      </c>
      <c r="C81">
        <f>IF(INDEX('DLX - EMPL'!$C82:$BB82,1,'Plumbing - EMPL Agg'!C$3)=0,NA(),INDEX('DLX - EMPL'!$C82:$BB82,1,'Plumbing - EMPL Agg'!C$3))</f>
        <v>5</v>
      </c>
      <c r="D81">
        <f>IF(INDEX('DLX - EMPL'!$C82:$BB82,1,'Plumbing - EMPL Agg'!D$3)=0,NA(),INDEX('DLX - EMPL'!$C82:$BB82,1,'Plumbing - EMPL Agg'!D$3))</f>
        <v>8.5</v>
      </c>
      <c r="E81">
        <f>IF(INDEX('DLX - EMPL'!$C82:$BB82,1,'Plumbing - EMPL Agg'!E$3)=0,NA(),INDEX('DLX - EMPL'!$C82:$BB82,1,'Plumbing - EMPL Agg'!E$3))</f>
        <v>4.0999999999999996</v>
      </c>
      <c r="F81" s="4">
        <f>'Plumbing - Trade transp utils'!H77</f>
        <v>4.8497039827771795</v>
      </c>
      <c r="G81">
        <f>IF(INDEX('DLX - EMPL'!$C82:$BB82,1,'Plumbing - EMPL Agg'!G$3)=0,NA(),INDEX('DLX - EMPL'!$C82:$BB82,1,'Plumbing - EMPL Agg'!G$3))</f>
        <v>6.3</v>
      </c>
      <c r="H81">
        <f>IF(INDEX('DLX - EMPL'!$C82:$BB82,1,'Plumbing - EMPL Agg'!H$3)=0,NA(),INDEX('DLX - EMPL'!$C82:$BB82,1,'Plumbing - EMPL Agg'!H$3))</f>
        <v>3</v>
      </c>
      <c r="I81">
        <f>IF(INDEX('DLX - EMPL'!$C82:$BB82,1,'Plumbing - EMPL Agg'!I$3)=0,NA(),INDEX('DLX - EMPL'!$C82:$BB82,1,'Plumbing - EMPL Agg'!I$3))</f>
        <v>8</v>
      </c>
      <c r="J81">
        <f>IF(INDEX('DLX - EMPL'!$C82:$BB82,1,'Plumbing - EMPL Agg'!J$3)=0,NA(),INDEX('DLX - EMPL'!$C82:$BB82,1,'Plumbing - EMPL Agg'!J$3))</f>
        <v>2.2000000000000002</v>
      </c>
      <c r="K81">
        <f>IF(INDEX('DLX - EMPL'!$C82:$BJ82,1,'Plumbing - EMPL Agg'!K$3)=0,NA(),INDEX('DLX - EMPL'!$C82:$BJ82,1,'Plumbing - EMPL Agg'!K$3))</f>
        <v>7072</v>
      </c>
      <c r="L81">
        <f>IF(INDEX('DLX - EMPL'!$C82:$BJ82,1,'Plumbing - EMPL Agg'!L$3)=0,NA(),INDEX('DLX - EMPL'!$C82:$BJ82,1,'Plumbing - EMPL Agg'!L$3))</f>
        <v>5830</v>
      </c>
      <c r="M81">
        <f>IF(INDEX('DLX - EMPL'!$C82:$BJ82,1,'Plumbing - EMPL Agg'!M$3)=0,NA(),INDEX('DLX - EMPL'!$C82:$BJ82,1,'Plumbing - EMPL Agg'!M$3))</f>
        <v>820</v>
      </c>
      <c r="N81">
        <f>IF(INDEX('DLX - EMPL'!$C82:$BJ82,1,'Plumbing - EMPL Agg'!N$3)=0,NA(),INDEX('DLX - EMPL'!$C82:$BJ82,1,'Plumbing - EMPL Agg'!N$3))</f>
        <v>701</v>
      </c>
      <c r="O81" s="5">
        <f>'DLX - EMPL'!H82+'DLX - EMPL'!J82</f>
        <v>1285</v>
      </c>
      <c r="P81">
        <f>IF(INDEX('DLX - EMPL'!$C82:$BJ82,1,'Plumbing - EMPL Agg'!P$3)=0,NA(),INDEX('DLX - EMPL'!$C82:$BJ82,1,'Plumbing - EMPL Agg'!P$3))</f>
        <v>824</v>
      </c>
      <c r="Q81">
        <f>IF(INDEX('DLX - EMPL'!$C82:$BJ82,1,'Plumbing - EMPL Agg'!Q$3)=0,NA(),INDEX('DLX - EMPL'!$C82:$BJ82,1,'Plumbing - EMPL Agg'!Q$3))</f>
        <v>563</v>
      </c>
      <c r="R81">
        <f>IF(INDEX('DLX - EMPL'!$C82:$BJ82,1,'Plumbing - EMPL Agg'!R$3)=0,NA(),INDEX('DLX - EMPL'!$C82:$BJ82,1,'Plumbing - EMPL Agg'!R$3))</f>
        <v>917</v>
      </c>
      <c r="S81">
        <f>IF(INDEX('DLX - EMPL'!$C82:$BJ82,1,'Plumbing - EMPL Agg'!S$3)=0,NA(),INDEX('DLX - EMPL'!$C82:$BJ82,1,'Plumbing - EMPL Agg'!S$3))</f>
        <v>456</v>
      </c>
      <c r="T81">
        <v>7135.2280381629598</v>
      </c>
      <c r="U81">
        <v>5542.7224317827804</v>
      </c>
      <c r="V81">
        <v>640.831993655107</v>
      </c>
      <c r="W81">
        <v>660.44729712959895</v>
      </c>
      <c r="X81">
        <v>1279.8104147670699</v>
      </c>
      <c r="Y81">
        <v>771.00736186404504</v>
      </c>
      <c r="Z81">
        <v>589.65347052710501</v>
      </c>
      <c r="AA81">
        <v>899.70121544229903</v>
      </c>
      <c r="AB81">
        <v>513.33261049048701</v>
      </c>
    </row>
    <row r="82" spans="1:28" x14ac:dyDescent="0.25">
      <c r="A82" s="7">
        <f>'DLX - EMPL'!B83</f>
        <v>38808</v>
      </c>
      <c r="B82">
        <f>IF(INDEX('DLX - EMPL'!$C83:$BB83,1,'Plumbing - EMPL Agg'!B$3)=0,NA(),INDEX('DLX - EMPL'!$C83:$BB83,1,'Plumbing - EMPL Agg'!B$3))</f>
        <v>4.7</v>
      </c>
      <c r="C82">
        <f>IF(INDEX('DLX - EMPL'!$C83:$BB83,1,'Plumbing - EMPL Agg'!C$3)=0,NA(),INDEX('DLX - EMPL'!$C83:$BB83,1,'Plumbing - EMPL Agg'!C$3))</f>
        <v>4.7</v>
      </c>
      <c r="D82">
        <f>IF(INDEX('DLX - EMPL'!$C83:$BB83,1,'Plumbing - EMPL Agg'!D$3)=0,NA(),INDEX('DLX - EMPL'!$C83:$BB83,1,'Plumbing - EMPL Agg'!D$3))</f>
        <v>6.9</v>
      </c>
      <c r="E82">
        <f>IF(INDEX('DLX - EMPL'!$C83:$BB83,1,'Plumbing - EMPL Agg'!E$3)=0,NA(),INDEX('DLX - EMPL'!$C83:$BB83,1,'Plumbing - EMPL Agg'!E$3))</f>
        <v>4.5</v>
      </c>
      <c r="F82" s="4">
        <f>'Plumbing - Trade transp utils'!H78</f>
        <v>4.650640275502357</v>
      </c>
      <c r="G82">
        <f>IF(INDEX('DLX - EMPL'!$C83:$BB83,1,'Plumbing - EMPL Agg'!G$3)=0,NA(),INDEX('DLX - EMPL'!$C83:$BB83,1,'Plumbing - EMPL Agg'!G$3))</f>
        <v>4.9000000000000004</v>
      </c>
      <c r="H82">
        <f>IF(INDEX('DLX - EMPL'!$C83:$BB83,1,'Plumbing - EMPL Agg'!H$3)=0,NA(),INDEX('DLX - EMPL'!$C83:$BB83,1,'Plumbing - EMPL Agg'!H$3))</f>
        <v>3</v>
      </c>
      <c r="I82">
        <f>IF(INDEX('DLX - EMPL'!$C83:$BB83,1,'Plumbing - EMPL Agg'!I$3)=0,NA(),INDEX('DLX - EMPL'!$C83:$BB83,1,'Plumbing - EMPL Agg'!I$3))</f>
        <v>7.6</v>
      </c>
      <c r="J82">
        <f>IF(INDEX('DLX - EMPL'!$C83:$BB83,1,'Plumbing - EMPL Agg'!J$3)=0,NA(),INDEX('DLX - EMPL'!$C83:$BB83,1,'Plumbing - EMPL Agg'!J$3))</f>
        <v>2</v>
      </c>
      <c r="K82">
        <f>IF(INDEX('DLX - EMPL'!$C83:$BJ83,1,'Plumbing - EMPL Agg'!K$3)=0,NA(),INDEX('DLX - EMPL'!$C83:$BJ83,1,'Plumbing - EMPL Agg'!K$3))</f>
        <v>7120</v>
      </c>
      <c r="L82">
        <f>IF(INDEX('DLX - EMPL'!$C83:$BJ83,1,'Plumbing - EMPL Agg'!L$3)=0,NA(),INDEX('DLX - EMPL'!$C83:$BJ83,1,'Plumbing - EMPL Agg'!L$3))</f>
        <v>5454</v>
      </c>
      <c r="M82">
        <f>IF(INDEX('DLX - EMPL'!$C83:$BJ83,1,'Plumbing - EMPL Agg'!M$3)=0,NA(),INDEX('DLX - EMPL'!$C83:$BJ83,1,'Plumbing - EMPL Agg'!M$3))</f>
        <v>674</v>
      </c>
      <c r="N82">
        <f>IF(INDEX('DLX - EMPL'!$C83:$BJ83,1,'Plumbing - EMPL Agg'!N$3)=0,NA(),INDEX('DLX - EMPL'!$C83:$BJ83,1,'Plumbing - EMPL Agg'!N$3))</f>
        <v>745</v>
      </c>
      <c r="O82" s="5">
        <f>'DLX - EMPL'!H83+'DLX - EMPL'!J83</f>
        <v>1244</v>
      </c>
      <c r="P82">
        <f>IF(INDEX('DLX - EMPL'!$C83:$BJ83,1,'Plumbing - EMPL Agg'!P$3)=0,NA(),INDEX('DLX - EMPL'!$C83:$BJ83,1,'Plumbing - EMPL Agg'!P$3))</f>
        <v>644</v>
      </c>
      <c r="Q82">
        <f>IF(INDEX('DLX - EMPL'!$C83:$BJ83,1,'Plumbing - EMPL Agg'!Q$3)=0,NA(),INDEX('DLX - EMPL'!$C83:$BJ83,1,'Plumbing - EMPL Agg'!Q$3))</f>
        <v>558</v>
      </c>
      <c r="R82">
        <f>IF(INDEX('DLX - EMPL'!$C83:$BJ83,1,'Plumbing - EMPL Agg'!R$3)=0,NA(),INDEX('DLX - EMPL'!$C83:$BJ83,1,'Plumbing - EMPL Agg'!R$3))</f>
        <v>882</v>
      </c>
      <c r="S82">
        <f>IF(INDEX('DLX - EMPL'!$C83:$BJ83,1,'Plumbing - EMPL Agg'!S$3)=0,NA(),INDEX('DLX - EMPL'!$C83:$BJ83,1,'Plumbing - EMPL Agg'!S$3))</f>
        <v>413</v>
      </c>
      <c r="T82">
        <v>7132.8028398887</v>
      </c>
      <c r="U82">
        <v>5593.7764254255599</v>
      </c>
      <c r="V82">
        <v>651.17731344922197</v>
      </c>
      <c r="W82">
        <v>732.16335278560098</v>
      </c>
      <c r="X82">
        <v>1278.9587086326001</v>
      </c>
      <c r="Y82">
        <v>710.41915349300905</v>
      </c>
      <c r="Z82">
        <v>588.98707557607702</v>
      </c>
      <c r="AA82">
        <v>915.45514254146599</v>
      </c>
      <c r="AB82">
        <v>514.92010078534202</v>
      </c>
    </row>
    <row r="83" spans="1:28" x14ac:dyDescent="0.25">
      <c r="A83" s="7">
        <f>'DLX - EMPL'!B84</f>
        <v>38838</v>
      </c>
      <c r="B83">
        <f>IF(INDEX('DLX - EMPL'!$C84:$BB84,1,'Plumbing - EMPL Agg'!B$3)=0,NA(),INDEX('DLX - EMPL'!$C84:$BB84,1,'Plumbing - EMPL Agg'!B$3))</f>
        <v>4.5999999999999996</v>
      </c>
      <c r="C83">
        <f>IF(INDEX('DLX - EMPL'!$C84:$BB84,1,'Plumbing - EMPL Agg'!C$3)=0,NA(),INDEX('DLX - EMPL'!$C84:$BB84,1,'Plumbing - EMPL Agg'!C$3))</f>
        <v>4.5999999999999996</v>
      </c>
      <c r="D83">
        <f>IF(INDEX('DLX - EMPL'!$C84:$BB84,1,'Plumbing - EMPL Agg'!D$3)=0,NA(),INDEX('DLX - EMPL'!$C84:$BB84,1,'Plumbing - EMPL Agg'!D$3))</f>
        <v>6.6</v>
      </c>
      <c r="E83">
        <f>IF(INDEX('DLX - EMPL'!$C84:$BB84,1,'Plumbing - EMPL Agg'!E$3)=0,NA(),INDEX('DLX - EMPL'!$C84:$BB84,1,'Plumbing - EMPL Agg'!E$3))</f>
        <v>4.0999999999999996</v>
      </c>
      <c r="F83" s="4">
        <f>'Plumbing - Trade transp utils'!H79</f>
        <v>4.5981557308831853</v>
      </c>
      <c r="G83">
        <f>IF(INDEX('DLX - EMPL'!$C84:$BB84,1,'Plumbing - EMPL Agg'!G$3)=0,NA(),INDEX('DLX - EMPL'!$C84:$BB84,1,'Plumbing - EMPL Agg'!G$3))</f>
        <v>5.3</v>
      </c>
      <c r="H83">
        <f>IF(INDEX('DLX - EMPL'!$C84:$BB84,1,'Plumbing - EMPL Agg'!H$3)=0,NA(),INDEX('DLX - EMPL'!$C84:$BB84,1,'Plumbing - EMPL Agg'!H$3))</f>
        <v>2.9</v>
      </c>
      <c r="I83">
        <f>IF(INDEX('DLX - EMPL'!$C84:$BB84,1,'Plumbing - EMPL Agg'!I$3)=0,NA(),INDEX('DLX - EMPL'!$C84:$BB84,1,'Plumbing - EMPL Agg'!I$3))</f>
        <v>7</v>
      </c>
      <c r="J83">
        <f>IF(INDEX('DLX - EMPL'!$C84:$BB84,1,'Plumbing - EMPL Agg'!J$3)=0,NA(),INDEX('DLX - EMPL'!$C84:$BB84,1,'Plumbing - EMPL Agg'!J$3))</f>
        <v>2</v>
      </c>
      <c r="K83">
        <f>IF(INDEX('DLX - EMPL'!$C84:$BJ84,1,'Plumbing - EMPL Agg'!K$3)=0,NA(),INDEX('DLX - EMPL'!$C84:$BJ84,1,'Plumbing - EMPL Agg'!K$3))</f>
        <v>6980</v>
      </c>
      <c r="L83">
        <f>IF(INDEX('DLX - EMPL'!$C84:$BJ84,1,'Plumbing - EMPL Agg'!L$3)=0,NA(),INDEX('DLX - EMPL'!$C84:$BJ84,1,'Plumbing - EMPL Agg'!L$3))</f>
        <v>5377</v>
      </c>
      <c r="M83">
        <f>IF(INDEX('DLX - EMPL'!$C84:$BJ84,1,'Plumbing - EMPL Agg'!M$3)=0,NA(),INDEX('DLX - EMPL'!$C84:$BJ84,1,'Plumbing - EMPL Agg'!M$3))</f>
        <v>647</v>
      </c>
      <c r="N83">
        <f>IF(INDEX('DLX - EMPL'!$C84:$BJ84,1,'Plumbing - EMPL Agg'!N$3)=0,NA(),INDEX('DLX - EMPL'!$C84:$BJ84,1,'Plumbing - EMPL Agg'!N$3))</f>
        <v>680</v>
      </c>
      <c r="O83" s="5">
        <f>'DLX - EMPL'!H84+'DLX - EMPL'!J84</f>
        <v>1251</v>
      </c>
      <c r="P83">
        <f>IF(INDEX('DLX - EMPL'!$C84:$BJ84,1,'Plumbing - EMPL Agg'!P$3)=0,NA(),INDEX('DLX - EMPL'!$C84:$BJ84,1,'Plumbing - EMPL Agg'!P$3))</f>
        <v>695</v>
      </c>
      <c r="Q83">
        <f>IF(INDEX('DLX - EMPL'!$C84:$BJ84,1,'Plumbing - EMPL Agg'!Q$3)=0,NA(),INDEX('DLX - EMPL'!$C84:$BJ84,1,'Plumbing - EMPL Agg'!Q$3))</f>
        <v>543</v>
      </c>
      <c r="R83">
        <f>IF(INDEX('DLX - EMPL'!$C84:$BJ84,1,'Plumbing - EMPL Agg'!R$3)=0,NA(),INDEX('DLX - EMPL'!$C84:$BJ84,1,'Plumbing - EMPL Agg'!R$3))</f>
        <v>830</v>
      </c>
      <c r="S83">
        <f>IF(INDEX('DLX - EMPL'!$C84:$BJ84,1,'Plumbing - EMPL Agg'!S$3)=0,NA(),INDEX('DLX - EMPL'!$C84:$BJ84,1,'Plumbing - EMPL Agg'!S$3))</f>
        <v>426</v>
      </c>
      <c r="T83">
        <v>6975.3951272289096</v>
      </c>
      <c r="U83">
        <v>5572.38749915673</v>
      </c>
      <c r="V83">
        <v>725.78454666959794</v>
      </c>
      <c r="W83">
        <v>703.69987634266397</v>
      </c>
      <c r="X83">
        <v>1287.1387749621699</v>
      </c>
      <c r="Y83">
        <v>717.30530916997895</v>
      </c>
      <c r="Z83">
        <v>572.54099974153905</v>
      </c>
      <c r="AA83">
        <v>841.588263435969</v>
      </c>
      <c r="AB83">
        <v>490.60571671541999</v>
      </c>
    </row>
    <row r="84" spans="1:28" x14ac:dyDescent="0.25">
      <c r="A84" s="7">
        <f>'DLX - EMPL'!B85</f>
        <v>38869</v>
      </c>
      <c r="B84">
        <f>IF(INDEX('DLX - EMPL'!$C85:$BB85,1,'Plumbing - EMPL Agg'!B$3)=0,NA(),INDEX('DLX - EMPL'!$C85:$BB85,1,'Plumbing - EMPL Agg'!B$3))</f>
        <v>4.5999999999999996</v>
      </c>
      <c r="C84">
        <f>IF(INDEX('DLX - EMPL'!$C85:$BB85,1,'Plumbing - EMPL Agg'!C$3)=0,NA(),INDEX('DLX - EMPL'!$C85:$BB85,1,'Plumbing - EMPL Agg'!C$3))</f>
        <v>4.7</v>
      </c>
      <c r="D84">
        <f>IF(INDEX('DLX - EMPL'!$C85:$BB85,1,'Plumbing - EMPL Agg'!D$3)=0,NA(),INDEX('DLX - EMPL'!$C85:$BB85,1,'Plumbing - EMPL Agg'!D$3))</f>
        <v>5.6</v>
      </c>
      <c r="E84">
        <f>IF(INDEX('DLX - EMPL'!$C85:$BB85,1,'Plumbing - EMPL Agg'!E$3)=0,NA(),INDEX('DLX - EMPL'!$C85:$BB85,1,'Plumbing - EMPL Agg'!E$3))</f>
        <v>3.8</v>
      </c>
      <c r="F84" s="4">
        <f>'Plumbing - Trade transp utils'!H80</f>
        <v>4.7952706927760405</v>
      </c>
      <c r="G84">
        <f>IF(INDEX('DLX - EMPL'!$C85:$BB85,1,'Plumbing - EMPL Agg'!G$3)=0,NA(),INDEX('DLX - EMPL'!$C85:$BB85,1,'Plumbing - EMPL Agg'!G$3))</f>
        <v>5.7</v>
      </c>
      <c r="H84">
        <f>IF(INDEX('DLX - EMPL'!$C85:$BB85,1,'Plumbing - EMPL Agg'!H$3)=0,NA(),INDEX('DLX - EMPL'!$C85:$BB85,1,'Plumbing - EMPL Agg'!H$3))</f>
        <v>3.3</v>
      </c>
      <c r="I84">
        <f>IF(INDEX('DLX - EMPL'!$C85:$BB85,1,'Plumbing - EMPL Agg'!I$3)=0,NA(),INDEX('DLX - EMPL'!$C85:$BB85,1,'Plumbing - EMPL Agg'!I$3))</f>
        <v>7.4</v>
      </c>
      <c r="J84">
        <f>IF(INDEX('DLX - EMPL'!$C85:$BB85,1,'Plumbing - EMPL Agg'!J$3)=0,NA(),INDEX('DLX - EMPL'!$C85:$BB85,1,'Plumbing - EMPL Agg'!J$3))</f>
        <v>2.8</v>
      </c>
      <c r="K84">
        <f>IF(INDEX('DLX - EMPL'!$C85:$BJ85,1,'Plumbing - EMPL Agg'!K$3)=0,NA(),INDEX('DLX - EMPL'!$C85:$BJ85,1,'Plumbing - EMPL Agg'!K$3))</f>
        <v>7001</v>
      </c>
      <c r="L84">
        <f>IF(INDEX('DLX - EMPL'!$C85:$BJ85,1,'Plumbing - EMPL Agg'!L$3)=0,NA(),INDEX('DLX - EMPL'!$C85:$BJ85,1,'Plumbing - EMPL Agg'!L$3))</f>
        <v>5536</v>
      </c>
      <c r="M84">
        <f>IF(INDEX('DLX - EMPL'!$C85:$BJ85,1,'Plumbing - EMPL Agg'!M$3)=0,NA(),INDEX('DLX - EMPL'!$C85:$BJ85,1,'Plumbing - EMPL Agg'!M$3))</f>
        <v>569</v>
      </c>
      <c r="N84">
        <f>IF(INDEX('DLX - EMPL'!$C85:$BJ85,1,'Plumbing - EMPL Agg'!N$3)=0,NA(),INDEX('DLX - EMPL'!$C85:$BJ85,1,'Plumbing - EMPL Agg'!N$3))</f>
        <v>635</v>
      </c>
      <c r="O84" s="5">
        <f>'DLX - EMPL'!H85+'DLX - EMPL'!J85</f>
        <v>1310</v>
      </c>
      <c r="P84">
        <f>IF(INDEX('DLX - EMPL'!$C85:$BJ85,1,'Plumbing - EMPL Agg'!P$3)=0,NA(),INDEX('DLX - EMPL'!$C85:$BJ85,1,'Plumbing - EMPL Agg'!P$3))</f>
        <v>753</v>
      </c>
      <c r="Q84">
        <f>IF(INDEX('DLX - EMPL'!$C85:$BJ85,1,'Plumbing - EMPL Agg'!Q$3)=0,NA(),INDEX('DLX - EMPL'!$C85:$BJ85,1,'Plumbing - EMPL Agg'!Q$3))</f>
        <v>617</v>
      </c>
      <c r="R84">
        <f>IF(INDEX('DLX - EMPL'!$C85:$BJ85,1,'Plumbing - EMPL Agg'!R$3)=0,NA(),INDEX('DLX - EMPL'!$C85:$BJ85,1,'Plumbing - EMPL Agg'!R$3))</f>
        <v>942</v>
      </c>
      <c r="S84">
        <f>IF(INDEX('DLX - EMPL'!$C85:$BJ85,1,'Plumbing - EMPL Agg'!S$3)=0,NA(),INDEX('DLX - EMPL'!$C85:$BJ85,1,'Plumbing - EMPL Agg'!S$3))</f>
        <v>577</v>
      </c>
      <c r="T84">
        <v>6968.0900407484696</v>
      </c>
      <c r="U84">
        <v>5522.9467839216504</v>
      </c>
      <c r="V84">
        <v>684.96095940929797</v>
      </c>
      <c r="W84">
        <v>666.57723514419501</v>
      </c>
      <c r="X84">
        <v>1270.42465529475</v>
      </c>
      <c r="Y84">
        <v>759.43452620194296</v>
      </c>
      <c r="Z84">
        <v>555.91668510506395</v>
      </c>
      <c r="AA84">
        <v>892.65564464957401</v>
      </c>
      <c r="AB84">
        <v>477.94860670039998</v>
      </c>
    </row>
    <row r="85" spans="1:28" x14ac:dyDescent="0.25">
      <c r="A85" s="7">
        <f>'DLX - EMPL'!B86</f>
        <v>38899</v>
      </c>
      <c r="B85">
        <f>IF(INDEX('DLX - EMPL'!$C86:$BB86,1,'Plumbing - EMPL Agg'!B$3)=0,NA(),INDEX('DLX - EMPL'!$C86:$BB86,1,'Plumbing - EMPL Agg'!B$3))</f>
        <v>4.7</v>
      </c>
      <c r="C85">
        <f>IF(INDEX('DLX - EMPL'!$C86:$BB86,1,'Plumbing - EMPL Agg'!C$3)=0,NA(),INDEX('DLX - EMPL'!$C86:$BB86,1,'Plumbing - EMPL Agg'!C$3))</f>
        <v>4.8</v>
      </c>
      <c r="D85">
        <f>IF(INDEX('DLX - EMPL'!$C86:$BB86,1,'Plumbing - EMPL Agg'!D$3)=0,NA(),INDEX('DLX - EMPL'!$C86:$BB86,1,'Plumbing - EMPL Agg'!D$3))</f>
        <v>6.1</v>
      </c>
      <c r="E85">
        <f>IF(INDEX('DLX - EMPL'!$C86:$BB86,1,'Plumbing - EMPL Agg'!E$3)=0,NA(),INDEX('DLX - EMPL'!$C86:$BB86,1,'Plumbing - EMPL Agg'!E$3))</f>
        <v>4.4000000000000004</v>
      </c>
      <c r="F85" s="4">
        <f>'Plumbing - Trade transp utils'!H81</f>
        <v>4.8705514157973173</v>
      </c>
      <c r="G85">
        <f>IF(INDEX('DLX - EMPL'!$C86:$BB86,1,'Plumbing - EMPL Agg'!G$3)=0,NA(),INDEX('DLX - EMPL'!$C86:$BB86,1,'Plumbing - EMPL Agg'!G$3))</f>
        <v>5.5</v>
      </c>
      <c r="H85">
        <f>IF(INDEX('DLX - EMPL'!$C86:$BB86,1,'Plumbing - EMPL Agg'!H$3)=0,NA(),INDEX('DLX - EMPL'!$C86:$BB86,1,'Plumbing - EMPL Agg'!H$3))</f>
        <v>3.5</v>
      </c>
      <c r="I85">
        <f>IF(INDEX('DLX - EMPL'!$C86:$BB86,1,'Plumbing - EMPL Agg'!I$3)=0,NA(),INDEX('DLX - EMPL'!$C86:$BB86,1,'Plumbing - EMPL Agg'!I$3))</f>
        <v>6.8</v>
      </c>
      <c r="J85">
        <f>IF(INDEX('DLX - EMPL'!$C86:$BB86,1,'Plumbing - EMPL Agg'!J$3)=0,NA(),INDEX('DLX - EMPL'!$C86:$BB86,1,'Plumbing - EMPL Agg'!J$3))</f>
        <v>3.2</v>
      </c>
      <c r="K85">
        <f>IF(INDEX('DLX - EMPL'!$C86:$BJ86,1,'Plumbing - EMPL Agg'!K$3)=0,NA(),INDEX('DLX - EMPL'!$C86:$BJ86,1,'Plumbing - EMPL Agg'!K$3))</f>
        <v>7175</v>
      </c>
      <c r="L85">
        <f>IF(INDEX('DLX - EMPL'!$C86:$BJ86,1,'Plumbing - EMPL Agg'!L$3)=0,NA(),INDEX('DLX - EMPL'!$C86:$BJ86,1,'Plumbing - EMPL Agg'!L$3))</f>
        <v>5712</v>
      </c>
      <c r="M85">
        <f>IF(INDEX('DLX - EMPL'!$C86:$BJ86,1,'Plumbing - EMPL Agg'!M$3)=0,NA(),INDEX('DLX - EMPL'!$C86:$BJ86,1,'Plumbing - EMPL Agg'!M$3))</f>
        <v>633</v>
      </c>
      <c r="N85">
        <f>IF(INDEX('DLX - EMPL'!$C86:$BJ86,1,'Plumbing - EMPL Agg'!N$3)=0,NA(),INDEX('DLX - EMPL'!$C86:$BJ86,1,'Plumbing - EMPL Agg'!N$3))</f>
        <v>736</v>
      </c>
      <c r="O85" s="5">
        <f>'DLX - EMPL'!H86+'DLX - EMPL'!J86</f>
        <v>1320</v>
      </c>
      <c r="P85">
        <f>IF(INDEX('DLX - EMPL'!$C86:$BJ86,1,'Plumbing - EMPL Agg'!P$3)=0,NA(),INDEX('DLX - EMPL'!$C86:$BJ86,1,'Plumbing - EMPL Agg'!P$3))</f>
        <v>735</v>
      </c>
      <c r="Q85">
        <f>IF(INDEX('DLX - EMPL'!$C86:$BJ86,1,'Plumbing - EMPL Agg'!Q$3)=0,NA(),INDEX('DLX - EMPL'!$C86:$BJ86,1,'Plumbing - EMPL Agg'!Q$3))</f>
        <v>659</v>
      </c>
      <c r="R85">
        <f>IF(INDEX('DLX - EMPL'!$C86:$BJ86,1,'Plumbing - EMPL Agg'!R$3)=0,NA(),INDEX('DLX - EMPL'!$C86:$BJ86,1,'Plumbing - EMPL Agg'!R$3))</f>
        <v>867</v>
      </c>
      <c r="S85">
        <f>IF(INDEX('DLX - EMPL'!$C86:$BJ86,1,'Plumbing - EMPL Agg'!S$3)=0,NA(),INDEX('DLX - EMPL'!$C86:$BJ86,1,'Plumbing - EMPL Agg'!S$3))</f>
        <v>656</v>
      </c>
      <c r="T85">
        <v>7116.0388996207803</v>
      </c>
      <c r="U85">
        <v>5660.9696869233403</v>
      </c>
      <c r="V85">
        <v>769.30907539657903</v>
      </c>
      <c r="W85">
        <v>717.19028681633495</v>
      </c>
      <c r="X85">
        <v>1265.1086376137901</v>
      </c>
      <c r="Y85">
        <v>741.94256216337897</v>
      </c>
      <c r="Z85">
        <v>582.431132674732</v>
      </c>
      <c r="AA85">
        <v>854.14087235127499</v>
      </c>
      <c r="AB85">
        <v>488.06861421986201</v>
      </c>
    </row>
    <row r="86" spans="1:28" x14ac:dyDescent="0.25">
      <c r="A86" s="7">
        <f>'DLX - EMPL'!B87</f>
        <v>38930</v>
      </c>
      <c r="B86">
        <f>IF(INDEX('DLX - EMPL'!$C87:$BB87,1,'Plumbing - EMPL Agg'!B$3)=0,NA(),INDEX('DLX - EMPL'!$C87:$BB87,1,'Plumbing - EMPL Agg'!B$3))</f>
        <v>4.7</v>
      </c>
      <c r="C86">
        <f>IF(INDEX('DLX - EMPL'!$C87:$BB87,1,'Plumbing - EMPL Agg'!C$3)=0,NA(),INDEX('DLX - EMPL'!$C87:$BB87,1,'Plumbing - EMPL Agg'!C$3))</f>
        <v>4.5999999999999996</v>
      </c>
      <c r="D86">
        <f>IF(INDEX('DLX - EMPL'!$C87:$BB87,1,'Plumbing - EMPL Agg'!D$3)=0,NA(),INDEX('DLX - EMPL'!$C87:$BB87,1,'Plumbing - EMPL Agg'!D$3))</f>
        <v>5.9</v>
      </c>
      <c r="E86">
        <f>IF(INDEX('DLX - EMPL'!$C87:$BB87,1,'Plumbing - EMPL Agg'!E$3)=0,NA(),INDEX('DLX - EMPL'!$C87:$BB87,1,'Plumbing - EMPL Agg'!E$3))</f>
        <v>4.0999999999999996</v>
      </c>
      <c r="F86" s="4">
        <f>'Plumbing - Trade transp utils'!H82</f>
        <v>4.4372895482580432</v>
      </c>
      <c r="G86">
        <f>IF(INDEX('DLX - EMPL'!$C87:$BB87,1,'Plumbing - EMPL Agg'!G$3)=0,NA(),INDEX('DLX - EMPL'!$C87:$BB87,1,'Plumbing - EMPL Agg'!G$3))</f>
        <v>5.0999999999999996</v>
      </c>
      <c r="H86">
        <f>IF(INDEX('DLX - EMPL'!$C87:$BB87,1,'Plumbing - EMPL Agg'!H$3)=0,NA(),INDEX('DLX - EMPL'!$C87:$BB87,1,'Plumbing - EMPL Agg'!H$3))</f>
        <v>3.2</v>
      </c>
      <c r="I86">
        <f>IF(INDEX('DLX - EMPL'!$C87:$BB87,1,'Plumbing - EMPL Agg'!I$3)=0,NA(),INDEX('DLX - EMPL'!$C87:$BB87,1,'Plumbing - EMPL Agg'!I$3))</f>
        <v>6.9</v>
      </c>
      <c r="J86">
        <f>IF(INDEX('DLX - EMPL'!$C87:$BB87,1,'Plumbing - EMPL Agg'!J$3)=0,NA(),INDEX('DLX - EMPL'!$C87:$BB87,1,'Plumbing - EMPL Agg'!J$3))</f>
        <v>2.9</v>
      </c>
      <c r="K86">
        <f>IF(INDEX('DLX - EMPL'!$C87:$BJ87,1,'Plumbing - EMPL Agg'!K$3)=0,NA(),INDEX('DLX - EMPL'!$C87:$BJ87,1,'Plumbing - EMPL Agg'!K$3))</f>
        <v>7091</v>
      </c>
      <c r="L86">
        <f>IF(INDEX('DLX - EMPL'!$C87:$BJ87,1,'Plumbing - EMPL Agg'!L$3)=0,NA(),INDEX('DLX - EMPL'!$C87:$BJ87,1,'Plumbing - EMPL Agg'!L$3))</f>
        <v>5406</v>
      </c>
      <c r="M86">
        <f>IF(INDEX('DLX - EMPL'!$C87:$BJ87,1,'Plumbing - EMPL Agg'!M$3)=0,NA(),INDEX('DLX - EMPL'!$C87:$BJ87,1,'Plumbing - EMPL Agg'!M$3))</f>
        <v>618</v>
      </c>
      <c r="N86">
        <f>IF(INDEX('DLX - EMPL'!$C87:$BJ87,1,'Plumbing - EMPL Agg'!N$3)=0,NA(),INDEX('DLX - EMPL'!$C87:$BJ87,1,'Plumbing - EMPL Agg'!N$3))</f>
        <v>680</v>
      </c>
      <c r="O86" s="5">
        <f>'DLX - EMPL'!H87+'DLX - EMPL'!J87</f>
        <v>1194</v>
      </c>
      <c r="P86">
        <f>IF(INDEX('DLX - EMPL'!$C87:$BJ87,1,'Plumbing - EMPL Agg'!P$3)=0,NA(),INDEX('DLX - EMPL'!$C87:$BJ87,1,'Plumbing - EMPL Agg'!P$3))</f>
        <v>681</v>
      </c>
      <c r="Q86">
        <f>IF(INDEX('DLX - EMPL'!$C87:$BJ87,1,'Plumbing - EMPL Agg'!Q$3)=0,NA(),INDEX('DLX - EMPL'!$C87:$BJ87,1,'Plumbing - EMPL Agg'!Q$3))</f>
        <v>611</v>
      </c>
      <c r="R86">
        <f>IF(INDEX('DLX - EMPL'!$C87:$BJ87,1,'Plumbing - EMPL Agg'!R$3)=0,NA(),INDEX('DLX - EMPL'!$C87:$BJ87,1,'Plumbing - EMPL Agg'!R$3))</f>
        <v>855</v>
      </c>
      <c r="S86">
        <f>IF(INDEX('DLX - EMPL'!$C87:$BJ87,1,'Plumbing - EMPL Agg'!S$3)=0,NA(),INDEX('DLX - EMPL'!$C87:$BJ87,1,'Plumbing - EMPL Agg'!S$3))</f>
        <v>595</v>
      </c>
      <c r="T86">
        <v>7069.0798915769501</v>
      </c>
      <c r="U86">
        <v>5606.3495514414499</v>
      </c>
      <c r="V86">
        <v>760.78352224708397</v>
      </c>
      <c r="W86">
        <v>713.94435478070102</v>
      </c>
      <c r="X86">
        <v>1221.1809082237</v>
      </c>
      <c r="Y86">
        <v>727.14344700942502</v>
      </c>
      <c r="Z86">
        <v>555.17963154532094</v>
      </c>
      <c r="AA86">
        <v>878.86304331053896</v>
      </c>
      <c r="AB86">
        <v>460.47584430507402</v>
      </c>
    </row>
    <row r="87" spans="1:28" x14ac:dyDescent="0.25">
      <c r="A87" s="7">
        <f>'DLX - EMPL'!B88</f>
        <v>38961</v>
      </c>
      <c r="B87">
        <f>IF(INDEX('DLX - EMPL'!$C88:$BB88,1,'Plumbing - EMPL Agg'!B$3)=0,NA(),INDEX('DLX - EMPL'!$C88:$BB88,1,'Plumbing - EMPL Agg'!B$3))</f>
        <v>4.5</v>
      </c>
      <c r="C87">
        <f>IF(INDEX('DLX - EMPL'!$C88:$BB88,1,'Plumbing - EMPL Agg'!C$3)=0,NA(),INDEX('DLX - EMPL'!$C88:$BB88,1,'Plumbing - EMPL Agg'!C$3))</f>
        <v>4.5</v>
      </c>
      <c r="D87">
        <f>IF(INDEX('DLX - EMPL'!$C88:$BB88,1,'Plumbing - EMPL Agg'!D$3)=0,NA(),INDEX('DLX - EMPL'!$C88:$BB88,1,'Plumbing - EMPL Agg'!D$3))</f>
        <v>5.6</v>
      </c>
      <c r="E87">
        <f>IF(INDEX('DLX - EMPL'!$C88:$BB88,1,'Plumbing - EMPL Agg'!E$3)=0,NA(),INDEX('DLX - EMPL'!$C88:$BB88,1,'Plumbing - EMPL Agg'!E$3))</f>
        <v>3.8</v>
      </c>
      <c r="F87" s="4">
        <f>'Plumbing - Trade transp utils'!H83</f>
        <v>4.4272648083623691</v>
      </c>
      <c r="G87">
        <f>IF(INDEX('DLX - EMPL'!$C88:$BB88,1,'Plumbing - EMPL Agg'!G$3)=0,NA(),INDEX('DLX - EMPL'!$C88:$BB88,1,'Plumbing - EMPL Agg'!G$3))</f>
        <v>5.6</v>
      </c>
      <c r="H87">
        <f>IF(INDEX('DLX - EMPL'!$C88:$BB88,1,'Plumbing - EMPL Agg'!H$3)=0,NA(),INDEX('DLX - EMPL'!$C88:$BB88,1,'Plumbing - EMPL Agg'!H$3))</f>
        <v>3</v>
      </c>
      <c r="I87">
        <f>IF(INDEX('DLX - EMPL'!$C88:$BB88,1,'Plumbing - EMPL Agg'!I$3)=0,NA(),INDEX('DLX - EMPL'!$C88:$BB88,1,'Plumbing - EMPL Agg'!I$3))</f>
        <v>6.9</v>
      </c>
      <c r="J87">
        <f>IF(INDEX('DLX - EMPL'!$C88:$BB88,1,'Plumbing - EMPL Agg'!J$3)=0,NA(),INDEX('DLX - EMPL'!$C88:$BB88,1,'Plumbing - EMPL Agg'!J$3))</f>
        <v>1.9</v>
      </c>
      <c r="K87">
        <f>IF(INDEX('DLX - EMPL'!$C88:$BJ88,1,'Plumbing - EMPL Agg'!K$3)=0,NA(),INDEX('DLX - EMPL'!$C88:$BJ88,1,'Plumbing - EMPL Agg'!K$3))</f>
        <v>6847</v>
      </c>
      <c r="L87">
        <f>IF(INDEX('DLX - EMPL'!$C88:$BJ88,1,'Plumbing - EMPL Agg'!L$3)=0,NA(),INDEX('DLX - EMPL'!$C88:$BJ88,1,'Plumbing - EMPL Agg'!L$3))</f>
        <v>5261</v>
      </c>
      <c r="M87">
        <f>IF(INDEX('DLX - EMPL'!$C88:$BJ88,1,'Plumbing - EMPL Agg'!M$3)=0,NA(),INDEX('DLX - EMPL'!$C88:$BJ88,1,'Plumbing - EMPL Agg'!M$3))</f>
        <v>586</v>
      </c>
      <c r="N87">
        <f>IF(INDEX('DLX - EMPL'!$C88:$BJ88,1,'Plumbing - EMPL Agg'!N$3)=0,NA(),INDEX('DLX - EMPL'!$C88:$BJ88,1,'Plumbing - EMPL Agg'!N$3))</f>
        <v>632</v>
      </c>
      <c r="O87" s="5">
        <f>'DLX - EMPL'!H88+'DLX - EMPL'!J88</f>
        <v>1191</v>
      </c>
      <c r="P87">
        <f>IF(INDEX('DLX - EMPL'!$C88:$BJ88,1,'Plumbing - EMPL Agg'!P$3)=0,NA(),INDEX('DLX - EMPL'!$C88:$BJ88,1,'Plumbing - EMPL Agg'!P$3))</f>
        <v>736</v>
      </c>
      <c r="Q87">
        <f>IF(INDEX('DLX - EMPL'!$C88:$BJ88,1,'Plumbing - EMPL Agg'!Q$3)=0,NA(),INDEX('DLX - EMPL'!$C88:$BJ88,1,'Plumbing - EMPL Agg'!Q$3))</f>
        <v>576</v>
      </c>
      <c r="R87">
        <f>IF(INDEX('DLX - EMPL'!$C88:$BJ88,1,'Plumbing - EMPL Agg'!R$3)=0,NA(),INDEX('DLX - EMPL'!$C88:$BJ88,1,'Plumbing - EMPL Agg'!R$3))</f>
        <v>810</v>
      </c>
      <c r="S87">
        <f>IF(INDEX('DLX - EMPL'!$C88:$BJ88,1,'Plumbing - EMPL Agg'!S$3)=0,NA(),INDEX('DLX - EMPL'!$C88:$BJ88,1,'Plumbing - EMPL Agg'!S$3))</f>
        <v>396</v>
      </c>
      <c r="T87">
        <v>6847.4478601656801</v>
      </c>
      <c r="U87">
        <v>5506.9932045754904</v>
      </c>
      <c r="V87">
        <v>702.842039861942</v>
      </c>
      <c r="W87">
        <v>678.24757577747596</v>
      </c>
      <c r="X87">
        <v>1235.60335855418</v>
      </c>
      <c r="Y87">
        <v>774.52509605697901</v>
      </c>
      <c r="Z87">
        <v>544.41817368836905</v>
      </c>
      <c r="AA87">
        <v>873.44447338307202</v>
      </c>
      <c r="AB87">
        <v>383.804391445992</v>
      </c>
    </row>
    <row r="88" spans="1:28" x14ac:dyDescent="0.25">
      <c r="A88" s="7">
        <f>'DLX - EMPL'!B89</f>
        <v>38991</v>
      </c>
      <c r="B88">
        <f>IF(INDEX('DLX - EMPL'!$C89:$BB89,1,'Plumbing - EMPL Agg'!B$3)=0,NA(),INDEX('DLX - EMPL'!$C89:$BB89,1,'Plumbing - EMPL Agg'!B$3))</f>
        <v>4.4000000000000004</v>
      </c>
      <c r="C88">
        <f>IF(INDEX('DLX - EMPL'!$C89:$BB89,1,'Plumbing - EMPL Agg'!C$3)=0,NA(),INDEX('DLX - EMPL'!$C89:$BB89,1,'Plumbing - EMPL Agg'!C$3))</f>
        <v>4.2</v>
      </c>
      <c r="D88">
        <f>IF(INDEX('DLX - EMPL'!$C89:$BB89,1,'Plumbing - EMPL Agg'!D$3)=0,NA(),INDEX('DLX - EMPL'!$C89:$BB89,1,'Plumbing - EMPL Agg'!D$3))</f>
        <v>4.5</v>
      </c>
      <c r="E88">
        <f>IF(INDEX('DLX - EMPL'!$C89:$BB89,1,'Plumbing - EMPL Agg'!E$3)=0,NA(),INDEX('DLX - EMPL'!$C89:$BB89,1,'Plumbing - EMPL Agg'!E$3))</f>
        <v>3.7</v>
      </c>
      <c r="F88" s="4">
        <f>'Plumbing - Trade transp utils'!H84</f>
        <v>4.4134702811921196</v>
      </c>
      <c r="G88">
        <f>IF(INDEX('DLX - EMPL'!$C89:$BB89,1,'Plumbing - EMPL Agg'!G$3)=0,NA(),INDEX('DLX - EMPL'!$C89:$BB89,1,'Plumbing - EMPL Agg'!G$3))</f>
        <v>5.6</v>
      </c>
      <c r="H88">
        <f>IF(INDEX('DLX - EMPL'!$C89:$BB89,1,'Plumbing - EMPL Agg'!H$3)=0,NA(),INDEX('DLX - EMPL'!$C89:$BB89,1,'Plumbing - EMPL Agg'!H$3))</f>
        <v>2.8</v>
      </c>
      <c r="I88">
        <f>IF(INDEX('DLX - EMPL'!$C89:$BB89,1,'Plumbing - EMPL Agg'!I$3)=0,NA(),INDEX('DLX - EMPL'!$C89:$BB89,1,'Plumbing - EMPL Agg'!I$3))</f>
        <v>6.6</v>
      </c>
      <c r="J88">
        <f>IF(INDEX('DLX - EMPL'!$C89:$BB89,1,'Plumbing - EMPL Agg'!J$3)=0,NA(),INDEX('DLX - EMPL'!$C89:$BB89,1,'Plumbing - EMPL Agg'!J$3))</f>
        <v>2</v>
      </c>
      <c r="K88">
        <f>IF(INDEX('DLX - EMPL'!$C89:$BJ89,1,'Plumbing - EMPL Agg'!K$3)=0,NA(),INDEX('DLX - EMPL'!$C89:$BJ89,1,'Plumbing - EMPL Agg'!K$3))</f>
        <v>6727</v>
      </c>
      <c r="L88">
        <f>IF(INDEX('DLX - EMPL'!$C89:$BJ89,1,'Plumbing - EMPL Agg'!L$3)=0,NA(),INDEX('DLX - EMPL'!$C89:$BJ89,1,'Plumbing - EMPL Agg'!L$3))</f>
        <v>4956</v>
      </c>
      <c r="M88">
        <f>IF(INDEX('DLX - EMPL'!$C89:$BJ89,1,'Plumbing - EMPL Agg'!M$3)=0,NA(),INDEX('DLX - EMPL'!$C89:$BJ89,1,'Plumbing - EMPL Agg'!M$3))</f>
        <v>456</v>
      </c>
      <c r="N88">
        <f>IF(INDEX('DLX - EMPL'!$C89:$BJ89,1,'Plumbing - EMPL Agg'!N$3)=0,NA(),INDEX('DLX - EMPL'!$C89:$BJ89,1,'Plumbing - EMPL Agg'!N$3))</f>
        <v>618</v>
      </c>
      <c r="O88" s="5">
        <f>'DLX - EMPL'!H89+'DLX - EMPL'!J89</f>
        <v>1178</v>
      </c>
      <c r="P88">
        <f>IF(INDEX('DLX - EMPL'!$C89:$BJ89,1,'Plumbing - EMPL Agg'!P$3)=0,NA(),INDEX('DLX - EMPL'!$C89:$BJ89,1,'Plumbing - EMPL Agg'!P$3))</f>
        <v>768</v>
      </c>
      <c r="Q88">
        <f>IF(INDEX('DLX - EMPL'!$C89:$BJ89,1,'Plumbing - EMPL Agg'!Q$3)=0,NA(),INDEX('DLX - EMPL'!$C89:$BJ89,1,'Plumbing - EMPL Agg'!Q$3))</f>
        <v>531</v>
      </c>
      <c r="R88">
        <f>IF(INDEX('DLX - EMPL'!$C89:$BJ89,1,'Plumbing - EMPL Agg'!R$3)=0,NA(),INDEX('DLX - EMPL'!$C89:$BJ89,1,'Plumbing - EMPL Agg'!R$3))</f>
        <v>795</v>
      </c>
      <c r="S88">
        <f>IF(INDEX('DLX - EMPL'!$C89:$BJ89,1,'Plumbing - EMPL Agg'!S$3)=0,NA(),INDEX('DLX - EMPL'!$C89:$BJ89,1,'Plumbing - EMPL Agg'!S$3))</f>
        <v>420</v>
      </c>
      <c r="T88">
        <v>6709.4843711867597</v>
      </c>
      <c r="U88">
        <v>5340.2580433571302</v>
      </c>
      <c r="V88">
        <v>545.14400522931203</v>
      </c>
      <c r="W88">
        <v>648.51589258184504</v>
      </c>
      <c r="X88">
        <v>1236.3613103139201</v>
      </c>
      <c r="Y88">
        <v>795.84927035519104</v>
      </c>
      <c r="Z88">
        <v>547.60742124644503</v>
      </c>
      <c r="AA88">
        <v>857.15682497532998</v>
      </c>
      <c r="AB88">
        <v>444.712752238983</v>
      </c>
    </row>
    <row r="89" spans="1:28" x14ac:dyDescent="0.25">
      <c r="A89" s="7">
        <f>'DLX - EMPL'!B90</f>
        <v>39022</v>
      </c>
      <c r="B89">
        <f>IF(INDEX('DLX - EMPL'!$C90:$BB90,1,'Plumbing - EMPL Agg'!B$3)=0,NA(),INDEX('DLX - EMPL'!$C90:$BB90,1,'Plumbing - EMPL Agg'!B$3))</f>
        <v>4.5</v>
      </c>
      <c r="C89">
        <f>IF(INDEX('DLX - EMPL'!$C90:$BB90,1,'Plumbing - EMPL Agg'!C$3)=0,NA(),INDEX('DLX - EMPL'!$C90:$BB90,1,'Plumbing - EMPL Agg'!C$3))</f>
        <v>4.4000000000000004</v>
      </c>
      <c r="D89">
        <f>IF(INDEX('DLX - EMPL'!$C90:$BB90,1,'Plumbing - EMPL Agg'!D$3)=0,NA(),INDEX('DLX - EMPL'!$C90:$BB90,1,'Plumbing - EMPL Agg'!D$3))</f>
        <v>6</v>
      </c>
      <c r="E89">
        <f>IF(INDEX('DLX - EMPL'!$C90:$BB90,1,'Plumbing - EMPL Agg'!E$3)=0,NA(),INDEX('DLX - EMPL'!$C90:$BB90,1,'Plumbing - EMPL Agg'!E$3))</f>
        <v>4.3</v>
      </c>
      <c r="F89" s="4">
        <f>'Plumbing - Trade transp utils'!H85</f>
        <v>4.3656647398843926</v>
      </c>
      <c r="G89">
        <f>IF(INDEX('DLX - EMPL'!$C90:$BB90,1,'Plumbing - EMPL Agg'!G$3)=0,NA(),INDEX('DLX - EMPL'!$C90:$BB90,1,'Plumbing - EMPL Agg'!G$3))</f>
        <v>4.9000000000000004</v>
      </c>
      <c r="H89">
        <f>IF(INDEX('DLX - EMPL'!$C90:$BB90,1,'Plumbing - EMPL Agg'!H$3)=0,NA(),INDEX('DLX - EMPL'!$C90:$BB90,1,'Plumbing - EMPL Agg'!H$3))</f>
        <v>2.8</v>
      </c>
      <c r="I89">
        <f>IF(INDEX('DLX - EMPL'!$C90:$BB90,1,'Plumbing - EMPL Agg'!I$3)=0,NA(),INDEX('DLX - EMPL'!$C90:$BB90,1,'Plumbing - EMPL Agg'!I$3))</f>
        <v>7.1</v>
      </c>
      <c r="J89">
        <f>IF(INDEX('DLX - EMPL'!$C90:$BB90,1,'Plumbing - EMPL Agg'!J$3)=0,NA(),INDEX('DLX - EMPL'!$C90:$BB90,1,'Plumbing - EMPL Agg'!J$3))</f>
        <v>1.9</v>
      </c>
      <c r="K89">
        <f>IF(INDEX('DLX - EMPL'!$C90:$BJ90,1,'Plumbing - EMPL Agg'!K$3)=0,NA(),INDEX('DLX - EMPL'!$C90:$BJ90,1,'Plumbing - EMPL Agg'!K$3))</f>
        <v>6872</v>
      </c>
      <c r="L89">
        <f>IF(INDEX('DLX - EMPL'!$C90:$BJ90,1,'Plumbing - EMPL Agg'!L$3)=0,NA(),INDEX('DLX - EMPL'!$C90:$BJ90,1,'Plumbing - EMPL Agg'!L$3))</f>
        <v>5246</v>
      </c>
      <c r="M89">
        <f>IF(INDEX('DLX - EMPL'!$C90:$BJ90,1,'Plumbing - EMPL Agg'!M$3)=0,NA(),INDEX('DLX - EMPL'!$C90:$BJ90,1,'Plumbing - EMPL Agg'!M$3))</f>
        <v>618</v>
      </c>
      <c r="N89">
        <f>IF(INDEX('DLX - EMPL'!$C90:$BJ90,1,'Plumbing - EMPL Agg'!N$3)=0,NA(),INDEX('DLX - EMPL'!$C90:$BJ90,1,'Plumbing - EMPL Agg'!N$3))</f>
        <v>702</v>
      </c>
      <c r="O89" s="5">
        <f>'DLX - EMPL'!H90+'DLX - EMPL'!J90</f>
        <v>1201</v>
      </c>
      <c r="P89">
        <f>IF(INDEX('DLX - EMPL'!$C90:$BJ90,1,'Plumbing - EMPL Agg'!P$3)=0,NA(),INDEX('DLX - EMPL'!$C90:$BJ90,1,'Plumbing - EMPL Agg'!P$3))</f>
        <v>658</v>
      </c>
      <c r="Q89">
        <f>IF(INDEX('DLX - EMPL'!$C90:$BJ90,1,'Plumbing - EMPL Agg'!Q$3)=0,NA(),INDEX('DLX - EMPL'!$C90:$BJ90,1,'Plumbing - EMPL Agg'!Q$3))</f>
        <v>536</v>
      </c>
      <c r="R89">
        <f>IF(INDEX('DLX - EMPL'!$C90:$BJ90,1,'Plumbing - EMPL Agg'!R$3)=0,NA(),INDEX('DLX - EMPL'!$C90:$BJ90,1,'Plumbing - EMPL Agg'!R$3))</f>
        <v>836</v>
      </c>
      <c r="S89">
        <f>IF(INDEX('DLX - EMPL'!$C90:$BJ90,1,'Plumbing - EMPL Agg'!S$3)=0,NA(),INDEX('DLX - EMPL'!$C90:$BJ90,1,'Plumbing - EMPL Agg'!S$3))</f>
        <v>399</v>
      </c>
      <c r="T89">
        <v>6884.4705883439201</v>
      </c>
      <c r="U89">
        <v>5449.9012584681004</v>
      </c>
      <c r="V89">
        <v>685.211654099925</v>
      </c>
      <c r="W89">
        <v>695.33732466299398</v>
      </c>
      <c r="X89">
        <v>1285.41747970198</v>
      </c>
      <c r="Y89">
        <v>712.63926492328801</v>
      </c>
      <c r="Z89">
        <v>562.30517010040796</v>
      </c>
      <c r="AA89">
        <v>825.68470575244805</v>
      </c>
      <c r="AB89">
        <v>438.63391887056798</v>
      </c>
    </row>
    <row r="90" spans="1:28" x14ac:dyDescent="0.25">
      <c r="A90" s="7">
        <f>'DLX - EMPL'!B91</f>
        <v>39052</v>
      </c>
      <c r="B90">
        <f>IF(INDEX('DLX - EMPL'!$C91:$BB91,1,'Plumbing - EMPL Agg'!B$3)=0,NA(),INDEX('DLX - EMPL'!$C91:$BB91,1,'Plumbing - EMPL Agg'!B$3))</f>
        <v>4.4000000000000004</v>
      </c>
      <c r="C90">
        <f>IF(INDEX('DLX - EMPL'!$C91:$BB91,1,'Plumbing - EMPL Agg'!C$3)=0,NA(),INDEX('DLX - EMPL'!$C91:$BB91,1,'Plumbing - EMPL Agg'!C$3))</f>
        <v>4.4000000000000004</v>
      </c>
      <c r="D90">
        <f>IF(INDEX('DLX - EMPL'!$C91:$BB91,1,'Plumbing - EMPL Agg'!D$3)=0,NA(),INDEX('DLX - EMPL'!$C91:$BB91,1,'Plumbing - EMPL Agg'!D$3))</f>
        <v>6.9</v>
      </c>
      <c r="E90">
        <f>IF(INDEX('DLX - EMPL'!$C91:$BB91,1,'Plumbing - EMPL Agg'!E$3)=0,NA(),INDEX('DLX - EMPL'!$C91:$BB91,1,'Plumbing - EMPL Agg'!E$3))</f>
        <v>4</v>
      </c>
      <c r="F90" s="4">
        <f>'Plumbing - Trade transp utils'!H86</f>
        <v>4.1673892337504519</v>
      </c>
      <c r="G90">
        <f>IF(INDEX('DLX - EMPL'!$C91:$BB91,1,'Plumbing - EMPL Agg'!G$3)=0,NA(),INDEX('DLX - EMPL'!$C91:$BB91,1,'Plumbing - EMPL Agg'!G$3))</f>
        <v>5.9</v>
      </c>
      <c r="H90">
        <f>IF(INDEX('DLX - EMPL'!$C91:$BB91,1,'Plumbing - EMPL Agg'!H$3)=0,NA(),INDEX('DLX - EMPL'!$C91:$BB91,1,'Plumbing - EMPL Agg'!H$3))</f>
        <v>2.6</v>
      </c>
      <c r="I90">
        <f>IF(INDEX('DLX - EMPL'!$C91:$BB91,1,'Plumbing - EMPL Agg'!I$3)=0,NA(),INDEX('DLX - EMPL'!$C91:$BB91,1,'Plumbing - EMPL Agg'!I$3))</f>
        <v>5.9</v>
      </c>
      <c r="J90">
        <f>IF(INDEX('DLX - EMPL'!$C91:$BB91,1,'Plumbing - EMPL Agg'!J$3)=0,NA(),INDEX('DLX - EMPL'!$C91:$BB91,1,'Plumbing - EMPL Agg'!J$3))</f>
        <v>1.8</v>
      </c>
      <c r="K90">
        <f>IF(INDEX('DLX - EMPL'!$C91:$BJ91,1,'Plumbing - EMPL Agg'!K$3)=0,NA(),INDEX('DLX - EMPL'!$C91:$BJ91,1,'Plumbing - EMPL Agg'!K$3))</f>
        <v>6762</v>
      </c>
      <c r="L90">
        <f>IF(INDEX('DLX - EMPL'!$C91:$BJ91,1,'Plumbing - EMPL Agg'!L$3)=0,NA(),INDEX('DLX - EMPL'!$C91:$BJ91,1,'Plumbing - EMPL Agg'!L$3))</f>
        <v>5199</v>
      </c>
      <c r="M90">
        <f>IF(INDEX('DLX - EMPL'!$C91:$BJ91,1,'Plumbing - EMPL Agg'!M$3)=0,NA(),INDEX('DLX - EMPL'!$C91:$BJ91,1,'Plumbing - EMPL Agg'!M$3))</f>
        <v>725</v>
      </c>
      <c r="N90">
        <f>IF(INDEX('DLX - EMPL'!$C91:$BJ91,1,'Plumbing - EMPL Agg'!N$3)=0,NA(),INDEX('DLX - EMPL'!$C91:$BJ91,1,'Plumbing - EMPL Agg'!N$3))</f>
        <v>660</v>
      </c>
      <c r="O90" s="5">
        <f>'DLX - EMPL'!H91+'DLX - EMPL'!J91</f>
        <v>1155</v>
      </c>
      <c r="P90">
        <f>IF(INDEX('DLX - EMPL'!$C91:$BJ91,1,'Plumbing - EMPL Agg'!P$3)=0,NA(),INDEX('DLX - EMPL'!$C91:$BJ91,1,'Plumbing - EMPL Agg'!P$3))</f>
        <v>791</v>
      </c>
      <c r="Q90">
        <f>IF(INDEX('DLX - EMPL'!$C91:$BJ91,1,'Plumbing - EMPL Agg'!Q$3)=0,NA(),INDEX('DLX - EMPL'!$C91:$BJ91,1,'Plumbing - EMPL Agg'!Q$3))</f>
        <v>502</v>
      </c>
      <c r="R90">
        <f>IF(INDEX('DLX - EMPL'!$C91:$BJ91,1,'Plumbing - EMPL Agg'!R$3)=0,NA(),INDEX('DLX - EMPL'!$C91:$BJ91,1,'Plumbing - EMPL Agg'!R$3))</f>
        <v>701</v>
      </c>
      <c r="S90">
        <f>IF(INDEX('DLX - EMPL'!$C91:$BJ91,1,'Plumbing - EMPL Agg'!S$3)=0,NA(),INDEX('DLX - EMPL'!$C91:$BJ91,1,'Plumbing - EMPL Agg'!S$3))</f>
        <v>389</v>
      </c>
      <c r="T90">
        <v>6785.43950650428</v>
      </c>
      <c r="U90">
        <v>5354.8905871287197</v>
      </c>
      <c r="V90">
        <v>663.02256071793795</v>
      </c>
      <c r="W90">
        <v>677.77397388272095</v>
      </c>
      <c r="X90">
        <v>1235.0495471596</v>
      </c>
      <c r="Y90">
        <v>769.63530875449896</v>
      </c>
      <c r="Z90">
        <v>550.60332836278201</v>
      </c>
      <c r="AA90">
        <v>743.16095617528003</v>
      </c>
      <c r="AB90">
        <v>447.64406101684102</v>
      </c>
    </row>
    <row r="91" spans="1:28" x14ac:dyDescent="0.25">
      <c r="A91" s="7">
        <f>'DLX - EMPL'!B92</f>
        <v>39083</v>
      </c>
      <c r="B91">
        <f>IF(INDEX('DLX - EMPL'!$C92:$BB92,1,'Plumbing - EMPL Agg'!B$3)=0,NA(),INDEX('DLX - EMPL'!$C92:$BB92,1,'Plumbing - EMPL Agg'!B$3))</f>
        <v>4.5999999999999996</v>
      </c>
      <c r="C91">
        <f>IF(INDEX('DLX - EMPL'!$C92:$BB92,1,'Plumbing - EMPL Agg'!C$3)=0,NA(),INDEX('DLX - EMPL'!$C92:$BB92,1,'Plumbing - EMPL Agg'!C$3))</f>
        <v>5.2</v>
      </c>
      <c r="D91">
        <f>IF(INDEX('DLX - EMPL'!$C92:$BB92,1,'Plumbing - EMPL Agg'!D$3)=0,NA(),INDEX('DLX - EMPL'!$C92:$BB92,1,'Plumbing - EMPL Agg'!D$3))</f>
        <v>8.9</v>
      </c>
      <c r="E91">
        <f>IF(INDEX('DLX - EMPL'!$C92:$BB92,1,'Plumbing - EMPL Agg'!E$3)=0,NA(),INDEX('DLX - EMPL'!$C92:$BB92,1,'Plumbing - EMPL Agg'!E$3))</f>
        <v>4.5999999999999996</v>
      </c>
      <c r="F91" s="4">
        <f>'Plumbing - Trade transp utils'!H87</f>
        <v>5.1662279240253248</v>
      </c>
      <c r="G91">
        <f>IF(INDEX('DLX - EMPL'!$C92:$BB92,1,'Plumbing - EMPL Agg'!G$3)=0,NA(),INDEX('DLX - EMPL'!$C92:$BB92,1,'Plumbing - EMPL Agg'!G$3))</f>
        <v>6.5</v>
      </c>
      <c r="H91">
        <f>IF(INDEX('DLX - EMPL'!$C92:$BB92,1,'Plumbing - EMPL Agg'!H$3)=0,NA(),INDEX('DLX - EMPL'!$C92:$BB92,1,'Plumbing - EMPL Agg'!H$3))</f>
        <v>2.9</v>
      </c>
      <c r="I91">
        <f>IF(INDEX('DLX - EMPL'!$C92:$BB92,1,'Plumbing - EMPL Agg'!I$3)=0,NA(),INDEX('DLX - EMPL'!$C92:$BB92,1,'Plumbing - EMPL Agg'!I$3))</f>
        <v>7.8</v>
      </c>
      <c r="J91">
        <f>IF(INDEX('DLX - EMPL'!$C92:$BB92,1,'Plumbing - EMPL Agg'!J$3)=0,NA(),INDEX('DLX - EMPL'!$C92:$BB92,1,'Plumbing - EMPL Agg'!J$3))</f>
        <v>2.2000000000000002</v>
      </c>
      <c r="K91">
        <f>IF(INDEX('DLX - EMPL'!$C92:$BJ92,1,'Plumbing - EMPL Agg'!K$3)=0,NA(),INDEX('DLX - EMPL'!$C92:$BJ92,1,'Plumbing - EMPL Agg'!K$3))</f>
        <v>7116</v>
      </c>
      <c r="L91">
        <f>IF(INDEX('DLX - EMPL'!$C92:$BJ92,1,'Plumbing - EMPL Agg'!L$3)=0,NA(),INDEX('DLX - EMPL'!$C92:$BJ92,1,'Plumbing - EMPL Agg'!L$3))</f>
        <v>6132</v>
      </c>
      <c r="M91">
        <f>IF(INDEX('DLX - EMPL'!$C92:$BJ92,1,'Plumbing - EMPL Agg'!M$3)=0,NA(),INDEX('DLX - EMPL'!$C92:$BJ92,1,'Plumbing - EMPL Agg'!M$3))</f>
        <v>922</v>
      </c>
      <c r="N91">
        <f>IF(INDEX('DLX - EMPL'!$C92:$BJ92,1,'Plumbing - EMPL Agg'!N$3)=0,NA(),INDEX('DLX - EMPL'!$C92:$BJ92,1,'Plumbing - EMPL Agg'!N$3))</f>
        <v>752</v>
      </c>
      <c r="O91" s="5">
        <f>'DLX - EMPL'!H92+'DLX - EMPL'!J92</f>
        <v>1414</v>
      </c>
      <c r="P91">
        <f>IF(INDEX('DLX - EMPL'!$C92:$BJ92,1,'Plumbing - EMPL Agg'!P$3)=0,NA(),INDEX('DLX - EMPL'!$C92:$BJ92,1,'Plumbing - EMPL Agg'!P$3))</f>
        <v>885</v>
      </c>
      <c r="Q91">
        <f>IF(INDEX('DLX - EMPL'!$C92:$BJ92,1,'Plumbing - EMPL Agg'!Q$3)=0,NA(),INDEX('DLX - EMPL'!$C92:$BJ92,1,'Plumbing - EMPL Agg'!Q$3))</f>
        <v>563</v>
      </c>
      <c r="R91">
        <f>IF(INDEX('DLX - EMPL'!$C92:$BJ92,1,'Plumbing - EMPL Agg'!R$3)=0,NA(),INDEX('DLX - EMPL'!$C92:$BJ92,1,'Plumbing - EMPL Agg'!R$3))</f>
        <v>911</v>
      </c>
      <c r="S91">
        <f>IF(INDEX('DLX - EMPL'!$C92:$BJ92,1,'Plumbing - EMPL Agg'!S$3)=0,NA(),INDEX('DLX - EMPL'!$C92:$BJ92,1,'Plumbing - EMPL Agg'!S$3))</f>
        <v>469</v>
      </c>
      <c r="T91">
        <v>7145.6709443573</v>
      </c>
      <c r="U91">
        <v>5539.1997051399703</v>
      </c>
      <c r="V91">
        <v>707.88894416913695</v>
      </c>
      <c r="W91">
        <v>703.23152110208002</v>
      </c>
      <c r="X91">
        <v>1247.59533529072</v>
      </c>
      <c r="Y91">
        <v>773.48173160091699</v>
      </c>
      <c r="Z91">
        <v>567.80657288920702</v>
      </c>
      <c r="AA91">
        <v>819.852718066752</v>
      </c>
      <c r="AB91">
        <v>475.68924000374898</v>
      </c>
    </row>
    <row r="92" spans="1:28" x14ac:dyDescent="0.25">
      <c r="A92" s="7">
        <f>'DLX - EMPL'!B93</f>
        <v>39114</v>
      </c>
      <c r="B92">
        <f>IF(INDEX('DLX - EMPL'!$C93:$BB93,1,'Plumbing - EMPL Agg'!B$3)=0,NA(),INDEX('DLX - EMPL'!$C93:$BB93,1,'Plumbing - EMPL Agg'!B$3))</f>
        <v>4.5</v>
      </c>
      <c r="C92">
        <f>IF(INDEX('DLX - EMPL'!$C93:$BB93,1,'Plumbing - EMPL Agg'!C$3)=0,NA(),INDEX('DLX - EMPL'!$C93:$BB93,1,'Plumbing - EMPL Agg'!C$3))</f>
        <v>5.0999999999999996</v>
      </c>
      <c r="D92">
        <f>IF(INDEX('DLX - EMPL'!$C93:$BB93,1,'Plumbing - EMPL Agg'!D$3)=0,NA(),INDEX('DLX - EMPL'!$C93:$BB93,1,'Plumbing - EMPL Agg'!D$3))</f>
        <v>10.5</v>
      </c>
      <c r="E92">
        <f>IF(INDEX('DLX - EMPL'!$C93:$BB93,1,'Plumbing - EMPL Agg'!E$3)=0,NA(),INDEX('DLX - EMPL'!$C93:$BB93,1,'Plumbing - EMPL Agg'!E$3))</f>
        <v>4.7</v>
      </c>
      <c r="F92" s="4">
        <f>'Plumbing - Trade transp utils'!H88</f>
        <v>4.8634913617194941</v>
      </c>
      <c r="G92">
        <f>IF(INDEX('DLX - EMPL'!$C93:$BB93,1,'Plumbing - EMPL Agg'!G$3)=0,NA(),INDEX('DLX - EMPL'!$C93:$BB93,1,'Plumbing - EMPL Agg'!G$3))</f>
        <v>6</v>
      </c>
      <c r="H92">
        <f>IF(INDEX('DLX - EMPL'!$C93:$BB93,1,'Plumbing - EMPL Agg'!H$3)=0,NA(),INDEX('DLX - EMPL'!$C93:$BB93,1,'Plumbing - EMPL Agg'!H$3))</f>
        <v>2.5</v>
      </c>
      <c r="I92">
        <f>IF(INDEX('DLX - EMPL'!$C93:$BB93,1,'Plumbing - EMPL Agg'!I$3)=0,NA(),INDEX('DLX - EMPL'!$C93:$BB93,1,'Plumbing - EMPL Agg'!I$3))</f>
        <v>7.4</v>
      </c>
      <c r="J92">
        <f>IF(INDEX('DLX - EMPL'!$C93:$BB93,1,'Plumbing - EMPL Agg'!J$3)=0,NA(),INDEX('DLX - EMPL'!$C93:$BB93,1,'Plumbing - EMPL Agg'!J$3))</f>
        <v>1.9</v>
      </c>
      <c r="K92">
        <f>IF(INDEX('DLX - EMPL'!$C93:$BJ93,1,'Plumbing - EMPL Agg'!K$3)=0,NA(),INDEX('DLX - EMPL'!$C93:$BJ93,1,'Plumbing - EMPL Agg'!K$3))</f>
        <v>6927</v>
      </c>
      <c r="L92">
        <f>IF(INDEX('DLX - EMPL'!$C93:$BJ93,1,'Plumbing - EMPL Agg'!L$3)=0,NA(),INDEX('DLX - EMPL'!$C93:$BJ93,1,'Plumbing - EMPL Agg'!L$3))</f>
        <v>6074</v>
      </c>
      <c r="M92">
        <f>IF(INDEX('DLX - EMPL'!$C93:$BJ93,1,'Plumbing - EMPL Agg'!M$3)=0,NA(),INDEX('DLX - EMPL'!$C93:$BJ93,1,'Plumbing - EMPL Agg'!M$3))</f>
        <v>1086</v>
      </c>
      <c r="N92">
        <f>IF(INDEX('DLX - EMPL'!$C93:$BJ93,1,'Plumbing - EMPL Agg'!N$3)=0,NA(),INDEX('DLX - EMPL'!$C93:$BJ93,1,'Plumbing - EMPL Agg'!N$3))</f>
        <v>774</v>
      </c>
      <c r="O92" s="5">
        <f>'DLX - EMPL'!H93+'DLX - EMPL'!J93</f>
        <v>1296</v>
      </c>
      <c r="P92">
        <f>IF(INDEX('DLX - EMPL'!$C93:$BJ93,1,'Plumbing - EMPL Agg'!P$3)=0,NA(),INDEX('DLX - EMPL'!$C93:$BJ93,1,'Plumbing - EMPL Agg'!P$3))</f>
        <v>825</v>
      </c>
      <c r="Q92">
        <f>IF(INDEX('DLX - EMPL'!$C93:$BJ93,1,'Plumbing - EMPL Agg'!Q$3)=0,NA(),INDEX('DLX - EMPL'!$C93:$BJ93,1,'Plumbing - EMPL Agg'!Q$3))</f>
        <v>489</v>
      </c>
      <c r="R92">
        <f>IF(INDEX('DLX - EMPL'!$C93:$BJ93,1,'Plumbing - EMPL Agg'!R$3)=0,NA(),INDEX('DLX - EMPL'!$C93:$BJ93,1,'Plumbing - EMPL Agg'!R$3))</f>
        <v>879</v>
      </c>
      <c r="S92">
        <f>IF(INDEX('DLX - EMPL'!$C93:$BJ93,1,'Plumbing - EMPL Agg'!S$3)=0,NA(),INDEX('DLX - EMPL'!$C93:$BJ93,1,'Plumbing - EMPL Agg'!S$3))</f>
        <v>396</v>
      </c>
      <c r="T92">
        <v>6895.1255827267696</v>
      </c>
      <c r="U92">
        <v>5508.9323762456797</v>
      </c>
      <c r="V92">
        <v>815.65561374688104</v>
      </c>
      <c r="W92">
        <v>714.54413177628101</v>
      </c>
      <c r="X92">
        <v>1202.19841380616</v>
      </c>
      <c r="Y92">
        <v>742.86597716005895</v>
      </c>
      <c r="Z92">
        <v>529.18090977575105</v>
      </c>
      <c r="AA92">
        <v>821.19538871590498</v>
      </c>
      <c r="AB92">
        <v>461.09273150183702</v>
      </c>
    </row>
    <row r="93" spans="1:28" x14ac:dyDescent="0.25">
      <c r="A93" s="7">
        <f>'DLX - EMPL'!B94</f>
        <v>39142</v>
      </c>
      <c r="B93">
        <f>IF(INDEX('DLX - EMPL'!$C94:$BB94,1,'Plumbing - EMPL Agg'!B$3)=0,NA(),INDEX('DLX - EMPL'!$C94:$BB94,1,'Plumbing - EMPL Agg'!B$3))</f>
        <v>4.4000000000000004</v>
      </c>
      <c r="C93">
        <f>IF(INDEX('DLX - EMPL'!$C94:$BB94,1,'Plumbing - EMPL Agg'!C$3)=0,NA(),INDEX('DLX - EMPL'!$C94:$BB94,1,'Plumbing - EMPL Agg'!C$3))</f>
        <v>4.7</v>
      </c>
      <c r="D93">
        <f>IF(INDEX('DLX - EMPL'!$C94:$BB94,1,'Plumbing - EMPL Agg'!D$3)=0,NA(),INDEX('DLX - EMPL'!$C94:$BB94,1,'Plumbing - EMPL Agg'!D$3))</f>
        <v>9</v>
      </c>
      <c r="E93">
        <f>IF(INDEX('DLX - EMPL'!$C94:$BB94,1,'Plumbing - EMPL Agg'!E$3)=0,NA(),INDEX('DLX - EMPL'!$C94:$BB94,1,'Plumbing - EMPL Agg'!E$3))</f>
        <v>4.5</v>
      </c>
      <c r="F93" s="4">
        <f>'Plumbing - Trade transp utils'!H89</f>
        <v>4.3736479104069934</v>
      </c>
      <c r="G93">
        <f>IF(INDEX('DLX - EMPL'!$C94:$BB94,1,'Plumbing - EMPL Agg'!G$3)=0,NA(),INDEX('DLX - EMPL'!$C94:$BB94,1,'Plumbing - EMPL Agg'!G$3))</f>
        <v>5.7</v>
      </c>
      <c r="H93">
        <f>IF(INDEX('DLX - EMPL'!$C94:$BB94,1,'Plumbing - EMPL Agg'!H$3)=0,NA(),INDEX('DLX - EMPL'!$C94:$BB94,1,'Plumbing - EMPL Agg'!H$3))</f>
        <v>2.5</v>
      </c>
      <c r="I93">
        <f>IF(INDEX('DLX - EMPL'!$C94:$BB94,1,'Plumbing - EMPL Agg'!I$3)=0,NA(),INDEX('DLX - EMPL'!$C94:$BB94,1,'Plumbing - EMPL Agg'!I$3))</f>
        <v>7</v>
      </c>
      <c r="J93">
        <f>IF(INDEX('DLX - EMPL'!$C94:$BB94,1,'Plumbing - EMPL Agg'!J$3)=0,NA(),INDEX('DLX - EMPL'!$C94:$BB94,1,'Plumbing - EMPL Agg'!J$3))</f>
        <v>1.9</v>
      </c>
      <c r="K93">
        <f>IF(INDEX('DLX - EMPL'!$C94:$BJ94,1,'Plumbing - EMPL Agg'!K$3)=0,NA(),INDEX('DLX - EMPL'!$C94:$BJ94,1,'Plumbing - EMPL Agg'!K$3))</f>
        <v>6731</v>
      </c>
      <c r="L93">
        <f>IF(INDEX('DLX - EMPL'!$C94:$BJ94,1,'Plumbing - EMPL Agg'!L$3)=0,NA(),INDEX('DLX - EMPL'!$C94:$BJ94,1,'Plumbing - EMPL Agg'!L$3))</f>
        <v>5534</v>
      </c>
      <c r="M93">
        <f>IF(INDEX('DLX - EMPL'!$C94:$BJ94,1,'Plumbing - EMPL Agg'!M$3)=0,NA(),INDEX('DLX - EMPL'!$C94:$BJ94,1,'Plumbing - EMPL Agg'!M$3))</f>
        <v>924</v>
      </c>
      <c r="N93">
        <f>IF(INDEX('DLX - EMPL'!$C94:$BJ94,1,'Plumbing - EMPL Agg'!N$3)=0,NA(),INDEX('DLX - EMPL'!$C94:$BJ94,1,'Plumbing - EMPL Agg'!N$3))</f>
        <v>742</v>
      </c>
      <c r="O93" s="5">
        <f>'DLX - EMPL'!H94+'DLX - EMPL'!J94</f>
        <v>1145</v>
      </c>
      <c r="P93">
        <f>IF(INDEX('DLX - EMPL'!$C94:$BJ94,1,'Plumbing - EMPL Agg'!P$3)=0,NA(),INDEX('DLX - EMPL'!$C94:$BJ94,1,'Plumbing - EMPL Agg'!P$3))</f>
        <v>775</v>
      </c>
      <c r="Q93">
        <f>IF(INDEX('DLX - EMPL'!$C94:$BJ94,1,'Plumbing - EMPL Agg'!Q$3)=0,NA(),INDEX('DLX - EMPL'!$C94:$BJ94,1,'Plumbing - EMPL Agg'!Q$3))</f>
        <v>495</v>
      </c>
      <c r="R93">
        <f>IF(INDEX('DLX - EMPL'!$C94:$BJ94,1,'Plumbing - EMPL Agg'!R$3)=0,NA(),INDEX('DLX - EMPL'!$C94:$BJ94,1,'Plumbing - EMPL Agg'!R$3))</f>
        <v>845</v>
      </c>
      <c r="S93">
        <f>IF(INDEX('DLX - EMPL'!$C94:$BJ94,1,'Plumbing - EMPL Agg'!S$3)=0,NA(),INDEX('DLX - EMPL'!$C94:$BJ94,1,'Plumbing - EMPL Agg'!S$3))</f>
        <v>417</v>
      </c>
      <c r="T93">
        <v>6770.5213022949201</v>
      </c>
      <c r="U93">
        <v>5245.81867621744</v>
      </c>
      <c r="V93">
        <v>722.77989291594304</v>
      </c>
      <c r="W93">
        <v>698.23201473549204</v>
      </c>
      <c r="X93">
        <v>1138.1432803570999</v>
      </c>
      <c r="Y93">
        <v>717.96028971131398</v>
      </c>
      <c r="Z93">
        <v>518.45598663865405</v>
      </c>
      <c r="AA93">
        <v>838.93713361648497</v>
      </c>
      <c r="AB93">
        <v>471.63941922175599</v>
      </c>
    </row>
    <row r="94" spans="1:28" x14ac:dyDescent="0.25">
      <c r="A94" s="7">
        <f>'DLX - EMPL'!B95</f>
        <v>39173</v>
      </c>
      <c r="B94">
        <f>IF(INDEX('DLX - EMPL'!$C95:$BB95,1,'Plumbing - EMPL Agg'!B$3)=0,NA(),INDEX('DLX - EMPL'!$C95:$BB95,1,'Plumbing - EMPL Agg'!B$3))</f>
        <v>4.5</v>
      </c>
      <c r="C94">
        <f>IF(INDEX('DLX - EMPL'!$C95:$BB95,1,'Plumbing - EMPL Agg'!C$3)=0,NA(),INDEX('DLX - EMPL'!$C95:$BB95,1,'Plumbing - EMPL Agg'!C$3))</f>
        <v>4.5</v>
      </c>
      <c r="D94">
        <f>IF(INDEX('DLX - EMPL'!$C95:$BB95,1,'Plumbing - EMPL Agg'!D$3)=0,NA(),INDEX('DLX - EMPL'!$C95:$BB95,1,'Plumbing - EMPL Agg'!D$3))</f>
        <v>8.6</v>
      </c>
      <c r="E94">
        <f>IF(INDEX('DLX - EMPL'!$C95:$BB95,1,'Plumbing - EMPL Agg'!E$3)=0,NA(),INDEX('DLX - EMPL'!$C95:$BB95,1,'Plumbing - EMPL Agg'!E$3))</f>
        <v>4.5999999999999996</v>
      </c>
      <c r="F94" s="4">
        <f>'Plumbing - Trade transp utils'!H90</f>
        <v>3.9704562453253551</v>
      </c>
      <c r="G94">
        <f>IF(INDEX('DLX - EMPL'!$C95:$BB95,1,'Plumbing - EMPL Agg'!G$3)=0,NA(),INDEX('DLX - EMPL'!$C95:$BB95,1,'Plumbing - EMPL Agg'!G$3))</f>
        <v>5</v>
      </c>
      <c r="H94">
        <f>IF(INDEX('DLX - EMPL'!$C95:$BB95,1,'Plumbing - EMPL Agg'!H$3)=0,NA(),INDEX('DLX - EMPL'!$C95:$BB95,1,'Plumbing - EMPL Agg'!H$3))</f>
        <v>2.9</v>
      </c>
      <c r="I94">
        <f>IF(INDEX('DLX - EMPL'!$C95:$BB95,1,'Plumbing - EMPL Agg'!I$3)=0,NA(),INDEX('DLX - EMPL'!$C95:$BB95,1,'Plumbing - EMPL Agg'!I$3))</f>
        <v>6.9</v>
      </c>
      <c r="J94">
        <f>IF(INDEX('DLX - EMPL'!$C95:$BB95,1,'Plumbing - EMPL Agg'!J$3)=0,NA(),INDEX('DLX - EMPL'!$C95:$BB95,1,'Plumbing - EMPL Agg'!J$3))</f>
        <v>1.8</v>
      </c>
      <c r="K94">
        <f>IF(INDEX('DLX - EMPL'!$C95:$BJ95,1,'Plumbing - EMPL Agg'!K$3)=0,NA(),INDEX('DLX - EMPL'!$C95:$BJ95,1,'Plumbing - EMPL Agg'!K$3))</f>
        <v>6850</v>
      </c>
      <c r="L94">
        <f>IF(INDEX('DLX - EMPL'!$C95:$BJ95,1,'Plumbing - EMPL Agg'!L$3)=0,NA(),INDEX('DLX - EMPL'!$C95:$BJ95,1,'Plumbing - EMPL Agg'!L$3))</f>
        <v>5276</v>
      </c>
      <c r="M94">
        <f>IF(INDEX('DLX - EMPL'!$C95:$BJ95,1,'Plumbing - EMPL Agg'!M$3)=0,NA(),INDEX('DLX - EMPL'!$C95:$BJ95,1,'Plumbing - EMPL Agg'!M$3))</f>
        <v>853</v>
      </c>
      <c r="N94">
        <f>IF(INDEX('DLX - EMPL'!$C95:$BJ95,1,'Plumbing - EMPL Agg'!N$3)=0,NA(),INDEX('DLX - EMPL'!$C95:$BJ95,1,'Plumbing - EMPL Agg'!N$3))</f>
        <v>749</v>
      </c>
      <c r="O94" s="5">
        <f>'DLX - EMPL'!H95+'DLX - EMPL'!J95</f>
        <v>1060</v>
      </c>
      <c r="P94">
        <f>IF(INDEX('DLX - EMPL'!$C95:$BJ95,1,'Plumbing - EMPL Agg'!P$3)=0,NA(),INDEX('DLX - EMPL'!$C95:$BJ95,1,'Plumbing - EMPL Agg'!P$3))</f>
        <v>689</v>
      </c>
      <c r="Q94">
        <f>IF(INDEX('DLX - EMPL'!$C95:$BJ95,1,'Plumbing - EMPL Agg'!Q$3)=0,NA(),INDEX('DLX - EMPL'!$C95:$BJ95,1,'Plumbing - EMPL Agg'!Q$3))</f>
        <v>555</v>
      </c>
      <c r="R94">
        <f>IF(INDEX('DLX - EMPL'!$C95:$BJ95,1,'Plumbing - EMPL Agg'!R$3)=0,NA(),INDEX('DLX - EMPL'!$C95:$BJ95,1,'Plumbing - EMPL Agg'!R$3))</f>
        <v>822</v>
      </c>
      <c r="S94">
        <f>IF(INDEX('DLX - EMPL'!$C95:$BJ95,1,'Plumbing - EMPL Agg'!S$3)=0,NA(),INDEX('DLX - EMPL'!$C95:$BJ95,1,'Plumbing - EMPL Agg'!S$3))</f>
        <v>402</v>
      </c>
      <c r="T94">
        <v>6840.9470543295502</v>
      </c>
      <c r="U94">
        <v>5392.1033404851496</v>
      </c>
      <c r="V94">
        <v>821.72299525173798</v>
      </c>
      <c r="W94">
        <v>733.76720521379696</v>
      </c>
      <c r="X94">
        <v>1090.6047201777801</v>
      </c>
      <c r="Y94">
        <v>753.59943344432497</v>
      </c>
      <c r="Z94">
        <v>593.91940492855394</v>
      </c>
      <c r="AA94">
        <v>854.43591986127603</v>
      </c>
      <c r="AB94">
        <v>504.74609187531399</v>
      </c>
    </row>
    <row r="95" spans="1:28" x14ac:dyDescent="0.25">
      <c r="A95" s="7">
        <f>'DLX - EMPL'!B96</f>
        <v>39203</v>
      </c>
      <c r="B95">
        <f>IF(INDEX('DLX - EMPL'!$C96:$BB96,1,'Plumbing - EMPL Agg'!B$3)=0,NA(),INDEX('DLX - EMPL'!$C96:$BB96,1,'Plumbing - EMPL Agg'!B$3))</f>
        <v>4.4000000000000004</v>
      </c>
      <c r="C95">
        <f>IF(INDEX('DLX - EMPL'!$C96:$BB96,1,'Plumbing - EMPL Agg'!C$3)=0,NA(),INDEX('DLX - EMPL'!$C96:$BB96,1,'Plumbing - EMPL Agg'!C$3))</f>
        <v>4.4000000000000004</v>
      </c>
      <c r="D95">
        <f>IF(INDEX('DLX - EMPL'!$C96:$BB96,1,'Plumbing - EMPL Agg'!D$3)=0,NA(),INDEX('DLX - EMPL'!$C96:$BB96,1,'Plumbing - EMPL Agg'!D$3))</f>
        <v>6.9</v>
      </c>
      <c r="E95">
        <f>IF(INDEX('DLX - EMPL'!$C96:$BB96,1,'Plumbing - EMPL Agg'!E$3)=0,NA(),INDEX('DLX - EMPL'!$C96:$BB96,1,'Plumbing - EMPL Agg'!E$3))</f>
        <v>3.9</v>
      </c>
      <c r="F95" s="4">
        <f>'Plumbing - Trade transp utils'!H91</f>
        <v>3.873811070463947</v>
      </c>
      <c r="G95">
        <f>IF(INDEX('DLX - EMPL'!$C96:$BB96,1,'Plumbing - EMPL Agg'!G$3)=0,NA(),INDEX('DLX - EMPL'!$C96:$BB96,1,'Plumbing - EMPL Agg'!G$3))</f>
        <v>5.4</v>
      </c>
      <c r="H95">
        <f>IF(INDEX('DLX - EMPL'!$C96:$BB96,1,'Plumbing - EMPL Agg'!H$3)=0,NA(),INDEX('DLX - EMPL'!$C96:$BB96,1,'Plumbing - EMPL Agg'!H$3))</f>
        <v>3.3</v>
      </c>
      <c r="I95">
        <f>IF(INDEX('DLX - EMPL'!$C96:$BB96,1,'Plumbing - EMPL Agg'!I$3)=0,NA(),INDEX('DLX - EMPL'!$C96:$BB96,1,'Plumbing - EMPL Agg'!I$3))</f>
        <v>6.8</v>
      </c>
      <c r="J95">
        <f>IF(INDEX('DLX - EMPL'!$C96:$BB96,1,'Plumbing - EMPL Agg'!J$3)=0,NA(),INDEX('DLX - EMPL'!$C96:$BB96,1,'Plumbing - EMPL Agg'!J$3))</f>
        <v>1.9</v>
      </c>
      <c r="K95">
        <f>IF(INDEX('DLX - EMPL'!$C96:$BJ96,1,'Plumbing - EMPL Agg'!K$3)=0,NA(),INDEX('DLX - EMPL'!$C96:$BJ96,1,'Plumbing - EMPL Agg'!K$3))</f>
        <v>6766</v>
      </c>
      <c r="L95">
        <f>IF(INDEX('DLX - EMPL'!$C96:$BJ96,1,'Plumbing - EMPL Agg'!L$3)=0,NA(),INDEX('DLX - EMPL'!$C96:$BJ96,1,'Plumbing - EMPL Agg'!L$3))</f>
        <v>5188</v>
      </c>
      <c r="M95">
        <f>IF(INDEX('DLX - EMPL'!$C96:$BJ96,1,'Plumbing - EMPL Agg'!M$3)=0,NA(),INDEX('DLX - EMPL'!$C96:$BJ96,1,'Plumbing - EMPL Agg'!M$3))</f>
        <v>676</v>
      </c>
      <c r="N95">
        <f>IF(INDEX('DLX - EMPL'!$C96:$BJ96,1,'Plumbing - EMPL Agg'!N$3)=0,NA(),INDEX('DLX - EMPL'!$C96:$BJ96,1,'Plumbing - EMPL Agg'!N$3))</f>
        <v>651</v>
      </c>
      <c r="O95" s="5">
        <f>'DLX - EMPL'!H96+'DLX - EMPL'!J96</f>
        <v>1011</v>
      </c>
      <c r="P95">
        <f>IF(INDEX('DLX - EMPL'!$C96:$BJ96,1,'Plumbing - EMPL Agg'!P$3)=0,NA(),INDEX('DLX - EMPL'!$C96:$BJ96,1,'Plumbing - EMPL Agg'!P$3))</f>
        <v>743</v>
      </c>
      <c r="Q95">
        <f>IF(INDEX('DLX - EMPL'!$C96:$BJ96,1,'Plumbing - EMPL Agg'!Q$3)=0,NA(),INDEX('DLX - EMPL'!$C96:$BJ96,1,'Plumbing - EMPL Agg'!Q$3))</f>
        <v>622</v>
      </c>
      <c r="R95">
        <f>IF(INDEX('DLX - EMPL'!$C96:$BJ96,1,'Plumbing - EMPL Agg'!R$3)=0,NA(),INDEX('DLX - EMPL'!$C96:$BJ96,1,'Plumbing - EMPL Agg'!R$3))</f>
        <v>831</v>
      </c>
      <c r="S95">
        <f>IF(INDEX('DLX - EMPL'!$C96:$BJ96,1,'Plumbing - EMPL Agg'!S$3)=0,NA(),INDEX('DLX - EMPL'!$C96:$BJ96,1,'Plumbing - EMPL Agg'!S$3))</f>
        <v>424</v>
      </c>
      <c r="T95">
        <v>6751.5111994217204</v>
      </c>
      <c r="U95">
        <v>5345.6325789186203</v>
      </c>
      <c r="V95">
        <v>740.75106670741798</v>
      </c>
      <c r="W95">
        <v>665.17454964603598</v>
      </c>
      <c r="X95">
        <v>1041.3258853611601</v>
      </c>
      <c r="Y95">
        <v>762.63730110232598</v>
      </c>
      <c r="Z95">
        <v>655.764297445892</v>
      </c>
      <c r="AA95">
        <v>838.03466278210999</v>
      </c>
      <c r="AB95">
        <v>491.29735766554001</v>
      </c>
    </row>
    <row r="96" spans="1:28" x14ac:dyDescent="0.25">
      <c r="A96" s="7">
        <f>'DLX - EMPL'!B97</f>
        <v>39234</v>
      </c>
      <c r="B96">
        <f>IF(INDEX('DLX - EMPL'!$C97:$BB97,1,'Plumbing - EMPL Agg'!B$3)=0,NA(),INDEX('DLX - EMPL'!$C97:$BB97,1,'Plumbing - EMPL Agg'!B$3))</f>
        <v>4.5999999999999996</v>
      </c>
      <c r="C96">
        <f>IF(INDEX('DLX - EMPL'!$C97:$BB97,1,'Plumbing - EMPL Agg'!C$3)=0,NA(),INDEX('DLX - EMPL'!$C97:$BB97,1,'Plumbing - EMPL Agg'!C$3))</f>
        <v>4.5999999999999996</v>
      </c>
      <c r="D96">
        <f>IF(INDEX('DLX - EMPL'!$C97:$BB97,1,'Plumbing - EMPL Agg'!D$3)=0,NA(),INDEX('DLX - EMPL'!$C97:$BB97,1,'Plumbing - EMPL Agg'!D$3))</f>
        <v>5.9</v>
      </c>
      <c r="E96">
        <f>IF(INDEX('DLX - EMPL'!$C97:$BB97,1,'Plumbing - EMPL Agg'!E$3)=0,NA(),INDEX('DLX - EMPL'!$C97:$BB97,1,'Plumbing - EMPL Agg'!E$3))</f>
        <v>4</v>
      </c>
      <c r="F96" s="4">
        <f>'Plumbing - Trade transp utils'!H92</f>
        <v>4.4700621649179357</v>
      </c>
      <c r="G96">
        <f>IF(INDEX('DLX - EMPL'!$C97:$BB97,1,'Plumbing - EMPL Agg'!G$3)=0,NA(),INDEX('DLX - EMPL'!$C97:$BB97,1,'Plumbing - EMPL Agg'!G$3))</f>
        <v>5.2</v>
      </c>
      <c r="H96">
        <f>IF(INDEX('DLX - EMPL'!$C97:$BB97,1,'Plumbing - EMPL Agg'!H$3)=0,NA(),INDEX('DLX - EMPL'!$C97:$BB97,1,'Plumbing - EMPL Agg'!H$3))</f>
        <v>3.4</v>
      </c>
      <c r="I96">
        <f>IF(INDEX('DLX - EMPL'!$C97:$BB97,1,'Plumbing - EMPL Agg'!I$3)=0,NA(),INDEX('DLX - EMPL'!$C97:$BB97,1,'Plumbing - EMPL Agg'!I$3))</f>
        <v>7.2</v>
      </c>
      <c r="J96">
        <f>IF(INDEX('DLX - EMPL'!$C97:$BB97,1,'Plumbing - EMPL Agg'!J$3)=0,NA(),INDEX('DLX - EMPL'!$C97:$BB97,1,'Plumbing - EMPL Agg'!J$3))</f>
        <v>2.7</v>
      </c>
      <c r="K96">
        <f>IF(INDEX('DLX - EMPL'!$C97:$BJ97,1,'Plumbing - EMPL Agg'!K$3)=0,NA(),INDEX('DLX - EMPL'!$C97:$BJ97,1,'Plumbing - EMPL Agg'!K$3))</f>
        <v>6979</v>
      </c>
      <c r="L96">
        <f>IF(INDEX('DLX - EMPL'!$C97:$BJ97,1,'Plumbing - EMPL Agg'!L$3)=0,NA(),INDEX('DLX - EMPL'!$C97:$BJ97,1,'Plumbing - EMPL Agg'!L$3))</f>
        <v>5472</v>
      </c>
      <c r="M96">
        <f>IF(INDEX('DLX - EMPL'!$C97:$BJ97,1,'Plumbing - EMPL Agg'!M$3)=0,NA(),INDEX('DLX - EMPL'!$C97:$BJ97,1,'Plumbing - EMPL Agg'!M$3))</f>
        <v>600</v>
      </c>
      <c r="N96">
        <f>IF(INDEX('DLX - EMPL'!$C97:$BJ97,1,'Plumbing - EMPL Agg'!N$3)=0,NA(),INDEX('DLX - EMPL'!$C97:$BJ97,1,'Plumbing - EMPL Agg'!N$3))</f>
        <v>653</v>
      </c>
      <c r="O96" s="5">
        <f>'DLX - EMPL'!H97+'DLX - EMPL'!J97</f>
        <v>1221</v>
      </c>
      <c r="P96">
        <f>IF(INDEX('DLX - EMPL'!$C97:$BJ97,1,'Plumbing - EMPL Agg'!P$3)=0,NA(),INDEX('DLX - EMPL'!$C97:$BJ97,1,'Plumbing - EMPL Agg'!P$3))</f>
        <v>722</v>
      </c>
      <c r="Q96">
        <f>IF(INDEX('DLX - EMPL'!$C97:$BJ97,1,'Plumbing - EMPL Agg'!Q$3)=0,NA(),INDEX('DLX - EMPL'!$C97:$BJ97,1,'Plumbing - EMPL Agg'!Q$3))</f>
        <v>653</v>
      </c>
      <c r="R96">
        <f>IF(INDEX('DLX - EMPL'!$C97:$BJ97,1,'Plumbing - EMPL Agg'!R$3)=0,NA(),INDEX('DLX - EMPL'!$C97:$BJ97,1,'Plumbing - EMPL Agg'!R$3))</f>
        <v>917</v>
      </c>
      <c r="S96">
        <f>IF(INDEX('DLX - EMPL'!$C97:$BJ97,1,'Plumbing - EMPL Agg'!S$3)=0,NA(),INDEX('DLX - EMPL'!$C97:$BJ97,1,'Plumbing - EMPL Agg'!S$3))</f>
        <v>572</v>
      </c>
      <c r="T96">
        <v>6960.7368312092003</v>
      </c>
      <c r="U96">
        <v>5482.72468389608</v>
      </c>
      <c r="V96">
        <v>718.90942832721805</v>
      </c>
      <c r="W96">
        <v>684.449003643217</v>
      </c>
      <c r="X96">
        <v>1195.36621092512</v>
      </c>
      <c r="Y96">
        <v>727.96407106220397</v>
      </c>
      <c r="Z96">
        <v>591.84440625552497</v>
      </c>
      <c r="AA96">
        <v>868.41020253486602</v>
      </c>
      <c r="AB96">
        <v>473.54934733047202</v>
      </c>
    </row>
    <row r="97" spans="1:28" x14ac:dyDescent="0.25">
      <c r="A97" s="7">
        <f>'DLX - EMPL'!B98</f>
        <v>39264</v>
      </c>
      <c r="B97">
        <f>IF(INDEX('DLX - EMPL'!$C98:$BB98,1,'Plumbing - EMPL Agg'!B$3)=0,NA(),INDEX('DLX - EMPL'!$C98:$BB98,1,'Plumbing - EMPL Agg'!B$3))</f>
        <v>4.7</v>
      </c>
      <c r="C97">
        <f>IF(INDEX('DLX - EMPL'!$C98:$BB98,1,'Plumbing - EMPL Agg'!C$3)=0,NA(),INDEX('DLX - EMPL'!$C98:$BB98,1,'Plumbing - EMPL Agg'!C$3))</f>
        <v>4.7</v>
      </c>
      <c r="D97">
        <f>IF(INDEX('DLX - EMPL'!$C98:$BB98,1,'Plumbing - EMPL Agg'!D$3)=0,NA(),INDEX('DLX - EMPL'!$C98:$BB98,1,'Plumbing - EMPL Agg'!D$3))</f>
        <v>5.9</v>
      </c>
      <c r="E97">
        <f>IF(INDEX('DLX - EMPL'!$C98:$BB98,1,'Plumbing - EMPL Agg'!E$3)=0,NA(),INDEX('DLX - EMPL'!$C98:$BB98,1,'Plumbing - EMPL Agg'!E$3))</f>
        <v>3.7</v>
      </c>
      <c r="F97" s="4">
        <f>'Plumbing - Trade transp utils'!H93</f>
        <v>5.1736187845303867</v>
      </c>
      <c r="G97">
        <f>IF(INDEX('DLX - EMPL'!$C98:$BB98,1,'Plumbing - EMPL Agg'!G$3)=0,NA(),INDEX('DLX - EMPL'!$C98:$BB98,1,'Plumbing - EMPL Agg'!G$3))</f>
        <v>5.2</v>
      </c>
      <c r="H97">
        <f>IF(INDEX('DLX - EMPL'!$C98:$BB98,1,'Plumbing - EMPL Agg'!H$3)=0,NA(),INDEX('DLX - EMPL'!$C98:$BB98,1,'Plumbing - EMPL Agg'!H$3))</f>
        <v>3.5</v>
      </c>
      <c r="I97">
        <f>IF(INDEX('DLX - EMPL'!$C98:$BB98,1,'Plumbing - EMPL Agg'!I$3)=0,NA(),INDEX('DLX - EMPL'!$C98:$BB98,1,'Plumbing - EMPL Agg'!I$3))</f>
        <v>7.3</v>
      </c>
      <c r="J97">
        <f>IF(INDEX('DLX - EMPL'!$C98:$BB98,1,'Plumbing - EMPL Agg'!J$3)=0,NA(),INDEX('DLX - EMPL'!$C98:$BB98,1,'Plumbing - EMPL Agg'!J$3))</f>
        <v>3.3</v>
      </c>
      <c r="K97">
        <f>IF(INDEX('DLX - EMPL'!$C98:$BJ98,1,'Plumbing - EMPL Agg'!K$3)=0,NA(),INDEX('DLX - EMPL'!$C98:$BJ98,1,'Plumbing - EMPL Agg'!K$3))</f>
        <v>7149</v>
      </c>
      <c r="L97">
        <f>IF(INDEX('DLX - EMPL'!$C98:$BJ98,1,'Plumbing - EMPL Agg'!L$3)=0,NA(),INDEX('DLX - EMPL'!$C98:$BJ98,1,'Plumbing - EMPL Agg'!L$3))</f>
        <v>5659</v>
      </c>
      <c r="M97">
        <f>IF(INDEX('DLX - EMPL'!$C98:$BJ98,1,'Plumbing - EMPL Agg'!M$3)=0,NA(),INDEX('DLX - EMPL'!$C98:$BJ98,1,'Plumbing - EMPL Agg'!M$3))</f>
        <v>617</v>
      </c>
      <c r="N97">
        <f>IF(INDEX('DLX - EMPL'!$C98:$BJ98,1,'Plumbing - EMPL Agg'!N$3)=0,NA(),INDEX('DLX - EMPL'!$C98:$BJ98,1,'Plumbing - EMPL Agg'!N$3))</f>
        <v>621</v>
      </c>
      <c r="O97" s="5">
        <f>'DLX - EMPL'!H98+'DLX - EMPL'!J98</f>
        <v>1398</v>
      </c>
      <c r="P97">
        <f>IF(INDEX('DLX - EMPL'!$C98:$BJ98,1,'Plumbing - EMPL Agg'!P$3)=0,NA(),INDEX('DLX - EMPL'!$C98:$BJ98,1,'Plumbing - EMPL Agg'!P$3))</f>
        <v>743</v>
      </c>
      <c r="Q97">
        <f>IF(INDEX('DLX - EMPL'!$C98:$BJ98,1,'Plumbing - EMPL Agg'!Q$3)=0,NA(),INDEX('DLX - EMPL'!$C98:$BJ98,1,'Plumbing - EMPL Agg'!Q$3))</f>
        <v>665</v>
      </c>
      <c r="R97">
        <f>IF(INDEX('DLX - EMPL'!$C98:$BJ98,1,'Plumbing - EMPL Agg'!R$3)=0,NA(),INDEX('DLX - EMPL'!$C98:$BJ98,1,'Plumbing - EMPL Agg'!R$3))</f>
        <v>920</v>
      </c>
      <c r="S97">
        <f>IF(INDEX('DLX - EMPL'!$C98:$BJ98,1,'Plumbing - EMPL Agg'!S$3)=0,NA(),INDEX('DLX - EMPL'!$C98:$BJ98,1,'Plumbing - EMPL Agg'!S$3))</f>
        <v>704</v>
      </c>
      <c r="T97">
        <v>7098.79604989158</v>
      </c>
      <c r="U97">
        <v>5611.7142363706098</v>
      </c>
      <c r="V97">
        <v>740.37076396334101</v>
      </c>
      <c r="W97">
        <v>612.83877460368797</v>
      </c>
      <c r="X97">
        <v>1329.05637987153</v>
      </c>
      <c r="Y97">
        <v>756.52833719048999</v>
      </c>
      <c r="Z97">
        <v>586.12459355170904</v>
      </c>
      <c r="AA97">
        <v>904.79547495424299</v>
      </c>
      <c r="AB97">
        <v>521.73833039141402</v>
      </c>
    </row>
    <row r="98" spans="1:28" x14ac:dyDescent="0.25">
      <c r="A98" s="7">
        <f>'DLX - EMPL'!B99</f>
        <v>39295</v>
      </c>
      <c r="B98">
        <f>IF(INDEX('DLX - EMPL'!$C99:$BB99,1,'Plumbing - EMPL Agg'!B$3)=0,NA(),INDEX('DLX - EMPL'!$C99:$BB99,1,'Plumbing - EMPL Agg'!B$3))</f>
        <v>4.5999999999999996</v>
      </c>
      <c r="C98">
        <f>IF(INDEX('DLX - EMPL'!$C99:$BB99,1,'Plumbing - EMPL Agg'!C$3)=0,NA(),INDEX('DLX - EMPL'!$C99:$BB99,1,'Plumbing - EMPL Agg'!C$3))</f>
        <v>4.5</v>
      </c>
      <c r="D98">
        <f>IF(INDEX('DLX - EMPL'!$C99:$BB99,1,'Plumbing - EMPL Agg'!D$3)=0,NA(),INDEX('DLX - EMPL'!$C99:$BB99,1,'Plumbing - EMPL Agg'!D$3))</f>
        <v>5.3</v>
      </c>
      <c r="E98">
        <f>IF(INDEX('DLX - EMPL'!$C99:$BB99,1,'Plumbing - EMPL Agg'!E$3)=0,NA(),INDEX('DLX - EMPL'!$C99:$BB99,1,'Plumbing - EMPL Agg'!E$3))</f>
        <v>3.6</v>
      </c>
      <c r="F98" s="4">
        <f>'Plumbing - Trade transp utils'!H94</f>
        <v>4.6390976176837277</v>
      </c>
      <c r="G98">
        <f>IF(INDEX('DLX - EMPL'!$C99:$BB99,1,'Plumbing - EMPL Agg'!G$3)=0,NA(),INDEX('DLX - EMPL'!$C99:$BB99,1,'Plumbing - EMPL Agg'!G$3))</f>
        <v>4.9000000000000004</v>
      </c>
      <c r="H98">
        <f>IF(INDEX('DLX - EMPL'!$C99:$BB99,1,'Plumbing - EMPL Agg'!H$3)=0,NA(),INDEX('DLX - EMPL'!$C99:$BB99,1,'Plumbing - EMPL Agg'!H$3))</f>
        <v>3.4</v>
      </c>
      <c r="I98">
        <f>IF(INDEX('DLX - EMPL'!$C99:$BB99,1,'Plumbing - EMPL Agg'!I$3)=0,NA(),INDEX('DLX - EMPL'!$C99:$BB99,1,'Plumbing - EMPL Agg'!I$3))</f>
        <v>7.1</v>
      </c>
      <c r="J98">
        <f>IF(INDEX('DLX - EMPL'!$C99:$BB99,1,'Plumbing - EMPL Agg'!J$3)=0,NA(),INDEX('DLX - EMPL'!$C99:$BB99,1,'Plumbing - EMPL Agg'!J$3))</f>
        <v>3.3</v>
      </c>
      <c r="K98">
        <f>IF(INDEX('DLX - EMPL'!$C99:$BJ99,1,'Plumbing - EMPL Agg'!K$3)=0,NA(),INDEX('DLX - EMPL'!$C99:$BJ99,1,'Plumbing - EMPL Agg'!K$3))</f>
        <v>7067</v>
      </c>
      <c r="L98">
        <f>IF(INDEX('DLX - EMPL'!$C99:$BJ99,1,'Plumbing - EMPL Agg'!L$3)=0,NA(),INDEX('DLX - EMPL'!$C99:$BJ99,1,'Plumbing - EMPL Agg'!L$3))</f>
        <v>5377</v>
      </c>
      <c r="M98">
        <f>IF(INDEX('DLX - EMPL'!$C99:$BJ99,1,'Plumbing - EMPL Agg'!M$3)=0,NA(),INDEX('DLX - EMPL'!$C99:$BJ99,1,'Plumbing - EMPL Agg'!M$3))</f>
        <v>558</v>
      </c>
      <c r="N98">
        <f>IF(INDEX('DLX - EMPL'!$C99:$BJ99,1,'Plumbing - EMPL Agg'!N$3)=0,NA(),INDEX('DLX - EMPL'!$C99:$BJ99,1,'Plumbing - EMPL Agg'!N$3))</f>
        <v>596</v>
      </c>
      <c r="O98" s="5">
        <f>'DLX - EMPL'!H99+'DLX - EMPL'!J99</f>
        <v>1233</v>
      </c>
      <c r="P98">
        <f>IF(INDEX('DLX - EMPL'!$C99:$BJ99,1,'Plumbing - EMPL Agg'!P$3)=0,NA(),INDEX('DLX - EMPL'!$C99:$BJ99,1,'Plumbing - EMPL Agg'!P$3))</f>
        <v>683</v>
      </c>
      <c r="Q98">
        <f>IF(INDEX('DLX - EMPL'!$C99:$BJ99,1,'Plumbing - EMPL Agg'!Q$3)=0,NA(),INDEX('DLX - EMPL'!$C99:$BJ99,1,'Plumbing - EMPL Agg'!Q$3))</f>
        <v>648</v>
      </c>
      <c r="R98">
        <f>IF(INDEX('DLX - EMPL'!$C99:$BJ99,1,'Plumbing - EMPL Agg'!R$3)=0,NA(),INDEX('DLX - EMPL'!$C99:$BJ99,1,'Plumbing - EMPL Agg'!R$3))</f>
        <v>877</v>
      </c>
      <c r="S98">
        <f>IF(INDEX('DLX - EMPL'!$C99:$BJ99,1,'Plumbing - EMPL Agg'!S$3)=0,NA(),INDEX('DLX - EMPL'!$C99:$BJ99,1,'Plumbing - EMPL Agg'!S$3))</f>
        <v>695</v>
      </c>
      <c r="T98">
        <v>7040.8164794014601</v>
      </c>
      <c r="U98">
        <v>5564.2802543395801</v>
      </c>
      <c r="V98">
        <v>690.10083921457499</v>
      </c>
      <c r="W98">
        <v>627.983537901163</v>
      </c>
      <c r="X98">
        <v>1255.3230335723299</v>
      </c>
      <c r="Y98">
        <v>717.80841967554102</v>
      </c>
      <c r="Z98">
        <v>585.27181620630404</v>
      </c>
      <c r="AA98">
        <v>899.71286298178995</v>
      </c>
      <c r="AB98">
        <v>533.943238355169</v>
      </c>
    </row>
    <row r="99" spans="1:28" x14ac:dyDescent="0.25">
      <c r="A99" s="7">
        <f>'DLX - EMPL'!B100</f>
        <v>39326</v>
      </c>
      <c r="B99">
        <f>IF(INDEX('DLX - EMPL'!$C100:$BB100,1,'Plumbing - EMPL Agg'!B$3)=0,NA(),INDEX('DLX - EMPL'!$C100:$BB100,1,'Plumbing - EMPL Agg'!B$3))</f>
        <v>4.7</v>
      </c>
      <c r="C99">
        <f>IF(INDEX('DLX - EMPL'!$C100:$BB100,1,'Plumbing - EMPL Agg'!C$3)=0,NA(),INDEX('DLX - EMPL'!$C100:$BB100,1,'Plumbing - EMPL Agg'!C$3))</f>
        <v>4.5999999999999996</v>
      </c>
      <c r="D99">
        <f>IF(INDEX('DLX - EMPL'!$C100:$BB100,1,'Plumbing - EMPL Agg'!D$3)=0,NA(),INDEX('DLX - EMPL'!$C100:$BB100,1,'Plumbing - EMPL Agg'!D$3))</f>
        <v>5.8</v>
      </c>
      <c r="E99">
        <f>IF(INDEX('DLX - EMPL'!$C100:$BB100,1,'Plumbing - EMPL Agg'!E$3)=0,NA(),INDEX('DLX - EMPL'!$C100:$BB100,1,'Plumbing - EMPL Agg'!E$3))</f>
        <v>4.0999999999999996</v>
      </c>
      <c r="F99" s="4">
        <f>'Plumbing - Trade transp utils'!H95</f>
        <v>4.7196296170904297</v>
      </c>
      <c r="G99">
        <f>IF(INDEX('DLX - EMPL'!$C100:$BB100,1,'Plumbing - EMPL Agg'!G$3)=0,NA(),INDEX('DLX - EMPL'!$C100:$BB100,1,'Plumbing - EMPL Agg'!G$3))</f>
        <v>4.7</v>
      </c>
      <c r="H99">
        <f>IF(INDEX('DLX - EMPL'!$C100:$BB100,1,'Plumbing - EMPL Agg'!H$3)=0,NA(),INDEX('DLX - EMPL'!$C100:$BB100,1,'Plumbing - EMPL Agg'!H$3))</f>
        <v>3.2</v>
      </c>
      <c r="I99">
        <f>IF(INDEX('DLX - EMPL'!$C100:$BB100,1,'Plumbing - EMPL Agg'!I$3)=0,NA(),INDEX('DLX - EMPL'!$C100:$BB100,1,'Plumbing - EMPL Agg'!I$3))</f>
        <v>7.4</v>
      </c>
      <c r="J99">
        <f>IF(INDEX('DLX - EMPL'!$C100:$BB100,1,'Plumbing - EMPL Agg'!J$3)=0,NA(),INDEX('DLX - EMPL'!$C100:$BB100,1,'Plumbing - EMPL Agg'!J$3))</f>
        <v>2.4</v>
      </c>
      <c r="K99">
        <f>IF(INDEX('DLX - EMPL'!$C100:$BJ100,1,'Plumbing - EMPL Agg'!K$3)=0,NA(),INDEX('DLX - EMPL'!$C100:$BJ100,1,'Plumbing - EMPL Agg'!K$3))</f>
        <v>7170</v>
      </c>
      <c r="L99">
        <f>IF(INDEX('DLX - EMPL'!$C100:$BJ100,1,'Plumbing - EMPL Agg'!L$3)=0,NA(),INDEX('DLX - EMPL'!$C100:$BJ100,1,'Plumbing - EMPL Agg'!L$3))</f>
        <v>5418</v>
      </c>
      <c r="M99">
        <f>IF(INDEX('DLX - EMPL'!$C100:$BJ100,1,'Plumbing - EMPL Agg'!M$3)=0,NA(),INDEX('DLX - EMPL'!$C100:$BJ100,1,'Plumbing - EMPL Agg'!M$3))</f>
        <v>596</v>
      </c>
      <c r="N99">
        <f>IF(INDEX('DLX - EMPL'!$C100:$BJ100,1,'Plumbing - EMPL Agg'!N$3)=0,NA(),INDEX('DLX - EMPL'!$C100:$BJ100,1,'Plumbing - EMPL Agg'!N$3))</f>
        <v>673</v>
      </c>
      <c r="O99" s="5">
        <f>'DLX - EMPL'!H100+'DLX - EMPL'!J100</f>
        <v>1251</v>
      </c>
      <c r="P99">
        <f>IF(INDEX('DLX - EMPL'!$C100:$BJ100,1,'Plumbing - EMPL Agg'!P$3)=0,NA(),INDEX('DLX - EMPL'!$C100:$BJ100,1,'Plumbing - EMPL Agg'!P$3))</f>
        <v>655</v>
      </c>
      <c r="Q99">
        <f>IF(INDEX('DLX - EMPL'!$C100:$BJ100,1,'Plumbing - EMPL Agg'!Q$3)=0,NA(),INDEX('DLX - EMPL'!$C100:$BJ100,1,'Plumbing - EMPL Agg'!Q$3))</f>
        <v>630</v>
      </c>
      <c r="R99">
        <f>IF(INDEX('DLX - EMPL'!$C100:$BJ100,1,'Plumbing - EMPL Agg'!R$3)=0,NA(),INDEX('DLX - EMPL'!$C100:$BJ100,1,'Plumbing - EMPL Agg'!R$3))</f>
        <v>892</v>
      </c>
      <c r="S99">
        <f>IF(INDEX('DLX - EMPL'!$C100:$BJ100,1,'Plumbing - EMPL Agg'!S$3)=0,NA(),INDEX('DLX - EMPL'!$C100:$BJ100,1,'Plumbing - EMPL Agg'!S$3))</f>
        <v>525</v>
      </c>
      <c r="T99">
        <v>7205.0255842923598</v>
      </c>
      <c r="U99">
        <v>5675.5834481124502</v>
      </c>
      <c r="V99">
        <v>716.09174047244596</v>
      </c>
      <c r="W99">
        <v>721.99558031067102</v>
      </c>
      <c r="X99">
        <v>1294.04843158424</v>
      </c>
      <c r="Y99">
        <v>689.04496460453504</v>
      </c>
      <c r="Z99">
        <v>587.79890035863502</v>
      </c>
      <c r="AA99">
        <v>967.91892660936003</v>
      </c>
      <c r="AB99">
        <v>505.01639215210901</v>
      </c>
    </row>
    <row r="100" spans="1:28" x14ac:dyDescent="0.25">
      <c r="A100" s="7">
        <f>'DLX - EMPL'!B101</f>
        <v>39356</v>
      </c>
      <c r="B100">
        <f>IF(INDEX('DLX - EMPL'!$C101:$BB101,1,'Plumbing - EMPL Agg'!B$3)=0,NA(),INDEX('DLX - EMPL'!$C101:$BB101,1,'Plumbing - EMPL Agg'!B$3))</f>
        <v>4.7</v>
      </c>
      <c r="C100">
        <f>IF(INDEX('DLX - EMPL'!$C101:$BB101,1,'Plumbing - EMPL Agg'!C$3)=0,NA(),INDEX('DLX - EMPL'!$C101:$BB101,1,'Plumbing - EMPL Agg'!C$3))</f>
        <v>4.4000000000000004</v>
      </c>
      <c r="D100">
        <f>IF(INDEX('DLX - EMPL'!$C101:$BB101,1,'Plumbing - EMPL Agg'!D$3)=0,NA(),INDEX('DLX - EMPL'!$C101:$BB101,1,'Plumbing - EMPL Agg'!D$3))</f>
        <v>6.1</v>
      </c>
      <c r="E100">
        <f>IF(INDEX('DLX - EMPL'!$C101:$BB101,1,'Plumbing - EMPL Agg'!E$3)=0,NA(),INDEX('DLX - EMPL'!$C101:$BB101,1,'Plumbing - EMPL Agg'!E$3))</f>
        <v>4.3</v>
      </c>
      <c r="F100" s="4">
        <f>'Plumbing - Trade transp utils'!H96</f>
        <v>4.1844224155371235</v>
      </c>
      <c r="G100">
        <f>IF(INDEX('DLX - EMPL'!$C101:$BB101,1,'Plumbing - EMPL Agg'!G$3)=0,NA(),INDEX('DLX - EMPL'!$C101:$BB101,1,'Plumbing - EMPL Agg'!G$3))</f>
        <v>4.8</v>
      </c>
      <c r="H100">
        <f>IF(INDEX('DLX - EMPL'!$C101:$BB101,1,'Plumbing - EMPL Agg'!H$3)=0,NA(),INDEX('DLX - EMPL'!$C101:$BB101,1,'Plumbing - EMPL Agg'!H$3))</f>
        <v>2.7</v>
      </c>
      <c r="I100">
        <f>IF(INDEX('DLX - EMPL'!$C101:$BB101,1,'Plumbing - EMPL Agg'!I$3)=0,NA(),INDEX('DLX - EMPL'!$C101:$BB101,1,'Plumbing - EMPL Agg'!I$3))</f>
        <v>7.5</v>
      </c>
      <c r="J100">
        <f>IF(INDEX('DLX - EMPL'!$C101:$BB101,1,'Plumbing - EMPL Agg'!J$3)=0,NA(),INDEX('DLX - EMPL'!$C101:$BB101,1,'Plumbing - EMPL Agg'!J$3))</f>
        <v>2.2999999999999998</v>
      </c>
      <c r="K100">
        <f>IF(INDEX('DLX - EMPL'!$C101:$BJ101,1,'Plumbing - EMPL Agg'!K$3)=0,NA(),INDEX('DLX - EMPL'!$C101:$BJ101,1,'Plumbing - EMPL Agg'!K$3))</f>
        <v>7237</v>
      </c>
      <c r="L100">
        <f>IF(INDEX('DLX - EMPL'!$C101:$BJ101,1,'Plumbing - EMPL Agg'!L$3)=0,NA(),INDEX('DLX - EMPL'!$C101:$BJ101,1,'Plumbing - EMPL Agg'!L$3))</f>
        <v>5233</v>
      </c>
      <c r="M100">
        <f>IF(INDEX('DLX - EMPL'!$C101:$BJ101,1,'Plumbing - EMPL Agg'!M$3)=0,NA(),INDEX('DLX - EMPL'!$C101:$BJ101,1,'Plumbing - EMPL Agg'!M$3))</f>
        <v>641</v>
      </c>
      <c r="N100">
        <f>IF(INDEX('DLX - EMPL'!$C101:$BJ101,1,'Plumbing - EMPL Agg'!N$3)=0,NA(),INDEX('DLX - EMPL'!$C101:$BJ101,1,'Plumbing - EMPL Agg'!N$3))</f>
        <v>729</v>
      </c>
      <c r="O100" s="5">
        <f>'DLX - EMPL'!H101+'DLX - EMPL'!J101</f>
        <v>1125</v>
      </c>
      <c r="P100">
        <f>IF(INDEX('DLX - EMPL'!$C101:$BJ101,1,'Plumbing - EMPL Agg'!P$3)=0,NA(),INDEX('DLX - EMPL'!$C101:$BJ101,1,'Plumbing - EMPL Agg'!P$3))</f>
        <v>675</v>
      </c>
      <c r="Q100">
        <f>IF(INDEX('DLX - EMPL'!$C101:$BJ101,1,'Plumbing - EMPL Agg'!Q$3)=0,NA(),INDEX('DLX - EMPL'!$C101:$BJ101,1,'Plumbing - EMPL Agg'!Q$3))</f>
        <v>534</v>
      </c>
      <c r="R100">
        <f>IF(INDEX('DLX - EMPL'!$C101:$BJ101,1,'Plumbing - EMPL Agg'!R$3)=0,NA(),INDEX('DLX - EMPL'!$C101:$BJ101,1,'Plumbing - EMPL Agg'!R$3))</f>
        <v>911</v>
      </c>
      <c r="S100">
        <f>IF(INDEX('DLX - EMPL'!$C101:$BJ101,1,'Plumbing - EMPL Agg'!S$3)=0,NA(),INDEX('DLX - EMPL'!$C101:$BJ101,1,'Plumbing - EMPL Agg'!S$3))</f>
        <v>489</v>
      </c>
      <c r="T100">
        <v>7243.9047219003296</v>
      </c>
      <c r="U100">
        <v>5644.1609261453896</v>
      </c>
      <c r="V100">
        <v>754.53034019865095</v>
      </c>
      <c r="W100">
        <v>768.464145870994</v>
      </c>
      <c r="X100">
        <v>1186.9392540746601</v>
      </c>
      <c r="Y100">
        <v>700.29137352402199</v>
      </c>
      <c r="Z100">
        <v>543.35046368553105</v>
      </c>
      <c r="AA100">
        <v>974.41906497029697</v>
      </c>
      <c r="AB100">
        <v>518.41438745747905</v>
      </c>
    </row>
    <row r="101" spans="1:28" x14ac:dyDescent="0.25">
      <c r="A101" s="7">
        <f>'DLX - EMPL'!B102</f>
        <v>39387</v>
      </c>
      <c r="B101">
        <f>IF(INDEX('DLX - EMPL'!$C102:$BB102,1,'Plumbing - EMPL Agg'!B$3)=0,NA(),INDEX('DLX - EMPL'!$C102:$BB102,1,'Plumbing - EMPL Agg'!B$3))</f>
        <v>4.7</v>
      </c>
      <c r="C101">
        <f>IF(INDEX('DLX - EMPL'!$C102:$BB102,1,'Plumbing - EMPL Agg'!C$3)=0,NA(),INDEX('DLX - EMPL'!$C102:$BB102,1,'Plumbing - EMPL Agg'!C$3))</f>
        <v>4.5</v>
      </c>
      <c r="D101">
        <f>IF(INDEX('DLX - EMPL'!$C102:$BB102,1,'Plumbing - EMPL Agg'!D$3)=0,NA(),INDEX('DLX - EMPL'!$C102:$BB102,1,'Plumbing - EMPL Agg'!D$3))</f>
        <v>6.2</v>
      </c>
      <c r="E101">
        <f>IF(INDEX('DLX - EMPL'!$C102:$BB102,1,'Plumbing - EMPL Agg'!E$3)=0,NA(),INDEX('DLX - EMPL'!$C102:$BB102,1,'Plumbing - EMPL Agg'!E$3))</f>
        <v>4.5</v>
      </c>
      <c r="F101" s="4">
        <f>'Plumbing - Trade transp utils'!H97</f>
        <v>4.1920546491577131</v>
      </c>
      <c r="G101">
        <f>IF(INDEX('DLX - EMPL'!$C102:$BB102,1,'Plumbing - EMPL Agg'!G$3)=0,NA(),INDEX('DLX - EMPL'!$C102:$BB102,1,'Plumbing - EMPL Agg'!G$3))</f>
        <v>4.8</v>
      </c>
      <c r="H101">
        <f>IF(INDEX('DLX - EMPL'!$C102:$BB102,1,'Plumbing - EMPL Agg'!H$3)=0,NA(),INDEX('DLX - EMPL'!$C102:$BB102,1,'Plumbing - EMPL Agg'!H$3))</f>
        <v>2.7</v>
      </c>
      <c r="I101">
        <f>IF(INDEX('DLX - EMPL'!$C102:$BB102,1,'Plumbing - EMPL Agg'!I$3)=0,NA(),INDEX('DLX - EMPL'!$C102:$BB102,1,'Plumbing - EMPL Agg'!I$3))</f>
        <v>8.1</v>
      </c>
      <c r="J101">
        <f>IF(INDEX('DLX - EMPL'!$C102:$BB102,1,'Plumbing - EMPL Agg'!J$3)=0,NA(),INDEX('DLX - EMPL'!$C102:$BB102,1,'Plumbing - EMPL Agg'!J$3))</f>
        <v>2.2000000000000002</v>
      </c>
      <c r="K101">
        <f>IF(INDEX('DLX - EMPL'!$C102:$BJ102,1,'Plumbing - EMPL Agg'!K$3)=0,NA(),INDEX('DLX - EMPL'!$C102:$BJ102,1,'Plumbing - EMPL Agg'!K$3))</f>
        <v>7240</v>
      </c>
      <c r="L101">
        <f>IF(INDEX('DLX - EMPL'!$C102:$BJ102,1,'Plumbing - EMPL Agg'!L$3)=0,NA(),INDEX('DLX - EMPL'!$C102:$BJ102,1,'Plumbing - EMPL Agg'!L$3))</f>
        <v>5397</v>
      </c>
      <c r="M101">
        <f>IF(INDEX('DLX - EMPL'!$C102:$BJ102,1,'Plumbing - EMPL Agg'!M$3)=0,NA(),INDEX('DLX - EMPL'!$C102:$BJ102,1,'Plumbing - EMPL Agg'!M$3))</f>
        <v>645</v>
      </c>
      <c r="N101">
        <f>IF(INDEX('DLX - EMPL'!$C102:$BJ102,1,'Plumbing - EMPL Agg'!N$3)=0,NA(),INDEX('DLX - EMPL'!$C102:$BJ102,1,'Plumbing - EMPL Agg'!N$3))</f>
        <v>762</v>
      </c>
      <c r="O101" s="5">
        <f>'DLX - EMPL'!H102+'DLX - EMPL'!J102</f>
        <v>1135</v>
      </c>
      <c r="P101">
        <f>IF(INDEX('DLX - EMPL'!$C102:$BJ102,1,'Plumbing - EMPL Agg'!P$3)=0,NA(),INDEX('DLX - EMPL'!$C102:$BJ102,1,'Plumbing - EMPL Agg'!P$3))</f>
        <v>679</v>
      </c>
      <c r="Q101">
        <f>IF(INDEX('DLX - EMPL'!$C102:$BJ102,1,'Plumbing - EMPL Agg'!Q$3)=0,NA(),INDEX('DLX - EMPL'!$C102:$BJ102,1,'Plumbing - EMPL Agg'!Q$3))</f>
        <v>526</v>
      </c>
      <c r="R101">
        <f>IF(INDEX('DLX - EMPL'!$C102:$BJ102,1,'Plumbing - EMPL Agg'!R$3)=0,NA(),INDEX('DLX - EMPL'!$C102:$BJ102,1,'Plumbing - EMPL Agg'!R$3))</f>
        <v>986</v>
      </c>
      <c r="S101">
        <f>IF(INDEX('DLX - EMPL'!$C102:$BJ102,1,'Plumbing - EMPL Agg'!S$3)=0,NA(),INDEX('DLX - EMPL'!$C102:$BJ102,1,'Plumbing - EMPL Agg'!S$3))</f>
        <v>477</v>
      </c>
      <c r="T101">
        <v>7292.3770572441199</v>
      </c>
      <c r="U101">
        <v>5631.5696348411402</v>
      </c>
      <c r="V101">
        <v>705.053263573403</v>
      </c>
      <c r="W101">
        <v>756.07510224497605</v>
      </c>
      <c r="X101">
        <v>1215.83690368936</v>
      </c>
      <c r="Y101">
        <v>744.40846033733305</v>
      </c>
      <c r="Z101">
        <v>555.86088351595197</v>
      </c>
      <c r="AA101">
        <v>975.41955533861596</v>
      </c>
      <c r="AB101">
        <v>526.518948189561</v>
      </c>
    </row>
    <row r="102" spans="1:28" x14ac:dyDescent="0.25">
      <c r="A102" s="7">
        <f>'DLX - EMPL'!B103</f>
        <v>39417</v>
      </c>
      <c r="B102">
        <f>IF(INDEX('DLX - EMPL'!$C103:$BB103,1,'Plumbing - EMPL Agg'!B$3)=0,NA(),INDEX('DLX - EMPL'!$C103:$BB103,1,'Plumbing - EMPL Agg'!B$3))</f>
        <v>5</v>
      </c>
      <c r="C102">
        <f>IF(INDEX('DLX - EMPL'!$C103:$BB103,1,'Plumbing - EMPL Agg'!C$3)=0,NA(),INDEX('DLX - EMPL'!$C103:$BB103,1,'Plumbing - EMPL Agg'!C$3))</f>
        <v>4.9000000000000004</v>
      </c>
      <c r="D102">
        <f>IF(INDEX('DLX - EMPL'!$C103:$BB103,1,'Plumbing - EMPL Agg'!D$3)=0,NA(),INDEX('DLX - EMPL'!$C103:$BB103,1,'Plumbing - EMPL Agg'!D$3))</f>
        <v>9.4</v>
      </c>
      <c r="E102">
        <f>IF(INDEX('DLX - EMPL'!$C103:$BB103,1,'Plumbing - EMPL Agg'!E$3)=0,NA(),INDEX('DLX - EMPL'!$C103:$BB103,1,'Plumbing - EMPL Agg'!E$3))</f>
        <v>4.5999999999999996</v>
      </c>
      <c r="F102" s="4">
        <f>'Plumbing - Trade transp utils'!H98</f>
        <v>4.4232507576755822</v>
      </c>
      <c r="G102">
        <f>IF(INDEX('DLX - EMPL'!$C103:$BB103,1,'Plumbing - EMPL Agg'!G$3)=0,NA(),INDEX('DLX - EMPL'!$C103:$BB103,1,'Plumbing - EMPL Agg'!G$3))</f>
        <v>5.7</v>
      </c>
      <c r="H102">
        <f>IF(INDEX('DLX - EMPL'!$C103:$BB103,1,'Plumbing - EMPL Agg'!H$3)=0,NA(),INDEX('DLX - EMPL'!$C103:$BB103,1,'Plumbing - EMPL Agg'!H$3))</f>
        <v>2.6</v>
      </c>
      <c r="I102">
        <f>IF(INDEX('DLX - EMPL'!$C103:$BB103,1,'Plumbing - EMPL Agg'!I$3)=0,NA(),INDEX('DLX - EMPL'!$C103:$BB103,1,'Plumbing - EMPL Agg'!I$3))</f>
        <v>7.9</v>
      </c>
      <c r="J102">
        <f>IF(INDEX('DLX - EMPL'!$C103:$BB103,1,'Plumbing - EMPL Agg'!J$3)=0,NA(),INDEX('DLX - EMPL'!$C103:$BB103,1,'Plumbing - EMPL Agg'!J$3))</f>
        <v>2.1</v>
      </c>
      <c r="K102">
        <f>IF(INDEX('DLX - EMPL'!$C103:$BJ103,1,'Plumbing - EMPL Agg'!K$3)=0,NA(),INDEX('DLX - EMPL'!$C103:$BJ103,1,'Plumbing - EMPL Agg'!K$3))</f>
        <v>7645</v>
      </c>
      <c r="L102">
        <f>IF(INDEX('DLX - EMPL'!$C103:$BJ103,1,'Plumbing - EMPL Agg'!L$3)=0,NA(),INDEX('DLX - EMPL'!$C103:$BJ103,1,'Plumbing - EMPL Agg'!L$3))</f>
        <v>5943</v>
      </c>
      <c r="M102">
        <f>IF(INDEX('DLX - EMPL'!$C103:$BJ103,1,'Plumbing - EMPL Agg'!M$3)=0,NA(),INDEX('DLX - EMPL'!$C103:$BJ103,1,'Plumbing - EMPL Agg'!M$3))</f>
        <v>968</v>
      </c>
      <c r="N102">
        <f>IF(INDEX('DLX - EMPL'!$C103:$BJ103,1,'Plumbing - EMPL Agg'!N$3)=0,NA(),INDEX('DLX - EMPL'!$C103:$BJ103,1,'Plumbing - EMPL Agg'!N$3))</f>
        <v>772</v>
      </c>
      <c r="O102" s="5">
        <f>'DLX - EMPL'!H103+'DLX - EMPL'!J103</f>
        <v>1219</v>
      </c>
      <c r="P102">
        <f>IF(INDEX('DLX - EMPL'!$C103:$BJ103,1,'Plumbing - EMPL Agg'!P$3)=0,NA(),INDEX('DLX - EMPL'!$C103:$BJ103,1,'Plumbing - EMPL Agg'!P$3))</f>
        <v>803</v>
      </c>
      <c r="Q102">
        <f>IF(INDEX('DLX - EMPL'!$C103:$BJ103,1,'Plumbing - EMPL Agg'!Q$3)=0,NA(),INDEX('DLX - EMPL'!$C103:$BJ103,1,'Plumbing - EMPL Agg'!Q$3))</f>
        <v>521</v>
      </c>
      <c r="R102">
        <f>IF(INDEX('DLX - EMPL'!$C103:$BJ103,1,'Plumbing - EMPL Agg'!R$3)=0,NA(),INDEX('DLX - EMPL'!$C103:$BJ103,1,'Plumbing - EMPL Agg'!R$3))</f>
        <v>961</v>
      </c>
      <c r="S102">
        <f>IF(INDEX('DLX - EMPL'!$C103:$BJ103,1,'Plumbing - EMPL Agg'!S$3)=0,NA(),INDEX('DLX - EMPL'!$C103:$BJ103,1,'Plumbing - EMPL Agg'!S$3))</f>
        <v>445</v>
      </c>
      <c r="T102">
        <v>7680.1948087881201</v>
      </c>
      <c r="U102">
        <v>6114.9302166715397</v>
      </c>
      <c r="V102">
        <v>888.48311341481599</v>
      </c>
      <c r="W102">
        <v>796.81523318880397</v>
      </c>
      <c r="X102">
        <v>1290.7094289793499</v>
      </c>
      <c r="Y102">
        <v>792.48114544122905</v>
      </c>
      <c r="Z102">
        <v>569.17626446210102</v>
      </c>
      <c r="AA102">
        <v>1009.2228510032101</v>
      </c>
      <c r="AB102">
        <v>512.07284359512198</v>
      </c>
    </row>
    <row r="103" spans="1:28" x14ac:dyDescent="0.25">
      <c r="A103" s="7">
        <f>'DLX - EMPL'!B104</f>
        <v>39448</v>
      </c>
      <c r="B103">
        <f>IF(INDEX('DLX - EMPL'!$C104:$BB104,1,'Plumbing - EMPL Agg'!B$3)=0,NA(),INDEX('DLX - EMPL'!$C104:$BB104,1,'Plumbing - EMPL Agg'!B$3))</f>
        <v>5</v>
      </c>
      <c r="C103">
        <f>IF(INDEX('DLX - EMPL'!$C104:$BB104,1,'Plumbing - EMPL Agg'!C$3)=0,NA(),INDEX('DLX - EMPL'!$C104:$BB104,1,'Plumbing - EMPL Agg'!C$3))</f>
        <v>5.6</v>
      </c>
      <c r="D103">
        <f>IF(INDEX('DLX - EMPL'!$C104:$BB104,1,'Plumbing - EMPL Agg'!D$3)=0,NA(),INDEX('DLX - EMPL'!$C104:$BB104,1,'Plumbing - EMPL Agg'!D$3))</f>
        <v>11</v>
      </c>
      <c r="E103">
        <f>IF(INDEX('DLX - EMPL'!$C104:$BB104,1,'Plumbing - EMPL Agg'!E$3)=0,NA(),INDEX('DLX - EMPL'!$C104:$BB104,1,'Plumbing - EMPL Agg'!E$3))</f>
        <v>5.0999999999999996</v>
      </c>
      <c r="F103" s="4">
        <f>'Plumbing - Trade transp utils'!H99</f>
        <v>5.1300532354594459</v>
      </c>
      <c r="G103">
        <f>IF(INDEX('DLX - EMPL'!$C104:$BB104,1,'Plumbing - EMPL Agg'!G$3)=0,NA(),INDEX('DLX - EMPL'!$C104:$BB104,1,'Plumbing - EMPL Agg'!G$3))</f>
        <v>6.4</v>
      </c>
      <c r="H103">
        <f>IF(INDEX('DLX - EMPL'!$C104:$BB104,1,'Plumbing - EMPL Agg'!H$3)=0,NA(),INDEX('DLX - EMPL'!$C104:$BB104,1,'Plumbing - EMPL Agg'!H$3))</f>
        <v>2.9</v>
      </c>
      <c r="I103">
        <f>IF(INDEX('DLX - EMPL'!$C104:$BB104,1,'Plumbing - EMPL Agg'!I$3)=0,NA(),INDEX('DLX - EMPL'!$C104:$BB104,1,'Plumbing - EMPL Agg'!I$3))</f>
        <v>9.4</v>
      </c>
      <c r="J103">
        <f>IF(INDEX('DLX - EMPL'!$C104:$BB104,1,'Plumbing - EMPL Agg'!J$3)=0,NA(),INDEX('DLX - EMPL'!$C104:$BB104,1,'Plumbing - EMPL Agg'!J$3))</f>
        <v>2.2000000000000002</v>
      </c>
      <c r="K103">
        <f>IF(INDEX('DLX - EMPL'!$C104:$BJ104,1,'Plumbing - EMPL Agg'!K$3)=0,NA(),INDEX('DLX - EMPL'!$C104:$BJ104,1,'Plumbing - EMPL Agg'!K$3))</f>
        <v>7678</v>
      </c>
      <c r="L103">
        <f>IF(INDEX('DLX - EMPL'!$C104:$BJ104,1,'Plumbing - EMPL Agg'!L$3)=0,NA(),INDEX('DLX - EMPL'!$C104:$BJ104,1,'Plumbing - EMPL Agg'!L$3))</f>
        <v>6720</v>
      </c>
      <c r="M103">
        <f>IF(INDEX('DLX - EMPL'!$C104:$BJ104,1,'Plumbing - EMPL Agg'!M$3)=0,NA(),INDEX('DLX - EMPL'!$C104:$BJ104,1,'Plumbing - EMPL Agg'!M$3))</f>
        <v>1099</v>
      </c>
      <c r="N103">
        <f>IF(INDEX('DLX - EMPL'!$C104:$BJ104,1,'Plumbing - EMPL Agg'!N$3)=0,NA(),INDEX('DLX - EMPL'!$C104:$BJ104,1,'Plumbing - EMPL Agg'!N$3))</f>
        <v>837</v>
      </c>
      <c r="O103" s="5">
        <f>'DLX - EMPL'!H104+'DLX - EMPL'!J104</f>
        <v>1391</v>
      </c>
      <c r="P103">
        <f>IF(INDEX('DLX - EMPL'!$C104:$BJ104,1,'Plumbing - EMPL Agg'!P$3)=0,NA(),INDEX('DLX - EMPL'!$C104:$BJ104,1,'Plumbing - EMPL Agg'!P$3))</f>
        <v>893</v>
      </c>
      <c r="Q103">
        <f>IF(INDEX('DLX - EMPL'!$C104:$BJ104,1,'Plumbing - EMPL Agg'!Q$3)=0,NA(),INDEX('DLX - EMPL'!$C104:$BJ104,1,'Plumbing - EMPL Agg'!Q$3))</f>
        <v>576</v>
      </c>
      <c r="R103">
        <f>IF(INDEX('DLX - EMPL'!$C104:$BJ104,1,'Plumbing - EMPL Agg'!R$3)=0,NA(),INDEX('DLX - EMPL'!$C104:$BJ104,1,'Plumbing - EMPL Agg'!R$3))</f>
        <v>1176</v>
      </c>
      <c r="S103">
        <f>IF(INDEX('DLX - EMPL'!$C104:$BJ104,1,'Plumbing - EMPL Agg'!S$3)=0,NA(),INDEX('DLX - EMPL'!$C104:$BJ104,1,'Plumbing - EMPL Agg'!S$3))</f>
        <v>464</v>
      </c>
      <c r="T103">
        <v>7705.5856611858499</v>
      </c>
      <c r="U103">
        <v>6091.03835802086</v>
      </c>
      <c r="V103">
        <v>864.07481328564495</v>
      </c>
      <c r="W103">
        <v>777.86081298565398</v>
      </c>
      <c r="X103">
        <v>1236.5116486426</v>
      </c>
      <c r="Y103">
        <v>787.20219422288903</v>
      </c>
      <c r="Z103">
        <v>584.50631871102996</v>
      </c>
      <c r="AA103">
        <v>1058.3659279129599</v>
      </c>
      <c r="AB103">
        <v>470.00585438097602</v>
      </c>
    </row>
    <row r="104" spans="1:28" x14ac:dyDescent="0.25">
      <c r="A104" s="7">
        <f>'DLX - EMPL'!B105</f>
        <v>39479</v>
      </c>
      <c r="B104">
        <f>IF(INDEX('DLX - EMPL'!$C105:$BB105,1,'Plumbing - EMPL Agg'!B$3)=0,NA(),INDEX('DLX - EMPL'!$C105:$BB105,1,'Plumbing - EMPL Agg'!B$3))</f>
        <v>4.9000000000000004</v>
      </c>
      <c r="C104">
        <f>IF(INDEX('DLX - EMPL'!$C105:$BB105,1,'Plumbing - EMPL Agg'!C$3)=0,NA(),INDEX('DLX - EMPL'!$C105:$BB105,1,'Plumbing - EMPL Agg'!C$3))</f>
        <v>5.5</v>
      </c>
      <c r="D104">
        <f>IF(INDEX('DLX - EMPL'!$C105:$BB105,1,'Plumbing - EMPL Agg'!D$3)=0,NA(),INDEX('DLX - EMPL'!$C105:$BB105,1,'Plumbing - EMPL Agg'!D$3))</f>
        <v>11.4</v>
      </c>
      <c r="E104">
        <f>IF(INDEX('DLX - EMPL'!$C105:$BB105,1,'Plumbing - EMPL Agg'!E$3)=0,NA(),INDEX('DLX - EMPL'!$C105:$BB105,1,'Plumbing - EMPL Agg'!E$3))</f>
        <v>5</v>
      </c>
      <c r="F104" s="4">
        <f>'Plumbing - Trade transp utils'!H100</f>
        <v>4.8179871305047257</v>
      </c>
      <c r="G104">
        <f>IF(INDEX('DLX - EMPL'!$C105:$BB105,1,'Plumbing - EMPL Agg'!G$3)=0,NA(),INDEX('DLX - EMPL'!$C105:$BB105,1,'Plumbing - EMPL Agg'!G$3))</f>
        <v>6.2</v>
      </c>
      <c r="H104">
        <f>IF(INDEX('DLX - EMPL'!$C105:$BB105,1,'Plumbing - EMPL Agg'!H$3)=0,NA(),INDEX('DLX - EMPL'!$C105:$BB105,1,'Plumbing - EMPL Agg'!H$3))</f>
        <v>2.9</v>
      </c>
      <c r="I104">
        <f>IF(INDEX('DLX - EMPL'!$C105:$BB105,1,'Plumbing - EMPL Agg'!I$3)=0,NA(),INDEX('DLX - EMPL'!$C105:$BB105,1,'Plumbing - EMPL Agg'!I$3))</f>
        <v>8.5</v>
      </c>
      <c r="J104">
        <f>IF(INDEX('DLX - EMPL'!$C105:$BB105,1,'Plumbing - EMPL Agg'!J$3)=0,NA(),INDEX('DLX - EMPL'!$C105:$BB105,1,'Plumbing - EMPL Agg'!J$3))</f>
        <v>1.7</v>
      </c>
      <c r="K104">
        <f>IF(INDEX('DLX - EMPL'!$C105:$BJ105,1,'Plumbing - EMPL Agg'!K$3)=0,NA(),INDEX('DLX - EMPL'!$C105:$BJ105,1,'Plumbing - EMPL Agg'!K$3))</f>
        <v>7491</v>
      </c>
      <c r="L104">
        <f>IF(INDEX('DLX - EMPL'!$C105:$BJ105,1,'Plumbing - EMPL Agg'!L$3)=0,NA(),INDEX('DLX - EMPL'!$C105:$BJ105,1,'Plumbing - EMPL Agg'!L$3))</f>
        <v>6564</v>
      </c>
      <c r="M104">
        <f>IF(INDEX('DLX - EMPL'!$C105:$BJ105,1,'Plumbing - EMPL Agg'!M$3)=0,NA(),INDEX('DLX - EMPL'!$C105:$BJ105,1,'Plumbing - EMPL Agg'!M$3))</f>
        <v>1118</v>
      </c>
      <c r="N104">
        <f>IF(INDEX('DLX - EMPL'!$C105:$BJ105,1,'Plumbing - EMPL Agg'!N$3)=0,NA(),INDEX('DLX - EMPL'!$C105:$BJ105,1,'Plumbing - EMPL Agg'!N$3))</f>
        <v>820</v>
      </c>
      <c r="O104" s="5">
        <f>'DLX - EMPL'!H105+'DLX - EMPL'!J105</f>
        <v>1296</v>
      </c>
      <c r="P104">
        <f>IF(INDEX('DLX - EMPL'!$C105:$BJ105,1,'Plumbing - EMPL Agg'!P$3)=0,NA(),INDEX('DLX - EMPL'!$C105:$BJ105,1,'Plumbing - EMPL Agg'!P$3))</f>
        <v>866</v>
      </c>
      <c r="Q104">
        <f>IF(INDEX('DLX - EMPL'!$C105:$BJ105,1,'Plumbing - EMPL Agg'!Q$3)=0,NA(),INDEX('DLX - EMPL'!$C105:$BJ105,1,'Plumbing - EMPL Agg'!Q$3))</f>
        <v>562</v>
      </c>
      <c r="R104">
        <f>IF(INDEX('DLX - EMPL'!$C105:$BJ105,1,'Plumbing - EMPL Agg'!R$3)=0,NA(),INDEX('DLX - EMPL'!$C105:$BJ105,1,'Plumbing - EMPL Agg'!R$3))</f>
        <v>1056</v>
      </c>
      <c r="S104">
        <f>IF(INDEX('DLX - EMPL'!$C105:$BJ105,1,'Plumbing - EMPL Agg'!S$3)=0,NA(),INDEX('DLX - EMPL'!$C105:$BJ105,1,'Plumbing - EMPL Agg'!S$3))</f>
        <v>369</v>
      </c>
      <c r="T104">
        <v>7448.9102549515701</v>
      </c>
      <c r="U104">
        <v>5964.5848289681498</v>
      </c>
      <c r="V104">
        <v>847.43850676401905</v>
      </c>
      <c r="W104">
        <v>758.81667715588901</v>
      </c>
      <c r="X104">
        <v>1209.75345455817</v>
      </c>
      <c r="Y104">
        <v>783.14100187181896</v>
      </c>
      <c r="Z104">
        <v>608.95903900338101</v>
      </c>
      <c r="AA104">
        <v>994.99224341981096</v>
      </c>
      <c r="AB104">
        <v>431.46065877907301</v>
      </c>
    </row>
    <row r="105" spans="1:28" x14ac:dyDescent="0.25">
      <c r="A105" s="7">
        <f>'DLX - EMPL'!B106</f>
        <v>39508</v>
      </c>
      <c r="B105">
        <f>IF(INDEX('DLX - EMPL'!$C106:$BB106,1,'Plumbing - EMPL Agg'!B$3)=0,NA(),INDEX('DLX - EMPL'!$C106:$BB106,1,'Plumbing - EMPL Agg'!B$3))</f>
        <v>5.0999999999999996</v>
      </c>
      <c r="C105">
        <f>IF(INDEX('DLX - EMPL'!$C106:$BB106,1,'Plumbing - EMPL Agg'!C$3)=0,NA(),INDEX('DLX - EMPL'!$C106:$BB106,1,'Plumbing - EMPL Agg'!C$3))</f>
        <v>5.5</v>
      </c>
      <c r="D105">
        <f>IF(INDEX('DLX - EMPL'!$C106:$BB106,1,'Plumbing - EMPL Agg'!D$3)=0,NA(),INDEX('DLX - EMPL'!$C106:$BB106,1,'Plumbing - EMPL Agg'!D$3))</f>
        <v>12</v>
      </c>
      <c r="E105">
        <f>IF(INDEX('DLX - EMPL'!$C106:$BB106,1,'Plumbing - EMPL Agg'!E$3)=0,NA(),INDEX('DLX - EMPL'!$C106:$BB106,1,'Plumbing - EMPL Agg'!E$3))</f>
        <v>5</v>
      </c>
      <c r="F105" s="4">
        <f>'Plumbing - Trade transp utils'!H101</f>
        <v>4.7360029687605429</v>
      </c>
      <c r="G105">
        <f>IF(INDEX('DLX - EMPL'!$C106:$BB106,1,'Plumbing - EMPL Agg'!G$3)=0,NA(),INDEX('DLX - EMPL'!$C106:$BB106,1,'Plumbing - EMPL Agg'!G$3))</f>
        <v>6.2</v>
      </c>
      <c r="H105">
        <f>IF(INDEX('DLX - EMPL'!$C106:$BB106,1,'Plumbing - EMPL Agg'!H$3)=0,NA(),INDEX('DLX - EMPL'!$C106:$BB106,1,'Plumbing - EMPL Agg'!H$3))</f>
        <v>3.1</v>
      </c>
      <c r="I105">
        <f>IF(INDEX('DLX - EMPL'!$C106:$BB106,1,'Plumbing - EMPL Agg'!I$3)=0,NA(),INDEX('DLX - EMPL'!$C106:$BB106,1,'Plumbing - EMPL Agg'!I$3))</f>
        <v>7.6</v>
      </c>
      <c r="J105">
        <f>IF(INDEX('DLX - EMPL'!$C106:$BB106,1,'Plumbing - EMPL Agg'!J$3)=0,NA(),INDEX('DLX - EMPL'!$C106:$BB106,1,'Plumbing - EMPL Agg'!J$3))</f>
        <v>1.9</v>
      </c>
      <c r="K105">
        <f>IF(INDEX('DLX - EMPL'!$C106:$BJ106,1,'Plumbing - EMPL Agg'!K$3)=0,NA(),INDEX('DLX - EMPL'!$C106:$BJ106,1,'Plumbing - EMPL Agg'!K$3))</f>
        <v>7816</v>
      </c>
      <c r="L105">
        <f>IF(INDEX('DLX - EMPL'!$C106:$BJ106,1,'Plumbing - EMPL Agg'!L$3)=0,NA(),INDEX('DLX - EMPL'!$C106:$BJ106,1,'Plumbing - EMPL Agg'!L$3))</f>
        <v>6480</v>
      </c>
      <c r="M105">
        <f>IF(INDEX('DLX - EMPL'!$C106:$BJ106,1,'Plumbing - EMPL Agg'!M$3)=0,NA(),INDEX('DLX - EMPL'!$C106:$BJ106,1,'Plumbing - EMPL Agg'!M$3))</f>
        <v>1170</v>
      </c>
      <c r="N105">
        <f>IF(INDEX('DLX - EMPL'!$C106:$BJ106,1,'Plumbing - EMPL Agg'!N$3)=0,NA(),INDEX('DLX - EMPL'!$C106:$BJ106,1,'Plumbing - EMPL Agg'!N$3))</f>
        <v>831</v>
      </c>
      <c r="O105" s="5">
        <f>'DLX - EMPL'!H106+'DLX - EMPL'!J106</f>
        <v>1259</v>
      </c>
      <c r="P105">
        <f>IF(INDEX('DLX - EMPL'!$C106:$BJ106,1,'Plumbing - EMPL Agg'!P$3)=0,NA(),INDEX('DLX - EMPL'!$C106:$BJ106,1,'Plumbing - EMPL Agg'!P$3))</f>
        <v>876</v>
      </c>
      <c r="Q105">
        <f>IF(INDEX('DLX - EMPL'!$C106:$BJ106,1,'Plumbing - EMPL Agg'!Q$3)=0,NA(),INDEX('DLX - EMPL'!$C106:$BJ106,1,'Plumbing - EMPL Agg'!Q$3))</f>
        <v>609</v>
      </c>
      <c r="R105">
        <f>IF(INDEX('DLX - EMPL'!$C106:$BJ106,1,'Plumbing - EMPL Agg'!R$3)=0,NA(),INDEX('DLX - EMPL'!$C106:$BJ106,1,'Plumbing - EMPL Agg'!R$3))</f>
        <v>944</v>
      </c>
      <c r="S105">
        <f>IF(INDEX('DLX - EMPL'!$C106:$BJ106,1,'Plumbing - EMPL Agg'!S$3)=0,NA(),INDEX('DLX - EMPL'!$C106:$BJ106,1,'Plumbing - EMPL Agg'!S$3))</f>
        <v>421</v>
      </c>
      <c r="T105">
        <v>7831.8826978582701</v>
      </c>
      <c r="U105">
        <v>6120.0153078346502</v>
      </c>
      <c r="V105">
        <v>927.33333798403305</v>
      </c>
      <c r="W105">
        <v>780.967842361512</v>
      </c>
      <c r="X105">
        <v>1244.0819184097099</v>
      </c>
      <c r="Y105">
        <v>805.77772974247</v>
      </c>
      <c r="Z105">
        <v>643.48630868048394</v>
      </c>
      <c r="AA105">
        <v>941.16774646504905</v>
      </c>
      <c r="AB105">
        <v>480.99740862588101</v>
      </c>
    </row>
    <row r="106" spans="1:28" x14ac:dyDescent="0.25">
      <c r="A106" s="7">
        <f>'DLX - EMPL'!B107</f>
        <v>39539</v>
      </c>
      <c r="B106">
        <f>IF(INDEX('DLX - EMPL'!$C107:$BB107,1,'Plumbing - EMPL Agg'!B$3)=0,NA(),INDEX('DLX - EMPL'!$C107:$BB107,1,'Plumbing - EMPL Agg'!B$3))</f>
        <v>5</v>
      </c>
      <c r="C106">
        <f>IF(INDEX('DLX - EMPL'!$C107:$BB107,1,'Plumbing - EMPL Agg'!C$3)=0,NA(),INDEX('DLX - EMPL'!$C107:$BB107,1,'Plumbing - EMPL Agg'!C$3))</f>
        <v>5</v>
      </c>
      <c r="D106">
        <f>IF(INDEX('DLX - EMPL'!$C107:$BB107,1,'Plumbing - EMPL Agg'!D$3)=0,NA(),INDEX('DLX - EMPL'!$C107:$BB107,1,'Plumbing - EMPL Agg'!D$3))</f>
        <v>11.1</v>
      </c>
      <c r="E106">
        <f>IF(INDEX('DLX - EMPL'!$C107:$BB107,1,'Plumbing - EMPL Agg'!E$3)=0,NA(),INDEX('DLX - EMPL'!$C107:$BB107,1,'Plumbing - EMPL Agg'!E$3))</f>
        <v>4.8</v>
      </c>
      <c r="F106" s="4">
        <f>'Plumbing - Trade transp utils'!H102</f>
        <v>4.3642233386155969</v>
      </c>
      <c r="G106">
        <f>IF(INDEX('DLX - EMPL'!$C107:$BB107,1,'Plumbing - EMPL Agg'!G$3)=0,NA(),INDEX('DLX - EMPL'!$C107:$BB107,1,'Plumbing - EMPL Agg'!G$3))</f>
        <v>5.3</v>
      </c>
      <c r="H106">
        <f>IF(INDEX('DLX - EMPL'!$C107:$BB107,1,'Plumbing - EMPL Agg'!H$3)=0,NA(),INDEX('DLX - EMPL'!$C107:$BB107,1,'Plumbing - EMPL Agg'!H$3))</f>
        <v>2.8</v>
      </c>
      <c r="I106">
        <f>IF(INDEX('DLX - EMPL'!$C107:$BB107,1,'Plumbing - EMPL Agg'!I$3)=0,NA(),INDEX('DLX - EMPL'!$C107:$BB107,1,'Plumbing - EMPL Agg'!I$3))</f>
        <v>6.9</v>
      </c>
      <c r="J106">
        <f>IF(INDEX('DLX - EMPL'!$C107:$BB107,1,'Plumbing - EMPL Agg'!J$3)=0,NA(),INDEX('DLX - EMPL'!$C107:$BB107,1,'Plumbing - EMPL Agg'!J$3))</f>
        <v>1.7</v>
      </c>
      <c r="K106">
        <f>IF(INDEX('DLX - EMPL'!$C107:$BJ107,1,'Plumbing - EMPL Agg'!K$3)=0,NA(),INDEX('DLX - EMPL'!$C107:$BJ107,1,'Plumbing - EMPL Agg'!K$3))</f>
        <v>7631</v>
      </c>
      <c r="L106">
        <f>IF(INDEX('DLX - EMPL'!$C107:$BJ107,1,'Plumbing - EMPL Agg'!L$3)=0,NA(),INDEX('DLX - EMPL'!$C107:$BJ107,1,'Plumbing - EMPL Agg'!L$3))</f>
        <v>5923</v>
      </c>
      <c r="M106">
        <f>IF(INDEX('DLX - EMPL'!$C107:$BJ107,1,'Plumbing - EMPL Agg'!M$3)=0,NA(),INDEX('DLX - EMPL'!$C107:$BJ107,1,'Plumbing - EMPL Agg'!M$3))</f>
        <v>1057</v>
      </c>
      <c r="N106">
        <f>IF(INDEX('DLX - EMPL'!$C107:$BJ107,1,'Plumbing - EMPL Agg'!N$3)=0,NA(),INDEX('DLX - EMPL'!$C107:$BJ107,1,'Plumbing - EMPL Agg'!N$3))</f>
        <v>796</v>
      </c>
      <c r="O106" s="5">
        <f>'DLX - EMPL'!H107+'DLX - EMPL'!J107</f>
        <v>1164</v>
      </c>
      <c r="P106">
        <f>IF(INDEX('DLX - EMPL'!$C107:$BJ107,1,'Plumbing - EMPL Agg'!P$3)=0,NA(),INDEX('DLX - EMPL'!$C107:$BJ107,1,'Plumbing - EMPL Agg'!P$3))</f>
        <v>736</v>
      </c>
      <c r="Q106">
        <f>IF(INDEX('DLX - EMPL'!$C107:$BJ107,1,'Plumbing - EMPL Agg'!Q$3)=0,NA(),INDEX('DLX - EMPL'!$C107:$BJ107,1,'Plumbing - EMPL Agg'!Q$3))</f>
        <v>551</v>
      </c>
      <c r="R106">
        <f>IF(INDEX('DLX - EMPL'!$C107:$BJ107,1,'Plumbing - EMPL Agg'!R$3)=0,NA(),INDEX('DLX - EMPL'!$C107:$BJ107,1,'Plumbing - EMPL Agg'!R$3))</f>
        <v>874</v>
      </c>
      <c r="S106">
        <f>IF(INDEX('DLX - EMPL'!$C107:$BJ107,1,'Plumbing - EMPL Agg'!S$3)=0,NA(),INDEX('DLX - EMPL'!$C107:$BJ107,1,'Plumbing - EMPL Agg'!S$3))</f>
        <v>373</v>
      </c>
      <c r="T106">
        <v>7601.5263008905104</v>
      </c>
      <c r="U106">
        <v>6026.58635017702</v>
      </c>
      <c r="V106">
        <v>1015.38677137972</v>
      </c>
      <c r="W106">
        <v>775.76999577311904</v>
      </c>
      <c r="X106">
        <v>1196.2889145695301</v>
      </c>
      <c r="Y106">
        <v>788.00308163900797</v>
      </c>
      <c r="Z106">
        <v>598.41324351203104</v>
      </c>
      <c r="AA106">
        <v>910.10991100650995</v>
      </c>
      <c r="AB106">
        <v>470.67346779107498</v>
      </c>
    </row>
    <row r="107" spans="1:28" x14ac:dyDescent="0.25">
      <c r="A107" s="7">
        <f>'DLX - EMPL'!B108</f>
        <v>39569</v>
      </c>
      <c r="B107">
        <f>IF(INDEX('DLX - EMPL'!$C108:$BB108,1,'Plumbing - EMPL Agg'!B$3)=0,NA(),INDEX('DLX - EMPL'!$C108:$BB108,1,'Plumbing - EMPL Agg'!B$3))</f>
        <v>5.4</v>
      </c>
      <c r="C107">
        <f>IF(INDEX('DLX - EMPL'!$C108:$BB108,1,'Plumbing - EMPL Agg'!C$3)=0,NA(),INDEX('DLX - EMPL'!$C108:$BB108,1,'Plumbing - EMPL Agg'!C$3))</f>
        <v>5.3</v>
      </c>
      <c r="D107">
        <f>IF(INDEX('DLX - EMPL'!$C108:$BB108,1,'Plumbing - EMPL Agg'!D$3)=0,NA(),INDEX('DLX - EMPL'!$C108:$BB108,1,'Plumbing - EMPL Agg'!D$3))</f>
        <v>8.6</v>
      </c>
      <c r="E107">
        <f>IF(INDEX('DLX - EMPL'!$C108:$BB108,1,'Plumbing - EMPL Agg'!E$3)=0,NA(),INDEX('DLX - EMPL'!$C108:$BB108,1,'Plumbing - EMPL Agg'!E$3))</f>
        <v>5.3</v>
      </c>
      <c r="F107" s="4">
        <f>'Plumbing - Trade transp utils'!H103</f>
        <v>4.9479527638529088</v>
      </c>
      <c r="G107">
        <f>IF(INDEX('DLX - EMPL'!$C108:$BB108,1,'Plumbing - EMPL Agg'!G$3)=0,NA(),INDEX('DLX - EMPL'!$C108:$BB108,1,'Plumbing - EMPL Agg'!G$3))</f>
        <v>5.9</v>
      </c>
      <c r="H107">
        <f>IF(INDEX('DLX - EMPL'!$C108:$BB108,1,'Plumbing - EMPL Agg'!H$3)=0,NA(),INDEX('DLX - EMPL'!$C108:$BB108,1,'Plumbing - EMPL Agg'!H$3))</f>
        <v>3.2</v>
      </c>
      <c r="I107">
        <f>IF(INDEX('DLX - EMPL'!$C108:$BB108,1,'Plumbing - EMPL Agg'!I$3)=0,NA(),INDEX('DLX - EMPL'!$C108:$BB108,1,'Plumbing - EMPL Agg'!I$3))</f>
        <v>8.4</v>
      </c>
      <c r="J107">
        <f>IF(INDEX('DLX - EMPL'!$C108:$BB108,1,'Plumbing - EMPL Agg'!J$3)=0,NA(),INDEX('DLX - EMPL'!$C108:$BB108,1,'Plumbing - EMPL Agg'!J$3))</f>
        <v>2.1</v>
      </c>
      <c r="K107">
        <f>IF(INDEX('DLX - EMPL'!$C108:$BJ108,1,'Plumbing - EMPL Agg'!K$3)=0,NA(),INDEX('DLX - EMPL'!$C108:$BJ108,1,'Plumbing - EMPL Agg'!K$3))</f>
        <v>8395</v>
      </c>
      <c r="L107">
        <f>IF(INDEX('DLX - EMPL'!$C108:$BJ108,1,'Plumbing - EMPL Agg'!L$3)=0,NA(),INDEX('DLX - EMPL'!$C108:$BJ108,1,'Plumbing - EMPL Agg'!L$3))</f>
        <v>6362</v>
      </c>
      <c r="M107">
        <f>IF(INDEX('DLX - EMPL'!$C108:$BJ108,1,'Plumbing - EMPL Agg'!M$3)=0,NA(),INDEX('DLX - EMPL'!$C108:$BJ108,1,'Plumbing - EMPL Agg'!M$3))</f>
        <v>809</v>
      </c>
      <c r="N107">
        <f>IF(INDEX('DLX - EMPL'!$C108:$BJ108,1,'Plumbing - EMPL Agg'!N$3)=0,NA(),INDEX('DLX - EMPL'!$C108:$BJ108,1,'Plumbing - EMPL Agg'!N$3))</f>
        <v>879</v>
      </c>
      <c r="O107" s="5">
        <f>'DLX - EMPL'!H108+'DLX - EMPL'!J108</f>
        <v>1318</v>
      </c>
      <c r="P107">
        <f>IF(INDEX('DLX - EMPL'!$C108:$BJ108,1,'Plumbing - EMPL Agg'!P$3)=0,NA(),INDEX('DLX - EMPL'!$C108:$BJ108,1,'Plumbing - EMPL Agg'!P$3))</f>
        <v>829</v>
      </c>
      <c r="Q107">
        <f>IF(INDEX('DLX - EMPL'!$C108:$BJ108,1,'Plumbing - EMPL Agg'!Q$3)=0,NA(),INDEX('DLX - EMPL'!$C108:$BJ108,1,'Plumbing - EMPL Agg'!Q$3))</f>
        <v>619</v>
      </c>
      <c r="R107">
        <f>IF(INDEX('DLX - EMPL'!$C108:$BJ108,1,'Plumbing - EMPL Agg'!R$3)=0,NA(),INDEX('DLX - EMPL'!$C108:$BJ108,1,'Plumbing - EMPL Agg'!R$3))</f>
        <v>1074</v>
      </c>
      <c r="S107">
        <f>IF(INDEX('DLX - EMPL'!$C108:$BJ108,1,'Plumbing - EMPL Agg'!S$3)=0,NA(),INDEX('DLX - EMPL'!$C108:$BJ108,1,'Plumbing - EMPL Agg'!S$3))</f>
        <v>460</v>
      </c>
      <c r="T107">
        <v>8362.5781875714692</v>
      </c>
      <c r="U107">
        <v>6514.2598540606696</v>
      </c>
      <c r="V107">
        <v>867.923655712136</v>
      </c>
      <c r="W107">
        <v>887.29963840551</v>
      </c>
      <c r="X107">
        <v>1356.2387036334101</v>
      </c>
      <c r="Y107">
        <v>839.18150180789405</v>
      </c>
      <c r="Z107">
        <v>650.48490783056297</v>
      </c>
      <c r="AA107">
        <v>1075.7904712795601</v>
      </c>
      <c r="AB107">
        <v>535.28989882310702</v>
      </c>
    </row>
    <row r="108" spans="1:28" x14ac:dyDescent="0.25">
      <c r="A108" s="7">
        <f>'DLX - EMPL'!B109</f>
        <v>39600</v>
      </c>
      <c r="B108">
        <f>IF(INDEX('DLX - EMPL'!$C109:$BB109,1,'Plumbing - EMPL Agg'!B$3)=0,NA(),INDEX('DLX - EMPL'!$C109:$BB109,1,'Plumbing - EMPL Agg'!B$3))</f>
        <v>5.6</v>
      </c>
      <c r="C108">
        <f>IF(INDEX('DLX - EMPL'!$C109:$BB109,1,'Plumbing - EMPL Agg'!C$3)=0,NA(),INDEX('DLX - EMPL'!$C109:$BB109,1,'Plumbing - EMPL Agg'!C$3))</f>
        <v>5.6</v>
      </c>
      <c r="D108">
        <f>IF(INDEX('DLX - EMPL'!$C109:$BB109,1,'Plumbing - EMPL Agg'!D$3)=0,NA(),INDEX('DLX - EMPL'!$C109:$BB109,1,'Plumbing - EMPL Agg'!D$3))</f>
        <v>8.1999999999999993</v>
      </c>
      <c r="E108">
        <f>IF(INDEX('DLX - EMPL'!$C109:$BB109,1,'Plumbing - EMPL Agg'!E$3)=0,NA(),INDEX('DLX - EMPL'!$C109:$BB109,1,'Plumbing - EMPL Agg'!E$3))</f>
        <v>5.2</v>
      </c>
      <c r="F108" s="4">
        <f>'Plumbing - Trade transp utils'!H104</f>
        <v>5.5308911154755167</v>
      </c>
      <c r="G108">
        <f>IF(INDEX('DLX - EMPL'!$C109:$BB109,1,'Plumbing - EMPL Agg'!G$3)=0,NA(),INDEX('DLX - EMPL'!$C109:$BB109,1,'Plumbing - EMPL Agg'!G$3))</f>
        <v>6.2</v>
      </c>
      <c r="H108">
        <f>IF(INDEX('DLX - EMPL'!$C109:$BB109,1,'Plumbing - EMPL Agg'!H$3)=0,NA(),INDEX('DLX - EMPL'!$C109:$BB109,1,'Plumbing - EMPL Agg'!H$3))</f>
        <v>3.4</v>
      </c>
      <c r="I108">
        <f>IF(INDEX('DLX - EMPL'!$C109:$BB109,1,'Plumbing - EMPL Agg'!I$3)=0,NA(),INDEX('DLX - EMPL'!$C109:$BB109,1,'Plumbing - EMPL Agg'!I$3))</f>
        <v>8.9</v>
      </c>
      <c r="J108">
        <f>IF(INDEX('DLX - EMPL'!$C109:$BB109,1,'Plumbing - EMPL Agg'!J$3)=0,NA(),INDEX('DLX - EMPL'!$C109:$BB109,1,'Plumbing - EMPL Agg'!J$3))</f>
        <v>3</v>
      </c>
      <c r="K108">
        <f>IF(INDEX('DLX - EMPL'!$C109:$BJ109,1,'Plumbing - EMPL Agg'!K$3)=0,NA(),INDEX('DLX - EMPL'!$C109:$BJ109,1,'Plumbing - EMPL Agg'!K$3))</f>
        <v>8578</v>
      </c>
      <c r="L108">
        <f>IF(INDEX('DLX - EMPL'!$C109:$BJ109,1,'Plumbing - EMPL Agg'!L$3)=0,NA(),INDEX('DLX - EMPL'!$C109:$BJ109,1,'Plumbing - EMPL Agg'!L$3))</f>
        <v>6693</v>
      </c>
      <c r="M108">
        <f>IF(INDEX('DLX - EMPL'!$C109:$BJ109,1,'Plumbing - EMPL Agg'!M$3)=0,NA(),INDEX('DLX - EMPL'!$C109:$BJ109,1,'Plumbing - EMPL Agg'!M$3))</f>
        <v>785</v>
      </c>
      <c r="N108">
        <f>IF(INDEX('DLX - EMPL'!$C109:$BJ109,1,'Plumbing - EMPL Agg'!N$3)=0,NA(),INDEX('DLX - EMPL'!$C109:$BJ109,1,'Plumbing - EMPL Agg'!N$3))</f>
        <v>862</v>
      </c>
      <c r="O108" s="5">
        <f>'DLX - EMPL'!H109+'DLX - EMPL'!J109</f>
        <v>1489</v>
      </c>
      <c r="P108">
        <f>IF(INDEX('DLX - EMPL'!$C109:$BJ109,1,'Plumbing - EMPL Agg'!P$3)=0,NA(),INDEX('DLX - EMPL'!$C109:$BJ109,1,'Plumbing - EMPL Agg'!P$3))</f>
        <v>890</v>
      </c>
      <c r="Q108">
        <f>IF(INDEX('DLX - EMPL'!$C109:$BJ109,1,'Plumbing - EMPL Agg'!Q$3)=0,NA(),INDEX('DLX - EMPL'!$C109:$BJ109,1,'Plumbing - EMPL Agg'!Q$3))</f>
        <v>669</v>
      </c>
      <c r="R108">
        <f>IF(INDEX('DLX - EMPL'!$C109:$BJ109,1,'Plumbing - EMPL Agg'!R$3)=0,NA(),INDEX('DLX - EMPL'!$C109:$BJ109,1,'Plumbing - EMPL Agg'!R$3))</f>
        <v>1154</v>
      </c>
      <c r="S108">
        <f>IF(INDEX('DLX - EMPL'!$C109:$BJ109,1,'Plumbing - EMPL Agg'!S$3)=0,NA(),INDEX('DLX - EMPL'!$C109:$BJ109,1,'Plumbing - EMPL Agg'!S$3))</f>
        <v>646</v>
      </c>
      <c r="T108">
        <v>8567.9388670425105</v>
      </c>
      <c r="U108">
        <v>6717.5786189771197</v>
      </c>
      <c r="V108">
        <v>927.32846939713897</v>
      </c>
      <c r="W108">
        <v>895.83475341956205</v>
      </c>
      <c r="X108">
        <v>1465.2707387450801</v>
      </c>
      <c r="Y108">
        <v>899.76211830600801</v>
      </c>
      <c r="Z108">
        <v>606.86912413342304</v>
      </c>
      <c r="AA108">
        <v>1098.1291811183</v>
      </c>
      <c r="AB108">
        <v>532.74458275883103</v>
      </c>
    </row>
    <row r="109" spans="1:28" x14ac:dyDescent="0.25">
      <c r="A109" s="7">
        <f>'DLX - EMPL'!B110</f>
        <v>39630</v>
      </c>
      <c r="B109">
        <f>IF(INDEX('DLX - EMPL'!$C110:$BB110,1,'Plumbing - EMPL Agg'!B$3)=0,NA(),INDEX('DLX - EMPL'!$C110:$BB110,1,'Plumbing - EMPL Agg'!B$3))</f>
        <v>5.8</v>
      </c>
      <c r="C109">
        <f>IF(INDEX('DLX - EMPL'!$C110:$BB110,1,'Plumbing - EMPL Agg'!C$3)=0,NA(),INDEX('DLX - EMPL'!$C110:$BB110,1,'Plumbing - EMPL Agg'!C$3))</f>
        <v>5.8</v>
      </c>
      <c r="D109">
        <f>IF(INDEX('DLX - EMPL'!$C110:$BB110,1,'Plumbing - EMPL Agg'!D$3)=0,NA(),INDEX('DLX - EMPL'!$C110:$BB110,1,'Plumbing - EMPL Agg'!D$3))</f>
        <v>8</v>
      </c>
      <c r="E109">
        <f>IF(INDEX('DLX - EMPL'!$C110:$BB110,1,'Plumbing - EMPL Agg'!E$3)=0,NA(),INDEX('DLX - EMPL'!$C110:$BB110,1,'Plumbing - EMPL Agg'!E$3))</f>
        <v>5.5</v>
      </c>
      <c r="F109" s="4">
        <f>'Plumbing - Trade transp utils'!H105</f>
        <v>6.2744945051296526</v>
      </c>
      <c r="G109">
        <f>IF(INDEX('DLX - EMPL'!$C110:$BB110,1,'Plumbing - EMPL Agg'!G$3)=0,NA(),INDEX('DLX - EMPL'!$C110:$BB110,1,'Plumbing - EMPL Agg'!G$3))</f>
        <v>6.1</v>
      </c>
      <c r="H109">
        <f>IF(INDEX('DLX - EMPL'!$C110:$BB110,1,'Plumbing - EMPL Agg'!H$3)=0,NA(),INDEX('DLX - EMPL'!$C110:$BB110,1,'Plumbing - EMPL Agg'!H$3))</f>
        <v>3.9</v>
      </c>
      <c r="I109">
        <f>IF(INDEX('DLX - EMPL'!$C110:$BB110,1,'Plumbing - EMPL Agg'!I$3)=0,NA(),INDEX('DLX - EMPL'!$C110:$BB110,1,'Plumbing - EMPL Agg'!I$3))</f>
        <v>8.8000000000000007</v>
      </c>
      <c r="J109">
        <f>IF(INDEX('DLX - EMPL'!$C110:$BB110,1,'Plumbing - EMPL Agg'!J$3)=0,NA(),INDEX('DLX - EMPL'!$C110:$BB110,1,'Plumbing - EMPL Agg'!J$3))</f>
        <v>3.6</v>
      </c>
      <c r="K109">
        <f>IF(INDEX('DLX - EMPL'!$C110:$BJ110,1,'Plumbing - EMPL Agg'!K$3)=0,NA(),INDEX('DLX - EMPL'!$C110:$BJ110,1,'Plumbing - EMPL Agg'!K$3))</f>
        <v>8950</v>
      </c>
      <c r="L109">
        <f>IF(INDEX('DLX - EMPL'!$C110:$BJ110,1,'Plumbing - EMPL Agg'!L$3)=0,NA(),INDEX('DLX - EMPL'!$C110:$BJ110,1,'Plumbing - EMPL Agg'!L$3))</f>
        <v>7050</v>
      </c>
      <c r="M109">
        <f>IF(INDEX('DLX - EMPL'!$C110:$BJ110,1,'Plumbing - EMPL Agg'!M$3)=0,NA(),INDEX('DLX - EMPL'!$C110:$BJ110,1,'Plumbing - EMPL Agg'!M$3))</f>
        <v>783</v>
      </c>
      <c r="N109">
        <f>IF(INDEX('DLX - EMPL'!$C110:$BJ110,1,'Plumbing - EMPL Agg'!N$3)=0,NA(),INDEX('DLX - EMPL'!$C110:$BJ110,1,'Plumbing - EMPL Agg'!N$3))</f>
        <v>908</v>
      </c>
      <c r="O109" s="5">
        <f>'DLX - EMPL'!H110+'DLX - EMPL'!J110</f>
        <v>1688</v>
      </c>
      <c r="P109">
        <f>IF(INDEX('DLX - EMPL'!$C110:$BJ110,1,'Plumbing - EMPL Agg'!P$3)=0,NA(),INDEX('DLX - EMPL'!$C110:$BJ110,1,'Plumbing - EMPL Agg'!P$3))</f>
        <v>866</v>
      </c>
      <c r="Q109">
        <f>IF(INDEX('DLX - EMPL'!$C110:$BJ110,1,'Plumbing - EMPL Agg'!Q$3)=0,NA(),INDEX('DLX - EMPL'!$C110:$BJ110,1,'Plumbing - EMPL Agg'!Q$3))</f>
        <v>776</v>
      </c>
      <c r="R109">
        <f>IF(INDEX('DLX - EMPL'!$C110:$BJ110,1,'Plumbing - EMPL Agg'!R$3)=0,NA(),INDEX('DLX - EMPL'!$C110:$BJ110,1,'Plumbing - EMPL Agg'!R$3))</f>
        <v>1172</v>
      </c>
      <c r="S109">
        <f>IF(INDEX('DLX - EMPL'!$C110:$BJ110,1,'Plumbing - EMPL Agg'!S$3)=0,NA(),INDEX('DLX - EMPL'!$C110:$BJ110,1,'Plumbing - EMPL Agg'!S$3))</f>
        <v>763</v>
      </c>
      <c r="T109">
        <v>8914.5508364876096</v>
      </c>
      <c r="U109">
        <v>7014.5790433370503</v>
      </c>
      <c r="V109">
        <v>929.24190531335501</v>
      </c>
      <c r="W109">
        <v>909.47123704787305</v>
      </c>
      <c r="X109">
        <v>1599.73490903126</v>
      </c>
      <c r="Y109">
        <v>890.04457772721105</v>
      </c>
      <c r="Z109">
        <v>685.67672545517905</v>
      </c>
      <c r="AA109">
        <v>1152.03255238616</v>
      </c>
      <c r="AB109">
        <v>563.20191374685999</v>
      </c>
    </row>
    <row r="110" spans="1:28" x14ac:dyDescent="0.25">
      <c r="A110" s="7">
        <f>'DLX - EMPL'!B111</f>
        <v>39661</v>
      </c>
      <c r="B110">
        <f>IF(INDEX('DLX - EMPL'!$C111:$BB111,1,'Plumbing - EMPL Agg'!B$3)=0,NA(),INDEX('DLX - EMPL'!$C111:$BB111,1,'Plumbing - EMPL Agg'!B$3))</f>
        <v>6.1</v>
      </c>
      <c r="C110">
        <f>IF(INDEX('DLX - EMPL'!$C111:$BB111,1,'Plumbing - EMPL Agg'!C$3)=0,NA(),INDEX('DLX - EMPL'!$C111:$BB111,1,'Plumbing - EMPL Agg'!C$3))</f>
        <v>6.1</v>
      </c>
      <c r="D110">
        <f>IF(INDEX('DLX - EMPL'!$C111:$BB111,1,'Plumbing - EMPL Agg'!D$3)=0,NA(),INDEX('DLX - EMPL'!$C111:$BB111,1,'Plumbing - EMPL Agg'!D$3))</f>
        <v>8.1999999999999993</v>
      </c>
      <c r="E110">
        <f>IF(INDEX('DLX - EMPL'!$C111:$BB111,1,'Plumbing - EMPL Agg'!E$3)=0,NA(),INDEX('DLX - EMPL'!$C111:$BB111,1,'Plumbing - EMPL Agg'!E$3))</f>
        <v>5.7</v>
      </c>
      <c r="F110" s="4">
        <f>'Plumbing - Trade transp utils'!H106</f>
        <v>6.2273466221457712</v>
      </c>
      <c r="G110">
        <f>IF(INDEX('DLX - EMPL'!$C111:$BB111,1,'Plumbing - EMPL Agg'!G$3)=0,NA(),INDEX('DLX - EMPL'!$C111:$BB111,1,'Plumbing - EMPL Agg'!G$3))</f>
        <v>6.9</v>
      </c>
      <c r="H110">
        <f>IF(INDEX('DLX - EMPL'!$C111:$BB111,1,'Plumbing - EMPL Agg'!H$3)=0,NA(),INDEX('DLX - EMPL'!$C111:$BB111,1,'Plumbing - EMPL Agg'!H$3))</f>
        <v>4.3</v>
      </c>
      <c r="I110">
        <f>IF(INDEX('DLX - EMPL'!$C111:$BB111,1,'Plumbing - EMPL Agg'!I$3)=0,NA(),INDEX('DLX - EMPL'!$C111:$BB111,1,'Plumbing - EMPL Agg'!I$3))</f>
        <v>8.6999999999999993</v>
      </c>
      <c r="J110">
        <f>IF(INDEX('DLX - EMPL'!$C111:$BB111,1,'Plumbing - EMPL Agg'!J$3)=0,NA(),INDEX('DLX - EMPL'!$C111:$BB111,1,'Plumbing - EMPL Agg'!J$3))</f>
        <v>3.3</v>
      </c>
      <c r="K110">
        <f>IF(INDEX('DLX - EMPL'!$C111:$BJ111,1,'Plumbing - EMPL Agg'!K$3)=0,NA(),INDEX('DLX - EMPL'!$C111:$BJ111,1,'Plumbing - EMPL Agg'!K$3))</f>
        <v>9450</v>
      </c>
      <c r="L110">
        <f>IF(INDEX('DLX - EMPL'!$C111:$BJ111,1,'Plumbing - EMPL Agg'!L$3)=0,NA(),INDEX('DLX - EMPL'!$C111:$BJ111,1,'Plumbing - EMPL Agg'!L$3))</f>
        <v>7359</v>
      </c>
      <c r="M110">
        <f>IF(INDEX('DLX - EMPL'!$C111:$BJ111,1,'Plumbing - EMPL Agg'!M$3)=0,NA(),INDEX('DLX - EMPL'!$C111:$BJ111,1,'Plumbing - EMPL Agg'!M$3))</f>
        <v>814</v>
      </c>
      <c r="N110">
        <f>IF(INDEX('DLX - EMPL'!$C111:$BJ111,1,'Plumbing - EMPL Agg'!N$3)=0,NA(),INDEX('DLX - EMPL'!$C111:$BJ111,1,'Plumbing - EMPL Agg'!N$3))</f>
        <v>960</v>
      </c>
      <c r="O110" s="5">
        <f>'DLX - EMPL'!H111+'DLX - EMPL'!J111</f>
        <v>1675</v>
      </c>
      <c r="P110">
        <f>IF(INDEX('DLX - EMPL'!$C111:$BJ111,1,'Plumbing - EMPL Agg'!P$3)=0,NA(),INDEX('DLX - EMPL'!$C111:$BJ111,1,'Plumbing - EMPL Agg'!P$3))</f>
        <v>961</v>
      </c>
      <c r="Q110">
        <f>IF(INDEX('DLX - EMPL'!$C111:$BJ111,1,'Plumbing - EMPL Agg'!Q$3)=0,NA(),INDEX('DLX - EMPL'!$C111:$BJ111,1,'Plumbing - EMPL Agg'!Q$3))</f>
        <v>844</v>
      </c>
      <c r="R110">
        <f>IF(INDEX('DLX - EMPL'!$C111:$BJ111,1,'Plumbing - EMPL Agg'!R$3)=0,NA(),INDEX('DLX - EMPL'!$C111:$BJ111,1,'Plumbing - EMPL Agg'!R$3))</f>
        <v>1122</v>
      </c>
      <c r="S110">
        <f>IF(INDEX('DLX - EMPL'!$C111:$BJ111,1,'Plumbing - EMPL Agg'!S$3)=0,NA(),INDEX('DLX - EMPL'!$C111:$BJ111,1,'Plumbing - EMPL Agg'!S$3))</f>
        <v>720</v>
      </c>
      <c r="T110">
        <v>9425.3452361852906</v>
      </c>
      <c r="U110">
        <v>7617.0528853401202</v>
      </c>
      <c r="V110">
        <v>1014.82668083577</v>
      </c>
      <c r="W110">
        <v>1015.72811532028</v>
      </c>
      <c r="X110">
        <v>1701.27521240954</v>
      </c>
      <c r="Y110">
        <v>998.60130089408301</v>
      </c>
      <c r="Z110">
        <v>756.85829517798402</v>
      </c>
      <c r="AA110">
        <v>1148.8204376132001</v>
      </c>
      <c r="AB110">
        <v>549.30885312693897</v>
      </c>
    </row>
    <row r="111" spans="1:28" x14ac:dyDescent="0.25">
      <c r="A111" s="7">
        <f>'DLX - EMPL'!B112</f>
        <v>39692</v>
      </c>
      <c r="B111">
        <f>IF(INDEX('DLX - EMPL'!$C112:$BB112,1,'Plumbing - EMPL Agg'!B$3)=0,NA(),INDEX('DLX - EMPL'!$C112:$BB112,1,'Plumbing - EMPL Agg'!B$3))</f>
        <v>6.1</v>
      </c>
      <c r="C111">
        <f>IF(INDEX('DLX - EMPL'!$C112:$BB112,1,'Plumbing - EMPL Agg'!C$3)=0,NA(),INDEX('DLX - EMPL'!$C112:$BB112,1,'Plumbing - EMPL Agg'!C$3))</f>
        <v>6.1</v>
      </c>
      <c r="D111">
        <f>IF(INDEX('DLX - EMPL'!$C112:$BB112,1,'Plumbing - EMPL Agg'!D$3)=0,NA(),INDEX('DLX - EMPL'!$C112:$BB112,1,'Plumbing - EMPL Agg'!D$3))</f>
        <v>9.9</v>
      </c>
      <c r="E111">
        <f>IF(INDEX('DLX - EMPL'!$C112:$BB112,1,'Plumbing - EMPL Agg'!E$3)=0,NA(),INDEX('DLX - EMPL'!$C112:$BB112,1,'Plumbing - EMPL Agg'!E$3))</f>
        <v>6</v>
      </c>
      <c r="F111" s="4">
        <f>'Plumbing - Trade transp utils'!H107</f>
        <v>6.0964844944125529</v>
      </c>
      <c r="G111">
        <f>IF(INDEX('DLX - EMPL'!$C112:$BB112,1,'Plumbing - EMPL Agg'!G$3)=0,NA(),INDEX('DLX - EMPL'!$C112:$BB112,1,'Plumbing - EMPL Agg'!G$3))</f>
        <v>6.9</v>
      </c>
      <c r="H111">
        <f>IF(INDEX('DLX - EMPL'!$C112:$BB112,1,'Plumbing - EMPL Agg'!H$3)=0,NA(),INDEX('DLX - EMPL'!$C112:$BB112,1,'Plumbing - EMPL Agg'!H$3))</f>
        <v>4.0999999999999996</v>
      </c>
      <c r="I111">
        <f>IF(INDEX('DLX - EMPL'!$C112:$BB112,1,'Plumbing - EMPL Agg'!I$3)=0,NA(),INDEX('DLX - EMPL'!$C112:$BB112,1,'Plumbing - EMPL Agg'!I$3))</f>
        <v>8.1999999999999993</v>
      </c>
      <c r="J111">
        <f>IF(INDEX('DLX - EMPL'!$C112:$BB112,1,'Plumbing - EMPL Agg'!J$3)=0,NA(),INDEX('DLX - EMPL'!$C112:$BB112,1,'Plumbing - EMPL Agg'!J$3))</f>
        <v>2.6</v>
      </c>
      <c r="K111">
        <f>IF(INDEX('DLX - EMPL'!$C112:$BJ112,1,'Plumbing - EMPL Agg'!K$3)=0,NA(),INDEX('DLX - EMPL'!$C112:$BJ112,1,'Plumbing - EMPL Agg'!K$3))</f>
        <v>9501</v>
      </c>
      <c r="L111">
        <f>IF(INDEX('DLX - EMPL'!$C112:$BJ112,1,'Plumbing - EMPL Agg'!L$3)=0,NA(),INDEX('DLX - EMPL'!$C112:$BJ112,1,'Plumbing - EMPL Agg'!L$3))</f>
        <v>7328</v>
      </c>
      <c r="M111">
        <f>IF(INDEX('DLX - EMPL'!$C112:$BJ112,1,'Plumbing - EMPL Agg'!M$3)=0,NA(),INDEX('DLX - EMPL'!$C112:$BJ112,1,'Plumbing - EMPL Agg'!M$3))</f>
        <v>970</v>
      </c>
      <c r="N111">
        <f>IF(INDEX('DLX - EMPL'!$C112:$BJ112,1,'Plumbing - EMPL Agg'!N$3)=0,NA(),INDEX('DLX - EMPL'!$C112:$BJ112,1,'Plumbing - EMPL Agg'!N$3))</f>
        <v>984</v>
      </c>
      <c r="O111" s="5">
        <f>'DLX - EMPL'!H112+'DLX - EMPL'!J112</f>
        <v>1614</v>
      </c>
      <c r="P111">
        <f>IF(INDEX('DLX - EMPL'!$C112:$BJ112,1,'Plumbing - EMPL Agg'!P$3)=0,NA(),INDEX('DLX - EMPL'!$C112:$BJ112,1,'Plumbing - EMPL Agg'!P$3))</f>
        <v>951</v>
      </c>
      <c r="Q111">
        <f>IF(INDEX('DLX - EMPL'!$C112:$BJ112,1,'Plumbing - EMPL Agg'!Q$3)=0,NA(),INDEX('DLX - EMPL'!$C112:$BJ112,1,'Plumbing - EMPL Agg'!Q$3))</f>
        <v>835</v>
      </c>
      <c r="R111">
        <f>IF(INDEX('DLX - EMPL'!$C112:$BJ112,1,'Plumbing - EMPL Agg'!R$3)=0,NA(),INDEX('DLX - EMPL'!$C112:$BJ112,1,'Plumbing - EMPL Agg'!R$3))</f>
        <v>1029</v>
      </c>
      <c r="S111">
        <f>IF(INDEX('DLX - EMPL'!$C112:$BJ112,1,'Plumbing - EMPL Agg'!S$3)=0,NA(),INDEX('DLX - EMPL'!$C112:$BJ112,1,'Plumbing - EMPL Agg'!S$3))</f>
        <v>571</v>
      </c>
      <c r="T111">
        <v>9577.4893494838707</v>
      </c>
      <c r="U111">
        <v>7679.7369765697704</v>
      </c>
      <c r="V111">
        <v>1167.21489601039</v>
      </c>
      <c r="W111">
        <v>1054.6963278331</v>
      </c>
      <c r="X111">
        <v>1663.15358620346</v>
      </c>
      <c r="Y111">
        <v>1001.65390432658</v>
      </c>
      <c r="Z111">
        <v>773.00418763902803</v>
      </c>
      <c r="AA111">
        <v>1119.5023925341</v>
      </c>
      <c r="AB111">
        <v>546.24746603214203</v>
      </c>
    </row>
    <row r="112" spans="1:28" x14ac:dyDescent="0.25">
      <c r="A112" s="7">
        <f>'DLX - EMPL'!B113</f>
        <v>39722</v>
      </c>
      <c r="B112">
        <f>IF(INDEX('DLX - EMPL'!$C113:$BB113,1,'Plumbing - EMPL Agg'!B$3)=0,NA(),INDEX('DLX - EMPL'!$C113:$BB113,1,'Plumbing - EMPL Agg'!B$3))</f>
        <v>6.5</v>
      </c>
      <c r="C112">
        <f>IF(INDEX('DLX - EMPL'!$C113:$BB113,1,'Plumbing - EMPL Agg'!C$3)=0,NA(),INDEX('DLX - EMPL'!$C113:$BB113,1,'Plumbing - EMPL Agg'!C$3))</f>
        <v>6.4</v>
      </c>
      <c r="D112">
        <f>IF(INDEX('DLX - EMPL'!$C113:$BB113,1,'Plumbing - EMPL Agg'!D$3)=0,NA(),INDEX('DLX - EMPL'!$C113:$BB113,1,'Plumbing - EMPL Agg'!D$3))</f>
        <v>10.8</v>
      </c>
      <c r="E112">
        <f>IF(INDEX('DLX - EMPL'!$C113:$BB113,1,'Plumbing - EMPL Agg'!E$3)=0,NA(),INDEX('DLX - EMPL'!$C113:$BB113,1,'Plumbing - EMPL Agg'!E$3))</f>
        <v>6.2</v>
      </c>
      <c r="F112" s="4">
        <f>'Plumbing - Trade transp utils'!H108</f>
        <v>6.1494484543102272</v>
      </c>
      <c r="G112">
        <f>IF(INDEX('DLX - EMPL'!$C113:$BB113,1,'Plumbing - EMPL Agg'!G$3)=0,NA(),INDEX('DLX - EMPL'!$C113:$BB113,1,'Plumbing - EMPL Agg'!G$3))</f>
        <v>7.5</v>
      </c>
      <c r="H112">
        <f>IF(INDEX('DLX - EMPL'!$C113:$BB113,1,'Plumbing - EMPL Agg'!H$3)=0,NA(),INDEX('DLX - EMPL'!$C113:$BB113,1,'Plumbing - EMPL Agg'!H$3))</f>
        <v>3.9</v>
      </c>
      <c r="I112">
        <f>IF(INDEX('DLX - EMPL'!$C113:$BB113,1,'Plumbing - EMPL Agg'!I$3)=0,NA(),INDEX('DLX - EMPL'!$C113:$BB113,1,'Plumbing - EMPL Agg'!I$3))</f>
        <v>8.9</v>
      </c>
      <c r="J112">
        <f>IF(INDEX('DLX - EMPL'!$C113:$BB113,1,'Plumbing - EMPL Agg'!J$3)=0,NA(),INDEX('DLX - EMPL'!$C113:$BB113,1,'Plumbing - EMPL Agg'!J$3))</f>
        <v>2.5</v>
      </c>
      <c r="K112">
        <f>IF(INDEX('DLX - EMPL'!$C113:$BJ113,1,'Plumbing - EMPL Agg'!K$3)=0,NA(),INDEX('DLX - EMPL'!$C113:$BJ113,1,'Plumbing - EMPL Agg'!K$3))</f>
        <v>10083</v>
      </c>
      <c r="L112">
        <f>IF(INDEX('DLX - EMPL'!$C113:$BJ113,1,'Plumbing - EMPL Agg'!L$3)=0,NA(),INDEX('DLX - EMPL'!$C113:$BJ113,1,'Plumbing - EMPL Agg'!L$3))</f>
        <v>7641</v>
      </c>
      <c r="M112">
        <f>IF(INDEX('DLX - EMPL'!$C113:$BJ113,1,'Plumbing - EMPL Agg'!M$3)=0,NA(),INDEX('DLX - EMPL'!$C113:$BJ113,1,'Plumbing - EMPL Agg'!M$3))</f>
        <v>1078</v>
      </c>
      <c r="N112">
        <f>IF(INDEX('DLX - EMPL'!$C113:$BJ113,1,'Plumbing - EMPL Agg'!N$3)=0,NA(),INDEX('DLX - EMPL'!$C113:$BJ113,1,'Plumbing - EMPL Agg'!N$3))</f>
        <v>1007</v>
      </c>
      <c r="O112" s="5">
        <f>'DLX - EMPL'!H113+'DLX - EMPL'!J113</f>
        <v>1629</v>
      </c>
      <c r="P112">
        <f>IF(INDEX('DLX - EMPL'!$C113:$BJ113,1,'Plumbing - EMPL Agg'!P$3)=0,NA(),INDEX('DLX - EMPL'!$C113:$BJ113,1,'Plumbing - EMPL Agg'!P$3))</f>
        <v>1052</v>
      </c>
      <c r="Q112">
        <f>IF(INDEX('DLX - EMPL'!$C113:$BJ113,1,'Plumbing - EMPL Agg'!Q$3)=0,NA(),INDEX('DLX - EMPL'!$C113:$BJ113,1,'Plumbing - EMPL Agg'!Q$3))</f>
        <v>797</v>
      </c>
      <c r="R112">
        <f>IF(INDEX('DLX - EMPL'!$C113:$BJ113,1,'Plumbing - EMPL Agg'!R$3)=0,NA(),INDEX('DLX - EMPL'!$C113:$BJ113,1,'Plumbing - EMPL Agg'!R$3))</f>
        <v>1126</v>
      </c>
      <c r="S112">
        <f>IF(INDEX('DLX - EMPL'!$C113:$BJ113,1,'Plumbing - EMPL Agg'!S$3)=0,NA(),INDEX('DLX - EMPL'!$C113:$BJ113,1,'Plumbing - EMPL Agg'!S$3))</f>
        <v>550</v>
      </c>
      <c r="T112">
        <v>10110.548840473801</v>
      </c>
      <c r="U112">
        <v>8235.1491160875703</v>
      </c>
      <c r="V112">
        <v>1252.12763554344</v>
      </c>
      <c r="W112">
        <v>1062.6861018265099</v>
      </c>
      <c r="X112">
        <v>1724.7158211600299</v>
      </c>
      <c r="Y112">
        <v>1095.31222601021</v>
      </c>
      <c r="Z112">
        <v>801.73722761393606</v>
      </c>
      <c r="AA112">
        <v>1195.46327225338</v>
      </c>
      <c r="AB112">
        <v>584.435302570006</v>
      </c>
    </row>
    <row r="113" spans="1:28" x14ac:dyDescent="0.25">
      <c r="A113" s="7">
        <f>'DLX - EMPL'!B114</f>
        <v>39753</v>
      </c>
      <c r="B113">
        <f>IF(INDEX('DLX - EMPL'!$C114:$BB114,1,'Plumbing - EMPL Agg'!B$3)=0,NA(),INDEX('DLX - EMPL'!$C114:$BB114,1,'Plumbing - EMPL Agg'!B$3))</f>
        <v>6.8</v>
      </c>
      <c r="C113">
        <f>IF(INDEX('DLX - EMPL'!$C114:$BB114,1,'Plumbing - EMPL Agg'!C$3)=0,NA(),INDEX('DLX - EMPL'!$C114:$BB114,1,'Plumbing - EMPL Agg'!C$3))</f>
        <v>6.9</v>
      </c>
      <c r="D113">
        <f>IF(INDEX('DLX - EMPL'!$C114:$BB114,1,'Plumbing - EMPL Agg'!D$3)=0,NA(),INDEX('DLX - EMPL'!$C114:$BB114,1,'Plumbing - EMPL Agg'!D$3))</f>
        <v>12.7</v>
      </c>
      <c r="E113">
        <f>IF(INDEX('DLX - EMPL'!$C114:$BB114,1,'Plumbing - EMPL Agg'!E$3)=0,NA(),INDEX('DLX - EMPL'!$C114:$BB114,1,'Plumbing - EMPL Agg'!E$3))</f>
        <v>7</v>
      </c>
      <c r="F113" s="4">
        <f>'Plumbing - Trade transp utils'!H109</f>
        <v>6.4699499729583563</v>
      </c>
      <c r="G113">
        <f>IF(INDEX('DLX - EMPL'!$C114:$BB114,1,'Plumbing - EMPL Agg'!G$3)=0,NA(),INDEX('DLX - EMPL'!$C114:$BB114,1,'Plumbing - EMPL Agg'!G$3))</f>
        <v>7</v>
      </c>
      <c r="H113">
        <f>IF(INDEX('DLX - EMPL'!$C114:$BB114,1,'Plumbing - EMPL Agg'!H$3)=0,NA(),INDEX('DLX - EMPL'!$C114:$BB114,1,'Plumbing - EMPL Agg'!H$3))</f>
        <v>3.6</v>
      </c>
      <c r="I113">
        <f>IF(INDEX('DLX - EMPL'!$C114:$BB114,1,'Plumbing - EMPL Agg'!I$3)=0,NA(),INDEX('DLX - EMPL'!$C114:$BB114,1,'Plumbing - EMPL Agg'!I$3))</f>
        <v>9.9</v>
      </c>
      <c r="J113">
        <f>IF(INDEX('DLX - EMPL'!$C114:$BB114,1,'Plumbing - EMPL Agg'!J$3)=0,NA(),INDEX('DLX - EMPL'!$C114:$BB114,1,'Plumbing - EMPL Agg'!J$3))</f>
        <v>2.4</v>
      </c>
      <c r="K113">
        <f>IF(INDEX('DLX - EMPL'!$C114:$BJ114,1,'Plumbing - EMPL Agg'!K$3)=0,NA(),INDEX('DLX - EMPL'!$C114:$BJ114,1,'Plumbing - EMPL Agg'!K$3))</f>
        <v>10544</v>
      </c>
      <c r="L113">
        <f>IF(INDEX('DLX - EMPL'!$C114:$BJ114,1,'Plumbing - EMPL Agg'!L$3)=0,NA(),INDEX('DLX - EMPL'!$C114:$BJ114,1,'Plumbing - EMPL Agg'!L$3))</f>
        <v>8264</v>
      </c>
      <c r="M113">
        <f>IF(INDEX('DLX - EMPL'!$C114:$BJ114,1,'Plumbing - EMPL Agg'!M$3)=0,NA(),INDEX('DLX - EMPL'!$C114:$BJ114,1,'Plumbing - EMPL Agg'!M$3))</f>
        <v>1237</v>
      </c>
      <c r="N113">
        <f>IF(INDEX('DLX - EMPL'!$C114:$BJ114,1,'Plumbing - EMPL Agg'!N$3)=0,NA(),INDEX('DLX - EMPL'!$C114:$BJ114,1,'Plumbing - EMPL Agg'!N$3))</f>
        <v>1144</v>
      </c>
      <c r="O113" s="5">
        <f>'DLX - EMPL'!H114+'DLX - EMPL'!J114</f>
        <v>1728</v>
      </c>
      <c r="P113">
        <f>IF(INDEX('DLX - EMPL'!$C114:$BJ114,1,'Plumbing - EMPL Agg'!P$3)=0,NA(),INDEX('DLX - EMPL'!$C114:$BJ114,1,'Plumbing - EMPL Agg'!P$3))</f>
        <v>992</v>
      </c>
      <c r="Q113">
        <f>IF(INDEX('DLX - EMPL'!$C114:$BJ114,1,'Plumbing - EMPL Agg'!Q$3)=0,NA(),INDEX('DLX - EMPL'!$C114:$BJ114,1,'Plumbing - EMPL Agg'!Q$3))</f>
        <v>748</v>
      </c>
      <c r="R113">
        <f>IF(INDEX('DLX - EMPL'!$C114:$BJ114,1,'Plumbing - EMPL Agg'!R$3)=0,NA(),INDEX('DLX - EMPL'!$C114:$BJ114,1,'Plumbing - EMPL Agg'!R$3))</f>
        <v>1283</v>
      </c>
      <c r="S113">
        <f>IF(INDEX('DLX - EMPL'!$C114:$BJ114,1,'Plumbing - EMPL Agg'!S$3)=0,NA(),INDEX('DLX - EMPL'!$C114:$BJ114,1,'Plumbing - EMPL Agg'!S$3))</f>
        <v>525</v>
      </c>
      <c r="T113">
        <v>10626.3980620697</v>
      </c>
      <c r="U113">
        <v>8662.4854386739898</v>
      </c>
      <c r="V113">
        <v>1333.53261154797</v>
      </c>
      <c r="W113">
        <v>1142.94248488782</v>
      </c>
      <c r="X113">
        <v>1853.9242012981299</v>
      </c>
      <c r="Y113">
        <v>1089.87071931025</v>
      </c>
      <c r="Z113">
        <v>794.577471903488</v>
      </c>
      <c r="AA113">
        <v>1274.36308610062</v>
      </c>
      <c r="AB113">
        <v>582.64673759589698</v>
      </c>
    </row>
    <row r="114" spans="1:28" x14ac:dyDescent="0.25">
      <c r="A114" s="7">
        <f>'DLX - EMPL'!B115</f>
        <v>39783</v>
      </c>
      <c r="B114">
        <f>IF(INDEX('DLX - EMPL'!$C115:$BB115,1,'Plumbing - EMPL Agg'!B$3)=0,NA(),INDEX('DLX - EMPL'!$C115:$BB115,1,'Plumbing - EMPL Agg'!B$3))</f>
        <v>7.3</v>
      </c>
      <c r="C114">
        <f>IF(INDEX('DLX - EMPL'!$C115:$BB115,1,'Plumbing - EMPL Agg'!C$3)=0,NA(),INDEX('DLX - EMPL'!$C115:$BB115,1,'Plumbing - EMPL Agg'!C$3))</f>
        <v>7.5</v>
      </c>
      <c r="D114">
        <f>IF(INDEX('DLX - EMPL'!$C115:$BB115,1,'Plumbing - EMPL Agg'!D$3)=0,NA(),INDEX('DLX - EMPL'!$C115:$BB115,1,'Plumbing - EMPL Agg'!D$3))</f>
        <v>15.3</v>
      </c>
      <c r="E114">
        <f>IF(INDEX('DLX - EMPL'!$C115:$BB115,1,'Plumbing - EMPL Agg'!E$3)=0,NA(),INDEX('DLX - EMPL'!$C115:$BB115,1,'Plumbing - EMPL Agg'!E$3))</f>
        <v>8.3000000000000007</v>
      </c>
      <c r="F114" s="4">
        <f>'Plumbing - Trade transp utils'!H110</f>
        <v>7.0651573517889794</v>
      </c>
      <c r="G114">
        <f>IF(INDEX('DLX - EMPL'!$C115:$BB115,1,'Plumbing - EMPL Agg'!G$3)=0,NA(),INDEX('DLX - EMPL'!$C115:$BB115,1,'Plumbing - EMPL Agg'!G$3))</f>
        <v>8.1</v>
      </c>
      <c r="H114">
        <f>IF(INDEX('DLX - EMPL'!$C115:$BB115,1,'Plumbing - EMPL Agg'!H$3)=0,NA(),INDEX('DLX - EMPL'!$C115:$BB115,1,'Plumbing - EMPL Agg'!H$3))</f>
        <v>3.8</v>
      </c>
      <c r="I114">
        <f>IF(INDEX('DLX - EMPL'!$C115:$BB115,1,'Plumbing - EMPL Agg'!I$3)=0,NA(),INDEX('DLX - EMPL'!$C115:$BB115,1,'Plumbing - EMPL Agg'!I$3))</f>
        <v>9.5</v>
      </c>
      <c r="J114">
        <f>IF(INDEX('DLX - EMPL'!$C115:$BB115,1,'Plumbing - EMPL Agg'!J$3)=0,NA(),INDEX('DLX - EMPL'!$C115:$BB115,1,'Plumbing - EMPL Agg'!J$3))</f>
        <v>2.2999999999999998</v>
      </c>
      <c r="K114">
        <f>IF(INDEX('DLX - EMPL'!$C115:$BJ115,1,'Plumbing - EMPL Agg'!K$3)=0,NA(),INDEX('DLX - EMPL'!$C115:$BJ115,1,'Plumbing - EMPL Agg'!K$3))</f>
        <v>11299</v>
      </c>
      <c r="L114">
        <f>IF(INDEX('DLX - EMPL'!$C115:$BJ115,1,'Plumbing - EMPL Agg'!L$3)=0,NA(),INDEX('DLX - EMPL'!$C115:$BJ115,1,'Plumbing - EMPL Agg'!L$3))</f>
        <v>9030</v>
      </c>
      <c r="M114">
        <f>IF(INDEX('DLX - EMPL'!$C115:$BJ115,1,'Plumbing - EMPL Agg'!M$3)=0,NA(),INDEX('DLX - EMPL'!$C115:$BJ115,1,'Plumbing - EMPL Agg'!M$3))</f>
        <v>1438</v>
      </c>
      <c r="N114">
        <f>IF(INDEX('DLX - EMPL'!$C115:$BJ115,1,'Plumbing - EMPL Agg'!N$3)=0,NA(),INDEX('DLX - EMPL'!$C115:$BJ115,1,'Plumbing - EMPL Agg'!N$3))</f>
        <v>1315</v>
      </c>
      <c r="O114" s="5">
        <f>'DLX - EMPL'!H115+'DLX - EMPL'!J115</f>
        <v>1956</v>
      </c>
      <c r="P114">
        <f>IF(INDEX('DLX - EMPL'!$C115:$BJ115,1,'Plumbing - EMPL Agg'!P$3)=0,NA(),INDEX('DLX - EMPL'!$C115:$BJ115,1,'Plumbing - EMPL Agg'!P$3))</f>
        <v>1147</v>
      </c>
      <c r="Q114">
        <f>IF(INDEX('DLX - EMPL'!$C115:$BJ115,1,'Plumbing - EMPL Agg'!Q$3)=0,NA(),INDEX('DLX - EMPL'!$C115:$BJ115,1,'Plumbing - EMPL Agg'!Q$3))</f>
        <v>791</v>
      </c>
      <c r="R114">
        <f>IF(INDEX('DLX - EMPL'!$C115:$BJ115,1,'Plumbing - EMPL Agg'!R$3)=0,NA(),INDEX('DLX - EMPL'!$C115:$BJ115,1,'Plumbing - EMPL Agg'!R$3))</f>
        <v>1210</v>
      </c>
      <c r="S114">
        <f>IF(INDEX('DLX - EMPL'!$C115:$BJ115,1,'Plumbing - EMPL Agg'!S$3)=0,NA(),INDEX('DLX - EMPL'!$C115:$BJ115,1,'Plumbing - EMPL Agg'!S$3))</f>
        <v>508</v>
      </c>
      <c r="T114">
        <v>11351.547999197999</v>
      </c>
      <c r="U114">
        <v>9268.5573833621802</v>
      </c>
      <c r="V114">
        <v>1317.8931927637</v>
      </c>
      <c r="W114">
        <v>1360.3702512427799</v>
      </c>
      <c r="X114">
        <v>2058.9754351579199</v>
      </c>
      <c r="Y114">
        <v>1148.97005305842</v>
      </c>
      <c r="Z114">
        <v>859.53530958201497</v>
      </c>
      <c r="AA114">
        <v>1259.63402575741</v>
      </c>
      <c r="AB114">
        <v>585.99884111593303</v>
      </c>
    </row>
    <row r="115" spans="1:28" x14ac:dyDescent="0.25">
      <c r="A115" s="7">
        <f>'DLX - EMPL'!B116</f>
        <v>39814</v>
      </c>
      <c r="B115">
        <f>IF(INDEX('DLX - EMPL'!$C116:$BB116,1,'Plumbing - EMPL Agg'!B$3)=0,NA(),INDEX('DLX - EMPL'!$C116:$BB116,1,'Plumbing - EMPL Agg'!B$3))</f>
        <v>7.8</v>
      </c>
      <c r="C115">
        <f>IF(INDEX('DLX - EMPL'!$C116:$BB116,1,'Plumbing - EMPL Agg'!C$3)=0,NA(),INDEX('DLX - EMPL'!$C116:$BB116,1,'Plumbing - EMPL Agg'!C$3))</f>
        <v>9</v>
      </c>
      <c r="D115">
        <f>IF(INDEX('DLX - EMPL'!$C116:$BB116,1,'Plumbing - EMPL Agg'!D$3)=0,NA(),INDEX('DLX - EMPL'!$C116:$BB116,1,'Plumbing - EMPL Agg'!D$3))</f>
        <v>18.2</v>
      </c>
      <c r="E115">
        <f>IF(INDEX('DLX - EMPL'!$C116:$BB116,1,'Plumbing - EMPL Agg'!E$3)=0,NA(),INDEX('DLX - EMPL'!$C116:$BB116,1,'Plumbing - EMPL Agg'!E$3))</f>
        <v>10.9</v>
      </c>
      <c r="F115" s="4">
        <f>'Plumbing - Trade transp utils'!H111</f>
        <v>8.6186267570027297</v>
      </c>
      <c r="G115">
        <f>IF(INDEX('DLX - EMPL'!$C116:$BB116,1,'Plumbing - EMPL Agg'!G$3)=0,NA(),INDEX('DLX - EMPL'!$C116:$BB116,1,'Plumbing - EMPL Agg'!G$3))</f>
        <v>10.4</v>
      </c>
      <c r="H115">
        <f>IF(INDEX('DLX - EMPL'!$C116:$BB116,1,'Plumbing - EMPL Agg'!H$3)=0,NA(),INDEX('DLX - EMPL'!$C116:$BB116,1,'Plumbing - EMPL Agg'!H$3))</f>
        <v>3.8</v>
      </c>
      <c r="I115">
        <f>IF(INDEX('DLX - EMPL'!$C116:$BB116,1,'Plumbing - EMPL Agg'!I$3)=0,NA(),INDEX('DLX - EMPL'!$C116:$BB116,1,'Plumbing - EMPL Agg'!I$3))</f>
        <v>11.5</v>
      </c>
      <c r="J115">
        <f>IF(INDEX('DLX - EMPL'!$C116:$BB116,1,'Plumbing - EMPL Agg'!J$3)=0,NA(),INDEX('DLX - EMPL'!$C116:$BB116,1,'Plumbing - EMPL Agg'!J$3))</f>
        <v>3</v>
      </c>
      <c r="K115">
        <f>IF(INDEX('DLX - EMPL'!$C116:$BJ116,1,'Plumbing - EMPL Agg'!K$3)=0,NA(),INDEX('DLX - EMPL'!$C116:$BJ116,1,'Plumbing - EMPL Agg'!K$3))</f>
        <v>12049</v>
      </c>
      <c r="L115">
        <f>IF(INDEX('DLX - EMPL'!$C116:$BJ116,1,'Plumbing - EMPL Agg'!L$3)=0,NA(),INDEX('DLX - EMPL'!$C116:$BJ116,1,'Plumbing - EMPL Agg'!L$3))</f>
        <v>10787</v>
      </c>
      <c r="M115">
        <f>IF(INDEX('DLX - EMPL'!$C116:$BJ116,1,'Plumbing - EMPL Agg'!M$3)=0,NA(),INDEX('DLX - EMPL'!$C116:$BJ116,1,'Plumbing - EMPL Agg'!M$3))</f>
        <v>1744</v>
      </c>
      <c r="N115">
        <f>IF(INDEX('DLX - EMPL'!$C116:$BJ116,1,'Plumbing - EMPL Agg'!N$3)=0,NA(),INDEX('DLX - EMPL'!$C116:$BJ116,1,'Plumbing - EMPL Agg'!N$3))</f>
        <v>1711</v>
      </c>
      <c r="O115" s="5">
        <f>'DLX - EMPL'!H116+'DLX - EMPL'!J116</f>
        <v>2316</v>
      </c>
      <c r="P115">
        <f>IF(INDEX('DLX - EMPL'!$C116:$BJ116,1,'Plumbing - EMPL Agg'!P$3)=0,NA(),INDEX('DLX - EMPL'!$C116:$BJ116,1,'Plumbing - EMPL Agg'!P$3))</f>
        <v>1445</v>
      </c>
      <c r="Q115">
        <f>IF(INDEX('DLX - EMPL'!$C116:$BJ116,1,'Plumbing - EMPL Agg'!Q$3)=0,NA(),INDEX('DLX - EMPL'!$C116:$BJ116,1,'Plumbing - EMPL Agg'!Q$3))</f>
        <v>792</v>
      </c>
      <c r="R115">
        <f>IF(INDEX('DLX - EMPL'!$C116:$BJ116,1,'Plumbing - EMPL Agg'!R$3)=0,NA(),INDEX('DLX - EMPL'!$C116:$BJ116,1,'Plumbing - EMPL Agg'!R$3))</f>
        <v>1487</v>
      </c>
      <c r="S115">
        <f>IF(INDEX('DLX - EMPL'!$C116:$BJ116,1,'Plumbing - EMPL Agg'!S$3)=0,NA(),INDEX('DLX - EMPL'!$C116:$BJ116,1,'Plumbing - EMPL Agg'!S$3))</f>
        <v>643</v>
      </c>
      <c r="T115">
        <v>12067.7987491435</v>
      </c>
      <c r="U115">
        <v>9813.6139245739705</v>
      </c>
      <c r="V115">
        <v>1403.31347183768</v>
      </c>
      <c r="W115">
        <v>1582.9734115261399</v>
      </c>
      <c r="X115">
        <v>2081.5619045114099</v>
      </c>
      <c r="Y115">
        <v>1287.19477091877</v>
      </c>
      <c r="Z115">
        <v>808.30410816618098</v>
      </c>
      <c r="AA115">
        <v>1336.85871513557</v>
      </c>
      <c r="AB115">
        <v>650.74194626325095</v>
      </c>
    </row>
    <row r="116" spans="1:28" x14ac:dyDescent="0.25">
      <c r="A116" s="7">
        <f>'DLX - EMPL'!B117</f>
        <v>39845</v>
      </c>
      <c r="B116">
        <f>IF(INDEX('DLX - EMPL'!$C117:$BB117,1,'Plumbing - EMPL Agg'!B$3)=0,NA(),INDEX('DLX - EMPL'!$C117:$BB117,1,'Plumbing - EMPL Agg'!B$3))</f>
        <v>8.3000000000000007</v>
      </c>
      <c r="C116">
        <f>IF(INDEX('DLX - EMPL'!$C117:$BB117,1,'Plumbing - EMPL Agg'!C$3)=0,NA(),INDEX('DLX - EMPL'!$C117:$BB117,1,'Plumbing - EMPL Agg'!C$3))</f>
        <v>9.6</v>
      </c>
      <c r="D116">
        <f>IF(INDEX('DLX - EMPL'!$C117:$BB117,1,'Plumbing - EMPL Agg'!D$3)=0,NA(),INDEX('DLX - EMPL'!$C117:$BB117,1,'Plumbing - EMPL Agg'!D$3))</f>
        <v>21.4</v>
      </c>
      <c r="E116">
        <f>IF(INDEX('DLX - EMPL'!$C117:$BB117,1,'Plumbing - EMPL Agg'!E$3)=0,NA(),INDEX('DLX - EMPL'!$C117:$BB117,1,'Plumbing - EMPL Agg'!E$3))</f>
        <v>11.5</v>
      </c>
      <c r="F116" s="4">
        <f>'Plumbing - Trade transp utils'!H112</f>
        <v>8.9537486977853948</v>
      </c>
      <c r="G116">
        <f>IF(INDEX('DLX - EMPL'!$C117:$BB117,1,'Plumbing - EMPL Agg'!G$3)=0,NA(),INDEX('DLX - EMPL'!$C117:$BB117,1,'Plumbing - EMPL Agg'!G$3))</f>
        <v>10.8</v>
      </c>
      <c r="H116">
        <f>IF(INDEX('DLX - EMPL'!$C117:$BB117,1,'Plumbing - EMPL Agg'!H$3)=0,NA(),INDEX('DLX - EMPL'!$C117:$BB117,1,'Plumbing - EMPL Agg'!H$3))</f>
        <v>4.0999999999999996</v>
      </c>
      <c r="I116">
        <f>IF(INDEX('DLX - EMPL'!$C117:$BB117,1,'Plumbing - EMPL Agg'!I$3)=0,NA(),INDEX('DLX - EMPL'!$C117:$BB117,1,'Plumbing - EMPL Agg'!I$3))</f>
        <v>11.4</v>
      </c>
      <c r="J116">
        <f>IF(INDEX('DLX - EMPL'!$C117:$BB117,1,'Plumbing - EMPL Agg'!J$3)=0,NA(),INDEX('DLX - EMPL'!$C117:$BB117,1,'Plumbing - EMPL Agg'!J$3))</f>
        <v>2.5</v>
      </c>
      <c r="K116">
        <f>IF(INDEX('DLX - EMPL'!$C117:$BJ117,1,'Plumbing - EMPL Agg'!K$3)=0,NA(),INDEX('DLX - EMPL'!$C117:$BJ117,1,'Plumbing - EMPL Agg'!K$3))</f>
        <v>12860</v>
      </c>
      <c r="L116">
        <f>IF(INDEX('DLX - EMPL'!$C117:$BJ117,1,'Plumbing - EMPL Agg'!L$3)=0,NA(),INDEX('DLX - EMPL'!$C117:$BJ117,1,'Plumbing - EMPL Agg'!L$3))</f>
        <v>11469</v>
      </c>
      <c r="M116">
        <f>IF(INDEX('DLX - EMPL'!$C117:$BJ117,1,'Plumbing - EMPL Agg'!M$3)=0,NA(),INDEX('DLX - EMPL'!$C117:$BJ117,1,'Plumbing - EMPL Agg'!M$3))</f>
        <v>2025</v>
      </c>
      <c r="N116">
        <f>IF(INDEX('DLX - EMPL'!$C117:$BJ117,1,'Plumbing - EMPL Agg'!N$3)=0,NA(),INDEX('DLX - EMPL'!$C117:$BJ117,1,'Plumbing - EMPL Agg'!N$3))</f>
        <v>1822</v>
      </c>
      <c r="O116" s="5">
        <f>'DLX - EMPL'!H117+'DLX - EMPL'!J117</f>
        <v>2410</v>
      </c>
      <c r="P116">
        <f>IF(INDEX('DLX - EMPL'!$C117:$BJ117,1,'Plumbing - EMPL Agg'!P$3)=0,NA(),INDEX('DLX - EMPL'!$C117:$BJ117,1,'Plumbing - EMPL Agg'!P$3))</f>
        <v>1512</v>
      </c>
      <c r="Q116">
        <f>IF(INDEX('DLX - EMPL'!$C117:$BJ117,1,'Plumbing - EMPL Agg'!Q$3)=0,NA(),INDEX('DLX - EMPL'!$C117:$BJ117,1,'Plumbing - EMPL Agg'!Q$3))</f>
        <v>847</v>
      </c>
      <c r="R116">
        <f>IF(INDEX('DLX - EMPL'!$C117:$BJ117,1,'Plumbing - EMPL Agg'!R$3)=0,NA(),INDEX('DLX - EMPL'!$C117:$BJ117,1,'Plumbing - EMPL Agg'!R$3))</f>
        <v>1477</v>
      </c>
      <c r="S116">
        <f>IF(INDEX('DLX - EMPL'!$C117:$BJ117,1,'Plumbing - EMPL Agg'!S$3)=0,NA(),INDEX('DLX - EMPL'!$C117:$BJ117,1,'Plumbing - EMPL Agg'!S$3))</f>
        <v>551</v>
      </c>
      <c r="T116">
        <v>12797.6905649904</v>
      </c>
      <c r="U116">
        <v>10462.6350009085</v>
      </c>
      <c r="V116">
        <v>1550.04610343389</v>
      </c>
      <c r="W116">
        <v>1695.1660737464499</v>
      </c>
      <c r="X116">
        <v>2261.7967632427299</v>
      </c>
      <c r="Y116">
        <v>1376.83473889877</v>
      </c>
      <c r="Z116">
        <v>911.72021317420001</v>
      </c>
      <c r="AA116">
        <v>1404.6939554857099</v>
      </c>
      <c r="AB116">
        <v>645.41644479548802</v>
      </c>
    </row>
    <row r="117" spans="1:28" x14ac:dyDescent="0.25">
      <c r="A117" s="7">
        <f>'DLX - EMPL'!B118</f>
        <v>39873</v>
      </c>
      <c r="B117">
        <f>IF(INDEX('DLX - EMPL'!$C118:$BB118,1,'Plumbing - EMPL Agg'!B$3)=0,NA(),INDEX('DLX - EMPL'!$C118:$BB118,1,'Plumbing - EMPL Agg'!B$3))</f>
        <v>8.6999999999999993</v>
      </c>
      <c r="C117">
        <f>IF(INDEX('DLX - EMPL'!$C118:$BB118,1,'Plumbing - EMPL Agg'!C$3)=0,NA(),INDEX('DLX - EMPL'!$C118:$BB118,1,'Plumbing - EMPL Agg'!C$3))</f>
        <v>9.8000000000000007</v>
      </c>
      <c r="D117">
        <f>IF(INDEX('DLX - EMPL'!$C118:$BB118,1,'Plumbing - EMPL Agg'!D$3)=0,NA(),INDEX('DLX - EMPL'!$C118:$BB118,1,'Plumbing - EMPL Agg'!D$3))</f>
        <v>21.1</v>
      </c>
      <c r="E117">
        <f>IF(INDEX('DLX - EMPL'!$C118:$BB118,1,'Plumbing - EMPL Agg'!E$3)=0,NA(),INDEX('DLX - EMPL'!$C118:$BB118,1,'Plumbing - EMPL Agg'!E$3))</f>
        <v>12.2</v>
      </c>
      <c r="F117" s="4">
        <f>'Plumbing - Trade transp utils'!H113</f>
        <v>9</v>
      </c>
      <c r="G117">
        <f>IF(INDEX('DLX - EMPL'!$C118:$BB118,1,'Plumbing - EMPL Agg'!G$3)=0,NA(),INDEX('DLX - EMPL'!$C118:$BB118,1,'Plumbing - EMPL Agg'!G$3))</f>
        <v>11.4</v>
      </c>
      <c r="H117">
        <f>IF(INDEX('DLX - EMPL'!$C118:$BB118,1,'Plumbing - EMPL Agg'!H$3)=0,NA(),INDEX('DLX - EMPL'!$C118:$BB118,1,'Plumbing - EMPL Agg'!H$3))</f>
        <v>4.5</v>
      </c>
      <c r="I117">
        <f>IF(INDEX('DLX - EMPL'!$C118:$BB118,1,'Plumbing - EMPL Agg'!I$3)=0,NA(),INDEX('DLX - EMPL'!$C118:$BB118,1,'Plumbing - EMPL Agg'!I$3))</f>
        <v>11.6</v>
      </c>
      <c r="J117">
        <f>IF(INDEX('DLX - EMPL'!$C118:$BB118,1,'Plumbing - EMPL Agg'!J$3)=0,NA(),INDEX('DLX - EMPL'!$C118:$BB118,1,'Plumbing - EMPL Agg'!J$3))</f>
        <v>2.7</v>
      </c>
      <c r="K117">
        <f>IF(INDEX('DLX - EMPL'!$C118:$BJ118,1,'Plumbing - EMPL Agg'!K$3)=0,NA(),INDEX('DLX - EMPL'!$C118:$BJ118,1,'Plumbing - EMPL Agg'!K$3))</f>
        <v>13389</v>
      </c>
      <c r="L117">
        <f>IF(INDEX('DLX - EMPL'!$C118:$BJ118,1,'Plumbing - EMPL Agg'!L$3)=0,NA(),INDEX('DLX - EMPL'!$C118:$BJ118,1,'Plumbing - EMPL Agg'!L$3))</f>
        <v>11685</v>
      </c>
      <c r="M117">
        <f>IF(INDEX('DLX - EMPL'!$C118:$BJ118,1,'Plumbing - EMPL Agg'!M$3)=0,NA(),INDEX('DLX - EMPL'!$C118:$BJ118,1,'Plumbing - EMPL Agg'!M$3))</f>
        <v>1979</v>
      </c>
      <c r="N117">
        <f>IF(INDEX('DLX - EMPL'!$C118:$BJ118,1,'Plumbing - EMPL Agg'!N$3)=0,NA(),INDEX('DLX - EMPL'!$C118:$BJ118,1,'Plumbing - EMPL Agg'!N$3))</f>
        <v>1912</v>
      </c>
      <c r="O117" s="5">
        <f>'DLX - EMPL'!H118+'DLX - EMPL'!J118</f>
        <v>2410</v>
      </c>
      <c r="P117">
        <f>IF(INDEX('DLX - EMPL'!$C118:$BJ118,1,'Plumbing - EMPL Agg'!P$3)=0,NA(),INDEX('DLX - EMPL'!$C118:$BJ118,1,'Plumbing - EMPL Agg'!P$3))</f>
        <v>1597</v>
      </c>
      <c r="Q117">
        <f>IF(INDEX('DLX - EMPL'!$C118:$BJ118,1,'Plumbing - EMPL Agg'!Q$3)=0,NA(),INDEX('DLX - EMPL'!$C118:$BJ118,1,'Plumbing - EMPL Agg'!Q$3))</f>
        <v>931</v>
      </c>
      <c r="R117">
        <f>IF(INDEX('DLX - EMPL'!$C118:$BJ118,1,'Plumbing - EMPL Agg'!R$3)=0,NA(),INDEX('DLX - EMPL'!$C118:$BJ118,1,'Plumbing - EMPL Agg'!R$3))</f>
        <v>1484</v>
      </c>
      <c r="S117">
        <f>IF(INDEX('DLX - EMPL'!$C118:$BJ118,1,'Plumbing - EMPL Agg'!S$3)=0,NA(),INDEX('DLX - EMPL'!$C118:$BJ118,1,'Plumbing - EMPL Agg'!S$3))</f>
        <v>588</v>
      </c>
      <c r="T117">
        <v>13350.7208119929</v>
      </c>
      <c r="U117">
        <v>10992.666312649901</v>
      </c>
      <c r="V117">
        <v>1586.5763427320701</v>
      </c>
      <c r="W117">
        <v>1792.30250508008</v>
      </c>
      <c r="X117">
        <v>2358.90286148415</v>
      </c>
      <c r="Y117">
        <v>1454.49956695933</v>
      </c>
      <c r="Z117">
        <v>992.48383435175003</v>
      </c>
      <c r="AA117">
        <v>1482.19295978024</v>
      </c>
      <c r="AB117">
        <v>676.94781971857401</v>
      </c>
    </row>
    <row r="118" spans="1:28" x14ac:dyDescent="0.25">
      <c r="A118" s="7">
        <f>'DLX - EMPL'!B119</f>
        <v>39904</v>
      </c>
      <c r="B118">
        <f>IF(INDEX('DLX - EMPL'!$C119:$BB119,1,'Plumbing - EMPL Agg'!B$3)=0,NA(),INDEX('DLX - EMPL'!$C119:$BB119,1,'Plumbing - EMPL Agg'!B$3))</f>
        <v>8.9</v>
      </c>
      <c r="C118">
        <f>IF(INDEX('DLX - EMPL'!$C119:$BB119,1,'Plumbing - EMPL Agg'!C$3)=0,NA(),INDEX('DLX - EMPL'!$C119:$BB119,1,'Plumbing - EMPL Agg'!C$3))</f>
        <v>9.4</v>
      </c>
      <c r="D118">
        <f>IF(INDEX('DLX - EMPL'!$C119:$BB119,1,'Plumbing - EMPL Agg'!D$3)=0,NA(),INDEX('DLX - EMPL'!$C119:$BB119,1,'Plumbing - EMPL Agg'!D$3))</f>
        <v>18.7</v>
      </c>
      <c r="E118">
        <f>IF(INDEX('DLX - EMPL'!$C119:$BB119,1,'Plumbing - EMPL Agg'!E$3)=0,NA(),INDEX('DLX - EMPL'!$C119:$BB119,1,'Plumbing - EMPL Agg'!E$3))</f>
        <v>12.4</v>
      </c>
      <c r="F118" s="4">
        <f>'Plumbing - Trade transp utils'!H114</f>
        <v>9</v>
      </c>
      <c r="G118">
        <f>IF(INDEX('DLX - EMPL'!$C119:$BB119,1,'Plumbing - EMPL Agg'!G$3)=0,NA(),INDEX('DLX - EMPL'!$C119:$BB119,1,'Plumbing - EMPL Agg'!G$3))</f>
        <v>10.4</v>
      </c>
      <c r="H118">
        <f>IF(INDEX('DLX - EMPL'!$C119:$BB119,1,'Plumbing - EMPL Agg'!H$3)=0,NA(),INDEX('DLX - EMPL'!$C119:$BB119,1,'Plumbing - EMPL Agg'!H$3))</f>
        <v>4.5999999999999996</v>
      </c>
      <c r="I118">
        <f>IF(INDEX('DLX - EMPL'!$C119:$BB119,1,'Plumbing - EMPL Agg'!I$3)=0,NA(),INDEX('DLX - EMPL'!$C119:$BB119,1,'Plumbing - EMPL Agg'!I$3))</f>
        <v>10.199999999999999</v>
      </c>
      <c r="J118">
        <f>IF(INDEX('DLX - EMPL'!$C119:$BB119,1,'Plumbing - EMPL Agg'!J$3)=0,NA(),INDEX('DLX - EMPL'!$C119:$BB119,1,'Plumbing - EMPL Agg'!J$3))</f>
        <v>2.6</v>
      </c>
      <c r="K118">
        <f>IF(INDEX('DLX - EMPL'!$C119:$BJ119,1,'Plumbing - EMPL Agg'!K$3)=0,NA(),INDEX('DLX - EMPL'!$C119:$BJ119,1,'Plumbing - EMPL Agg'!K$3))</f>
        <v>13796</v>
      </c>
      <c r="L118">
        <f>IF(INDEX('DLX - EMPL'!$C119:$BJ119,1,'Plumbing - EMPL Agg'!L$3)=0,NA(),INDEX('DLX - EMPL'!$C119:$BJ119,1,'Plumbing - EMPL Agg'!L$3))</f>
        <v>11222</v>
      </c>
      <c r="M118">
        <f>IF(INDEX('DLX - EMPL'!$C119:$BJ119,1,'Plumbing - EMPL Agg'!M$3)=0,NA(),INDEX('DLX - EMPL'!$C119:$BJ119,1,'Plumbing - EMPL Agg'!M$3))</f>
        <v>1737</v>
      </c>
      <c r="N118">
        <f>IF(INDEX('DLX - EMPL'!$C119:$BJ119,1,'Plumbing - EMPL Agg'!N$3)=0,NA(),INDEX('DLX - EMPL'!$C119:$BJ119,1,'Plumbing - EMPL Agg'!N$3))</f>
        <v>1968</v>
      </c>
      <c r="O118" s="5">
        <f>'DLX - EMPL'!H119+'DLX - EMPL'!J119</f>
        <v>2374</v>
      </c>
      <c r="P118">
        <f>IF(INDEX('DLX - EMPL'!$C119:$BJ119,1,'Plumbing - EMPL Agg'!P$3)=0,NA(),INDEX('DLX - EMPL'!$C119:$BJ119,1,'Plumbing - EMPL Agg'!P$3))</f>
        <v>1448</v>
      </c>
      <c r="Q118">
        <f>IF(INDEX('DLX - EMPL'!$C119:$BJ119,1,'Plumbing - EMPL Agg'!Q$3)=0,NA(),INDEX('DLX - EMPL'!$C119:$BJ119,1,'Plumbing - EMPL Agg'!Q$3))</f>
        <v>964</v>
      </c>
      <c r="R118">
        <f>IF(INDEX('DLX - EMPL'!$C119:$BJ119,1,'Plumbing - EMPL Agg'!R$3)=0,NA(),INDEX('DLX - EMPL'!$C119:$BJ119,1,'Plumbing - EMPL Agg'!R$3))</f>
        <v>1322</v>
      </c>
      <c r="S118">
        <f>IF(INDEX('DLX - EMPL'!$C119:$BJ119,1,'Plumbing - EMPL Agg'!S$3)=0,NA(),INDEX('DLX - EMPL'!$C119:$BJ119,1,'Plumbing - EMPL Agg'!S$3))</f>
        <v>569</v>
      </c>
      <c r="T118">
        <v>13704.272063696701</v>
      </c>
      <c r="U118">
        <v>11358.843226541499</v>
      </c>
      <c r="V118">
        <v>1663.7308768237001</v>
      </c>
      <c r="W118">
        <v>1916.80089821926</v>
      </c>
      <c r="X118">
        <v>2426.1563115591598</v>
      </c>
      <c r="Y118">
        <v>1522.9438111949801</v>
      </c>
      <c r="Z118">
        <v>1068.0100218254099</v>
      </c>
      <c r="AA118">
        <v>1380.6302309442101</v>
      </c>
      <c r="AB118">
        <v>720.36417565770205</v>
      </c>
    </row>
    <row r="119" spans="1:28" x14ac:dyDescent="0.25">
      <c r="A119" s="7">
        <f>'DLX - EMPL'!B120</f>
        <v>39934</v>
      </c>
      <c r="B119">
        <f>IF(INDEX('DLX - EMPL'!$C120:$BB120,1,'Plumbing - EMPL Agg'!B$3)=0,NA(),INDEX('DLX - EMPL'!$C120:$BB120,1,'Plumbing - EMPL Agg'!B$3))</f>
        <v>9.4</v>
      </c>
      <c r="C119">
        <f>IF(INDEX('DLX - EMPL'!$C120:$BB120,1,'Plumbing - EMPL Agg'!C$3)=0,NA(),INDEX('DLX - EMPL'!$C120:$BB120,1,'Plumbing - EMPL Agg'!C$3))</f>
        <v>9.8000000000000007</v>
      </c>
      <c r="D119">
        <f>IF(INDEX('DLX - EMPL'!$C120:$BB120,1,'Plumbing - EMPL Agg'!D$3)=0,NA(),INDEX('DLX - EMPL'!$C120:$BB120,1,'Plumbing - EMPL Agg'!D$3))</f>
        <v>19.2</v>
      </c>
      <c r="E119">
        <f>IF(INDEX('DLX - EMPL'!$C120:$BB120,1,'Plumbing - EMPL Agg'!E$3)=0,NA(),INDEX('DLX - EMPL'!$C120:$BB120,1,'Plumbing - EMPL Agg'!E$3))</f>
        <v>12.6</v>
      </c>
      <c r="F119" s="4">
        <f>'Plumbing - Trade transp utils'!H115</f>
        <v>8.8657360233679778</v>
      </c>
      <c r="G119">
        <f>IF(INDEX('DLX - EMPL'!$C120:$BB120,1,'Plumbing - EMPL Agg'!G$3)=0,NA(),INDEX('DLX - EMPL'!$C120:$BB120,1,'Plumbing - EMPL Agg'!G$3))</f>
        <v>10.9</v>
      </c>
      <c r="H119">
        <f>IF(INDEX('DLX - EMPL'!$C120:$BB120,1,'Plumbing - EMPL Agg'!H$3)=0,NA(),INDEX('DLX - EMPL'!$C120:$BB120,1,'Plumbing - EMPL Agg'!H$3))</f>
        <v>4.9000000000000004</v>
      </c>
      <c r="I119">
        <f>IF(INDEX('DLX - EMPL'!$C120:$BB120,1,'Plumbing - EMPL Agg'!I$3)=0,NA(),INDEX('DLX - EMPL'!$C120:$BB120,1,'Plumbing - EMPL Agg'!I$3))</f>
        <v>11.9</v>
      </c>
      <c r="J119">
        <f>IF(INDEX('DLX - EMPL'!$C120:$BB120,1,'Plumbing - EMPL Agg'!J$3)=0,NA(),INDEX('DLX - EMPL'!$C120:$BB120,1,'Plumbing - EMPL Agg'!J$3))</f>
        <v>3.1</v>
      </c>
      <c r="K119">
        <f>IF(INDEX('DLX - EMPL'!$C120:$BJ120,1,'Plumbing - EMPL Agg'!K$3)=0,NA(),INDEX('DLX - EMPL'!$C120:$BJ120,1,'Plumbing - EMPL Agg'!K$3))</f>
        <v>14505</v>
      </c>
      <c r="L119">
        <f>IF(INDEX('DLX - EMPL'!$C120:$BJ120,1,'Plumbing - EMPL Agg'!L$3)=0,NA(),INDEX('DLX - EMPL'!$C120:$BJ120,1,'Plumbing - EMPL Agg'!L$3))</f>
        <v>11649</v>
      </c>
      <c r="M119">
        <f>IF(INDEX('DLX - EMPL'!$C120:$BJ120,1,'Plumbing - EMPL Agg'!M$3)=0,NA(),INDEX('DLX - EMPL'!$C120:$BJ120,1,'Plumbing - EMPL Agg'!M$3))</f>
        <v>1768</v>
      </c>
      <c r="N119">
        <f>IF(INDEX('DLX - EMPL'!$C120:$BJ120,1,'Plumbing - EMPL Agg'!N$3)=0,NA(),INDEX('DLX - EMPL'!$C120:$BJ120,1,'Plumbing - EMPL Agg'!N$3))</f>
        <v>2010</v>
      </c>
      <c r="O119" s="5">
        <f>'DLX - EMPL'!H120+'DLX - EMPL'!J120</f>
        <v>2341</v>
      </c>
      <c r="P119">
        <f>IF(INDEX('DLX - EMPL'!$C120:$BJ120,1,'Plumbing - EMPL Agg'!P$3)=0,NA(),INDEX('DLX - EMPL'!$C120:$BJ120,1,'Plumbing - EMPL Agg'!P$3))</f>
        <v>1514</v>
      </c>
      <c r="Q119">
        <f>IF(INDEX('DLX - EMPL'!$C120:$BJ120,1,'Plumbing - EMPL Agg'!Q$3)=0,NA(),INDEX('DLX - EMPL'!$C120:$BJ120,1,'Plumbing - EMPL Agg'!Q$3))</f>
        <v>1005</v>
      </c>
      <c r="R119">
        <f>IF(INDEX('DLX - EMPL'!$C120:$BJ120,1,'Plumbing - EMPL Agg'!R$3)=0,NA(),INDEX('DLX - EMPL'!$C120:$BJ120,1,'Plumbing - EMPL Agg'!R$3))</f>
        <v>1599</v>
      </c>
      <c r="S119">
        <f>IF(INDEX('DLX - EMPL'!$C120:$BJ120,1,'Plumbing - EMPL Agg'!S$3)=0,NA(),INDEX('DLX - EMPL'!$C120:$BJ120,1,'Plumbing - EMPL Agg'!S$3))</f>
        <v>697</v>
      </c>
      <c r="T119">
        <v>14413.259182100301</v>
      </c>
      <c r="U119">
        <v>11859.9646087127</v>
      </c>
      <c r="V119">
        <v>1872.6464859139401</v>
      </c>
      <c r="W119">
        <v>2001.1078352504901</v>
      </c>
      <c r="X119">
        <v>2404.81322280218</v>
      </c>
      <c r="Y119">
        <v>1510.44142095903</v>
      </c>
      <c r="Z119">
        <v>1053.27732768086</v>
      </c>
      <c r="AA119">
        <v>1588.32130886</v>
      </c>
      <c r="AB119">
        <v>811.25113668847303</v>
      </c>
    </row>
    <row r="120" spans="1:28" x14ac:dyDescent="0.25">
      <c r="A120" s="7">
        <f>'DLX - EMPL'!B121</f>
        <v>39965</v>
      </c>
      <c r="B120">
        <f>IF(INDEX('DLX - EMPL'!$C121:$BB121,1,'Plumbing - EMPL Agg'!B$3)=0,NA(),INDEX('DLX - EMPL'!$C121:$BB121,1,'Plumbing - EMPL Agg'!B$3))</f>
        <v>9.5</v>
      </c>
      <c r="C120">
        <f>IF(INDEX('DLX - EMPL'!$C121:$BB121,1,'Plumbing - EMPL Agg'!C$3)=0,NA(),INDEX('DLX - EMPL'!$C121:$BB121,1,'Plumbing - EMPL Agg'!C$3))</f>
        <v>10</v>
      </c>
      <c r="D120">
        <f>IF(INDEX('DLX - EMPL'!$C121:$BB121,1,'Plumbing - EMPL Agg'!D$3)=0,NA(),INDEX('DLX - EMPL'!$C121:$BB121,1,'Plumbing - EMPL Agg'!D$3))</f>
        <v>17.399999999999999</v>
      </c>
      <c r="E120">
        <f>IF(INDEX('DLX - EMPL'!$C121:$BB121,1,'Plumbing - EMPL Agg'!E$3)=0,NA(),INDEX('DLX - EMPL'!$C121:$BB121,1,'Plumbing - EMPL Agg'!E$3))</f>
        <v>12.6</v>
      </c>
      <c r="F120" s="4">
        <f>'Plumbing - Trade transp utils'!H116</f>
        <v>8.9128541997365662</v>
      </c>
      <c r="G120">
        <f>IF(INDEX('DLX - EMPL'!$C121:$BB121,1,'Plumbing - EMPL Agg'!G$3)=0,NA(),INDEX('DLX - EMPL'!$C121:$BB121,1,'Plumbing - EMPL Agg'!G$3))</f>
        <v>11.3</v>
      </c>
      <c r="H120">
        <f>IF(INDEX('DLX - EMPL'!$C121:$BB121,1,'Plumbing - EMPL Agg'!H$3)=0,NA(),INDEX('DLX - EMPL'!$C121:$BB121,1,'Plumbing - EMPL Agg'!H$3))</f>
        <v>6.1</v>
      </c>
      <c r="I120">
        <f>IF(INDEX('DLX - EMPL'!$C121:$BB121,1,'Plumbing - EMPL Agg'!I$3)=0,NA(),INDEX('DLX - EMPL'!$C121:$BB121,1,'Plumbing - EMPL Agg'!I$3))</f>
        <v>12.1</v>
      </c>
      <c r="J120">
        <f>IF(INDEX('DLX - EMPL'!$C121:$BB121,1,'Plumbing - EMPL Agg'!J$3)=0,NA(),INDEX('DLX - EMPL'!$C121:$BB121,1,'Plumbing - EMPL Agg'!J$3))</f>
        <v>4.4000000000000004</v>
      </c>
      <c r="K120">
        <f>IF(INDEX('DLX - EMPL'!$C121:$BJ121,1,'Plumbing - EMPL Agg'!K$3)=0,NA(),INDEX('DLX - EMPL'!$C121:$BJ121,1,'Plumbing - EMPL Agg'!K$3))</f>
        <v>14727</v>
      </c>
      <c r="L120">
        <f>IF(INDEX('DLX - EMPL'!$C121:$BJ121,1,'Plumbing - EMPL Agg'!L$3)=0,NA(),INDEX('DLX - EMPL'!$C121:$BJ121,1,'Plumbing - EMPL Agg'!L$3))</f>
        <v>12024</v>
      </c>
      <c r="M120">
        <f>IF(INDEX('DLX - EMPL'!$C121:$BJ121,1,'Plumbing - EMPL Agg'!M$3)=0,NA(),INDEX('DLX - EMPL'!$C121:$BJ121,1,'Plumbing - EMPL Agg'!M$3))</f>
        <v>1601</v>
      </c>
      <c r="N120">
        <f>IF(INDEX('DLX - EMPL'!$C121:$BJ121,1,'Plumbing - EMPL Agg'!N$3)=0,NA(),INDEX('DLX - EMPL'!$C121:$BJ121,1,'Plumbing - EMPL Agg'!N$3))</f>
        <v>2010</v>
      </c>
      <c r="O120" s="5">
        <f>'DLX - EMPL'!H121+'DLX - EMPL'!J121</f>
        <v>2362</v>
      </c>
      <c r="P120">
        <f>IF(INDEX('DLX - EMPL'!$C121:$BJ121,1,'Plumbing - EMPL Agg'!P$3)=0,NA(),INDEX('DLX - EMPL'!$C121:$BJ121,1,'Plumbing - EMPL Agg'!P$3))</f>
        <v>1580</v>
      </c>
      <c r="Q120">
        <f>IF(INDEX('DLX - EMPL'!$C121:$BJ121,1,'Plumbing - EMPL Agg'!Q$3)=0,NA(),INDEX('DLX - EMPL'!$C121:$BJ121,1,'Plumbing - EMPL Agg'!Q$3))</f>
        <v>1267</v>
      </c>
      <c r="R120">
        <f>IF(INDEX('DLX - EMPL'!$C121:$BJ121,1,'Plumbing - EMPL Agg'!R$3)=0,NA(),INDEX('DLX - EMPL'!$C121:$BJ121,1,'Plumbing - EMPL Agg'!R$3))</f>
        <v>1688</v>
      </c>
      <c r="S120">
        <f>IF(INDEX('DLX - EMPL'!$C121:$BJ121,1,'Plumbing - EMPL Agg'!S$3)=0,NA(),INDEX('DLX - EMPL'!$C121:$BJ121,1,'Plumbing - EMPL Agg'!S$3))</f>
        <v>988</v>
      </c>
      <c r="T120">
        <v>14739.405764397799</v>
      </c>
      <c r="U120">
        <v>12075.153988398601</v>
      </c>
      <c r="V120">
        <v>1857.22002069976</v>
      </c>
      <c r="W120">
        <v>2071.0775714157899</v>
      </c>
      <c r="X120">
        <v>2332.0808620391999</v>
      </c>
      <c r="Y120">
        <v>1601.91613802959</v>
      </c>
      <c r="Z120">
        <v>1151.775734799</v>
      </c>
      <c r="AA120">
        <v>1614.3032113986001</v>
      </c>
      <c r="AB120">
        <v>814.27275530741804</v>
      </c>
    </row>
    <row r="121" spans="1:28" x14ac:dyDescent="0.25">
      <c r="A121" s="7">
        <f>'DLX - EMPL'!B122</f>
        <v>39995</v>
      </c>
      <c r="B121">
        <f>IF(INDEX('DLX - EMPL'!$C122:$BB122,1,'Plumbing - EMPL Agg'!B$3)=0,NA(),INDEX('DLX - EMPL'!$C122:$BB122,1,'Plumbing - EMPL Agg'!B$3))</f>
        <v>9.5</v>
      </c>
      <c r="C121">
        <f>IF(INDEX('DLX - EMPL'!$C122:$BB122,1,'Plumbing - EMPL Agg'!C$3)=0,NA(),INDEX('DLX - EMPL'!$C122:$BB122,1,'Plumbing - EMPL Agg'!C$3))</f>
        <v>9.9</v>
      </c>
      <c r="D121">
        <f>IF(INDEX('DLX - EMPL'!$C122:$BB122,1,'Plumbing - EMPL Agg'!D$3)=0,NA(),INDEX('DLX - EMPL'!$C122:$BB122,1,'Plumbing - EMPL Agg'!D$3))</f>
        <v>18.2</v>
      </c>
      <c r="E121">
        <f>IF(INDEX('DLX - EMPL'!$C122:$BB122,1,'Plumbing - EMPL Agg'!E$3)=0,NA(),INDEX('DLX - EMPL'!$C122:$BB122,1,'Plumbing - EMPL Agg'!E$3))</f>
        <v>12.4</v>
      </c>
      <c r="F121" s="4">
        <f>'Plumbing - Trade transp utils'!H117</f>
        <v>8.9469846007733533</v>
      </c>
      <c r="G121">
        <f>IF(INDEX('DLX - EMPL'!$C122:$BB122,1,'Plumbing - EMPL Agg'!G$3)=0,NA(),INDEX('DLX - EMPL'!$C122:$BB122,1,'Plumbing - EMPL Agg'!G$3))</f>
        <v>10.9</v>
      </c>
      <c r="H121">
        <f>IF(INDEX('DLX - EMPL'!$C122:$BB122,1,'Plumbing - EMPL Agg'!H$3)=0,NA(),INDEX('DLX - EMPL'!$C122:$BB122,1,'Plumbing - EMPL Agg'!H$3))</f>
        <v>6.1</v>
      </c>
      <c r="I121">
        <f>IF(INDEX('DLX - EMPL'!$C122:$BB122,1,'Plumbing - EMPL Agg'!I$3)=0,NA(),INDEX('DLX - EMPL'!$C122:$BB122,1,'Plumbing - EMPL Agg'!I$3))</f>
        <v>11.2</v>
      </c>
      <c r="J121">
        <f>IF(INDEX('DLX - EMPL'!$C122:$BB122,1,'Plumbing - EMPL Agg'!J$3)=0,NA(),INDEX('DLX - EMPL'!$C122:$BB122,1,'Plumbing - EMPL Agg'!J$3))</f>
        <v>5.0999999999999996</v>
      </c>
      <c r="K121">
        <f>IF(INDEX('DLX - EMPL'!$C122:$BJ122,1,'Plumbing - EMPL Agg'!K$3)=0,NA(),INDEX('DLX - EMPL'!$C122:$BJ122,1,'Plumbing - EMPL Agg'!K$3))</f>
        <v>14646</v>
      </c>
      <c r="L121">
        <f>IF(INDEX('DLX - EMPL'!$C122:$BJ122,1,'Plumbing - EMPL Agg'!L$3)=0,NA(),INDEX('DLX - EMPL'!$C122:$BJ122,1,'Plumbing - EMPL Agg'!L$3))</f>
        <v>11967</v>
      </c>
      <c r="M121">
        <f>IF(INDEX('DLX - EMPL'!$C122:$BJ122,1,'Plumbing - EMPL Agg'!M$3)=0,NA(),INDEX('DLX - EMPL'!$C122:$BJ122,1,'Plumbing - EMPL Agg'!M$3))</f>
        <v>1687</v>
      </c>
      <c r="N121">
        <f>IF(INDEX('DLX - EMPL'!$C122:$BJ122,1,'Plumbing - EMPL Agg'!N$3)=0,NA(),INDEX('DLX - EMPL'!$C122:$BJ122,1,'Plumbing - EMPL Agg'!N$3))</f>
        <v>1988</v>
      </c>
      <c r="O121" s="5">
        <f>'DLX - EMPL'!H122+'DLX - EMPL'!J122</f>
        <v>2365</v>
      </c>
      <c r="P121">
        <f>IF(INDEX('DLX - EMPL'!$C122:$BJ122,1,'Plumbing - EMPL Agg'!P$3)=0,NA(),INDEX('DLX - EMPL'!$C122:$BJ122,1,'Plumbing - EMPL Agg'!P$3))</f>
        <v>1531</v>
      </c>
      <c r="Q121">
        <f>IF(INDEX('DLX - EMPL'!$C122:$BJ122,1,'Plumbing - EMPL Agg'!Q$3)=0,NA(),INDEX('DLX - EMPL'!$C122:$BJ122,1,'Plumbing - EMPL Agg'!Q$3))</f>
        <v>1269</v>
      </c>
      <c r="R121">
        <f>IF(INDEX('DLX - EMPL'!$C122:$BJ122,1,'Plumbing - EMPL Agg'!R$3)=0,NA(),INDEX('DLX - EMPL'!$C122:$BJ122,1,'Plumbing - EMPL Agg'!R$3))</f>
        <v>1600</v>
      </c>
      <c r="S121">
        <f>IF(INDEX('DLX - EMPL'!$C122:$BJ122,1,'Plumbing - EMPL Agg'!S$3)=0,NA(),INDEX('DLX - EMPL'!$C122:$BJ122,1,'Plumbing - EMPL Agg'!S$3))</f>
        <v>1126</v>
      </c>
      <c r="T121">
        <v>14640.473455740699</v>
      </c>
      <c r="U121">
        <v>11956.873956021</v>
      </c>
      <c r="V121">
        <v>1995.2838947586899</v>
      </c>
      <c r="W121">
        <v>2011.76423721424</v>
      </c>
      <c r="X121">
        <v>2239.9346072855101</v>
      </c>
      <c r="Y121">
        <v>1592.84378986312</v>
      </c>
      <c r="Z121">
        <v>1119.68662381119</v>
      </c>
      <c r="AA121">
        <v>1571.0150922555499</v>
      </c>
      <c r="AB121">
        <v>828.34048638203501</v>
      </c>
    </row>
    <row r="122" spans="1:28" x14ac:dyDescent="0.25">
      <c r="A122" s="7">
        <f>'DLX - EMPL'!B123</f>
        <v>40026</v>
      </c>
      <c r="B122">
        <f>IF(INDEX('DLX - EMPL'!$C123:$BB123,1,'Plumbing - EMPL Agg'!B$3)=0,NA(),INDEX('DLX - EMPL'!$C123:$BB123,1,'Plumbing - EMPL Agg'!B$3))</f>
        <v>9.6</v>
      </c>
      <c r="C122">
        <f>IF(INDEX('DLX - EMPL'!$C123:$BB123,1,'Plumbing - EMPL Agg'!C$3)=0,NA(),INDEX('DLX - EMPL'!$C123:$BB123,1,'Plumbing - EMPL Agg'!C$3))</f>
        <v>9.8000000000000007</v>
      </c>
      <c r="D122">
        <f>IF(INDEX('DLX - EMPL'!$C123:$BB123,1,'Plumbing - EMPL Agg'!D$3)=0,NA(),INDEX('DLX - EMPL'!$C123:$BB123,1,'Plumbing - EMPL Agg'!D$3))</f>
        <v>16.5</v>
      </c>
      <c r="E122">
        <f>IF(INDEX('DLX - EMPL'!$C123:$BB123,1,'Plumbing - EMPL Agg'!E$3)=0,NA(),INDEX('DLX - EMPL'!$C123:$BB123,1,'Plumbing - EMPL Agg'!E$3))</f>
        <v>11.8</v>
      </c>
      <c r="F122" s="4">
        <f>'Plumbing - Trade transp utils'!H118</f>
        <v>9.0606467148262819</v>
      </c>
      <c r="G122">
        <f>IF(INDEX('DLX - EMPL'!$C123:$BB123,1,'Plumbing - EMPL Agg'!G$3)=0,NA(),INDEX('DLX - EMPL'!$C123:$BB123,1,'Plumbing - EMPL Agg'!G$3))</f>
        <v>11</v>
      </c>
      <c r="H122">
        <f>IF(INDEX('DLX - EMPL'!$C123:$BB123,1,'Plumbing - EMPL Agg'!H$3)=0,NA(),INDEX('DLX - EMPL'!$C123:$BB123,1,'Plumbing - EMPL Agg'!H$3))</f>
        <v>6</v>
      </c>
      <c r="I122">
        <f>IF(INDEX('DLX - EMPL'!$C123:$BB123,1,'Plumbing - EMPL Agg'!I$3)=0,NA(),INDEX('DLX - EMPL'!$C123:$BB123,1,'Plumbing - EMPL Agg'!I$3))</f>
        <v>12</v>
      </c>
      <c r="J122">
        <f>IF(INDEX('DLX - EMPL'!$C123:$BB123,1,'Plumbing - EMPL Agg'!J$3)=0,NA(),INDEX('DLX - EMPL'!$C123:$BB123,1,'Plumbing - EMPL Agg'!J$3))</f>
        <v>5.0999999999999996</v>
      </c>
      <c r="K122">
        <f>IF(INDEX('DLX - EMPL'!$C123:$BJ123,1,'Plumbing - EMPL Agg'!K$3)=0,NA(),INDEX('DLX - EMPL'!$C123:$BJ123,1,'Plumbing - EMPL Agg'!K$3))</f>
        <v>14861</v>
      </c>
      <c r="L122">
        <f>IF(INDEX('DLX - EMPL'!$C123:$BJ123,1,'Plumbing - EMPL Agg'!L$3)=0,NA(),INDEX('DLX - EMPL'!$C123:$BJ123,1,'Plumbing - EMPL Agg'!L$3))</f>
        <v>11729</v>
      </c>
      <c r="M122">
        <f>IF(INDEX('DLX - EMPL'!$C123:$BJ123,1,'Plumbing - EMPL Agg'!M$3)=0,NA(),INDEX('DLX - EMPL'!$C123:$BJ123,1,'Plumbing - EMPL Agg'!M$3))</f>
        <v>1542</v>
      </c>
      <c r="N122">
        <f>IF(INDEX('DLX - EMPL'!$C123:$BJ123,1,'Plumbing - EMPL Agg'!N$3)=0,NA(),INDEX('DLX - EMPL'!$C123:$BJ123,1,'Plumbing - EMPL Agg'!N$3))</f>
        <v>1866</v>
      </c>
      <c r="O122" s="5">
        <f>'DLX - EMPL'!H123+'DLX - EMPL'!J123</f>
        <v>2341</v>
      </c>
      <c r="P122">
        <f>IF(INDEX('DLX - EMPL'!$C123:$BJ123,1,'Plumbing - EMPL Agg'!P$3)=0,NA(),INDEX('DLX - EMPL'!$C123:$BJ123,1,'Plumbing - EMPL Agg'!P$3))</f>
        <v>1560</v>
      </c>
      <c r="Q122">
        <f>IF(INDEX('DLX - EMPL'!$C123:$BJ123,1,'Plumbing - EMPL Agg'!Q$3)=0,NA(),INDEX('DLX - EMPL'!$C123:$BJ123,1,'Plumbing - EMPL Agg'!Q$3))</f>
        <v>1239</v>
      </c>
      <c r="R122">
        <f>IF(INDEX('DLX - EMPL'!$C123:$BJ123,1,'Plumbing - EMPL Agg'!R$3)=0,NA(),INDEX('DLX - EMPL'!$C123:$BJ123,1,'Plumbing - EMPL Agg'!R$3))</f>
        <v>1636</v>
      </c>
      <c r="S122">
        <f>IF(INDEX('DLX - EMPL'!$C123:$BJ123,1,'Plumbing - EMPL Agg'!S$3)=0,NA(),INDEX('DLX - EMPL'!$C123:$BJ123,1,'Plumbing - EMPL Agg'!S$3))</f>
        <v>1114</v>
      </c>
      <c r="T122">
        <v>14840.464109168601</v>
      </c>
      <c r="U122">
        <v>12141.140426264299</v>
      </c>
      <c r="V122">
        <v>1931.17804984079</v>
      </c>
      <c r="W122">
        <v>1979.98431584486</v>
      </c>
      <c r="X122">
        <v>2378.68827603407</v>
      </c>
      <c r="Y122">
        <v>1605.30848221571</v>
      </c>
      <c r="Z122">
        <v>1102.0602450512499</v>
      </c>
      <c r="AA122">
        <v>1668.9337297336799</v>
      </c>
      <c r="AB122">
        <v>844.52998179637802</v>
      </c>
    </row>
    <row r="123" spans="1:28" x14ac:dyDescent="0.25">
      <c r="A123" s="7">
        <f>'DLX - EMPL'!B124</f>
        <v>40057</v>
      </c>
      <c r="B123">
        <f>IF(INDEX('DLX - EMPL'!$C124:$BB124,1,'Plumbing - EMPL Agg'!B$3)=0,NA(),INDEX('DLX - EMPL'!$C124:$BB124,1,'Plumbing - EMPL Agg'!B$3))</f>
        <v>9.8000000000000007</v>
      </c>
      <c r="C123">
        <f>IF(INDEX('DLX - EMPL'!$C124:$BB124,1,'Plumbing - EMPL Agg'!C$3)=0,NA(),INDEX('DLX - EMPL'!$C124:$BB124,1,'Plumbing - EMPL Agg'!C$3))</f>
        <v>9.9</v>
      </c>
      <c r="D123">
        <f>IF(INDEX('DLX - EMPL'!$C124:$BB124,1,'Plumbing - EMPL Agg'!D$3)=0,NA(),INDEX('DLX - EMPL'!$C124:$BB124,1,'Plumbing - EMPL Agg'!D$3))</f>
        <v>17.100000000000001</v>
      </c>
      <c r="E123">
        <f>IF(INDEX('DLX - EMPL'!$C124:$BB124,1,'Plumbing - EMPL Agg'!E$3)=0,NA(),INDEX('DLX - EMPL'!$C124:$BB124,1,'Plumbing - EMPL Agg'!E$3))</f>
        <v>11.9</v>
      </c>
      <c r="F123" s="4">
        <f>'Plumbing - Trade transp utils'!H119</f>
        <v>9.1309916924467309</v>
      </c>
      <c r="G123">
        <f>IF(INDEX('DLX - EMPL'!$C124:$BB124,1,'Plumbing - EMPL Agg'!G$3)=0,NA(),INDEX('DLX - EMPL'!$C124:$BB124,1,'Plumbing - EMPL Agg'!G$3))</f>
        <v>11.3</v>
      </c>
      <c r="H123">
        <f>IF(INDEX('DLX - EMPL'!$C124:$BB124,1,'Plumbing - EMPL Agg'!H$3)=0,NA(),INDEX('DLX - EMPL'!$C124:$BB124,1,'Plumbing - EMPL Agg'!H$3))</f>
        <v>6</v>
      </c>
      <c r="I123">
        <f>IF(INDEX('DLX - EMPL'!$C124:$BB124,1,'Plumbing - EMPL Agg'!I$3)=0,NA(),INDEX('DLX - EMPL'!$C124:$BB124,1,'Plumbing - EMPL Agg'!I$3))</f>
        <v>11.4</v>
      </c>
      <c r="J123">
        <f>IF(INDEX('DLX - EMPL'!$C124:$BB124,1,'Plumbing - EMPL Agg'!J$3)=0,NA(),INDEX('DLX - EMPL'!$C124:$BB124,1,'Plumbing - EMPL Agg'!J$3))</f>
        <v>4.2</v>
      </c>
      <c r="K123">
        <f>IF(INDEX('DLX - EMPL'!$C124:$BJ124,1,'Plumbing - EMPL Agg'!K$3)=0,NA(),INDEX('DLX - EMPL'!$C124:$BJ124,1,'Plumbing - EMPL Agg'!K$3))</f>
        <v>15012</v>
      </c>
      <c r="L123">
        <f>IF(INDEX('DLX - EMPL'!$C124:$BJ124,1,'Plumbing - EMPL Agg'!L$3)=0,NA(),INDEX('DLX - EMPL'!$C124:$BJ124,1,'Plumbing - EMPL Agg'!L$3))</f>
        <v>11697</v>
      </c>
      <c r="M123">
        <f>IF(INDEX('DLX - EMPL'!$C124:$BJ124,1,'Plumbing - EMPL Agg'!M$3)=0,NA(),INDEX('DLX - EMPL'!$C124:$BJ124,1,'Plumbing - EMPL Agg'!M$3))</f>
        <v>1594</v>
      </c>
      <c r="N123">
        <f>IF(INDEX('DLX - EMPL'!$C124:$BJ124,1,'Plumbing - EMPL Agg'!N$3)=0,NA(),INDEX('DLX - EMPL'!$C124:$BJ124,1,'Plumbing - EMPL Agg'!N$3))</f>
        <v>1876</v>
      </c>
      <c r="O123" s="5">
        <f>'DLX - EMPL'!H124+'DLX - EMPL'!J124</f>
        <v>2347</v>
      </c>
      <c r="P123">
        <f>IF(INDEX('DLX - EMPL'!$C124:$BJ124,1,'Plumbing - EMPL Agg'!P$3)=0,NA(),INDEX('DLX - EMPL'!$C124:$BJ124,1,'Plumbing - EMPL Agg'!P$3))</f>
        <v>1596</v>
      </c>
      <c r="Q123">
        <f>IF(INDEX('DLX - EMPL'!$C124:$BJ124,1,'Plumbing - EMPL Agg'!Q$3)=0,NA(),INDEX('DLX - EMPL'!$C124:$BJ124,1,'Plumbing - EMPL Agg'!Q$3))</f>
        <v>1257</v>
      </c>
      <c r="R123">
        <f>IF(INDEX('DLX - EMPL'!$C124:$BJ124,1,'Plumbing - EMPL Agg'!R$3)=0,NA(),INDEX('DLX - EMPL'!$C124:$BJ124,1,'Plumbing - EMPL Agg'!R$3))</f>
        <v>1469</v>
      </c>
      <c r="S123">
        <f>IF(INDEX('DLX - EMPL'!$C124:$BJ124,1,'Plumbing - EMPL Agg'!S$3)=0,NA(),INDEX('DLX - EMPL'!$C124:$BJ124,1,'Plumbing - EMPL Agg'!S$3))</f>
        <v>920</v>
      </c>
      <c r="T123">
        <v>15198.605488486701</v>
      </c>
      <c r="U123">
        <v>12287.619518925299</v>
      </c>
      <c r="V123">
        <v>1917.6346122186401</v>
      </c>
      <c r="W123">
        <v>2009.5662825613299</v>
      </c>
      <c r="X123">
        <v>2413.9219150271401</v>
      </c>
      <c r="Y123">
        <v>1688.0525267517701</v>
      </c>
      <c r="Z123">
        <v>1159.6920414558999</v>
      </c>
      <c r="AA123">
        <v>1604.47490368477</v>
      </c>
      <c r="AB123">
        <v>876.59598774783899</v>
      </c>
    </row>
    <row r="124" spans="1:28" x14ac:dyDescent="0.25">
      <c r="A124" s="7">
        <f>'DLX - EMPL'!B125</f>
        <v>40087</v>
      </c>
      <c r="B124">
        <f>IF(INDEX('DLX - EMPL'!$C125:$BB125,1,'Plumbing - EMPL Agg'!B$3)=0,NA(),INDEX('DLX - EMPL'!$C125:$BB125,1,'Plumbing - EMPL Agg'!B$3))</f>
        <v>10</v>
      </c>
      <c r="C124">
        <f>IF(INDEX('DLX - EMPL'!$C125:$BB125,1,'Plumbing - EMPL Agg'!C$3)=0,NA(),INDEX('DLX - EMPL'!$C125:$BB125,1,'Plumbing - EMPL Agg'!C$3))</f>
        <v>10.1</v>
      </c>
      <c r="D124">
        <f>IF(INDEX('DLX - EMPL'!$C125:$BB125,1,'Plumbing - EMPL Agg'!D$3)=0,NA(),INDEX('DLX - EMPL'!$C125:$BB125,1,'Plumbing - EMPL Agg'!D$3))</f>
        <v>18.7</v>
      </c>
      <c r="E124">
        <f>IF(INDEX('DLX - EMPL'!$C125:$BB125,1,'Plumbing - EMPL Agg'!E$3)=0,NA(),INDEX('DLX - EMPL'!$C125:$BB125,1,'Plumbing - EMPL Agg'!E$3))</f>
        <v>12.2</v>
      </c>
      <c r="F124" s="4">
        <f>'Plumbing - Trade transp utils'!H120</f>
        <v>9.3414468621003284</v>
      </c>
      <c r="G124">
        <f>IF(INDEX('DLX - EMPL'!$C125:$BB125,1,'Plumbing - EMPL Agg'!G$3)=0,NA(),INDEX('DLX - EMPL'!$C125:$BB125,1,'Plumbing - EMPL Agg'!G$3))</f>
        <v>10.3</v>
      </c>
      <c r="H124">
        <f>IF(INDEX('DLX - EMPL'!$C125:$BB125,1,'Plumbing - EMPL Agg'!H$3)=0,NA(),INDEX('DLX - EMPL'!$C125:$BB125,1,'Plumbing - EMPL Agg'!H$3))</f>
        <v>6</v>
      </c>
      <c r="I124">
        <f>IF(INDEX('DLX - EMPL'!$C125:$BB125,1,'Plumbing - EMPL Agg'!I$3)=0,NA(),INDEX('DLX - EMPL'!$C125:$BB125,1,'Plumbing - EMPL Agg'!I$3))</f>
        <v>12.4</v>
      </c>
      <c r="J124">
        <f>IF(INDEX('DLX - EMPL'!$C125:$BB125,1,'Plumbing - EMPL Agg'!J$3)=0,NA(),INDEX('DLX - EMPL'!$C125:$BB125,1,'Plumbing - EMPL Agg'!J$3))</f>
        <v>3.5</v>
      </c>
      <c r="K124">
        <f>IF(INDEX('DLX - EMPL'!$C125:$BJ125,1,'Plumbing - EMPL Agg'!K$3)=0,NA(),INDEX('DLX - EMPL'!$C125:$BJ125,1,'Plumbing - EMPL Agg'!K$3))</f>
        <v>15421</v>
      </c>
      <c r="L124">
        <f>IF(INDEX('DLX - EMPL'!$C125:$BJ125,1,'Plumbing - EMPL Agg'!L$3)=0,NA(),INDEX('DLX - EMPL'!$C125:$BJ125,1,'Plumbing - EMPL Agg'!L$3))</f>
        <v>11929</v>
      </c>
      <c r="M124">
        <f>IF(INDEX('DLX - EMPL'!$C125:$BJ125,1,'Plumbing - EMPL Agg'!M$3)=0,NA(),INDEX('DLX - EMPL'!$C125:$BJ125,1,'Plumbing - EMPL Agg'!M$3))</f>
        <v>1744</v>
      </c>
      <c r="N124">
        <f>IF(INDEX('DLX - EMPL'!$C125:$BJ125,1,'Plumbing - EMPL Agg'!N$3)=0,NA(),INDEX('DLX - EMPL'!$C125:$BJ125,1,'Plumbing - EMPL Agg'!N$3))</f>
        <v>1884</v>
      </c>
      <c r="O124" s="5">
        <f>'DLX - EMPL'!H125+'DLX - EMPL'!J125</f>
        <v>2399</v>
      </c>
      <c r="P124">
        <f>IF(INDEX('DLX - EMPL'!$C125:$BJ125,1,'Plumbing - EMPL Agg'!P$3)=0,NA(),INDEX('DLX - EMPL'!$C125:$BJ125,1,'Plumbing - EMPL Agg'!P$3))</f>
        <v>1488</v>
      </c>
      <c r="Q124">
        <f>IF(INDEX('DLX - EMPL'!$C125:$BJ125,1,'Plumbing - EMPL Agg'!Q$3)=0,NA(),INDEX('DLX - EMPL'!$C125:$BJ125,1,'Plumbing - EMPL Agg'!Q$3))</f>
        <v>1280</v>
      </c>
      <c r="R124">
        <f>IF(INDEX('DLX - EMPL'!$C125:$BJ125,1,'Plumbing - EMPL Agg'!R$3)=0,NA(),INDEX('DLX - EMPL'!$C125:$BJ125,1,'Plumbing - EMPL Agg'!R$3))</f>
        <v>1604</v>
      </c>
      <c r="S124">
        <f>IF(INDEX('DLX - EMPL'!$C125:$BJ125,1,'Plumbing - EMPL Agg'!S$3)=0,NA(),INDEX('DLX - EMPL'!$C125:$BJ125,1,'Plumbing - EMPL Agg'!S$3))</f>
        <v>782</v>
      </c>
      <c r="T124">
        <v>15488.753637105199</v>
      </c>
      <c r="U124">
        <v>12822.6481711412</v>
      </c>
      <c r="V124">
        <v>2006.8412660906499</v>
      </c>
      <c r="W124">
        <v>1992.13573962686</v>
      </c>
      <c r="X124">
        <v>2542.8749270165199</v>
      </c>
      <c r="Y124">
        <v>1548.1250124051401</v>
      </c>
      <c r="Z124">
        <v>1279.9164640618501</v>
      </c>
      <c r="AA124">
        <v>1697.4097132818499</v>
      </c>
      <c r="AB124">
        <v>833.46551453128995</v>
      </c>
    </row>
    <row r="125" spans="1:28" x14ac:dyDescent="0.25">
      <c r="A125" s="7">
        <f>'DLX - EMPL'!B126</f>
        <v>40118</v>
      </c>
      <c r="B125">
        <f>IF(INDEX('DLX - EMPL'!$C126:$BB126,1,'Plumbing - EMPL Agg'!B$3)=0,NA(),INDEX('DLX - EMPL'!$C126:$BB126,1,'Plumbing - EMPL Agg'!B$3))</f>
        <v>9.9</v>
      </c>
      <c r="C125">
        <f>IF(INDEX('DLX - EMPL'!$C126:$BB126,1,'Plumbing - EMPL Agg'!C$3)=0,NA(),INDEX('DLX - EMPL'!$C126:$BB126,1,'Plumbing - EMPL Agg'!C$3))</f>
        <v>9.9</v>
      </c>
      <c r="D125">
        <f>IF(INDEX('DLX - EMPL'!$C126:$BB126,1,'Plumbing - EMPL Agg'!D$3)=0,NA(),INDEX('DLX - EMPL'!$C126:$BB126,1,'Plumbing - EMPL Agg'!D$3))</f>
        <v>19.399999999999999</v>
      </c>
      <c r="E125">
        <f>IF(INDEX('DLX - EMPL'!$C126:$BB126,1,'Plumbing - EMPL Agg'!E$3)=0,NA(),INDEX('DLX - EMPL'!$C126:$BB126,1,'Plumbing - EMPL Agg'!E$3))</f>
        <v>12.5</v>
      </c>
      <c r="F125" s="4">
        <f>'Plumbing - Trade transp utils'!H121</f>
        <v>9.0182611384012912</v>
      </c>
      <c r="G125">
        <f>IF(INDEX('DLX - EMPL'!$C126:$BB126,1,'Plumbing - EMPL Agg'!G$3)=0,NA(),INDEX('DLX - EMPL'!$C126:$BB126,1,'Plumbing - EMPL Agg'!G$3))</f>
        <v>10.6</v>
      </c>
      <c r="H125">
        <f>IF(INDEX('DLX - EMPL'!$C126:$BB126,1,'Plumbing - EMPL Agg'!H$3)=0,NA(),INDEX('DLX - EMPL'!$C126:$BB126,1,'Plumbing - EMPL Agg'!H$3))</f>
        <v>5.5</v>
      </c>
      <c r="I125">
        <f>IF(INDEX('DLX - EMPL'!$C126:$BB126,1,'Plumbing - EMPL Agg'!I$3)=0,NA(),INDEX('DLX - EMPL'!$C126:$BB126,1,'Plumbing - EMPL Agg'!I$3))</f>
        <v>11.9</v>
      </c>
      <c r="J125">
        <f>IF(INDEX('DLX - EMPL'!$C126:$BB126,1,'Plumbing - EMPL Agg'!J$3)=0,NA(),INDEX('DLX - EMPL'!$C126:$BB126,1,'Plumbing - EMPL Agg'!J$3))</f>
        <v>3.3</v>
      </c>
      <c r="K125">
        <f>IF(INDEX('DLX - EMPL'!$C126:$BJ126,1,'Plumbing - EMPL Agg'!K$3)=0,NA(),INDEX('DLX - EMPL'!$C126:$BJ126,1,'Plumbing - EMPL Agg'!K$3))</f>
        <v>15227</v>
      </c>
      <c r="L125">
        <f>IF(INDEX('DLX - EMPL'!$C126:$BJ126,1,'Plumbing - EMPL Agg'!L$3)=0,NA(),INDEX('DLX - EMPL'!$C126:$BJ126,1,'Plumbing - EMPL Agg'!L$3))</f>
        <v>11688</v>
      </c>
      <c r="M125">
        <f>IF(INDEX('DLX - EMPL'!$C126:$BJ126,1,'Plumbing - EMPL Agg'!M$3)=0,NA(),INDEX('DLX - EMPL'!$C126:$BJ126,1,'Plumbing - EMPL Agg'!M$3))</f>
        <v>1780</v>
      </c>
      <c r="N125">
        <f>IF(INDEX('DLX - EMPL'!$C126:$BJ126,1,'Plumbing - EMPL Agg'!N$3)=0,NA(),INDEX('DLX - EMPL'!$C126:$BJ126,1,'Plumbing - EMPL Agg'!N$3))</f>
        <v>1882</v>
      </c>
      <c r="O125" s="5">
        <f>'DLX - EMPL'!H126+'DLX - EMPL'!J126</f>
        <v>2372</v>
      </c>
      <c r="P125">
        <f>IF(INDEX('DLX - EMPL'!$C126:$BJ126,1,'Plumbing - EMPL Agg'!P$3)=0,NA(),INDEX('DLX - EMPL'!$C126:$BJ126,1,'Plumbing - EMPL Agg'!P$3))</f>
        <v>1514</v>
      </c>
      <c r="Q125">
        <f>IF(INDEX('DLX - EMPL'!$C126:$BJ126,1,'Plumbing - EMPL Agg'!Q$3)=0,NA(),INDEX('DLX - EMPL'!$C126:$BJ126,1,'Plumbing - EMPL Agg'!Q$3))</f>
        <v>1168</v>
      </c>
      <c r="R125">
        <f>IF(INDEX('DLX - EMPL'!$C126:$BJ126,1,'Plumbing - EMPL Agg'!R$3)=0,NA(),INDEX('DLX - EMPL'!$C126:$BJ126,1,'Plumbing - EMPL Agg'!R$3))</f>
        <v>1524</v>
      </c>
      <c r="S125">
        <f>IF(INDEX('DLX - EMPL'!$C126:$BJ126,1,'Plumbing - EMPL Agg'!S$3)=0,NA(),INDEX('DLX - EMPL'!$C126:$BJ126,1,'Plumbing - EMPL Agg'!S$3))</f>
        <v>744</v>
      </c>
      <c r="T125">
        <v>15348.1241741342</v>
      </c>
      <c r="U125">
        <v>12295.4469601251</v>
      </c>
      <c r="V125">
        <v>1894.30298345553</v>
      </c>
      <c r="W125">
        <v>1890.9138162746499</v>
      </c>
      <c r="X125">
        <v>2552.1688030733098</v>
      </c>
      <c r="Y125">
        <v>1659.69108832746</v>
      </c>
      <c r="Z125">
        <v>1246.16106251933</v>
      </c>
      <c r="AA125">
        <v>1516.8991778463501</v>
      </c>
      <c r="AB125">
        <v>831.28242573866896</v>
      </c>
    </row>
    <row r="126" spans="1:28" x14ac:dyDescent="0.25">
      <c r="A126" s="7">
        <f>'DLX - EMPL'!B127</f>
        <v>40148</v>
      </c>
      <c r="B126">
        <f>IF(INDEX('DLX - EMPL'!$C127:$BB127,1,'Plumbing - EMPL Agg'!B$3)=0,NA(),INDEX('DLX - EMPL'!$C127:$BB127,1,'Plumbing - EMPL Agg'!B$3))</f>
        <v>9.9</v>
      </c>
      <c r="C126">
        <f>IF(INDEX('DLX - EMPL'!$C127:$BB127,1,'Plumbing - EMPL Agg'!C$3)=0,NA(),INDEX('DLX - EMPL'!$C127:$BB127,1,'Plumbing - EMPL Agg'!C$3))</f>
        <v>10.199999999999999</v>
      </c>
      <c r="D126">
        <f>IF(INDEX('DLX - EMPL'!$C127:$BB127,1,'Plumbing - EMPL Agg'!D$3)=0,NA(),INDEX('DLX - EMPL'!$C127:$BB127,1,'Plumbing - EMPL Agg'!D$3))</f>
        <v>22.7</v>
      </c>
      <c r="E126">
        <f>IF(INDEX('DLX - EMPL'!$C127:$BB127,1,'Plumbing - EMPL Agg'!E$3)=0,NA(),INDEX('DLX - EMPL'!$C127:$BB127,1,'Plumbing - EMPL Agg'!E$3))</f>
        <v>11.9</v>
      </c>
      <c r="F126" s="4">
        <f>'Plumbing - Trade transp utils'!H122</f>
        <v>9.0737945205479456</v>
      </c>
      <c r="G126">
        <f>IF(INDEX('DLX - EMPL'!$C127:$BB127,1,'Plumbing - EMPL Agg'!G$3)=0,NA(),INDEX('DLX - EMPL'!$C127:$BB127,1,'Plumbing - EMPL Agg'!G$3))</f>
        <v>10.3</v>
      </c>
      <c r="H126">
        <f>IF(INDEX('DLX - EMPL'!$C127:$BB127,1,'Plumbing - EMPL Agg'!H$3)=0,NA(),INDEX('DLX - EMPL'!$C127:$BB127,1,'Plumbing - EMPL Agg'!H$3))</f>
        <v>5.6</v>
      </c>
      <c r="I126">
        <f>IF(INDEX('DLX - EMPL'!$C127:$BB127,1,'Plumbing - EMPL Agg'!I$3)=0,NA(),INDEX('DLX - EMPL'!$C127:$BB127,1,'Plumbing - EMPL Agg'!I$3))</f>
        <v>12.6</v>
      </c>
      <c r="J126">
        <f>IF(INDEX('DLX - EMPL'!$C127:$BB127,1,'Plumbing - EMPL Agg'!J$3)=0,NA(),INDEX('DLX - EMPL'!$C127:$BB127,1,'Plumbing - EMPL Agg'!J$3))</f>
        <v>3.6</v>
      </c>
      <c r="K126">
        <f>IF(INDEX('DLX - EMPL'!$C127:$BJ127,1,'Plumbing - EMPL Agg'!K$3)=0,NA(),INDEX('DLX - EMPL'!$C127:$BJ127,1,'Plumbing - EMPL Agg'!K$3))</f>
        <v>15124</v>
      </c>
      <c r="L126">
        <f>IF(INDEX('DLX - EMPL'!$C127:$BJ127,1,'Plumbing - EMPL Agg'!L$3)=0,NA(),INDEX('DLX - EMPL'!$C127:$BJ127,1,'Plumbing - EMPL Agg'!L$3))</f>
        <v>11997</v>
      </c>
      <c r="M126">
        <f>IF(INDEX('DLX - EMPL'!$C127:$BJ127,1,'Plumbing - EMPL Agg'!M$3)=0,NA(),INDEX('DLX - EMPL'!$C127:$BJ127,1,'Plumbing - EMPL Agg'!M$3))</f>
        <v>2044</v>
      </c>
      <c r="N126">
        <f>IF(INDEX('DLX - EMPL'!$C127:$BJ127,1,'Plumbing - EMPL Agg'!N$3)=0,NA(),INDEX('DLX - EMPL'!$C127:$BJ127,1,'Plumbing - EMPL Agg'!N$3))</f>
        <v>1747</v>
      </c>
      <c r="O126" s="5">
        <f>'DLX - EMPL'!H127+'DLX - EMPL'!J127</f>
        <v>2390</v>
      </c>
      <c r="P126">
        <f>IF(INDEX('DLX - EMPL'!$C127:$BJ127,1,'Plumbing - EMPL Agg'!P$3)=0,NA(),INDEX('DLX - EMPL'!$C127:$BJ127,1,'Plumbing - EMPL Agg'!P$3))</f>
        <v>1486</v>
      </c>
      <c r="Q126">
        <f>IF(INDEX('DLX - EMPL'!$C127:$BJ127,1,'Plumbing - EMPL Agg'!Q$3)=0,NA(),INDEX('DLX - EMPL'!$C127:$BJ127,1,'Plumbing - EMPL Agg'!Q$3))</f>
        <v>1183</v>
      </c>
      <c r="R126">
        <f>IF(INDEX('DLX - EMPL'!$C127:$BJ127,1,'Plumbing - EMPL Agg'!R$3)=0,NA(),INDEX('DLX - EMPL'!$C127:$BJ127,1,'Plumbing - EMPL Agg'!R$3))</f>
        <v>1624</v>
      </c>
      <c r="S126">
        <f>IF(INDEX('DLX - EMPL'!$C127:$BJ127,1,'Plumbing - EMPL Agg'!S$3)=0,NA(),INDEX('DLX - EMPL'!$C127:$BJ127,1,'Plumbing - EMPL Agg'!S$3))</f>
        <v>783</v>
      </c>
      <c r="T126">
        <v>15197.1704784987</v>
      </c>
      <c r="U126">
        <v>12287.637056297201</v>
      </c>
      <c r="V126">
        <v>1874.99861129695</v>
      </c>
      <c r="W126">
        <v>1809.5699256401099</v>
      </c>
      <c r="X126">
        <v>2508.6808630225</v>
      </c>
      <c r="Y126">
        <v>1505.1814887436601</v>
      </c>
      <c r="Z126">
        <v>1279.85043976573</v>
      </c>
      <c r="AA126">
        <v>1684.0842857914199</v>
      </c>
      <c r="AB126">
        <v>905.57790655198596</v>
      </c>
    </row>
    <row r="127" spans="1:28" x14ac:dyDescent="0.25">
      <c r="A127" s="7">
        <f>'DLX - EMPL'!B128</f>
        <v>40179</v>
      </c>
      <c r="B127">
        <f>IF(INDEX('DLX - EMPL'!$C128:$BB128,1,'Plumbing - EMPL Agg'!B$3)=0,NA(),INDEX('DLX - EMPL'!$C128:$BB128,1,'Plumbing - EMPL Agg'!B$3))</f>
        <v>9.6999999999999993</v>
      </c>
      <c r="C127">
        <f>IF(INDEX('DLX - EMPL'!$C128:$BB128,1,'Plumbing - EMPL Agg'!C$3)=0,NA(),INDEX('DLX - EMPL'!$C128:$BB128,1,'Plumbing - EMPL Agg'!C$3))</f>
        <v>11.1</v>
      </c>
      <c r="D127">
        <f>IF(INDEX('DLX - EMPL'!$C128:$BB128,1,'Plumbing - EMPL Agg'!D$3)=0,NA(),INDEX('DLX - EMPL'!$C128:$BB128,1,'Plumbing - EMPL Agg'!D$3))</f>
        <v>24.7</v>
      </c>
      <c r="E127">
        <f>IF(INDEX('DLX - EMPL'!$C128:$BB128,1,'Plumbing - EMPL Agg'!E$3)=0,NA(),INDEX('DLX - EMPL'!$C128:$BB128,1,'Plumbing - EMPL Agg'!E$3))</f>
        <v>13</v>
      </c>
      <c r="F127" s="4">
        <f>'Plumbing - Trade transp utils'!H123</f>
        <v>10.707442977190876</v>
      </c>
      <c r="G127">
        <f>IF(INDEX('DLX - EMPL'!$C128:$BB128,1,'Plumbing - EMPL Agg'!G$3)=0,NA(),INDEX('DLX - EMPL'!$C128:$BB128,1,'Plumbing - EMPL Agg'!G$3))</f>
        <v>11.1</v>
      </c>
      <c r="H127">
        <f>IF(INDEX('DLX - EMPL'!$C128:$BB128,1,'Plumbing - EMPL Agg'!H$3)=0,NA(),INDEX('DLX - EMPL'!$C128:$BB128,1,'Plumbing - EMPL Agg'!H$3))</f>
        <v>5.5</v>
      </c>
      <c r="I127">
        <f>IF(INDEX('DLX - EMPL'!$C128:$BB128,1,'Plumbing - EMPL Agg'!I$3)=0,NA(),INDEX('DLX - EMPL'!$C128:$BB128,1,'Plumbing - EMPL Agg'!I$3))</f>
        <v>14.2</v>
      </c>
      <c r="J127">
        <f>IF(INDEX('DLX - EMPL'!$C128:$BB128,1,'Plumbing - EMPL Agg'!J$3)=0,NA(),INDEX('DLX - EMPL'!$C128:$BB128,1,'Plumbing - EMPL Agg'!J$3))</f>
        <v>4.2</v>
      </c>
      <c r="K127">
        <f>IF(INDEX('DLX - EMPL'!$C128:$BJ128,1,'Plumbing - EMPL Agg'!K$3)=0,NA(),INDEX('DLX - EMPL'!$C128:$BJ128,1,'Plumbing - EMPL Agg'!K$3))</f>
        <v>14953</v>
      </c>
      <c r="L127">
        <f>IF(INDEX('DLX - EMPL'!$C128:$BJ128,1,'Plumbing - EMPL Agg'!L$3)=0,NA(),INDEX('DLX - EMPL'!$C128:$BJ128,1,'Plumbing - EMPL Agg'!L$3))</f>
        <v>13129</v>
      </c>
      <c r="M127">
        <f>IF(INDEX('DLX - EMPL'!$C128:$BJ128,1,'Plumbing - EMPL Agg'!M$3)=0,NA(),INDEX('DLX - EMPL'!$C128:$BJ128,1,'Plumbing - EMPL Agg'!M$3))</f>
        <v>2194</v>
      </c>
      <c r="N127">
        <f>IF(INDEX('DLX - EMPL'!$C128:$BJ128,1,'Plumbing - EMPL Agg'!N$3)=0,NA(),INDEX('DLX - EMPL'!$C128:$BJ128,1,'Plumbing - EMPL Agg'!N$3))</f>
        <v>1918</v>
      </c>
      <c r="O127" s="5">
        <f>'DLX - EMPL'!H128+'DLX - EMPL'!J128</f>
        <v>2811</v>
      </c>
      <c r="P127">
        <f>IF(INDEX('DLX - EMPL'!$C128:$BJ128,1,'Plumbing - EMPL Agg'!P$3)=0,NA(),INDEX('DLX - EMPL'!$C128:$BJ128,1,'Plumbing - EMPL Agg'!P$3))</f>
        <v>1614</v>
      </c>
      <c r="Q127">
        <f>IF(INDEX('DLX - EMPL'!$C128:$BJ128,1,'Plumbing - EMPL Agg'!Q$3)=0,NA(),INDEX('DLX - EMPL'!$C128:$BJ128,1,'Plumbing - EMPL Agg'!Q$3))</f>
        <v>1175</v>
      </c>
      <c r="R127">
        <f>IF(INDEX('DLX - EMPL'!$C128:$BJ128,1,'Plumbing - EMPL Agg'!R$3)=0,NA(),INDEX('DLX - EMPL'!$C128:$BJ128,1,'Plumbing - EMPL Agg'!R$3))</f>
        <v>1804</v>
      </c>
      <c r="S127">
        <f>IF(INDEX('DLX - EMPL'!$C128:$BJ128,1,'Plumbing - EMPL Agg'!S$3)=0,NA(),INDEX('DLX - EMPL'!$C128:$BJ128,1,'Plumbing - EMPL Agg'!S$3))</f>
        <v>933</v>
      </c>
      <c r="T127">
        <v>14963.4532772812</v>
      </c>
      <c r="U127">
        <v>11993.758072488299</v>
      </c>
      <c r="V127">
        <v>1793.1270014152401</v>
      </c>
      <c r="W127">
        <v>1771.13521267391</v>
      </c>
      <c r="X127">
        <v>2557.41979814977</v>
      </c>
      <c r="Y127">
        <v>1450.6442073795999</v>
      </c>
      <c r="Z127">
        <v>1203.3187925151899</v>
      </c>
      <c r="AA127">
        <v>1626.67513799472</v>
      </c>
      <c r="AB127">
        <v>940.80093453609402</v>
      </c>
    </row>
    <row r="128" spans="1:28" x14ac:dyDescent="0.25">
      <c r="A128" s="7">
        <f>'DLX - EMPL'!B129</f>
        <v>40210</v>
      </c>
      <c r="B128">
        <f>IF(INDEX('DLX - EMPL'!$C129:$BB129,1,'Plumbing - EMPL Agg'!B$3)=0,NA(),INDEX('DLX - EMPL'!$C129:$BB129,1,'Plumbing - EMPL Agg'!B$3))</f>
        <v>9.8000000000000007</v>
      </c>
      <c r="C128">
        <f>IF(INDEX('DLX - EMPL'!$C129:$BB129,1,'Plumbing - EMPL Agg'!C$3)=0,NA(),INDEX('DLX - EMPL'!$C129:$BB129,1,'Plumbing - EMPL Agg'!C$3))</f>
        <v>11.1</v>
      </c>
      <c r="D128">
        <f>IF(INDEX('DLX - EMPL'!$C129:$BB129,1,'Plumbing - EMPL Agg'!D$3)=0,NA(),INDEX('DLX - EMPL'!$C129:$BB129,1,'Plumbing - EMPL Agg'!D$3))</f>
        <v>27.1</v>
      </c>
      <c r="E128">
        <f>IF(INDEX('DLX - EMPL'!$C129:$BB129,1,'Plumbing - EMPL Agg'!E$3)=0,NA(),INDEX('DLX - EMPL'!$C129:$BB129,1,'Plumbing - EMPL Agg'!E$3))</f>
        <v>12.1</v>
      </c>
      <c r="F128" s="4">
        <f>'Plumbing - Trade transp utils'!H124</f>
        <v>10.128559161944015</v>
      </c>
      <c r="G128">
        <f>IF(INDEX('DLX - EMPL'!$C129:$BB129,1,'Plumbing - EMPL Agg'!G$3)=0,NA(),INDEX('DLX - EMPL'!$C129:$BB129,1,'Plumbing - EMPL Agg'!G$3))</f>
        <v>12</v>
      </c>
      <c r="H128">
        <f>IF(INDEX('DLX - EMPL'!$C129:$BB129,1,'Plumbing - EMPL Agg'!H$3)=0,NA(),INDEX('DLX - EMPL'!$C129:$BB129,1,'Plumbing - EMPL Agg'!H$3))</f>
        <v>5.6</v>
      </c>
      <c r="I128">
        <f>IF(INDEX('DLX - EMPL'!$C129:$BB129,1,'Plumbing - EMPL Agg'!I$3)=0,NA(),INDEX('DLX - EMPL'!$C129:$BB129,1,'Plumbing - EMPL Agg'!I$3))</f>
        <v>12.7</v>
      </c>
      <c r="J128">
        <f>IF(INDEX('DLX - EMPL'!$C129:$BB129,1,'Plumbing - EMPL Agg'!J$3)=0,NA(),INDEX('DLX - EMPL'!$C129:$BB129,1,'Plumbing - EMPL Agg'!J$3))</f>
        <v>3.9</v>
      </c>
      <c r="K128">
        <f>IF(INDEX('DLX - EMPL'!$C129:$BJ129,1,'Plumbing - EMPL Agg'!K$3)=0,NA(),INDEX('DLX - EMPL'!$C129:$BJ129,1,'Plumbing - EMPL Agg'!K$3))</f>
        <v>15039</v>
      </c>
      <c r="L128">
        <f>IF(INDEX('DLX - EMPL'!$C129:$BJ129,1,'Plumbing - EMPL Agg'!L$3)=0,NA(),INDEX('DLX - EMPL'!$C129:$BJ129,1,'Plumbing - EMPL Agg'!L$3))</f>
        <v>13142</v>
      </c>
      <c r="M128">
        <f>IF(INDEX('DLX - EMPL'!$C129:$BJ129,1,'Plumbing - EMPL Agg'!M$3)=0,NA(),INDEX('DLX - EMPL'!$C129:$BJ129,1,'Plumbing - EMPL Agg'!M$3))</f>
        <v>2440</v>
      </c>
      <c r="N128">
        <f>IF(INDEX('DLX - EMPL'!$C129:$BJ129,1,'Plumbing - EMPL Agg'!N$3)=0,NA(),INDEX('DLX - EMPL'!$C129:$BJ129,1,'Plumbing - EMPL Agg'!N$3))</f>
        <v>1814</v>
      </c>
      <c r="O128" s="5">
        <f>'DLX - EMPL'!H129+'DLX - EMPL'!J129</f>
        <v>2662</v>
      </c>
      <c r="P128">
        <f>IF(INDEX('DLX - EMPL'!$C129:$BJ129,1,'Plumbing - EMPL Agg'!P$3)=0,NA(),INDEX('DLX - EMPL'!$C129:$BJ129,1,'Plumbing - EMPL Agg'!P$3))</f>
        <v>1740</v>
      </c>
      <c r="Q128">
        <f>IF(INDEX('DLX - EMPL'!$C129:$BJ129,1,'Plumbing - EMPL Agg'!Q$3)=0,NA(),INDEX('DLX - EMPL'!$C129:$BJ129,1,'Plumbing - EMPL Agg'!Q$3))</f>
        <v>1200</v>
      </c>
      <c r="R128">
        <f>IF(INDEX('DLX - EMPL'!$C129:$BJ129,1,'Plumbing - EMPL Agg'!R$3)=0,NA(),INDEX('DLX - EMPL'!$C129:$BJ129,1,'Plumbing - EMPL Agg'!R$3))</f>
        <v>1597</v>
      </c>
      <c r="S128">
        <f>IF(INDEX('DLX - EMPL'!$C129:$BJ129,1,'Plumbing - EMPL Agg'!S$3)=0,NA(),INDEX('DLX - EMPL'!$C129:$BJ129,1,'Plumbing - EMPL Agg'!S$3))</f>
        <v>870</v>
      </c>
      <c r="T128">
        <v>14955.587234974601</v>
      </c>
      <c r="U128">
        <v>12009.690471756199</v>
      </c>
      <c r="V128">
        <v>1873.9497701549401</v>
      </c>
      <c r="W128">
        <v>1695.1580475938999</v>
      </c>
      <c r="X128">
        <v>2502.6477207446401</v>
      </c>
      <c r="Y128">
        <v>1593.00590797262</v>
      </c>
      <c r="Z128">
        <v>1281.3955429850901</v>
      </c>
      <c r="AA128">
        <v>1524.5064465738001</v>
      </c>
      <c r="AB128">
        <v>1018.7495586945799</v>
      </c>
    </row>
    <row r="129" spans="1:28" x14ac:dyDescent="0.25">
      <c r="A129" s="7">
        <f>'DLX - EMPL'!B130</f>
        <v>40238</v>
      </c>
      <c r="B129">
        <f>IF(INDEX('DLX - EMPL'!$C130:$BB130,1,'Plumbing - EMPL Agg'!B$3)=0,NA(),INDEX('DLX - EMPL'!$C130:$BB130,1,'Plumbing - EMPL Agg'!B$3))</f>
        <v>9.8000000000000007</v>
      </c>
      <c r="C129">
        <f>IF(INDEX('DLX - EMPL'!$C130:$BB130,1,'Plumbing - EMPL Agg'!C$3)=0,NA(),INDEX('DLX - EMPL'!$C130:$BB130,1,'Plumbing - EMPL Agg'!C$3))</f>
        <v>10.9</v>
      </c>
      <c r="D129">
        <f>IF(INDEX('DLX - EMPL'!$C130:$BB130,1,'Plumbing - EMPL Agg'!D$3)=0,NA(),INDEX('DLX - EMPL'!$C130:$BB130,1,'Plumbing - EMPL Agg'!D$3))</f>
        <v>24.9</v>
      </c>
      <c r="E129">
        <f>IF(INDEX('DLX - EMPL'!$C130:$BB130,1,'Plumbing - EMPL Agg'!E$3)=0,NA(),INDEX('DLX - EMPL'!$C130:$BB130,1,'Plumbing - EMPL Agg'!E$3))</f>
        <v>12.6</v>
      </c>
      <c r="F129" s="4">
        <f>'Plumbing - Trade transp utils'!H125</f>
        <v>9.9961216678521829</v>
      </c>
      <c r="G129">
        <f>IF(INDEX('DLX - EMPL'!$C130:$BB130,1,'Plumbing - EMPL Agg'!G$3)=0,NA(),INDEX('DLX - EMPL'!$C130:$BB130,1,'Plumbing - EMPL Agg'!G$3))</f>
        <v>12.4</v>
      </c>
      <c r="H129">
        <f>IF(INDEX('DLX - EMPL'!$C130:$BB130,1,'Plumbing - EMPL Agg'!H$3)=0,NA(),INDEX('DLX - EMPL'!$C130:$BB130,1,'Plumbing - EMPL Agg'!H$3))</f>
        <v>5.2</v>
      </c>
      <c r="I129">
        <f>IF(INDEX('DLX - EMPL'!$C130:$BB130,1,'Plumbing - EMPL Agg'!I$3)=0,NA(),INDEX('DLX - EMPL'!$C130:$BB130,1,'Plumbing - EMPL Agg'!I$3))</f>
        <v>12.5</v>
      </c>
      <c r="J129">
        <f>IF(INDEX('DLX - EMPL'!$C130:$BB130,1,'Plumbing - EMPL Agg'!J$3)=0,NA(),INDEX('DLX - EMPL'!$C130:$BB130,1,'Plumbing - EMPL Agg'!J$3))</f>
        <v>3.9</v>
      </c>
      <c r="K129">
        <f>IF(INDEX('DLX - EMPL'!$C130:$BJ130,1,'Plumbing - EMPL Agg'!K$3)=0,NA(),INDEX('DLX - EMPL'!$C130:$BJ130,1,'Plumbing - EMPL Agg'!K$3))</f>
        <v>15128</v>
      </c>
      <c r="L129">
        <f>IF(INDEX('DLX - EMPL'!$C130:$BJ130,1,'Plumbing - EMPL Agg'!L$3)=0,NA(),INDEX('DLX - EMPL'!$C130:$BJ130,1,'Plumbing - EMPL Agg'!L$3))</f>
        <v>12901</v>
      </c>
      <c r="M129">
        <f>IF(INDEX('DLX - EMPL'!$C130:$BJ130,1,'Plumbing - EMPL Agg'!M$3)=0,NA(),INDEX('DLX - EMPL'!$C130:$BJ130,1,'Plumbing - EMPL Agg'!M$3))</f>
        <v>2251</v>
      </c>
      <c r="N129">
        <f>IF(INDEX('DLX - EMPL'!$C130:$BJ130,1,'Plumbing - EMPL Agg'!N$3)=0,NA(),INDEX('DLX - EMPL'!$C130:$BJ130,1,'Plumbing - EMPL Agg'!N$3))</f>
        <v>1898</v>
      </c>
      <c r="O129" s="5">
        <f>'DLX - EMPL'!H130+'DLX - EMPL'!J130</f>
        <v>2666</v>
      </c>
      <c r="P129">
        <f>IF(INDEX('DLX - EMPL'!$C130:$BJ130,1,'Plumbing - EMPL Agg'!P$3)=0,NA(),INDEX('DLX - EMPL'!$C130:$BJ130,1,'Plumbing - EMPL Agg'!P$3))</f>
        <v>1785</v>
      </c>
      <c r="Q129">
        <f>IF(INDEX('DLX - EMPL'!$C130:$BJ130,1,'Plumbing - EMPL Agg'!Q$3)=0,NA(),INDEX('DLX - EMPL'!$C130:$BJ130,1,'Plumbing - EMPL Agg'!Q$3))</f>
        <v>1101</v>
      </c>
      <c r="R129">
        <f>IF(INDEX('DLX - EMPL'!$C130:$BJ130,1,'Plumbing - EMPL Agg'!R$3)=0,NA(),INDEX('DLX - EMPL'!$C130:$BJ130,1,'Plumbing - EMPL Agg'!R$3))</f>
        <v>1571</v>
      </c>
      <c r="S129">
        <f>IF(INDEX('DLX - EMPL'!$C130:$BJ130,1,'Plumbing - EMPL Agg'!S$3)=0,NA(),INDEX('DLX - EMPL'!$C130:$BJ130,1,'Plumbing - EMPL Agg'!S$3))</f>
        <v>867</v>
      </c>
      <c r="T129">
        <v>15018.199004358101</v>
      </c>
      <c r="U129">
        <v>12102.3061884297</v>
      </c>
      <c r="V129">
        <v>1826.65165290761</v>
      </c>
      <c r="W129">
        <v>1775.1822654078601</v>
      </c>
      <c r="X129">
        <v>2585.06773470091</v>
      </c>
      <c r="Y129">
        <v>1619.82418135546</v>
      </c>
      <c r="Z129">
        <v>1181.9249219611199</v>
      </c>
      <c r="AA129">
        <v>1561.38786249437</v>
      </c>
      <c r="AB129">
        <v>1002.2132878692501</v>
      </c>
    </row>
    <row r="130" spans="1:28" x14ac:dyDescent="0.25">
      <c r="A130" s="7">
        <f>'DLX - EMPL'!B131</f>
        <v>40269</v>
      </c>
      <c r="B130">
        <f>IF(INDEX('DLX - EMPL'!$C131:$BB131,1,'Plumbing - EMPL Agg'!B$3)=0,NA(),INDEX('DLX - EMPL'!$C131:$BB131,1,'Plumbing - EMPL Agg'!B$3))</f>
        <v>9.9</v>
      </c>
      <c r="C130">
        <f>IF(INDEX('DLX - EMPL'!$C131:$BB131,1,'Plumbing - EMPL Agg'!C$3)=0,NA(),INDEX('DLX - EMPL'!$C131:$BB131,1,'Plumbing - EMPL Agg'!C$3))</f>
        <v>10.1</v>
      </c>
      <c r="D130">
        <f>IF(INDEX('DLX - EMPL'!$C131:$BB131,1,'Plumbing - EMPL Agg'!D$3)=0,NA(),INDEX('DLX - EMPL'!$C131:$BB131,1,'Plumbing - EMPL Agg'!D$3))</f>
        <v>21.8</v>
      </c>
      <c r="E130">
        <f>IF(INDEX('DLX - EMPL'!$C131:$BB131,1,'Plumbing - EMPL Agg'!E$3)=0,NA(),INDEX('DLX - EMPL'!$C131:$BB131,1,'Plumbing - EMPL Agg'!E$3))</f>
        <v>11.1</v>
      </c>
      <c r="F130" s="4">
        <f>'Plumbing - Trade transp utils'!H126</f>
        <v>9.3956403915856512</v>
      </c>
      <c r="G130">
        <f>IF(INDEX('DLX - EMPL'!$C131:$BB131,1,'Plumbing - EMPL Agg'!G$3)=0,NA(),INDEX('DLX - EMPL'!$C131:$BB131,1,'Plumbing - EMPL Agg'!G$3))</f>
        <v>11.1</v>
      </c>
      <c r="H130">
        <f>IF(INDEX('DLX - EMPL'!$C131:$BB131,1,'Plumbing - EMPL Agg'!H$3)=0,NA(),INDEX('DLX - EMPL'!$C131:$BB131,1,'Plumbing - EMPL Agg'!H$3))</f>
        <v>5</v>
      </c>
      <c r="I130">
        <f>IF(INDEX('DLX - EMPL'!$C131:$BB131,1,'Plumbing - EMPL Agg'!I$3)=0,NA(),INDEX('DLX - EMPL'!$C131:$BB131,1,'Plumbing - EMPL Agg'!I$3))</f>
        <v>12.8</v>
      </c>
      <c r="J130">
        <f>IF(INDEX('DLX - EMPL'!$C131:$BB131,1,'Plumbing - EMPL Agg'!J$3)=0,NA(),INDEX('DLX - EMPL'!$C131:$BB131,1,'Plumbing - EMPL Agg'!J$3))</f>
        <v>3.4</v>
      </c>
      <c r="K130">
        <f>IF(INDEX('DLX - EMPL'!$C131:$BJ131,1,'Plumbing - EMPL Agg'!K$3)=0,NA(),INDEX('DLX - EMPL'!$C131:$BJ131,1,'Plumbing - EMPL Agg'!K$3))</f>
        <v>15221</v>
      </c>
      <c r="L130">
        <f>IF(INDEX('DLX - EMPL'!$C131:$BJ131,1,'Plumbing - EMPL Agg'!L$3)=0,NA(),INDEX('DLX - EMPL'!$C131:$BJ131,1,'Plumbing - EMPL Agg'!L$3))</f>
        <v>11967</v>
      </c>
      <c r="M130">
        <f>IF(INDEX('DLX - EMPL'!$C131:$BJ131,1,'Plumbing - EMPL Agg'!M$3)=0,NA(),INDEX('DLX - EMPL'!$C131:$BJ131,1,'Plumbing - EMPL Agg'!M$3))</f>
        <v>1919</v>
      </c>
      <c r="N130">
        <f>IF(INDEX('DLX - EMPL'!$C131:$BJ131,1,'Plumbing - EMPL Agg'!N$3)=0,NA(),INDEX('DLX - EMPL'!$C131:$BJ131,1,'Plumbing - EMPL Agg'!N$3))</f>
        <v>1688</v>
      </c>
      <c r="O130" s="5">
        <f>'DLX - EMPL'!H131+'DLX - EMPL'!J131</f>
        <v>2497</v>
      </c>
      <c r="P130">
        <f>IF(INDEX('DLX - EMPL'!$C131:$BJ131,1,'Plumbing - EMPL Agg'!P$3)=0,NA(),INDEX('DLX - EMPL'!$C131:$BJ131,1,'Plumbing - EMPL Agg'!P$3))</f>
        <v>1586</v>
      </c>
      <c r="Q130">
        <f>IF(INDEX('DLX - EMPL'!$C131:$BJ131,1,'Plumbing - EMPL Agg'!Q$3)=0,NA(),INDEX('DLX - EMPL'!$C131:$BJ131,1,'Plumbing - EMPL Agg'!Q$3))</f>
        <v>1051</v>
      </c>
      <c r="R130">
        <f>IF(INDEX('DLX - EMPL'!$C131:$BJ131,1,'Plumbing - EMPL Agg'!R$3)=0,NA(),INDEX('DLX - EMPL'!$C131:$BJ131,1,'Plumbing - EMPL Agg'!R$3))</f>
        <v>1633</v>
      </c>
      <c r="S130">
        <f>IF(INDEX('DLX - EMPL'!$C131:$BJ131,1,'Plumbing - EMPL Agg'!S$3)=0,NA(),INDEX('DLX - EMPL'!$C131:$BJ131,1,'Plumbing - EMPL Agg'!S$3))</f>
        <v>767</v>
      </c>
      <c r="T130">
        <v>15099.9336171213</v>
      </c>
      <c r="U130">
        <v>12078.712754394401</v>
      </c>
      <c r="V130">
        <v>1841.2035362455399</v>
      </c>
      <c r="W130">
        <v>1644.2933669571501</v>
      </c>
      <c r="X130">
        <v>2535.7023296598099</v>
      </c>
      <c r="Y130">
        <v>1642.7511629363401</v>
      </c>
      <c r="Z130">
        <v>1180.2562593130001</v>
      </c>
      <c r="AA130">
        <v>1712.65794397268</v>
      </c>
      <c r="AB130">
        <v>976.59437064755605</v>
      </c>
    </row>
    <row r="131" spans="1:28" x14ac:dyDescent="0.25">
      <c r="A131" s="7">
        <f>'DLX - EMPL'!B132</f>
        <v>40299</v>
      </c>
      <c r="B131">
        <f>IF(INDEX('DLX - EMPL'!$C132:$BB132,1,'Plumbing - EMPL Agg'!B$3)=0,NA(),INDEX('DLX - EMPL'!$C132:$BB132,1,'Plumbing - EMPL Agg'!B$3))</f>
        <v>9.6</v>
      </c>
      <c r="C131">
        <f>IF(INDEX('DLX - EMPL'!$C132:$BB132,1,'Plumbing - EMPL Agg'!C$3)=0,NA(),INDEX('DLX - EMPL'!$C132:$BB132,1,'Plumbing - EMPL Agg'!C$3))</f>
        <v>9.9</v>
      </c>
      <c r="D131">
        <f>IF(INDEX('DLX - EMPL'!$C132:$BB132,1,'Plumbing - EMPL Agg'!D$3)=0,NA(),INDEX('DLX - EMPL'!$C132:$BB132,1,'Plumbing - EMPL Agg'!D$3))</f>
        <v>20.100000000000001</v>
      </c>
      <c r="E131">
        <f>IF(INDEX('DLX - EMPL'!$C132:$BB132,1,'Plumbing - EMPL Agg'!E$3)=0,NA(),INDEX('DLX - EMPL'!$C132:$BB132,1,'Plumbing - EMPL Agg'!E$3))</f>
        <v>10.3</v>
      </c>
      <c r="F131" s="4">
        <f>'Plumbing - Trade transp utils'!H127</f>
        <v>9.2689812762184118</v>
      </c>
      <c r="G131">
        <f>IF(INDEX('DLX - EMPL'!$C132:$BB132,1,'Plumbing - EMPL Agg'!G$3)=0,NA(),INDEX('DLX - EMPL'!$C132:$BB132,1,'Plumbing - EMPL Agg'!G$3))</f>
        <v>11.5</v>
      </c>
      <c r="H131">
        <f>IF(INDEX('DLX - EMPL'!$C132:$BB132,1,'Plumbing - EMPL Agg'!H$3)=0,NA(),INDEX('DLX - EMPL'!$C132:$BB132,1,'Plumbing - EMPL Agg'!H$3))</f>
        <v>5.4</v>
      </c>
      <c r="I131">
        <f>IF(INDEX('DLX - EMPL'!$C132:$BB132,1,'Plumbing - EMPL Agg'!I$3)=0,NA(),INDEX('DLX - EMPL'!$C132:$BB132,1,'Plumbing - EMPL Agg'!I$3))</f>
        <v>12.4</v>
      </c>
      <c r="J131">
        <f>IF(INDEX('DLX - EMPL'!$C132:$BB132,1,'Plumbing - EMPL Agg'!J$3)=0,NA(),INDEX('DLX - EMPL'!$C132:$BB132,1,'Plumbing - EMPL Agg'!J$3))</f>
        <v>3.4</v>
      </c>
      <c r="K131">
        <f>IF(INDEX('DLX - EMPL'!$C132:$BJ132,1,'Plumbing - EMPL Agg'!K$3)=0,NA(),INDEX('DLX - EMPL'!$C132:$BJ132,1,'Plumbing - EMPL Agg'!K$3))</f>
        <v>14876</v>
      </c>
      <c r="L131">
        <f>IF(INDEX('DLX - EMPL'!$C132:$BJ132,1,'Plumbing - EMPL Agg'!L$3)=0,NA(),INDEX('DLX - EMPL'!$C132:$BJ132,1,'Plumbing - EMPL Agg'!L$3))</f>
        <v>11655</v>
      </c>
      <c r="M131">
        <f>IF(INDEX('DLX - EMPL'!$C132:$BJ132,1,'Plumbing - EMPL Agg'!M$3)=0,NA(),INDEX('DLX - EMPL'!$C132:$BJ132,1,'Plumbing - EMPL Agg'!M$3))</f>
        <v>1755</v>
      </c>
      <c r="N131">
        <f>IF(INDEX('DLX - EMPL'!$C132:$BJ132,1,'Plumbing - EMPL Agg'!N$3)=0,NA(),INDEX('DLX - EMPL'!$C132:$BJ132,1,'Plumbing - EMPL Agg'!N$3))</f>
        <v>1584</v>
      </c>
      <c r="O131" s="5">
        <f>'DLX - EMPL'!H132+'DLX - EMPL'!J132</f>
        <v>2459</v>
      </c>
      <c r="P131">
        <f>IF(INDEX('DLX - EMPL'!$C132:$BJ132,1,'Plumbing - EMPL Agg'!P$3)=0,NA(),INDEX('DLX - EMPL'!$C132:$BJ132,1,'Plumbing - EMPL Agg'!P$3))</f>
        <v>1624</v>
      </c>
      <c r="Q131">
        <f>IF(INDEX('DLX - EMPL'!$C132:$BJ132,1,'Plumbing - EMPL Agg'!Q$3)=0,NA(),INDEX('DLX - EMPL'!$C132:$BJ132,1,'Plumbing - EMPL Agg'!Q$3))</f>
        <v>1150</v>
      </c>
      <c r="R131">
        <f>IF(INDEX('DLX - EMPL'!$C132:$BJ132,1,'Plumbing - EMPL Agg'!R$3)=0,NA(),INDEX('DLX - EMPL'!$C132:$BJ132,1,'Plumbing - EMPL Agg'!R$3))</f>
        <v>1601</v>
      </c>
      <c r="S131">
        <f>IF(INDEX('DLX - EMPL'!$C132:$BJ132,1,'Plumbing - EMPL Agg'!S$3)=0,NA(),INDEX('DLX - EMPL'!$C132:$BJ132,1,'Plumbing - EMPL Agg'!S$3))</f>
        <v>764</v>
      </c>
      <c r="T131">
        <v>14746.2287791897</v>
      </c>
      <c r="U131">
        <v>11809.8594309041</v>
      </c>
      <c r="V131">
        <v>1844.7424262258901</v>
      </c>
      <c r="W131">
        <v>1564.07509849811</v>
      </c>
      <c r="X131">
        <v>2519.02307151489</v>
      </c>
      <c r="Y131">
        <v>1604.2910306817</v>
      </c>
      <c r="Z131">
        <v>1201.6955755543199</v>
      </c>
      <c r="AA131">
        <v>1576.5533016310801</v>
      </c>
      <c r="AB131">
        <v>889.57284728499405</v>
      </c>
    </row>
    <row r="132" spans="1:28" x14ac:dyDescent="0.25">
      <c r="A132" s="7">
        <f>'DLX - EMPL'!B133</f>
        <v>40330</v>
      </c>
      <c r="B132">
        <f>IF(INDEX('DLX - EMPL'!$C133:$BB133,1,'Plumbing - EMPL Agg'!B$3)=0,NA(),INDEX('DLX - EMPL'!$C133:$BB133,1,'Plumbing - EMPL Agg'!B$3))</f>
        <v>9.4</v>
      </c>
      <c r="C132">
        <f>IF(INDEX('DLX - EMPL'!$C133:$BB133,1,'Plumbing - EMPL Agg'!C$3)=0,NA(),INDEX('DLX - EMPL'!$C133:$BB133,1,'Plumbing - EMPL Agg'!C$3))</f>
        <v>9.6999999999999993</v>
      </c>
      <c r="D132">
        <f>IF(INDEX('DLX - EMPL'!$C133:$BB133,1,'Plumbing - EMPL Agg'!D$3)=0,NA(),INDEX('DLX - EMPL'!$C133:$BB133,1,'Plumbing - EMPL Agg'!D$3))</f>
        <v>20.100000000000001</v>
      </c>
      <c r="E132">
        <f>IF(INDEX('DLX - EMPL'!$C133:$BB133,1,'Plumbing - EMPL Agg'!E$3)=0,NA(),INDEX('DLX - EMPL'!$C133:$BB133,1,'Plumbing - EMPL Agg'!E$3))</f>
        <v>9.9</v>
      </c>
      <c r="F132" s="4">
        <f>'Plumbing - Trade transp utils'!H128</f>
        <v>8.7407887591637259</v>
      </c>
      <c r="G132">
        <f>IF(INDEX('DLX - EMPL'!$C133:$BB133,1,'Plumbing - EMPL Agg'!G$3)=0,NA(),INDEX('DLX - EMPL'!$C133:$BB133,1,'Plumbing - EMPL Agg'!G$3))</f>
        <v>10.3</v>
      </c>
      <c r="H132">
        <f>IF(INDEX('DLX - EMPL'!$C133:$BB133,1,'Plumbing - EMPL Agg'!H$3)=0,NA(),INDEX('DLX - EMPL'!$C133:$BB133,1,'Plumbing - EMPL Agg'!H$3))</f>
        <v>6.2</v>
      </c>
      <c r="I132">
        <f>IF(INDEX('DLX - EMPL'!$C133:$BB133,1,'Plumbing - EMPL Agg'!I$3)=0,NA(),INDEX('DLX - EMPL'!$C133:$BB133,1,'Plumbing - EMPL Agg'!I$3))</f>
        <v>12.3</v>
      </c>
      <c r="J132">
        <f>IF(INDEX('DLX - EMPL'!$C133:$BB133,1,'Plumbing - EMPL Agg'!J$3)=0,NA(),INDEX('DLX - EMPL'!$C133:$BB133,1,'Plumbing - EMPL Agg'!J$3))</f>
        <v>4.4000000000000004</v>
      </c>
      <c r="K132">
        <f>IF(INDEX('DLX - EMPL'!$C133:$BJ133,1,'Plumbing - EMPL Agg'!K$3)=0,NA(),INDEX('DLX - EMPL'!$C133:$BJ133,1,'Plumbing - EMPL Agg'!K$3))</f>
        <v>14517</v>
      </c>
      <c r="L132">
        <f>IF(INDEX('DLX - EMPL'!$C133:$BJ133,1,'Plumbing - EMPL Agg'!L$3)=0,NA(),INDEX('DLX - EMPL'!$C133:$BJ133,1,'Plumbing - EMPL Agg'!L$3))</f>
        <v>11568</v>
      </c>
      <c r="M132">
        <f>IF(INDEX('DLX - EMPL'!$C133:$BJ133,1,'Plumbing - EMPL Agg'!M$3)=0,NA(),INDEX('DLX - EMPL'!$C133:$BJ133,1,'Plumbing - EMPL Agg'!M$3))</f>
        <v>1785</v>
      </c>
      <c r="N132">
        <f>IF(INDEX('DLX - EMPL'!$C133:$BJ133,1,'Plumbing - EMPL Agg'!N$3)=0,NA(),INDEX('DLX - EMPL'!$C133:$BJ133,1,'Plumbing - EMPL Agg'!N$3))</f>
        <v>1519</v>
      </c>
      <c r="O132" s="5">
        <f>'DLX - EMPL'!H133+'DLX - EMPL'!J133</f>
        <v>2334</v>
      </c>
      <c r="P132">
        <f>IF(INDEX('DLX - EMPL'!$C133:$BJ133,1,'Plumbing - EMPL Agg'!P$3)=0,NA(),INDEX('DLX - EMPL'!$C133:$BJ133,1,'Plumbing - EMPL Agg'!P$3))</f>
        <v>1465</v>
      </c>
      <c r="Q132">
        <f>IF(INDEX('DLX - EMPL'!$C133:$BJ133,1,'Plumbing - EMPL Agg'!Q$3)=0,NA(),INDEX('DLX - EMPL'!$C133:$BJ133,1,'Plumbing - EMPL Agg'!Q$3))</f>
        <v>1339</v>
      </c>
      <c r="R132">
        <f>IF(INDEX('DLX - EMPL'!$C133:$BJ133,1,'Plumbing - EMPL Agg'!R$3)=0,NA(),INDEX('DLX - EMPL'!$C133:$BJ133,1,'Plumbing - EMPL Agg'!R$3))</f>
        <v>1609</v>
      </c>
      <c r="S132">
        <f>IF(INDEX('DLX - EMPL'!$C133:$BJ133,1,'Plumbing - EMPL Agg'!S$3)=0,NA(),INDEX('DLX - EMPL'!$C133:$BJ133,1,'Plumbing - EMPL Agg'!S$3))</f>
        <v>961</v>
      </c>
      <c r="T132">
        <v>14540.433936371001</v>
      </c>
      <c r="U132">
        <v>11615.4912083492</v>
      </c>
      <c r="V132">
        <v>2035.6283856596301</v>
      </c>
      <c r="W132">
        <v>1554.36394548308</v>
      </c>
      <c r="X132">
        <v>2308.01082007175</v>
      </c>
      <c r="Y132">
        <v>1491.03525148829</v>
      </c>
      <c r="Z132">
        <v>1218.1473317847499</v>
      </c>
      <c r="AA132">
        <v>1548.39707534943</v>
      </c>
      <c r="AB132">
        <v>791.65628954462704</v>
      </c>
    </row>
    <row r="133" spans="1:28" x14ac:dyDescent="0.25">
      <c r="A133" s="7">
        <f>'DLX - EMPL'!B134</f>
        <v>40360</v>
      </c>
      <c r="B133">
        <f>IF(INDEX('DLX - EMPL'!$C134:$BB134,1,'Plumbing - EMPL Agg'!B$3)=0,NA(),INDEX('DLX - EMPL'!$C134:$BB134,1,'Plumbing - EMPL Agg'!B$3))</f>
        <v>9.5</v>
      </c>
      <c r="C133">
        <f>IF(INDEX('DLX - EMPL'!$C134:$BB134,1,'Plumbing - EMPL Agg'!C$3)=0,NA(),INDEX('DLX - EMPL'!$C134:$BB134,1,'Plumbing - EMPL Agg'!C$3))</f>
        <v>9.6</v>
      </c>
      <c r="D133">
        <f>IF(INDEX('DLX - EMPL'!$C134:$BB134,1,'Plumbing - EMPL Agg'!D$3)=0,NA(),INDEX('DLX - EMPL'!$C134:$BB134,1,'Plumbing - EMPL Agg'!D$3))</f>
        <v>17.3</v>
      </c>
      <c r="E133">
        <f>IF(INDEX('DLX - EMPL'!$C134:$BB134,1,'Plumbing - EMPL Agg'!E$3)=0,NA(),INDEX('DLX - EMPL'!$C134:$BB134,1,'Plumbing - EMPL Agg'!E$3))</f>
        <v>10</v>
      </c>
      <c r="F133" s="4">
        <f>'Plumbing - Trade transp utils'!H129</f>
        <v>9.6431832160185884</v>
      </c>
      <c r="G133">
        <f>IF(INDEX('DLX - EMPL'!$C134:$BB134,1,'Plumbing - EMPL Agg'!G$3)=0,NA(),INDEX('DLX - EMPL'!$C134:$BB134,1,'Plumbing - EMPL Agg'!G$3))</f>
        <v>10</v>
      </c>
      <c r="H133">
        <f>IF(INDEX('DLX - EMPL'!$C134:$BB134,1,'Plumbing - EMPL Agg'!H$3)=0,NA(),INDEX('DLX - EMPL'!$C134:$BB134,1,'Plumbing - EMPL Agg'!H$3))</f>
        <v>6.6</v>
      </c>
      <c r="I133">
        <f>IF(INDEX('DLX - EMPL'!$C134:$BB134,1,'Plumbing - EMPL Agg'!I$3)=0,NA(),INDEX('DLX - EMPL'!$C134:$BB134,1,'Plumbing - EMPL Agg'!I$3))</f>
        <v>11.4</v>
      </c>
      <c r="J133">
        <f>IF(INDEX('DLX - EMPL'!$C134:$BB134,1,'Plumbing - EMPL Agg'!J$3)=0,NA(),INDEX('DLX - EMPL'!$C134:$BB134,1,'Plumbing - EMPL Agg'!J$3))</f>
        <v>5.5</v>
      </c>
      <c r="K133">
        <f>IF(INDEX('DLX - EMPL'!$C134:$BJ134,1,'Plumbing - EMPL Agg'!K$3)=0,NA(),INDEX('DLX - EMPL'!$C134:$BJ134,1,'Plumbing - EMPL Agg'!K$3))</f>
        <v>14609</v>
      </c>
      <c r="L133">
        <f>IF(INDEX('DLX - EMPL'!$C134:$BJ134,1,'Plumbing - EMPL Agg'!L$3)=0,NA(),INDEX('DLX - EMPL'!$C134:$BJ134,1,'Plumbing - EMPL Agg'!L$3))</f>
        <v>11555</v>
      </c>
      <c r="M133">
        <f>IF(INDEX('DLX - EMPL'!$C134:$BJ134,1,'Plumbing - EMPL Agg'!M$3)=0,NA(),INDEX('DLX - EMPL'!$C134:$BJ134,1,'Plumbing - EMPL Agg'!M$3))</f>
        <v>1528</v>
      </c>
      <c r="N133">
        <f>IF(INDEX('DLX - EMPL'!$C134:$BJ134,1,'Plumbing - EMPL Agg'!N$3)=0,NA(),INDEX('DLX - EMPL'!$C134:$BJ134,1,'Plumbing - EMPL Agg'!N$3))</f>
        <v>1556</v>
      </c>
      <c r="O133" s="5">
        <f>'DLX - EMPL'!H134+'DLX - EMPL'!J134</f>
        <v>2560</v>
      </c>
      <c r="P133">
        <f>IF(INDEX('DLX - EMPL'!$C134:$BJ134,1,'Plumbing - EMPL Agg'!P$3)=0,NA(),INDEX('DLX - EMPL'!$C134:$BJ134,1,'Plumbing - EMPL Agg'!P$3))</f>
        <v>1447</v>
      </c>
      <c r="Q133">
        <f>IF(INDEX('DLX - EMPL'!$C134:$BJ134,1,'Plumbing - EMPL Agg'!Q$3)=0,NA(),INDEX('DLX - EMPL'!$C134:$BJ134,1,'Plumbing - EMPL Agg'!Q$3))</f>
        <v>1420</v>
      </c>
      <c r="R133">
        <f>IF(INDEX('DLX - EMPL'!$C134:$BJ134,1,'Plumbing - EMPL Agg'!R$3)=0,NA(),INDEX('DLX - EMPL'!$C134:$BJ134,1,'Plumbing - EMPL Agg'!R$3))</f>
        <v>1570</v>
      </c>
      <c r="S133">
        <f>IF(INDEX('DLX - EMPL'!$C134:$BJ134,1,'Plumbing - EMPL Agg'!S$3)=0,NA(),INDEX('DLX - EMPL'!$C134:$BJ134,1,'Plumbing - EMPL Agg'!S$3))</f>
        <v>1180</v>
      </c>
      <c r="T133">
        <v>14652.4156559492</v>
      </c>
      <c r="U133">
        <v>11581.6904531364</v>
      </c>
      <c r="V133">
        <v>1810.4712004687699</v>
      </c>
      <c r="W133">
        <v>1582.87710823319</v>
      </c>
      <c r="X133">
        <v>2425.0487825566502</v>
      </c>
      <c r="Y133">
        <v>1514.2174241882301</v>
      </c>
      <c r="Z133">
        <v>1255.7829627178201</v>
      </c>
      <c r="AA133">
        <v>1539.1428492319999</v>
      </c>
      <c r="AB133">
        <v>867.12275449229799</v>
      </c>
    </row>
    <row r="134" spans="1:28" x14ac:dyDescent="0.25">
      <c r="A134" s="7">
        <f>'DLX - EMPL'!B135</f>
        <v>40391</v>
      </c>
      <c r="B134">
        <f>IF(INDEX('DLX - EMPL'!$C135:$BB135,1,'Plumbing - EMPL Agg'!B$3)=0,NA(),INDEX('DLX - EMPL'!$C135:$BB135,1,'Plumbing - EMPL Agg'!B$3))</f>
        <v>9.6</v>
      </c>
      <c r="C134">
        <f>IF(INDEX('DLX - EMPL'!$C135:$BB135,1,'Plumbing - EMPL Agg'!C$3)=0,NA(),INDEX('DLX - EMPL'!$C135:$BB135,1,'Plumbing - EMPL Agg'!C$3))</f>
        <v>9.4</v>
      </c>
      <c r="D134">
        <f>IF(INDEX('DLX - EMPL'!$C135:$BB135,1,'Plumbing - EMPL Agg'!D$3)=0,NA(),INDEX('DLX - EMPL'!$C135:$BB135,1,'Plumbing - EMPL Agg'!D$3))</f>
        <v>17</v>
      </c>
      <c r="E134">
        <f>IF(INDEX('DLX - EMPL'!$C135:$BB135,1,'Plumbing - EMPL Agg'!E$3)=0,NA(),INDEX('DLX - EMPL'!$C135:$BB135,1,'Plumbing - EMPL Agg'!E$3))</f>
        <v>9.5</v>
      </c>
      <c r="F134" s="4">
        <f>'Plumbing - Trade transp utils'!H130</f>
        <v>8.7685829104655522</v>
      </c>
      <c r="G134">
        <f>IF(INDEX('DLX - EMPL'!$C135:$BB135,1,'Plumbing - EMPL Agg'!G$3)=0,NA(),INDEX('DLX - EMPL'!$C135:$BB135,1,'Plumbing - EMPL Agg'!G$3))</f>
        <v>10.5</v>
      </c>
      <c r="H134">
        <f>IF(INDEX('DLX - EMPL'!$C135:$BB135,1,'Plumbing - EMPL Agg'!H$3)=0,NA(),INDEX('DLX - EMPL'!$C135:$BB135,1,'Plumbing - EMPL Agg'!H$3))</f>
        <v>6.7</v>
      </c>
      <c r="I134">
        <f>IF(INDEX('DLX - EMPL'!$C135:$BB135,1,'Plumbing - EMPL Agg'!I$3)=0,NA(),INDEX('DLX - EMPL'!$C135:$BB135,1,'Plumbing - EMPL Agg'!I$3))</f>
        <v>10.8</v>
      </c>
      <c r="J134">
        <f>IF(INDEX('DLX - EMPL'!$C135:$BB135,1,'Plumbing - EMPL Agg'!J$3)=0,NA(),INDEX('DLX - EMPL'!$C135:$BB135,1,'Plumbing - EMPL Agg'!J$3))</f>
        <v>6</v>
      </c>
      <c r="K134">
        <f>IF(INDEX('DLX - EMPL'!$C135:$BJ135,1,'Plumbing - EMPL Agg'!K$3)=0,NA(),INDEX('DLX - EMPL'!$C135:$BJ135,1,'Plumbing - EMPL Agg'!K$3))</f>
        <v>14735</v>
      </c>
      <c r="L134">
        <f>IF(INDEX('DLX - EMPL'!$C135:$BJ135,1,'Plumbing - EMPL Agg'!L$3)=0,NA(),INDEX('DLX - EMPL'!$C135:$BJ135,1,'Plumbing - EMPL Agg'!L$3))</f>
        <v>11285</v>
      </c>
      <c r="M134">
        <f>IF(INDEX('DLX - EMPL'!$C135:$BJ135,1,'Plumbing - EMPL Agg'!M$3)=0,NA(),INDEX('DLX - EMPL'!$C135:$BJ135,1,'Plumbing - EMPL Agg'!M$3))</f>
        <v>1483</v>
      </c>
      <c r="N134">
        <f>IF(INDEX('DLX - EMPL'!$C135:$BJ135,1,'Plumbing - EMPL Agg'!N$3)=0,NA(),INDEX('DLX - EMPL'!$C135:$BJ135,1,'Plumbing - EMPL Agg'!N$3))</f>
        <v>1463</v>
      </c>
      <c r="O134" s="5">
        <f>'DLX - EMPL'!H135+'DLX - EMPL'!J135</f>
        <v>2349</v>
      </c>
      <c r="P134">
        <f>IF(INDEX('DLX - EMPL'!$C135:$BJ135,1,'Plumbing - EMPL Agg'!P$3)=0,NA(),INDEX('DLX - EMPL'!$C135:$BJ135,1,'Plumbing - EMPL Agg'!P$3))</f>
        <v>1524</v>
      </c>
      <c r="Q134">
        <f>IF(INDEX('DLX - EMPL'!$C135:$BJ135,1,'Plumbing - EMPL Agg'!Q$3)=0,NA(),INDEX('DLX - EMPL'!$C135:$BJ135,1,'Plumbing - EMPL Agg'!Q$3))</f>
        <v>1430</v>
      </c>
      <c r="R134">
        <f>IF(INDEX('DLX - EMPL'!$C135:$BJ135,1,'Plumbing - EMPL Agg'!R$3)=0,NA(),INDEX('DLX - EMPL'!$C135:$BJ135,1,'Plumbing - EMPL Agg'!R$3))</f>
        <v>1507</v>
      </c>
      <c r="S134">
        <f>IF(INDEX('DLX - EMPL'!$C135:$BJ135,1,'Plumbing - EMPL Agg'!S$3)=0,NA(),INDEX('DLX - EMPL'!$C135:$BJ135,1,'Plumbing - EMPL Agg'!S$3))</f>
        <v>1289</v>
      </c>
      <c r="T134">
        <v>14741.1361642911</v>
      </c>
      <c r="U134">
        <v>11690.338141971501</v>
      </c>
      <c r="V134">
        <v>1861.25935815819</v>
      </c>
      <c r="W134">
        <v>1556.5069321179501</v>
      </c>
      <c r="X134">
        <v>2387.2330888627998</v>
      </c>
      <c r="Y134">
        <v>1559.4986327346701</v>
      </c>
      <c r="Z134">
        <v>1268.4146622852099</v>
      </c>
      <c r="AA134">
        <v>1535.6840993140299</v>
      </c>
      <c r="AB134">
        <v>971.79217379928502</v>
      </c>
    </row>
    <row r="135" spans="1:28" x14ac:dyDescent="0.25">
      <c r="A135" s="7">
        <f>'DLX - EMPL'!B136</f>
        <v>40422</v>
      </c>
      <c r="B135">
        <f>IF(INDEX('DLX - EMPL'!$C136:$BB136,1,'Plumbing - EMPL Agg'!B$3)=0,NA(),INDEX('DLX - EMPL'!$C136:$BB136,1,'Plumbing - EMPL Agg'!B$3))</f>
        <v>9.5</v>
      </c>
      <c r="C135">
        <f>IF(INDEX('DLX - EMPL'!$C136:$BB136,1,'Plumbing - EMPL Agg'!C$3)=0,NA(),INDEX('DLX - EMPL'!$C136:$BB136,1,'Plumbing - EMPL Agg'!C$3))</f>
        <v>9.4</v>
      </c>
      <c r="D135">
        <f>IF(INDEX('DLX - EMPL'!$C136:$BB136,1,'Plumbing - EMPL Agg'!D$3)=0,NA(),INDEX('DLX - EMPL'!$C136:$BB136,1,'Plumbing - EMPL Agg'!D$3))</f>
        <v>17.2</v>
      </c>
      <c r="E135">
        <f>IF(INDEX('DLX - EMPL'!$C136:$BB136,1,'Plumbing - EMPL Agg'!E$3)=0,NA(),INDEX('DLX - EMPL'!$C136:$BB136,1,'Plumbing - EMPL Agg'!E$3))</f>
        <v>9.6</v>
      </c>
      <c r="F135" s="4">
        <f>'Plumbing - Trade transp utils'!H131</f>
        <v>8.9481893200572866</v>
      </c>
      <c r="G135">
        <f>IF(INDEX('DLX - EMPL'!$C136:$BB136,1,'Plumbing - EMPL Agg'!G$3)=0,NA(),INDEX('DLX - EMPL'!$C136:$BB136,1,'Plumbing - EMPL Agg'!G$3))</f>
        <v>9.9</v>
      </c>
      <c r="H135">
        <f>IF(INDEX('DLX - EMPL'!$C136:$BB136,1,'Plumbing - EMPL Agg'!H$3)=0,NA(),INDEX('DLX - EMPL'!$C136:$BB136,1,'Plumbing - EMPL Agg'!H$3))</f>
        <v>6.3</v>
      </c>
      <c r="I135">
        <f>IF(INDEX('DLX - EMPL'!$C136:$BB136,1,'Plumbing - EMPL Agg'!I$3)=0,NA(),INDEX('DLX - EMPL'!$C136:$BB136,1,'Plumbing - EMPL Agg'!I$3))</f>
        <v>11.4</v>
      </c>
      <c r="J135">
        <f>IF(INDEX('DLX - EMPL'!$C136:$BB136,1,'Plumbing - EMPL Agg'!J$3)=0,NA(),INDEX('DLX - EMPL'!$C136:$BB136,1,'Plumbing - EMPL Agg'!J$3))</f>
        <v>4.9000000000000004</v>
      </c>
      <c r="K135">
        <f>IF(INDEX('DLX - EMPL'!$C136:$BJ136,1,'Plumbing - EMPL Agg'!K$3)=0,NA(),INDEX('DLX - EMPL'!$C136:$BJ136,1,'Plumbing - EMPL Agg'!K$3))</f>
        <v>14574</v>
      </c>
      <c r="L135">
        <f>IF(INDEX('DLX - EMPL'!$C136:$BJ136,1,'Plumbing - EMPL Agg'!L$3)=0,NA(),INDEX('DLX - EMPL'!$C136:$BJ136,1,'Plumbing - EMPL Agg'!L$3))</f>
        <v>11127</v>
      </c>
      <c r="M135">
        <f>IF(INDEX('DLX - EMPL'!$C136:$BJ136,1,'Plumbing - EMPL Agg'!M$3)=0,NA(),INDEX('DLX - EMPL'!$C136:$BJ136,1,'Plumbing - EMPL Agg'!M$3))</f>
        <v>1464</v>
      </c>
      <c r="N135">
        <f>IF(INDEX('DLX - EMPL'!$C136:$BJ136,1,'Plumbing - EMPL Agg'!N$3)=0,NA(),INDEX('DLX - EMPL'!$C136:$BJ136,1,'Plumbing - EMPL Agg'!N$3))</f>
        <v>1471</v>
      </c>
      <c r="O135" s="5">
        <f>'DLX - EMPL'!H136+'DLX - EMPL'!J136</f>
        <v>2380</v>
      </c>
      <c r="P135">
        <f>IF(INDEX('DLX - EMPL'!$C136:$BJ136,1,'Plumbing - EMPL Agg'!P$3)=0,NA(),INDEX('DLX - EMPL'!$C136:$BJ136,1,'Plumbing - EMPL Agg'!P$3))</f>
        <v>1426</v>
      </c>
      <c r="Q135">
        <f>IF(INDEX('DLX - EMPL'!$C136:$BJ136,1,'Plumbing - EMPL Agg'!Q$3)=0,NA(),INDEX('DLX - EMPL'!$C136:$BJ136,1,'Plumbing - EMPL Agg'!Q$3))</f>
        <v>1352</v>
      </c>
      <c r="R135">
        <f>IF(INDEX('DLX - EMPL'!$C136:$BJ136,1,'Plumbing - EMPL Agg'!R$3)=0,NA(),INDEX('DLX - EMPL'!$C136:$BJ136,1,'Plumbing - EMPL Agg'!R$3))</f>
        <v>1536</v>
      </c>
      <c r="S135">
        <f>IF(INDEX('DLX - EMPL'!$C136:$BJ136,1,'Plumbing - EMPL Agg'!S$3)=0,NA(),INDEX('DLX - EMPL'!$C136:$BJ136,1,'Plumbing - EMPL Agg'!S$3))</f>
        <v>1081</v>
      </c>
      <c r="T135">
        <v>14796.489381916301</v>
      </c>
      <c r="U135">
        <v>11705.413428563401</v>
      </c>
      <c r="V135">
        <v>1755.3120402244001</v>
      </c>
      <c r="W135">
        <v>1574.5059678720399</v>
      </c>
      <c r="X135">
        <v>2452.7202538050301</v>
      </c>
      <c r="Y135">
        <v>1510.8046642385</v>
      </c>
      <c r="Z135">
        <v>1243.9705038884699</v>
      </c>
      <c r="AA135">
        <v>1684.63749579364</v>
      </c>
      <c r="AB135">
        <v>1027.4920197704901</v>
      </c>
    </row>
    <row r="136" spans="1:28" x14ac:dyDescent="0.25">
      <c r="A136" s="7">
        <f>'DLX - EMPL'!B137</f>
        <v>40452</v>
      </c>
      <c r="B136">
        <f>IF(INDEX('DLX - EMPL'!$C137:$BB137,1,'Plumbing - EMPL Agg'!B$3)=0,NA(),INDEX('DLX - EMPL'!$C137:$BB137,1,'Plumbing - EMPL Agg'!B$3))</f>
        <v>9.5</v>
      </c>
      <c r="C136">
        <f>IF(INDEX('DLX - EMPL'!$C137:$BB137,1,'Plumbing - EMPL Agg'!C$3)=0,NA(),INDEX('DLX - EMPL'!$C137:$BB137,1,'Plumbing - EMPL Agg'!C$3))</f>
        <v>9.3000000000000007</v>
      </c>
      <c r="D136">
        <f>IF(INDEX('DLX - EMPL'!$C137:$BB137,1,'Plumbing - EMPL Agg'!D$3)=0,NA(),INDEX('DLX - EMPL'!$C137:$BB137,1,'Plumbing - EMPL Agg'!D$3))</f>
        <v>17.3</v>
      </c>
      <c r="E136">
        <f>IF(INDEX('DLX - EMPL'!$C137:$BB137,1,'Plumbing - EMPL Agg'!E$3)=0,NA(),INDEX('DLX - EMPL'!$C137:$BB137,1,'Plumbing - EMPL Agg'!E$3))</f>
        <v>9.5</v>
      </c>
      <c r="F136" s="4">
        <f>'Plumbing - Trade transp utils'!H132</f>
        <v>8.6026393263042582</v>
      </c>
      <c r="G136">
        <f>IF(INDEX('DLX - EMPL'!$C137:$BB137,1,'Plumbing - EMPL Agg'!G$3)=0,NA(),INDEX('DLX - EMPL'!$C137:$BB137,1,'Plumbing - EMPL Agg'!G$3))</f>
        <v>10.6</v>
      </c>
      <c r="H136">
        <f>IF(INDEX('DLX - EMPL'!$C137:$BB137,1,'Plumbing - EMPL Agg'!H$3)=0,NA(),INDEX('DLX - EMPL'!$C137:$BB137,1,'Plumbing - EMPL Agg'!H$3))</f>
        <v>5.8</v>
      </c>
      <c r="I136">
        <f>IF(INDEX('DLX - EMPL'!$C137:$BB137,1,'Plumbing - EMPL Agg'!I$3)=0,NA(),INDEX('DLX - EMPL'!$C137:$BB137,1,'Plumbing - EMPL Agg'!I$3))</f>
        <v>11.1</v>
      </c>
      <c r="J136">
        <f>IF(INDEX('DLX - EMPL'!$C137:$BB137,1,'Plumbing - EMPL Agg'!J$3)=0,NA(),INDEX('DLX - EMPL'!$C137:$BB137,1,'Plumbing - EMPL Agg'!J$3))</f>
        <v>4.3</v>
      </c>
      <c r="K136">
        <f>IF(INDEX('DLX - EMPL'!$C137:$BJ137,1,'Plumbing - EMPL Agg'!K$3)=0,NA(),INDEX('DLX - EMPL'!$C137:$BJ137,1,'Plumbing - EMPL Agg'!K$3))</f>
        <v>14636</v>
      </c>
      <c r="L136">
        <f>IF(INDEX('DLX - EMPL'!$C137:$BJ137,1,'Plumbing - EMPL Agg'!L$3)=0,NA(),INDEX('DLX - EMPL'!$C137:$BJ137,1,'Plumbing - EMPL Agg'!L$3))</f>
        <v>10990</v>
      </c>
      <c r="M136">
        <f>IF(INDEX('DLX - EMPL'!$C137:$BJ137,1,'Plumbing - EMPL Agg'!M$3)=0,NA(),INDEX('DLX - EMPL'!$C137:$BJ137,1,'Plumbing - EMPL Agg'!M$3))</f>
        <v>1445</v>
      </c>
      <c r="N136">
        <f>IF(INDEX('DLX - EMPL'!$C137:$BJ137,1,'Plumbing - EMPL Agg'!N$3)=0,NA(),INDEX('DLX - EMPL'!$C137:$BJ137,1,'Plumbing - EMPL Agg'!N$3))</f>
        <v>1474</v>
      </c>
      <c r="O136" s="5">
        <f>'DLX - EMPL'!H137+'DLX - EMPL'!J137</f>
        <v>2292</v>
      </c>
      <c r="P136">
        <f>IF(INDEX('DLX - EMPL'!$C137:$BJ137,1,'Plumbing - EMPL Agg'!P$3)=0,NA(),INDEX('DLX - EMPL'!$C137:$BJ137,1,'Plumbing - EMPL Agg'!P$3))</f>
        <v>1525</v>
      </c>
      <c r="Q136">
        <f>IF(INDEX('DLX - EMPL'!$C137:$BJ137,1,'Plumbing - EMPL Agg'!Q$3)=0,NA(),INDEX('DLX - EMPL'!$C137:$BJ137,1,'Plumbing - EMPL Agg'!Q$3))</f>
        <v>1263</v>
      </c>
      <c r="R136">
        <f>IF(INDEX('DLX - EMPL'!$C137:$BJ137,1,'Plumbing - EMPL Agg'!R$3)=0,NA(),INDEX('DLX - EMPL'!$C137:$BJ137,1,'Plumbing - EMPL Agg'!R$3))</f>
        <v>1458</v>
      </c>
      <c r="S136">
        <f>IF(INDEX('DLX - EMPL'!$C137:$BJ137,1,'Plumbing - EMPL Agg'!S$3)=0,NA(),INDEX('DLX - EMPL'!$C137:$BJ137,1,'Plumbing - EMPL Agg'!S$3))</f>
        <v>947</v>
      </c>
      <c r="T136">
        <v>14718.4194184397</v>
      </c>
      <c r="U136">
        <v>11790.6916035016</v>
      </c>
      <c r="V136">
        <v>1654.1589809065599</v>
      </c>
      <c r="W136">
        <v>1558.1118378229201</v>
      </c>
      <c r="X136">
        <v>2429.4879590240098</v>
      </c>
      <c r="Y136">
        <v>1588.61215509716</v>
      </c>
      <c r="Z136">
        <v>1254.86845059181</v>
      </c>
      <c r="AA136">
        <v>1541.8863884458599</v>
      </c>
      <c r="AB136">
        <v>1012.93061725813</v>
      </c>
    </row>
    <row r="137" spans="1:28" x14ac:dyDescent="0.25">
      <c r="A137" s="7">
        <f>'DLX - EMPL'!B138</f>
        <v>40483</v>
      </c>
      <c r="B137">
        <f>IF(INDEX('DLX - EMPL'!$C138:$BB138,1,'Plumbing - EMPL Agg'!B$3)=0,NA(),INDEX('DLX - EMPL'!$C138:$BB138,1,'Plumbing - EMPL Agg'!B$3))</f>
        <v>9.8000000000000007</v>
      </c>
      <c r="C137">
        <f>IF(INDEX('DLX - EMPL'!$C138:$BB138,1,'Plumbing - EMPL Agg'!C$3)=0,NA(),INDEX('DLX - EMPL'!$C138:$BB138,1,'Plumbing - EMPL Agg'!C$3))</f>
        <v>9.5</v>
      </c>
      <c r="D137">
        <f>IF(INDEX('DLX - EMPL'!$C138:$BB138,1,'Plumbing - EMPL Agg'!D$3)=0,NA(),INDEX('DLX - EMPL'!$C138:$BB138,1,'Plumbing - EMPL Agg'!D$3))</f>
        <v>18.8</v>
      </c>
      <c r="E137">
        <f>IF(INDEX('DLX - EMPL'!$C138:$BB138,1,'Plumbing - EMPL Agg'!E$3)=0,NA(),INDEX('DLX - EMPL'!$C138:$BB138,1,'Plumbing - EMPL Agg'!E$3))</f>
        <v>9.9</v>
      </c>
      <c r="F137" s="4">
        <f>'Plumbing - Trade transp utils'!H133</f>
        <v>8.6488383119962062</v>
      </c>
      <c r="G137">
        <f>IF(INDEX('DLX - EMPL'!$C138:$BB138,1,'Plumbing - EMPL Agg'!G$3)=0,NA(),INDEX('DLX - EMPL'!$C138:$BB138,1,'Plumbing - EMPL Agg'!G$3))</f>
        <v>10.6</v>
      </c>
      <c r="H137">
        <f>IF(INDEX('DLX - EMPL'!$C138:$BB138,1,'Plumbing - EMPL Agg'!H$3)=0,NA(),INDEX('DLX - EMPL'!$C138:$BB138,1,'Plumbing - EMPL Agg'!H$3))</f>
        <v>5.9</v>
      </c>
      <c r="I137">
        <f>IF(INDEX('DLX - EMPL'!$C138:$BB138,1,'Plumbing - EMPL Agg'!I$3)=0,NA(),INDEX('DLX - EMPL'!$C138:$BB138,1,'Plumbing - EMPL Agg'!I$3))</f>
        <v>12.4</v>
      </c>
      <c r="J137">
        <f>IF(INDEX('DLX - EMPL'!$C138:$BB138,1,'Plumbing - EMPL Agg'!J$3)=0,NA(),INDEX('DLX - EMPL'!$C138:$BB138,1,'Plumbing - EMPL Agg'!J$3))</f>
        <v>4.3</v>
      </c>
      <c r="K137">
        <f>IF(INDEX('DLX - EMPL'!$C138:$BJ138,1,'Plumbing - EMPL Agg'!K$3)=0,NA(),INDEX('DLX - EMPL'!$C138:$BJ138,1,'Plumbing - EMPL Agg'!K$3))</f>
        <v>15104</v>
      </c>
      <c r="L137">
        <f>IF(INDEX('DLX - EMPL'!$C138:$BJ138,1,'Plumbing - EMPL Agg'!L$3)=0,NA(),INDEX('DLX - EMPL'!$C138:$BJ138,1,'Plumbing - EMPL Agg'!L$3))</f>
        <v>11363</v>
      </c>
      <c r="M137">
        <f>IF(INDEX('DLX - EMPL'!$C138:$BJ138,1,'Plumbing - EMPL Agg'!M$3)=0,NA(),INDEX('DLX - EMPL'!$C138:$BJ138,1,'Plumbing - EMPL Agg'!M$3))</f>
        <v>1596</v>
      </c>
      <c r="N137">
        <f>IF(INDEX('DLX - EMPL'!$C138:$BJ138,1,'Plumbing - EMPL Agg'!N$3)=0,NA(),INDEX('DLX - EMPL'!$C138:$BJ138,1,'Plumbing - EMPL Agg'!N$3))</f>
        <v>1526</v>
      </c>
      <c r="O137" s="5">
        <f>'DLX - EMPL'!H138+'DLX - EMPL'!J138</f>
        <v>2317</v>
      </c>
      <c r="P137">
        <f>IF(INDEX('DLX - EMPL'!$C138:$BJ138,1,'Plumbing - EMPL Agg'!P$3)=0,NA(),INDEX('DLX - EMPL'!$C138:$BJ138,1,'Plumbing - EMPL Agg'!P$3))</f>
        <v>1521</v>
      </c>
      <c r="Q137">
        <f>IF(INDEX('DLX - EMPL'!$C138:$BJ138,1,'Plumbing - EMPL Agg'!Q$3)=0,NA(),INDEX('DLX - EMPL'!$C138:$BJ138,1,'Plumbing - EMPL Agg'!Q$3))</f>
        <v>1298</v>
      </c>
      <c r="R137">
        <f>IF(INDEX('DLX - EMPL'!$C138:$BJ138,1,'Plumbing - EMPL Agg'!R$3)=0,NA(),INDEX('DLX - EMPL'!$C138:$BJ138,1,'Plumbing - EMPL Agg'!R$3))</f>
        <v>1634</v>
      </c>
      <c r="S137">
        <f>IF(INDEX('DLX - EMPL'!$C138:$BJ138,1,'Plumbing - EMPL Agg'!S$3)=0,NA(),INDEX('DLX - EMPL'!$C138:$BJ138,1,'Plumbing - EMPL Agg'!S$3))</f>
        <v>942</v>
      </c>
      <c r="T137">
        <v>15202.6262615828</v>
      </c>
      <c r="U137">
        <v>11974.672677787101</v>
      </c>
      <c r="V137">
        <v>1688.2996798567201</v>
      </c>
      <c r="W137">
        <v>1538.7370971810701</v>
      </c>
      <c r="X137">
        <v>2500.7744223219702</v>
      </c>
      <c r="Y137">
        <v>1662.5453902568499</v>
      </c>
      <c r="Z137">
        <v>1387.79051629115</v>
      </c>
      <c r="AA137">
        <v>1625.58654348294</v>
      </c>
      <c r="AB137">
        <v>1056.6769461695999</v>
      </c>
    </row>
    <row r="138" spans="1:28" x14ac:dyDescent="0.25">
      <c r="A138" s="7">
        <f>'DLX - EMPL'!B139</f>
        <v>40513</v>
      </c>
      <c r="B138">
        <f>IF(INDEX('DLX - EMPL'!$C139:$BB139,1,'Plumbing - EMPL Agg'!B$3)=0,NA(),INDEX('DLX - EMPL'!$C139:$BB139,1,'Plumbing - EMPL Agg'!B$3))</f>
        <v>9.4</v>
      </c>
      <c r="C138">
        <f>IF(INDEX('DLX - EMPL'!$C139:$BB139,1,'Plumbing - EMPL Agg'!C$3)=0,NA(),INDEX('DLX - EMPL'!$C139:$BB139,1,'Plumbing - EMPL Agg'!C$3))</f>
        <v>9.3000000000000007</v>
      </c>
      <c r="D138">
        <f>IF(INDEX('DLX - EMPL'!$C139:$BB139,1,'Plumbing - EMPL Agg'!D$3)=0,NA(),INDEX('DLX - EMPL'!$C139:$BB139,1,'Plumbing - EMPL Agg'!D$3))</f>
        <v>20.7</v>
      </c>
      <c r="E138">
        <f>IF(INDEX('DLX - EMPL'!$C139:$BB139,1,'Plumbing - EMPL Agg'!E$3)=0,NA(),INDEX('DLX - EMPL'!$C139:$BB139,1,'Plumbing - EMPL Agg'!E$3))</f>
        <v>10</v>
      </c>
      <c r="F138" s="4">
        <f>'Plumbing - Trade transp utils'!H134</f>
        <v>7.997638984214138</v>
      </c>
      <c r="G138">
        <f>IF(INDEX('DLX - EMPL'!$C139:$BB139,1,'Plumbing - EMPL Agg'!G$3)=0,NA(),INDEX('DLX - EMPL'!$C139:$BB139,1,'Plumbing - EMPL Agg'!G$3))</f>
        <v>10.199999999999999</v>
      </c>
      <c r="H138">
        <f>IF(INDEX('DLX - EMPL'!$C139:$BB139,1,'Plumbing - EMPL Agg'!H$3)=0,NA(),INDEX('DLX - EMPL'!$C139:$BB139,1,'Plumbing - EMPL Agg'!H$3))</f>
        <v>5.2</v>
      </c>
      <c r="I138">
        <f>IF(INDEX('DLX - EMPL'!$C139:$BB139,1,'Plumbing - EMPL Agg'!I$3)=0,NA(),INDEX('DLX - EMPL'!$C139:$BB139,1,'Plumbing - EMPL Agg'!I$3))</f>
        <v>12</v>
      </c>
      <c r="J138">
        <f>IF(INDEX('DLX - EMPL'!$C139:$BB139,1,'Plumbing - EMPL Agg'!J$3)=0,NA(),INDEX('DLX - EMPL'!$C139:$BB139,1,'Plumbing - EMPL Agg'!J$3))</f>
        <v>4.4000000000000004</v>
      </c>
      <c r="K138">
        <f>IF(INDEX('DLX - EMPL'!$C139:$BJ139,1,'Plumbing - EMPL Agg'!K$3)=0,NA(),INDEX('DLX - EMPL'!$C139:$BJ139,1,'Plumbing - EMPL Agg'!K$3))</f>
        <v>14393</v>
      </c>
      <c r="L138">
        <f>IF(INDEX('DLX - EMPL'!$C139:$BJ139,1,'Plumbing - EMPL Agg'!L$3)=0,NA(),INDEX('DLX - EMPL'!$C139:$BJ139,1,'Plumbing - EMPL Agg'!L$3))</f>
        <v>11008</v>
      </c>
      <c r="M138">
        <f>IF(INDEX('DLX - EMPL'!$C139:$BJ139,1,'Plumbing - EMPL Agg'!M$3)=0,NA(),INDEX('DLX - EMPL'!$C139:$BJ139,1,'Plumbing - EMPL Agg'!M$3))</f>
        <v>1749</v>
      </c>
      <c r="N138">
        <f>IF(INDEX('DLX - EMPL'!$C139:$BJ139,1,'Plumbing - EMPL Agg'!N$3)=0,NA(),INDEX('DLX - EMPL'!$C139:$BJ139,1,'Plumbing - EMPL Agg'!N$3))</f>
        <v>1551</v>
      </c>
      <c r="O138" s="5">
        <f>'DLX - EMPL'!H139+'DLX - EMPL'!J139</f>
        <v>2126</v>
      </c>
      <c r="P138">
        <f>IF(INDEX('DLX - EMPL'!$C139:$BJ139,1,'Plumbing - EMPL Agg'!P$3)=0,NA(),INDEX('DLX - EMPL'!$C139:$BJ139,1,'Plumbing - EMPL Agg'!P$3))</f>
        <v>1477</v>
      </c>
      <c r="Q138">
        <f>IF(INDEX('DLX - EMPL'!$C139:$BJ139,1,'Plumbing - EMPL Agg'!Q$3)=0,NA(),INDEX('DLX - EMPL'!$C139:$BJ139,1,'Plumbing - EMPL Agg'!Q$3))</f>
        <v>1139</v>
      </c>
      <c r="R138">
        <f>IF(INDEX('DLX - EMPL'!$C139:$BJ139,1,'Plumbing - EMPL Agg'!R$3)=0,NA(),INDEX('DLX - EMPL'!$C139:$BJ139,1,'Plumbing - EMPL Agg'!R$3))</f>
        <v>1580</v>
      </c>
      <c r="S138">
        <f>IF(INDEX('DLX - EMPL'!$C139:$BJ139,1,'Plumbing - EMPL Agg'!S$3)=0,NA(),INDEX('DLX - EMPL'!$C139:$BJ139,1,'Plumbing - EMPL Agg'!S$3))</f>
        <v>945</v>
      </c>
      <c r="T138">
        <v>14457.7190159313</v>
      </c>
      <c r="U138">
        <v>11255.476708940099</v>
      </c>
      <c r="V138">
        <v>1604.7858240481401</v>
      </c>
      <c r="W138">
        <v>1609.20701859101</v>
      </c>
      <c r="X138">
        <v>2230.97688457902</v>
      </c>
      <c r="Y138">
        <v>1508.5683269675801</v>
      </c>
      <c r="Z138">
        <v>1229.30036595298</v>
      </c>
      <c r="AA138">
        <v>1634.6872371931199</v>
      </c>
      <c r="AB138">
        <v>1092.78919487746</v>
      </c>
    </row>
    <row r="139" spans="1:28" x14ac:dyDescent="0.25">
      <c r="A139" s="7">
        <f>'DLX - EMPL'!B140</f>
        <v>40544</v>
      </c>
      <c r="B139">
        <f>IF(INDEX('DLX - EMPL'!$C140:$BB140,1,'Plumbing - EMPL Agg'!B$3)=0,NA(),INDEX('DLX - EMPL'!$C140:$BB140,1,'Plumbing - EMPL Agg'!B$3))</f>
        <v>9.1</v>
      </c>
      <c r="C139">
        <f>IF(INDEX('DLX - EMPL'!$C140:$BB140,1,'Plumbing - EMPL Agg'!C$3)=0,NA(),INDEX('DLX - EMPL'!$C140:$BB140,1,'Plumbing - EMPL Agg'!C$3))</f>
        <v>10</v>
      </c>
      <c r="D139">
        <f>IF(INDEX('DLX - EMPL'!$C140:$BB140,1,'Plumbing - EMPL Agg'!D$3)=0,NA(),INDEX('DLX - EMPL'!$C140:$BB140,1,'Plumbing - EMPL Agg'!D$3))</f>
        <v>22.5</v>
      </c>
      <c r="E139">
        <f>IF(INDEX('DLX - EMPL'!$C140:$BB140,1,'Plumbing - EMPL Agg'!E$3)=0,NA(),INDEX('DLX - EMPL'!$C140:$BB140,1,'Plumbing - EMPL Agg'!E$3))</f>
        <v>9.9</v>
      </c>
      <c r="F139" s="4">
        <f>'Plumbing - Trade transp utils'!H135</f>
        <v>9.023702101359703</v>
      </c>
      <c r="G139">
        <f>IF(INDEX('DLX - EMPL'!$C140:$BB140,1,'Plumbing - EMPL Agg'!G$3)=0,NA(),INDEX('DLX - EMPL'!$C140:$BB140,1,'Plumbing - EMPL Agg'!G$3))</f>
        <v>10.199999999999999</v>
      </c>
      <c r="H139">
        <f>IF(INDEX('DLX - EMPL'!$C140:$BB140,1,'Plumbing - EMPL Agg'!H$3)=0,NA(),INDEX('DLX - EMPL'!$C140:$BB140,1,'Plumbing - EMPL Agg'!H$3))</f>
        <v>5.8</v>
      </c>
      <c r="I139">
        <f>IF(INDEX('DLX - EMPL'!$C140:$BB140,1,'Plumbing - EMPL Agg'!I$3)=0,NA(),INDEX('DLX - EMPL'!$C140:$BB140,1,'Plumbing - EMPL Agg'!I$3))</f>
        <v>13.8</v>
      </c>
      <c r="J139">
        <f>IF(INDEX('DLX - EMPL'!$C140:$BB140,1,'Plumbing - EMPL Agg'!J$3)=0,NA(),INDEX('DLX - EMPL'!$C140:$BB140,1,'Plumbing - EMPL Agg'!J$3))</f>
        <v>5</v>
      </c>
      <c r="K139">
        <f>IF(INDEX('DLX - EMPL'!$C140:$BJ140,1,'Plumbing - EMPL Agg'!K$3)=0,NA(),INDEX('DLX - EMPL'!$C140:$BJ140,1,'Plumbing - EMPL Agg'!K$3))</f>
        <v>13919</v>
      </c>
      <c r="L139">
        <f>IF(INDEX('DLX - EMPL'!$C140:$BJ140,1,'Plumbing - EMPL Agg'!L$3)=0,NA(),INDEX('DLX - EMPL'!$C140:$BJ140,1,'Plumbing - EMPL Agg'!L$3))</f>
        <v>11778</v>
      </c>
      <c r="M139">
        <f>IF(INDEX('DLX - EMPL'!$C140:$BJ140,1,'Plumbing - EMPL Agg'!M$3)=0,NA(),INDEX('DLX - EMPL'!$C140:$BJ140,1,'Plumbing - EMPL Agg'!M$3))</f>
        <v>1879</v>
      </c>
      <c r="N139">
        <f>IF(INDEX('DLX - EMPL'!$C140:$BJ140,1,'Plumbing - EMPL Agg'!N$3)=0,NA(),INDEX('DLX - EMPL'!$C140:$BJ140,1,'Plumbing - EMPL Agg'!N$3))</f>
        <v>1519</v>
      </c>
      <c r="O139" s="5">
        <f>'DLX - EMPL'!H140+'DLX - EMPL'!J140</f>
        <v>2364</v>
      </c>
      <c r="P139">
        <f>IF(INDEX('DLX - EMPL'!$C140:$BJ140,1,'Plumbing - EMPL Agg'!P$3)=0,NA(),INDEX('DLX - EMPL'!$C140:$BJ140,1,'Plumbing - EMPL Agg'!P$3))</f>
        <v>1511</v>
      </c>
      <c r="Q139">
        <f>IF(INDEX('DLX - EMPL'!$C140:$BJ140,1,'Plumbing - EMPL Agg'!Q$3)=0,NA(),INDEX('DLX - EMPL'!$C140:$BJ140,1,'Plumbing - EMPL Agg'!Q$3))</f>
        <v>1264</v>
      </c>
      <c r="R139">
        <f>IF(INDEX('DLX - EMPL'!$C140:$BJ140,1,'Plumbing - EMPL Agg'!R$3)=0,NA(),INDEX('DLX - EMPL'!$C140:$BJ140,1,'Plumbing - EMPL Agg'!R$3))</f>
        <v>1788</v>
      </c>
      <c r="S139">
        <f>IF(INDEX('DLX - EMPL'!$C140:$BJ140,1,'Plumbing - EMPL Agg'!S$3)=0,NA(),INDEX('DLX - EMPL'!$C140:$BJ140,1,'Plumbing - EMPL Agg'!S$3))</f>
        <v>1084</v>
      </c>
      <c r="T139">
        <v>13995.9753871216</v>
      </c>
      <c r="U139">
        <v>10796.122036025699</v>
      </c>
      <c r="V139">
        <v>1547.45489447553</v>
      </c>
      <c r="W139">
        <v>1402.1322741645799</v>
      </c>
      <c r="X139">
        <v>2164.88382193393</v>
      </c>
      <c r="Y139">
        <v>1367.00106966983</v>
      </c>
      <c r="Z139">
        <v>1299.1154790594201</v>
      </c>
      <c r="AA139">
        <v>1615.32215665169</v>
      </c>
      <c r="AB139">
        <v>1091.3251343038601</v>
      </c>
    </row>
    <row r="140" spans="1:28" x14ac:dyDescent="0.25">
      <c r="A140" s="7">
        <f>'DLX - EMPL'!B141</f>
        <v>40575</v>
      </c>
      <c r="B140">
        <f>IF(INDEX('DLX - EMPL'!$C141:$BB141,1,'Plumbing - EMPL Agg'!B$3)=0,NA(),INDEX('DLX - EMPL'!$C141:$BB141,1,'Plumbing - EMPL Agg'!B$3))</f>
        <v>9</v>
      </c>
      <c r="C140">
        <f>IF(INDEX('DLX - EMPL'!$C141:$BB141,1,'Plumbing - EMPL Agg'!C$3)=0,NA(),INDEX('DLX - EMPL'!$C141:$BB141,1,'Plumbing - EMPL Agg'!C$3))</f>
        <v>9.9</v>
      </c>
      <c r="D140">
        <f>IF(INDEX('DLX - EMPL'!$C141:$BB141,1,'Plumbing - EMPL Agg'!D$3)=0,NA(),INDEX('DLX - EMPL'!$C141:$BB141,1,'Plumbing - EMPL Agg'!D$3))</f>
        <v>21.8</v>
      </c>
      <c r="E140">
        <f>IF(INDEX('DLX - EMPL'!$C141:$BB141,1,'Plumbing - EMPL Agg'!E$3)=0,NA(),INDEX('DLX - EMPL'!$C141:$BB141,1,'Plumbing - EMPL Agg'!E$3))</f>
        <v>9.9</v>
      </c>
      <c r="F140" s="4">
        <f>'Plumbing - Trade transp utils'!H136</f>
        <v>9.1496996478630095</v>
      </c>
      <c r="G140">
        <f>IF(INDEX('DLX - EMPL'!$C141:$BB141,1,'Plumbing - EMPL Agg'!G$3)=0,NA(),INDEX('DLX - EMPL'!$C141:$BB141,1,'Plumbing - EMPL Agg'!G$3))</f>
        <v>10.1</v>
      </c>
      <c r="H140">
        <f>IF(INDEX('DLX - EMPL'!$C141:$BB141,1,'Plumbing - EMPL Agg'!H$3)=0,NA(),INDEX('DLX - EMPL'!$C141:$BB141,1,'Plumbing - EMPL Agg'!H$3))</f>
        <v>5.6</v>
      </c>
      <c r="I140">
        <f>IF(INDEX('DLX - EMPL'!$C141:$BB141,1,'Plumbing - EMPL Agg'!I$3)=0,NA(),INDEX('DLX - EMPL'!$C141:$BB141,1,'Plumbing - EMPL Agg'!I$3))</f>
        <v>13.8</v>
      </c>
      <c r="J140">
        <f>IF(INDEX('DLX - EMPL'!$C141:$BB141,1,'Plumbing - EMPL Agg'!J$3)=0,NA(),INDEX('DLX - EMPL'!$C141:$BB141,1,'Plumbing - EMPL Agg'!J$3))</f>
        <v>4.2</v>
      </c>
      <c r="K140">
        <f>IF(INDEX('DLX - EMPL'!$C141:$BJ141,1,'Plumbing - EMPL Agg'!K$3)=0,NA(),INDEX('DLX - EMPL'!$C141:$BJ141,1,'Plumbing - EMPL Agg'!K$3))</f>
        <v>13751</v>
      </c>
      <c r="L140">
        <f>IF(INDEX('DLX - EMPL'!$C141:$BJ141,1,'Plumbing - EMPL Agg'!L$3)=0,NA(),INDEX('DLX - EMPL'!$C141:$BJ141,1,'Plumbing - EMPL Agg'!L$3))</f>
        <v>11641</v>
      </c>
      <c r="M140">
        <f>IF(INDEX('DLX - EMPL'!$C141:$BJ141,1,'Plumbing - EMPL Agg'!M$3)=0,NA(),INDEX('DLX - EMPL'!$C141:$BJ141,1,'Plumbing - EMPL Agg'!M$3))</f>
        <v>1883</v>
      </c>
      <c r="N140">
        <f>IF(INDEX('DLX - EMPL'!$C141:$BJ141,1,'Plumbing - EMPL Agg'!N$3)=0,NA(),INDEX('DLX - EMPL'!$C141:$BJ141,1,'Plumbing - EMPL Agg'!N$3))</f>
        <v>1492</v>
      </c>
      <c r="O140" s="5">
        <f>'DLX - EMPL'!H141+'DLX - EMPL'!J141</f>
        <v>2388</v>
      </c>
      <c r="P140">
        <f>IF(INDEX('DLX - EMPL'!$C141:$BJ141,1,'Plumbing - EMPL Agg'!P$3)=0,NA(),INDEX('DLX - EMPL'!$C141:$BJ141,1,'Plumbing - EMPL Agg'!P$3))</f>
        <v>1469</v>
      </c>
      <c r="Q140">
        <f>IF(INDEX('DLX - EMPL'!$C141:$BJ141,1,'Plumbing - EMPL Agg'!Q$3)=0,NA(),INDEX('DLX - EMPL'!$C141:$BJ141,1,'Plumbing - EMPL Agg'!Q$3))</f>
        <v>1198</v>
      </c>
      <c r="R140">
        <f>IF(INDEX('DLX - EMPL'!$C141:$BJ141,1,'Plumbing - EMPL Agg'!R$3)=0,NA(),INDEX('DLX - EMPL'!$C141:$BJ141,1,'Plumbing - EMPL Agg'!R$3))</f>
        <v>1783</v>
      </c>
      <c r="S140">
        <f>IF(INDEX('DLX - EMPL'!$C141:$BJ141,1,'Plumbing - EMPL Agg'!S$3)=0,NA(),INDEX('DLX - EMPL'!$C141:$BJ141,1,'Plumbing - EMPL Agg'!S$3))</f>
        <v>919</v>
      </c>
      <c r="T140">
        <v>13772.9802536394</v>
      </c>
      <c r="U140">
        <v>10649.591717630399</v>
      </c>
      <c r="V140">
        <v>1447.5749401733599</v>
      </c>
      <c r="W140">
        <v>1396.9399665788701</v>
      </c>
      <c r="X140">
        <v>2246.6026020553099</v>
      </c>
      <c r="Y140">
        <v>1346.4775113579601</v>
      </c>
      <c r="Z140">
        <v>1273.4307548419299</v>
      </c>
      <c r="AA140">
        <v>1704.1898870618299</v>
      </c>
      <c r="AB140">
        <v>1073.45162029161</v>
      </c>
    </row>
    <row r="141" spans="1:28" x14ac:dyDescent="0.25">
      <c r="A141" s="7">
        <f>'DLX - EMPL'!B142</f>
        <v>40603</v>
      </c>
      <c r="B141">
        <f>IF(INDEX('DLX - EMPL'!$C142:$BB142,1,'Plumbing - EMPL Agg'!B$3)=0,NA(),INDEX('DLX - EMPL'!$C142:$BB142,1,'Plumbing - EMPL Agg'!B$3))</f>
        <v>8.9</v>
      </c>
      <c r="C141">
        <f>IF(INDEX('DLX - EMPL'!$C142:$BB142,1,'Plumbing - EMPL Agg'!C$3)=0,NA(),INDEX('DLX - EMPL'!$C142:$BB142,1,'Plumbing - EMPL Agg'!C$3))</f>
        <v>9.5</v>
      </c>
      <c r="D141">
        <f>IF(INDEX('DLX - EMPL'!$C142:$BB142,1,'Plumbing - EMPL Agg'!D$3)=0,NA(),INDEX('DLX - EMPL'!$C142:$BB142,1,'Plumbing - EMPL Agg'!D$3))</f>
        <v>20</v>
      </c>
      <c r="E141">
        <f>IF(INDEX('DLX - EMPL'!$C142:$BB142,1,'Plumbing - EMPL Agg'!E$3)=0,NA(),INDEX('DLX - EMPL'!$C142:$BB142,1,'Plumbing - EMPL Agg'!E$3))</f>
        <v>9.6999999999999993</v>
      </c>
      <c r="F141" s="4">
        <f>'Plumbing - Trade transp utils'!H137</f>
        <v>9.010185889019418</v>
      </c>
      <c r="G141">
        <f>IF(INDEX('DLX - EMPL'!$C142:$BB142,1,'Plumbing - EMPL Agg'!G$3)=0,NA(),INDEX('DLX - EMPL'!$C142:$BB142,1,'Plumbing - EMPL Agg'!G$3))</f>
        <v>10</v>
      </c>
      <c r="H141">
        <f>IF(INDEX('DLX - EMPL'!$C142:$BB142,1,'Plumbing - EMPL Agg'!H$3)=0,NA(),INDEX('DLX - EMPL'!$C142:$BB142,1,'Plumbing - EMPL Agg'!H$3))</f>
        <v>5.3</v>
      </c>
      <c r="I141">
        <f>IF(INDEX('DLX - EMPL'!$C142:$BB142,1,'Plumbing - EMPL Agg'!I$3)=0,NA(),INDEX('DLX - EMPL'!$C142:$BB142,1,'Plumbing - EMPL Agg'!I$3))</f>
        <v>13.2</v>
      </c>
      <c r="J141">
        <f>IF(INDEX('DLX - EMPL'!$C142:$BB142,1,'Plumbing - EMPL Agg'!J$3)=0,NA(),INDEX('DLX - EMPL'!$C142:$BB142,1,'Plumbing - EMPL Agg'!J$3))</f>
        <v>4</v>
      </c>
      <c r="K141">
        <f>IF(INDEX('DLX - EMPL'!$C142:$BJ142,1,'Plumbing - EMPL Agg'!K$3)=0,NA(),INDEX('DLX - EMPL'!$C142:$BJ142,1,'Plumbing - EMPL Agg'!K$3))</f>
        <v>13628</v>
      </c>
      <c r="L141">
        <f>IF(INDEX('DLX - EMPL'!$C142:$BJ142,1,'Plumbing - EMPL Agg'!L$3)=0,NA(),INDEX('DLX - EMPL'!$C142:$BJ142,1,'Plumbing - EMPL Agg'!L$3))</f>
        <v>11288</v>
      </c>
      <c r="M141">
        <f>IF(INDEX('DLX - EMPL'!$C142:$BJ142,1,'Plumbing - EMPL Agg'!M$3)=0,NA(),INDEX('DLX - EMPL'!$C142:$BJ142,1,'Plumbing - EMPL Agg'!M$3))</f>
        <v>1695</v>
      </c>
      <c r="N141">
        <f>IF(INDEX('DLX - EMPL'!$C142:$BJ142,1,'Plumbing - EMPL Agg'!N$3)=0,NA(),INDEX('DLX - EMPL'!$C142:$BJ142,1,'Plumbing - EMPL Agg'!N$3))</f>
        <v>1475</v>
      </c>
      <c r="O141" s="5">
        <f>'DLX - EMPL'!H142+'DLX - EMPL'!J142</f>
        <v>2358</v>
      </c>
      <c r="P141">
        <f>IF(INDEX('DLX - EMPL'!$C142:$BJ142,1,'Plumbing - EMPL Agg'!P$3)=0,NA(),INDEX('DLX - EMPL'!$C142:$BJ142,1,'Plumbing - EMPL Agg'!P$3))</f>
        <v>1488</v>
      </c>
      <c r="Q141">
        <f>IF(INDEX('DLX - EMPL'!$C142:$BJ142,1,'Plumbing - EMPL Agg'!Q$3)=0,NA(),INDEX('DLX - EMPL'!$C142:$BJ142,1,'Plumbing - EMPL Agg'!Q$3))</f>
        <v>1152</v>
      </c>
      <c r="R141">
        <f>IF(INDEX('DLX - EMPL'!$C142:$BJ142,1,'Plumbing - EMPL Agg'!R$3)=0,NA(),INDEX('DLX - EMPL'!$C142:$BJ142,1,'Plumbing - EMPL Agg'!R$3))</f>
        <v>1695</v>
      </c>
      <c r="S141">
        <f>IF(INDEX('DLX - EMPL'!$C142:$BJ142,1,'Plumbing - EMPL Agg'!S$3)=0,NA(),INDEX('DLX - EMPL'!$C142:$BJ142,1,'Plumbing - EMPL Agg'!S$3))</f>
        <v>883</v>
      </c>
      <c r="T141">
        <v>13602.722780313499</v>
      </c>
      <c r="U141">
        <v>10573.3281592234</v>
      </c>
      <c r="V141">
        <v>1384.8586658317499</v>
      </c>
      <c r="W141">
        <v>1377.9155584591399</v>
      </c>
      <c r="X141">
        <v>2272.0238671253201</v>
      </c>
      <c r="Y141">
        <v>1343.78540560241</v>
      </c>
      <c r="Z141">
        <v>1240.3690326399801</v>
      </c>
      <c r="AA141">
        <v>1681.4358965981901</v>
      </c>
      <c r="AB141">
        <v>1021.4420575379499</v>
      </c>
    </row>
    <row r="142" spans="1:28" x14ac:dyDescent="0.25">
      <c r="A142" s="7">
        <f>'DLX - EMPL'!B143</f>
        <v>40634</v>
      </c>
      <c r="B142">
        <f>IF(INDEX('DLX - EMPL'!$C143:$BB143,1,'Plumbing - EMPL Agg'!B$3)=0,NA(),INDEX('DLX - EMPL'!$C143:$BB143,1,'Plumbing - EMPL Agg'!B$3))</f>
        <v>9</v>
      </c>
      <c r="C142">
        <f>IF(INDEX('DLX - EMPL'!$C143:$BB143,1,'Plumbing - EMPL Agg'!C$3)=0,NA(),INDEX('DLX - EMPL'!$C143:$BB143,1,'Plumbing - EMPL Agg'!C$3))</f>
        <v>8.9</v>
      </c>
      <c r="D142">
        <f>IF(INDEX('DLX - EMPL'!$C143:$BB143,1,'Plumbing - EMPL Agg'!D$3)=0,NA(),INDEX('DLX - EMPL'!$C143:$BB143,1,'Plumbing - EMPL Agg'!D$3))</f>
        <v>17.8</v>
      </c>
      <c r="E142">
        <f>IF(INDEX('DLX - EMPL'!$C143:$BB143,1,'Plumbing - EMPL Agg'!E$3)=0,NA(),INDEX('DLX - EMPL'!$C143:$BB143,1,'Plumbing - EMPL Agg'!E$3))</f>
        <v>9.4</v>
      </c>
      <c r="F142" s="4">
        <f>'Plumbing - Trade transp utils'!H138</f>
        <v>8.6938803654542323</v>
      </c>
      <c r="G142">
        <f>IF(INDEX('DLX - EMPL'!$C143:$BB143,1,'Plumbing - EMPL Agg'!G$3)=0,NA(),INDEX('DLX - EMPL'!$C143:$BB143,1,'Plumbing - EMPL Agg'!G$3))</f>
        <v>9.1</v>
      </c>
      <c r="H142">
        <f>IF(INDEX('DLX - EMPL'!$C143:$BB143,1,'Plumbing - EMPL Agg'!H$3)=0,NA(),INDEX('DLX - EMPL'!$C143:$BB143,1,'Plumbing - EMPL Agg'!H$3))</f>
        <v>5</v>
      </c>
      <c r="I142">
        <f>IF(INDEX('DLX - EMPL'!$C143:$BB143,1,'Plumbing - EMPL Agg'!I$3)=0,NA(),INDEX('DLX - EMPL'!$C143:$BB143,1,'Plumbing - EMPL Agg'!I$3))</f>
        <v>11.7</v>
      </c>
      <c r="J142">
        <f>IF(INDEX('DLX - EMPL'!$C143:$BB143,1,'Plumbing - EMPL Agg'!J$3)=0,NA(),INDEX('DLX - EMPL'!$C143:$BB143,1,'Plumbing - EMPL Agg'!J$3))</f>
        <v>3.6</v>
      </c>
      <c r="K142">
        <f>IF(INDEX('DLX - EMPL'!$C143:$BJ143,1,'Plumbing - EMPL Agg'!K$3)=0,NA(),INDEX('DLX - EMPL'!$C143:$BJ143,1,'Plumbing - EMPL Agg'!K$3))</f>
        <v>13792</v>
      </c>
      <c r="L142">
        <f>IF(INDEX('DLX - EMPL'!$C143:$BJ143,1,'Plumbing - EMPL Agg'!L$3)=0,NA(),INDEX('DLX - EMPL'!$C143:$BJ143,1,'Plumbing - EMPL Agg'!L$3))</f>
        <v>10560</v>
      </c>
      <c r="M142">
        <f>IF(INDEX('DLX - EMPL'!$C143:$BJ143,1,'Plumbing - EMPL Agg'!M$3)=0,NA(),INDEX('DLX - EMPL'!$C143:$BJ143,1,'Plumbing - EMPL Agg'!M$3))</f>
        <v>1501</v>
      </c>
      <c r="N142">
        <f>IF(INDEX('DLX - EMPL'!$C143:$BJ143,1,'Plumbing - EMPL Agg'!N$3)=0,NA(),INDEX('DLX - EMPL'!$C143:$BJ143,1,'Plumbing - EMPL Agg'!N$3))</f>
        <v>1444</v>
      </c>
      <c r="O142" s="5">
        <f>'DLX - EMPL'!H143+'DLX - EMPL'!J143</f>
        <v>2276</v>
      </c>
      <c r="P142">
        <f>IF(INDEX('DLX - EMPL'!$C143:$BJ143,1,'Plumbing - EMPL Agg'!P$3)=0,NA(),INDEX('DLX - EMPL'!$C143:$BJ143,1,'Plumbing - EMPL Agg'!P$3))</f>
        <v>1340</v>
      </c>
      <c r="Q142">
        <f>IF(INDEX('DLX - EMPL'!$C143:$BJ143,1,'Plumbing - EMPL Agg'!Q$3)=0,NA(),INDEX('DLX - EMPL'!$C143:$BJ143,1,'Plumbing - EMPL Agg'!Q$3))</f>
        <v>1088</v>
      </c>
      <c r="R142">
        <f>IF(INDEX('DLX - EMPL'!$C143:$BJ143,1,'Plumbing - EMPL Agg'!R$3)=0,NA(),INDEX('DLX - EMPL'!$C143:$BJ143,1,'Plumbing - EMPL Agg'!R$3))</f>
        <v>1482</v>
      </c>
      <c r="S142">
        <f>IF(INDEX('DLX - EMPL'!$C143:$BJ143,1,'Plumbing - EMPL Agg'!S$3)=0,NA(),INDEX('DLX - EMPL'!$C143:$BJ143,1,'Plumbing - EMPL Agg'!S$3))</f>
        <v>777</v>
      </c>
      <c r="T142">
        <v>13706.4895757749</v>
      </c>
      <c r="U142">
        <v>10641.662576455599</v>
      </c>
      <c r="V142">
        <v>1445.6313288599299</v>
      </c>
      <c r="W142">
        <v>1406.6818173464901</v>
      </c>
      <c r="X142">
        <v>2299.93958633696</v>
      </c>
      <c r="Y142">
        <v>1378.1051247693299</v>
      </c>
      <c r="Z142">
        <v>1228.97515136679</v>
      </c>
      <c r="AA142">
        <v>1556.91032894607</v>
      </c>
      <c r="AB142">
        <v>995.31736905219395</v>
      </c>
    </row>
    <row r="143" spans="1:28" x14ac:dyDescent="0.25">
      <c r="A143" s="7">
        <f>'DLX - EMPL'!B144</f>
        <v>40664</v>
      </c>
      <c r="B143">
        <f>IF(INDEX('DLX - EMPL'!$C144:$BB144,1,'Plumbing - EMPL Agg'!B$3)=0,NA(),INDEX('DLX - EMPL'!$C144:$BB144,1,'Plumbing - EMPL Agg'!B$3))</f>
        <v>9</v>
      </c>
      <c r="C143">
        <f>IF(INDEX('DLX - EMPL'!$C144:$BB144,1,'Plumbing - EMPL Agg'!C$3)=0,NA(),INDEX('DLX - EMPL'!$C144:$BB144,1,'Plumbing - EMPL Agg'!C$3))</f>
        <v>8.9</v>
      </c>
      <c r="D143">
        <f>IF(INDEX('DLX - EMPL'!$C144:$BB144,1,'Plumbing - EMPL Agg'!D$3)=0,NA(),INDEX('DLX - EMPL'!$C144:$BB144,1,'Plumbing - EMPL Agg'!D$3))</f>
        <v>16.3</v>
      </c>
      <c r="E143">
        <f>IF(INDEX('DLX - EMPL'!$C144:$BB144,1,'Plumbing - EMPL Agg'!E$3)=0,NA(),INDEX('DLX - EMPL'!$C144:$BB144,1,'Plumbing - EMPL Agg'!E$3))</f>
        <v>9.6</v>
      </c>
      <c r="F143" s="4">
        <f>'Plumbing - Trade transp utils'!H139</f>
        <v>8.7325410647816142</v>
      </c>
      <c r="G143">
        <f>IF(INDEX('DLX - EMPL'!$C144:$BB144,1,'Plumbing - EMPL Agg'!G$3)=0,NA(),INDEX('DLX - EMPL'!$C144:$BB144,1,'Plumbing - EMPL Agg'!G$3))</f>
        <v>9.8000000000000007</v>
      </c>
      <c r="H143">
        <f>IF(INDEX('DLX - EMPL'!$C144:$BB144,1,'Plumbing - EMPL Agg'!H$3)=0,NA(),INDEX('DLX - EMPL'!$C144:$BB144,1,'Plumbing - EMPL Agg'!H$3))</f>
        <v>5.7</v>
      </c>
      <c r="I143">
        <f>IF(INDEX('DLX - EMPL'!$C144:$BB144,1,'Plumbing - EMPL Agg'!I$3)=0,NA(),INDEX('DLX - EMPL'!$C144:$BB144,1,'Plumbing - EMPL Agg'!I$3))</f>
        <v>10.6</v>
      </c>
      <c r="J143">
        <f>IF(INDEX('DLX - EMPL'!$C144:$BB144,1,'Plumbing - EMPL Agg'!J$3)=0,NA(),INDEX('DLX - EMPL'!$C144:$BB144,1,'Plumbing - EMPL Agg'!J$3))</f>
        <v>3.9</v>
      </c>
      <c r="K143">
        <f>IF(INDEX('DLX - EMPL'!$C144:$BJ144,1,'Plumbing - EMPL Agg'!K$3)=0,NA(),INDEX('DLX - EMPL'!$C144:$BJ144,1,'Plumbing - EMPL Agg'!K$3))</f>
        <v>13892</v>
      </c>
      <c r="L143">
        <f>IF(INDEX('DLX - EMPL'!$C144:$BJ144,1,'Plumbing - EMPL Agg'!L$3)=0,NA(),INDEX('DLX - EMPL'!$C144:$BJ144,1,'Plumbing - EMPL Agg'!L$3))</f>
        <v>10628</v>
      </c>
      <c r="M143">
        <f>IF(INDEX('DLX - EMPL'!$C144:$BJ144,1,'Plumbing - EMPL Agg'!M$3)=0,NA(),INDEX('DLX - EMPL'!$C144:$BJ144,1,'Plumbing - EMPL Agg'!M$3))</f>
        <v>1367</v>
      </c>
      <c r="N143">
        <f>IF(INDEX('DLX - EMPL'!$C144:$BJ144,1,'Plumbing - EMPL Agg'!N$3)=0,NA(),INDEX('DLX - EMPL'!$C144:$BJ144,1,'Plumbing - EMPL Agg'!N$3))</f>
        <v>1453</v>
      </c>
      <c r="O143" s="5">
        <f>'DLX - EMPL'!H144+'DLX - EMPL'!J144</f>
        <v>2328</v>
      </c>
      <c r="P143">
        <f>IF(INDEX('DLX - EMPL'!$C144:$BJ144,1,'Plumbing - EMPL Agg'!P$3)=0,NA(),INDEX('DLX - EMPL'!$C144:$BJ144,1,'Plumbing - EMPL Agg'!P$3))</f>
        <v>1429</v>
      </c>
      <c r="Q143">
        <f>IF(INDEX('DLX - EMPL'!$C144:$BJ144,1,'Plumbing - EMPL Agg'!Q$3)=0,NA(),INDEX('DLX - EMPL'!$C144:$BJ144,1,'Plumbing - EMPL Agg'!Q$3))</f>
        <v>1242</v>
      </c>
      <c r="R143">
        <f>IF(INDEX('DLX - EMPL'!$C144:$BJ144,1,'Plumbing - EMPL Agg'!R$3)=0,NA(),INDEX('DLX - EMPL'!$C144:$BJ144,1,'Plumbing - EMPL Agg'!R$3))</f>
        <v>1402</v>
      </c>
      <c r="S143">
        <f>IF(INDEX('DLX - EMPL'!$C144:$BJ144,1,'Plumbing - EMPL Agg'!S$3)=0,NA(),INDEX('DLX - EMPL'!$C144:$BJ144,1,'Plumbing - EMPL Agg'!S$3))</f>
        <v>836</v>
      </c>
      <c r="T143">
        <v>13768.7021976084</v>
      </c>
      <c r="U143">
        <v>10742.8592941392</v>
      </c>
      <c r="V143">
        <v>1427.8020448432801</v>
      </c>
      <c r="W143">
        <v>1429.6323098681901</v>
      </c>
      <c r="X143">
        <v>2379.7953281054502</v>
      </c>
      <c r="Y143">
        <v>1408.01948772779</v>
      </c>
      <c r="Z143">
        <v>1297.5396448586</v>
      </c>
      <c r="AA143">
        <v>1375.5960598182401</v>
      </c>
      <c r="AB143">
        <v>973.97353060726402</v>
      </c>
    </row>
    <row r="144" spans="1:28" x14ac:dyDescent="0.25">
      <c r="A144" s="7">
        <f>'DLX - EMPL'!B145</f>
        <v>40695</v>
      </c>
      <c r="B144">
        <f>IF(INDEX('DLX - EMPL'!$C145:$BB145,1,'Plumbing - EMPL Agg'!B$3)=0,NA(),INDEX('DLX - EMPL'!$C145:$BB145,1,'Plumbing - EMPL Agg'!B$3))</f>
        <v>9.1</v>
      </c>
      <c r="C144">
        <f>IF(INDEX('DLX - EMPL'!$C145:$BB145,1,'Plumbing - EMPL Agg'!C$3)=0,NA(),INDEX('DLX - EMPL'!$C145:$BB145,1,'Plumbing - EMPL Agg'!C$3))</f>
        <v>9</v>
      </c>
      <c r="D144">
        <f>IF(INDEX('DLX - EMPL'!$C145:$BB145,1,'Plumbing - EMPL Agg'!D$3)=0,NA(),INDEX('DLX - EMPL'!$C145:$BB145,1,'Plumbing - EMPL Agg'!D$3))</f>
        <v>15.6</v>
      </c>
      <c r="E144">
        <f>IF(INDEX('DLX - EMPL'!$C145:$BB145,1,'Plumbing - EMPL Agg'!E$3)=0,NA(),INDEX('DLX - EMPL'!$C145:$BB145,1,'Plumbing - EMPL Agg'!E$3))</f>
        <v>9.1999999999999993</v>
      </c>
      <c r="F144" s="4">
        <f>'Plumbing - Trade transp utils'!H140</f>
        <v>9.2962360122075278</v>
      </c>
      <c r="G144">
        <f>IF(INDEX('DLX - EMPL'!$C145:$BB145,1,'Plumbing - EMPL Agg'!G$3)=0,NA(),INDEX('DLX - EMPL'!$C145:$BB145,1,'Plumbing - EMPL Agg'!G$3))</f>
        <v>9.1</v>
      </c>
      <c r="H144">
        <f>IF(INDEX('DLX - EMPL'!$C145:$BB145,1,'Plumbing - EMPL Agg'!H$3)=0,NA(),INDEX('DLX - EMPL'!$C145:$BB145,1,'Plumbing - EMPL Agg'!H$3))</f>
        <v>5.8</v>
      </c>
      <c r="I144">
        <f>IF(INDEX('DLX - EMPL'!$C145:$BB145,1,'Plumbing - EMPL Agg'!I$3)=0,NA(),INDEX('DLX - EMPL'!$C145:$BB145,1,'Plumbing - EMPL Agg'!I$3))</f>
        <v>10.9</v>
      </c>
      <c r="J144">
        <f>IF(INDEX('DLX - EMPL'!$C145:$BB145,1,'Plumbing - EMPL Agg'!J$3)=0,NA(),INDEX('DLX - EMPL'!$C145:$BB145,1,'Plumbing - EMPL Agg'!J$3))</f>
        <v>5.8</v>
      </c>
      <c r="K144">
        <f>IF(INDEX('DLX - EMPL'!$C145:$BJ145,1,'Plumbing - EMPL Agg'!K$3)=0,NA(),INDEX('DLX - EMPL'!$C145:$BJ145,1,'Plumbing - EMPL Agg'!K$3))</f>
        <v>14024</v>
      </c>
      <c r="L144">
        <f>IF(INDEX('DLX - EMPL'!$C145:$BJ145,1,'Plumbing - EMPL Agg'!L$3)=0,NA(),INDEX('DLX - EMPL'!$C145:$BJ145,1,'Plumbing - EMPL Agg'!L$3))</f>
        <v>10733</v>
      </c>
      <c r="M144">
        <f>IF(INDEX('DLX - EMPL'!$C145:$BJ145,1,'Plumbing - EMPL Agg'!M$3)=0,NA(),INDEX('DLX - EMPL'!$C145:$BJ145,1,'Plumbing - EMPL Agg'!M$3))</f>
        <v>1317</v>
      </c>
      <c r="N144">
        <f>IF(INDEX('DLX - EMPL'!$C145:$BJ145,1,'Plumbing - EMPL Agg'!N$3)=0,NA(),INDEX('DLX - EMPL'!$C145:$BJ145,1,'Plumbing - EMPL Agg'!N$3))</f>
        <v>1405</v>
      </c>
      <c r="O144" s="5">
        <f>'DLX - EMPL'!H145+'DLX - EMPL'!J145</f>
        <v>2499</v>
      </c>
      <c r="P144">
        <f>IF(INDEX('DLX - EMPL'!$C145:$BJ145,1,'Plumbing - EMPL Agg'!P$3)=0,NA(),INDEX('DLX - EMPL'!$C145:$BJ145,1,'Plumbing - EMPL Agg'!P$3))</f>
        <v>1349</v>
      </c>
      <c r="Q144">
        <f>IF(INDEX('DLX - EMPL'!$C145:$BJ145,1,'Plumbing - EMPL Agg'!Q$3)=0,NA(),INDEX('DLX - EMPL'!$C145:$BJ145,1,'Plumbing - EMPL Agg'!Q$3))</f>
        <v>1228</v>
      </c>
      <c r="R144">
        <f>IF(INDEX('DLX - EMPL'!$C145:$BJ145,1,'Plumbing - EMPL Agg'!R$3)=0,NA(),INDEX('DLX - EMPL'!$C145:$BJ145,1,'Plumbing - EMPL Agg'!R$3))</f>
        <v>1483</v>
      </c>
      <c r="S144">
        <f>IF(INDEX('DLX - EMPL'!$C145:$BJ145,1,'Plumbing - EMPL Agg'!S$3)=0,NA(),INDEX('DLX - EMPL'!$C145:$BJ145,1,'Plumbing - EMPL Agg'!S$3))</f>
        <v>1231</v>
      </c>
      <c r="T144">
        <v>14035.6302633083</v>
      </c>
      <c r="U144">
        <v>10781.2981148136</v>
      </c>
      <c r="V144">
        <v>1490.18528392438</v>
      </c>
      <c r="W144">
        <v>1434.5443074227701</v>
      </c>
      <c r="X144">
        <v>2475.92204737872</v>
      </c>
      <c r="Y144">
        <v>1375.5721094324599</v>
      </c>
      <c r="Z144">
        <v>1116.9108730273199</v>
      </c>
      <c r="AA144">
        <v>1429.8087236793799</v>
      </c>
      <c r="AB144">
        <v>1011.83435557966</v>
      </c>
    </row>
    <row r="145" spans="1:28" x14ac:dyDescent="0.25">
      <c r="A145" s="7">
        <f>'DLX - EMPL'!B146</f>
        <v>40725</v>
      </c>
      <c r="B145">
        <f>IF(INDEX('DLX - EMPL'!$C146:$BB146,1,'Plumbing - EMPL Agg'!B$3)=0,NA(),INDEX('DLX - EMPL'!$C146:$BB146,1,'Plumbing - EMPL Agg'!B$3))</f>
        <v>9.1</v>
      </c>
      <c r="C145">
        <f>IF(INDEX('DLX - EMPL'!$C146:$BB146,1,'Plumbing - EMPL Agg'!C$3)=0,NA(),INDEX('DLX - EMPL'!$C146:$BB146,1,'Plumbing - EMPL Agg'!C$3))</f>
        <v>8.8000000000000007</v>
      </c>
      <c r="D145">
        <f>IF(INDEX('DLX - EMPL'!$C146:$BB146,1,'Plumbing - EMPL Agg'!D$3)=0,NA(),INDEX('DLX - EMPL'!$C146:$BB146,1,'Plumbing - EMPL Agg'!D$3))</f>
        <v>13.6</v>
      </c>
      <c r="E145">
        <f>IF(INDEX('DLX - EMPL'!$C146:$BB146,1,'Plumbing - EMPL Agg'!E$3)=0,NA(),INDEX('DLX - EMPL'!$C146:$BB146,1,'Plumbing - EMPL Agg'!E$3))</f>
        <v>9.1999999999999993</v>
      </c>
      <c r="F145" s="4">
        <f>'Plumbing - Trade transp utils'!H141</f>
        <v>8.9641084589897897</v>
      </c>
      <c r="G145">
        <f>IF(INDEX('DLX - EMPL'!$C146:$BB146,1,'Plumbing - EMPL Agg'!G$3)=0,NA(),INDEX('DLX - EMPL'!$C146:$BB146,1,'Plumbing - EMPL Agg'!G$3))</f>
        <v>9.4</v>
      </c>
      <c r="H145">
        <f>IF(INDEX('DLX - EMPL'!$C146:$BB146,1,'Plumbing - EMPL Agg'!H$3)=0,NA(),INDEX('DLX - EMPL'!$C146:$BB146,1,'Plumbing - EMPL Agg'!H$3))</f>
        <v>5.9</v>
      </c>
      <c r="I145">
        <f>IF(INDEX('DLX - EMPL'!$C146:$BB146,1,'Plumbing - EMPL Agg'!I$3)=0,NA(),INDEX('DLX - EMPL'!$C146:$BB146,1,'Plumbing - EMPL Agg'!I$3))</f>
        <v>10.9</v>
      </c>
      <c r="J145">
        <f>IF(INDEX('DLX - EMPL'!$C146:$BB146,1,'Plumbing - EMPL Agg'!J$3)=0,NA(),INDEX('DLX - EMPL'!$C146:$BB146,1,'Plumbing - EMPL Agg'!J$3))</f>
        <v>6.4</v>
      </c>
      <c r="K145">
        <f>IF(INDEX('DLX - EMPL'!$C146:$BJ146,1,'Plumbing - EMPL Agg'!K$3)=0,NA(),INDEX('DLX - EMPL'!$C146:$BJ146,1,'Plumbing - EMPL Agg'!K$3))</f>
        <v>13908</v>
      </c>
      <c r="L145">
        <f>IF(INDEX('DLX - EMPL'!$C146:$BJ146,1,'Plumbing - EMPL Agg'!L$3)=0,NA(),INDEX('DLX - EMPL'!$C146:$BJ146,1,'Plumbing - EMPL Agg'!L$3))</f>
        <v>10515</v>
      </c>
      <c r="M145">
        <f>IF(INDEX('DLX - EMPL'!$C146:$BJ146,1,'Plumbing - EMPL Agg'!M$3)=0,NA(),INDEX('DLX - EMPL'!$C146:$BJ146,1,'Plumbing - EMPL Agg'!M$3))</f>
        <v>1137</v>
      </c>
      <c r="N145">
        <f>IF(INDEX('DLX - EMPL'!$C146:$BJ146,1,'Plumbing - EMPL Agg'!N$3)=0,NA(),INDEX('DLX - EMPL'!$C146:$BJ146,1,'Plumbing - EMPL Agg'!N$3))</f>
        <v>1418</v>
      </c>
      <c r="O145" s="5">
        <f>'DLX - EMPL'!H146+'DLX - EMPL'!J146</f>
        <v>2402</v>
      </c>
      <c r="P145">
        <f>IF(INDEX('DLX - EMPL'!$C146:$BJ146,1,'Plumbing - EMPL Agg'!P$3)=0,NA(),INDEX('DLX - EMPL'!$C146:$BJ146,1,'Plumbing - EMPL Agg'!P$3))</f>
        <v>1389</v>
      </c>
      <c r="Q145">
        <f>IF(INDEX('DLX - EMPL'!$C146:$BJ146,1,'Plumbing - EMPL Agg'!Q$3)=0,NA(),INDEX('DLX - EMPL'!$C146:$BJ146,1,'Plumbing - EMPL Agg'!Q$3))</f>
        <v>1263</v>
      </c>
      <c r="R145">
        <f>IF(INDEX('DLX - EMPL'!$C146:$BJ146,1,'Plumbing - EMPL Agg'!R$3)=0,NA(),INDEX('DLX - EMPL'!$C146:$BJ146,1,'Plumbing - EMPL Agg'!R$3))</f>
        <v>1510</v>
      </c>
      <c r="S145">
        <f>IF(INDEX('DLX - EMPL'!$C146:$BJ146,1,'Plumbing - EMPL Agg'!S$3)=0,NA(),INDEX('DLX - EMPL'!$C146:$BJ146,1,'Plumbing - EMPL Agg'!S$3))</f>
        <v>1349</v>
      </c>
      <c r="T145" t="e">
        <v>#N/A</v>
      </c>
      <c r="U145" t="e">
        <v>#N/A</v>
      </c>
      <c r="V145" t="e">
        <v>#N/A</v>
      </c>
      <c r="W145" t="e">
        <v>#N/A</v>
      </c>
      <c r="X145" t="e">
        <v>#N/A</v>
      </c>
      <c r="Y145" t="e">
        <v>#N/A</v>
      </c>
      <c r="Z145" t="e">
        <v>#N/A</v>
      </c>
      <c r="AA145" t="e">
        <v>#N/A</v>
      </c>
      <c r="AB145" t="e">
        <v>#N/A</v>
      </c>
    </row>
    <row r="146" spans="1:28" x14ac:dyDescent="0.25">
      <c r="A146" s="7">
        <f>'DLX - EMPL'!B147</f>
        <v>40756</v>
      </c>
      <c r="B146">
        <f>IF(INDEX('DLX - EMPL'!$C147:$BB147,1,'Plumbing - EMPL Agg'!B$3)=0,NA(),INDEX('DLX - EMPL'!$C147:$BB147,1,'Plumbing - EMPL Agg'!B$3))</f>
        <v>9.1</v>
      </c>
      <c r="C146">
        <f>IF(INDEX('DLX - EMPL'!$C147:$BB147,1,'Plumbing - EMPL Agg'!C$3)=0,NA(),INDEX('DLX - EMPL'!$C147:$BB147,1,'Plumbing - EMPL Agg'!C$3))</f>
        <v>8.8000000000000007</v>
      </c>
      <c r="D146">
        <f>IF(INDEX('DLX - EMPL'!$C147:$BB147,1,'Plumbing - EMPL Agg'!D$3)=0,NA(),INDEX('DLX - EMPL'!$C147:$BB147,1,'Plumbing - EMPL Agg'!D$3))</f>
        <v>13.5</v>
      </c>
      <c r="E146">
        <f>IF(INDEX('DLX - EMPL'!$C147:$BB147,1,'Plumbing - EMPL Agg'!E$3)=0,NA(),INDEX('DLX - EMPL'!$C147:$BB147,1,'Plumbing - EMPL Agg'!E$3))</f>
        <v>8.9</v>
      </c>
      <c r="F146" s="4">
        <f>'Plumbing - Trade transp utils'!H142</f>
        <v>8.9903506979911469</v>
      </c>
      <c r="G146">
        <f>IF(INDEX('DLX - EMPL'!$C147:$BB147,1,'Plumbing - EMPL Agg'!G$3)=0,NA(),INDEX('DLX - EMPL'!$C147:$BB147,1,'Plumbing - EMPL Agg'!G$3))</f>
        <v>9.5</v>
      </c>
      <c r="H146">
        <f>IF(INDEX('DLX - EMPL'!$C147:$BB147,1,'Plumbing - EMPL Agg'!H$3)=0,NA(),INDEX('DLX - EMPL'!$C147:$BB147,1,'Plumbing - EMPL Agg'!H$3))</f>
        <v>6.3</v>
      </c>
      <c r="I146">
        <f>IF(INDEX('DLX - EMPL'!$C147:$BB147,1,'Plumbing - EMPL Agg'!I$3)=0,NA(),INDEX('DLX - EMPL'!$C147:$BB147,1,'Plumbing - EMPL Agg'!I$3))</f>
        <v>10.5</v>
      </c>
      <c r="J146">
        <f>IF(INDEX('DLX - EMPL'!$C147:$BB147,1,'Plumbing - EMPL Agg'!J$3)=0,NA(),INDEX('DLX - EMPL'!$C147:$BB147,1,'Plumbing - EMPL Agg'!J$3))</f>
        <v>6.1</v>
      </c>
      <c r="K146">
        <f>IF(INDEX('DLX - EMPL'!$C147:$BJ147,1,'Plumbing - EMPL Agg'!K$3)=0,NA(),INDEX('DLX - EMPL'!$C147:$BJ147,1,'Plumbing - EMPL Agg'!K$3))</f>
        <v>13920</v>
      </c>
      <c r="L146">
        <f>IF(INDEX('DLX - EMPL'!$C147:$BJ147,1,'Plumbing - EMPL Agg'!L$3)=0,NA(),INDEX('DLX - EMPL'!$C147:$BJ147,1,'Plumbing - EMPL Agg'!L$3))</f>
        <v>10524</v>
      </c>
      <c r="M146">
        <f>IF(INDEX('DLX - EMPL'!$C147:$BJ147,1,'Plumbing - EMPL Agg'!M$3)=0,NA(),INDEX('DLX - EMPL'!$C147:$BJ147,1,'Plumbing - EMPL Agg'!M$3))</f>
        <v>1154</v>
      </c>
      <c r="N146">
        <f>IF(INDEX('DLX - EMPL'!$C147:$BJ147,1,'Plumbing - EMPL Agg'!N$3)=0,NA(),INDEX('DLX - EMPL'!$C147:$BJ147,1,'Plumbing - EMPL Agg'!N$3))</f>
        <v>1365</v>
      </c>
      <c r="O146" s="5">
        <f>'DLX - EMPL'!H147+'DLX - EMPL'!J147</f>
        <v>2388</v>
      </c>
      <c r="P146">
        <f>IF(INDEX('DLX - EMPL'!$C147:$BJ147,1,'Plumbing - EMPL Agg'!P$3)=0,NA(),INDEX('DLX - EMPL'!$C147:$BJ147,1,'Plumbing - EMPL Agg'!P$3))</f>
        <v>1440</v>
      </c>
      <c r="Q146">
        <f>IF(INDEX('DLX - EMPL'!$C147:$BJ147,1,'Plumbing - EMPL Agg'!Q$3)=0,NA(),INDEX('DLX - EMPL'!$C147:$BJ147,1,'Plumbing - EMPL Agg'!Q$3))</f>
        <v>1371</v>
      </c>
      <c r="R146">
        <f>IF(INDEX('DLX - EMPL'!$C147:$BJ147,1,'Plumbing - EMPL Agg'!R$3)=0,NA(),INDEX('DLX - EMPL'!$C147:$BJ147,1,'Plumbing - EMPL Agg'!R$3))</f>
        <v>1399</v>
      </c>
      <c r="S146">
        <f>IF(INDEX('DLX - EMPL'!$C147:$BJ147,1,'Plumbing - EMPL Agg'!S$3)=0,NA(),INDEX('DLX - EMPL'!$C147:$BJ147,1,'Plumbing - EMPL Agg'!S$3))</f>
        <v>1271</v>
      </c>
      <c r="T146" t="e">
        <v>#N/A</v>
      </c>
      <c r="U146" t="e">
        <v>#N/A</v>
      </c>
      <c r="V146" t="e">
        <v>#N/A</v>
      </c>
      <c r="W146" t="e">
        <v>#N/A</v>
      </c>
      <c r="X146" t="e">
        <v>#N/A</v>
      </c>
      <c r="Y146" t="e">
        <v>#N/A</v>
      </c>
      <c r="Z146" t="e">
        <v>#N/A</v>
      </c>
      <c r="AA146" t="e">
        <v>#N/A</v>
      </c>
      <c r="AB146" t="e">
        <v>#N/A</v>
      </c>
    </row>
    <row r="147" spans="1:28" x14ac:dyDescent="0.25">
      <c r="A147" s="7">
        <f>'DLX - EMPL'!B148</f>
        <v>40787</v>
      </c>
      <c r="B147">
        <f>IF(INDEX('DLX - EMPL'!$C148:$BB148,1,'Plumbing - EMPL Agg'!B$3)=0,NA(),INDEX('DLX - EMPL'!$C148:$BB148,1,'Plumbing - EMPL Agg'!B$3))</f>
        <v>9</v>
      </c>
      <c r="C147">
        <f>IF(INDEX('DLX - EMPL'!$C148:$BB148,1,'Plumbing - EMPL Agg'!C$3)=0,NA(),INDEX('DLX - EMPL'!$C148:$BB148,1,'Plumbing - EMPL Agg'!C$3))</f>
        <v>8.6999999999999993</v>
      </c>
      <c r="D147">
        <f>IF(INDEX('DLX - EMPL'!$C148:$BB148,1,'Plumbing - EMPL Agg'!D$3)=0,NA(),INDEX('DLX - EMPL'!$C148:$BB148,1,'Plumbing - EMPL Agg'!D$3))</f>
        <v>13.3</v>
      </c>
      <c r="E147">
        <f>IF(INDEX('DLX - EMPL'!$C148:$BB148,1,'Plumbing - EMPL Agg'!E$3)=0,NA(),INDEX('DLX - EMPL'!$C148:$BB148,1,'Plumbing - EMPL Agg'!E$3))</f>
        <v>8.4</v>
      </c>
      <c r="F147" s="4">
        <f>'Plumbing - Trade transp utils'!H143</f>
        <v>8.833114664479977</v>
      </c>
      <c r="G147">
        <f>IF(INDEX('DLX - EMPL'!$C148:$BB148,1,'Plumbing - EMPL Agg'!G$3)=0,NA(),INDEX('DLX - EMPL'!$C148:$BB148,1,'Plumbing - EMPL Agg'!G$3))</f>
        <v>10.1</v>
      </c>
      <c r="H147">
        <f>IF(INDEX('DLX - EMPL'!$C148:$BB148,1,'Plumbing - EMPL Agg'!H$3)=0,NA(),INDEX('DLX - EMPL'!$C148:$BB148,1,'Plumbing - EMPL Agg'!H$3))</f>
        <v>5.7</v>
      </c>
      <c r="I147">
        <f>IF(INDEX('DLX - EMPL'!$C148:$BB148,1,'Plumbing - EMPL Agg'!I$3)=0,NA(),INDEX('DLX - EMPL'!$C148:$BB148,1,'Plumbing - EMPL Agg'!I$3))</f>
        <v>11.3</v>
      </c>
      <c r="J147">
        <f>IF(INDEX('DLX - EMPL'!$C148:$BB148,1,'Plumbing - EMPL Agg'!J$3)=0,NA(),INDEX('DLX - EMPL'!$C148:$BB148,1,'Plumbing - EMPL Agg'!J$3))</f>
        <v>4.7</v>
      </c>
      <c r="K147">
        <f>IF(INDEX('DLX - EMPL'!$C148:$BJ148,1,'Plumbing - EMPL Agg'!K$3)=0,NA(),INDEX('DLX - EMPL'!$C148:$BJ148,1,'Plumbing - EMPL Agg'!K$3))</f>
        <v>13897</v>
      </c>
      <c r="L147">
        <f>IF(INDEX('DLX - EMPL'!$C148:$BJ148,1,'Plumbing - EMPL Agg'!L$3)=0,NA(),INDEX('DLX - EMPL'!$C148:$BJ148,1,'Plumbing - EMPL Agg'!L$3))</f>
        <v>10375</v>
      </c>
      <c r="M147">
        <f>IF(INDEX('DLX - EMPL'!$C148:$BJ148,1,'Plumbing - EMPL Agg'!M$3)=0,NA(),INDEX('DLX - EMPL'!$C148:$BJ148,1,'Plumbing - EMPL Agg'!M$3))</f>
        <v>1110</v>
      </c>
      <c r="N147">
        <f>IF(INDEX('DLX - EMPL'!$C148:$BJ148,1,'Plumbing - EMPL Agg'!N$3)=0,NA(),INDEX('DLX - EMPL'!$C148:$BJ148,1,'Plumbing - EMPL Agg'!N$3))</f>
        <v>1306</v>
      </c>
      <c r="O147" s="5">
        <f>'DLX - EMPL'!H148+'DLX - EMPL'!J148</f>
        <v>2340</v>
      </c>
      <c r="P147">
        <f>IF(INDEX('DLX - EMPL'!$C148:$BJ148,1,'Plumbing - EMPL Agg'!P$3)=0,NA(),INDEX('DLX - EMPL'!$C148:$BJ148,1,'Plumbing - EMPL Agg'!P$3))</f>
        <v>1509</v>
      </c>
      <c r="Q147">
        <f>IF(INDEX('DLX - EMPL'!$C148:$BJ148,1,'Plumbing - EMPL Agg'!Q$3)=0,NA(),INDEX('DLX - EMPL'!$C148:$BJ148,1,'Plumbing - EMPL Agg'!Q$3))</f>
        <v>1241</v>
      </c>
      <c r="R147">
        <f>IF(INDEX('DLX - EMPL'!$C148:$BJ148,1,'Plumbing - EMPL Agg'!R$3)=0,NA(),INDEX('DLX - EMPL'!$C148:$BJ148,1,'Plumbing - EMPL Agg'!R$3))</f>
        <v>1492</v>
      </c>
      <c r="S147">
        <f>IF(INDEX('DLX - EMPL'!$C148:$BJ148,1,'Plumbing - EMPL Agg'!S$3)=0,NA(),INDEX('DLX - EMPL'!$C148:$BJ148,1,'Plumbing - EMPL Agg'!S$3))</f>
        <v>1009</v>
      </c>
      <c r="T147" t="e">
        <v>#N/A</v>
      </c>
      <c r="U147" t="e">
        <v>#N/A</v>
      </c>
      <c r="V147" t="e">
        <v>#N/A</v>
      </c>
      <c r="W147" t="e">
        <v>#N/A</v>
      </c>
      <c r="X147" t="e">
        <v>#N/A</v>
      </c>
      <c r="Y147" t="e">
        <v>#N/A</v>
      </c>
      <c r="Z147" t="e">
        <v>#N/A</v>
      </c>
      <c r="AA147" t="e">
        <v>#N/A</v>
      </c>
      <c r="AB147" t="e">
        <v>#N/A</v>
      </c>
    </row>
    <row r="148" spans="1:28" x14ac:dyDescent="0.25">
      <c r="A148" s="7">
        <f>'DLX - EMPL'!B149</f>
        <v>40817</v>
      </c>
      <c r="B148">
        <f>IF(INDEX('DLX - EMPL'!$C149:$BB149,1,'Plumbing - EMPL Agg'!B$3)=0,NA(),INDEX('DLX - EMPL'!$C149:$BB149,1,'Plumbing - EMPL Agg'!B$3))</f>
        <v>8.9</v>
      </c>
      <c r="C148">
        <f>IF(INDEX('DLX - EMPL'!$C149:$BB149,1,'Plumbing - EMPL Agg'!C$3)=0,NA(),INDEX('DLX - EMPL'!$C149:$BB149,1,'Plumbing - EMPL Agg'!C$3))</f>
        <v>8.5</v>
      </c>
      <c r="D148">
        <f>IF(INDEX('DLX - EMPL'!$C149:$BB149,1,'Plumbing - EMPL Agg'!D$3)=0,NA(),INDEX('DLX - EMPL'!$C149:$BB149,1,'Plumbing - EMPL Agg'!D$3))</f>
        <v>13.7</v>
      </c>
      <c r="E148">
        <f>IF(INDEX('DLX - EMPL'!$C149:$BB149,1,'Plumbing - EMPL Agg'!E$3)=0,NA(),INDEX('DLX - EMPL'!$C149:$BB149,1,'Plumbing - EMPL Agg'!E$3))</f>
        <v>7.7</v>
      </c>
      <c r="F148" s="4">
        <f>'Plumbing - Trade transp utils'!H144</f>
        <v>8.3917710929764056</v>
      </c>
      <c r="G148">
        <f>IF(INDEX('DLX - EMPL'!$C149:$BB149,1,'Plumbing - EMPL Agg'!G$3)=0,NA(),INDEX('DLX - EMPL'!$C149:$BB149,1,'Plumbing - EMPL Agg'!G$3))</f>
        <v>10.1</v>
      </c>
      <c r="H148">
        <f>IF(INDEX('DLX - EMPL'!$C149:$BB149,1,'Plumbing - EMPL Agg'!H$3)=0,NA(),INDEX('DLX - EMPL'!$C149:$BB149,1,'Plumbing - EMPL Agg'!H$3))</f>
        <v>5.6</v>
      </c>
      <c r="I148">
        <f>IF(INDEX('DLX - EMPL'!$C149:$BB149,1,'Plumbing - EMPL Agg'!I$3)=0,NA(),INDEX('DLX - EMPL'!$C149:$BB149,1,'Plumbing - EMPL Agg'!I$3))</f>
        <v>10.8</v>
      </c>
      <c r="J148">
        <f>IF(INDEX('DLX - EMPL'!$C149:$BB149,1,'Plumbing - EMPL Agg'!J$3)=0,NA(),INDEX('DLX - EMPL'!$C149:$BB149,1,'Plumbing - EMPL Agg'!J$3))</f>
        <v>4.2</v>
      </c>
      <c r="K148">
        <f>IF(INDEX('DLX - EMPL'!$C149:$BJ149,1,'Plumbing - EMPL Agg'!K$3)=0,NA(),INDEX('DLX - EMPL'!$C149:$BJ149,1,'Plumbing - EMPL Agg'!K$3))</f>
        <v>13759</v>
      </c>
      <c r="L148">
        <f>IF(INDEX('DLX - EMPL'!$C149:$BJ149,1,'Plumbing - EMPL Agg'!L$3)=0,NA(),INDEX('DLX - EMPL'!$C149:$BJ149,1,'Plumbing - EMPL Agg'!L$3))</f>
        <v>10126</v>
      </c>
      <c r="M148">
        <f>IF(INDEX('DLX - EMPL'!$C149:$BJ149,1,'Plumbing - EMPL Agg'!M$3)=0,NA(),INDEX('DLX - EMPL'!$C149:$BJ149,1,'Plumbing - EMPL Agg'!M$3))</f>
        <v>1129</v>
      </c>
      <c r="N148">
        <f>IF(INDEX('DLX - EMPL'!$C149:$BJ149,1,'Plumbing - EMPL Agg'!N$3)=0,NA(),INDEX('DLX - EMPL'!$C149:$BJ149,1,'Plumbing - EMPL Agg'!N$3))</f>
        <v>1200</v>
      </c>
      <c r="O148" s="5">
        <f>'DLX - EMPL'!H149+'DLX - EMPL'!J149</f>
        <v>2226</v>
      </c>
      <c r="P148">
        <f>IF(INDEX('DLX - EMPL'!$C149:$BJ149,1,'Plumbing - EMPL Agg'!P$3)=0,NA(),INDEX('DLX - EMPL'!$C149:$BJ149,1,'Plumbing - EMPL Agg'!P$3))</f>
        <v>1495</v>
      </c>
      <c r="Q148">
        <f>IF(INDEX('DLX - EMPL'!$C149:$BJ149,1,'Plumbing - EMPL Agg'!Q$3)=0,NA(),INDEX('DLX - EMPL'!$C149:$BJ149,1,'Plumbing - EMPL Agg'!Q$3))</f>
        <v>1221</v>
      </c>
      <c r="R148">
        <f>IF(INDEX('DLX - EMPL'!$C149:$BJ149,1,'Plumbing - EMPL Agg'!R$3)=0,NA(),INDEX('DLX - EMPL'!$C149:$BJ149,1,'Plumbing - EMPL Agg'!R$3))</f>
        <v>1448</v>
      </c>
      <c r="S148">
        <f>IF(INDEX('DLX - EMPL'!$C149:$BJ149,1,'Plumbing - EMPL Agg'!S$3)=0,NA(),INDEX('DLX - EMPL'!$C149:$BJ149,1,'Plumbing - EMPL Agg'!S$3))</f>
        <v>916</v>
      </c>
      <c r="T148" t="e">
        <v>#N/A</v>
      </c>
      <c r="U148" t="e">
        <v>#N/A</v>
      </c>
      <c r="V148" t="e">
        <v>#N/A</v>
      </c>
      <c r="W148" t="e">
        <v>#N/A</v>
      </c>
      <c r="X148" t="e">
        <v>#N/A</v>
      </c>
      <c r="Y148" t="e">
        <v>#N/A</v>
      </c>
      <c r="Z148" t="e">
        <v>#N/A</v>
      </c>
      <c r="AA148" t="e">
        <v>#N/A</v>
      </c>
      <c r="AB148" t="e">
        <v>#N/A</v>
      </c>
    </row>
    <row r="149" spans="1:28" x14ac:dyDescent="0.25">
      <c r="A149" s="7">
        <f>'DLX - EMPL'!B150</f>
        <v>40848</v>
      </c>
      <c r="B149">
        <f>IF(INDEX('DLX - EMPL'!$C150:$BB150,1,'Plumbing - EMPL Agg'!B$3)=0,NA(),INDEX('DLX - EMPL'!$C150:$BB150,1,'Plumbing - EMPL Agg'!B$3))</f>
        <v>8.6999999999999993</v>
      </c>
      <c r="C149">
        <f>IF(INDEX('DLX - EMPL'!$C150:$BB150,1,'Plumbing - EMPL Agg'!C$3)=0,NA(),INDEX('DLX - EMPL'!$C150:$BB150,1,'Plumbing - EMPL Agg'!C$3))</f>
        <v>8.1999999999999993</v>
      </c>
      <c r="D149">
        <f>IF(INDEX('DLX - EMPL'!$C150:$BB150,1,'Plumbing - EMPL Agg'!D$3)=0,NA(),INDEX('DLX - EMPL'!$C150:$BB150,1,'Plumbing - EMPL Agg'!D$3))</f>
        <v>13.1</v>
      </c>
      <c r="E149">
        <f>IF(INDEX('DLX - EMPL'!$C150:$BB150,1,'Plumbing - EMPL Agg'!E$3)=0,NA(),INDEX('DLX - EMPL'!$C150:$BB150,1,'Plumbing - EMPL Agg'!E$3))</f>
        <v>7.7</v>
      </c>
      <c r="F149" s="4">
        <f>'Plumbing - Trade transp utils'!H145</f>
        <v>8.0892547365556648</v>
      </c>
      <c r="G149">
        <f>IF(INDEX('DLX - EMPL'!$C150:$BB150,1,'Plumbing - EMPL Agg'!G$3)=0,NA(),INDEX('DLX - EMPL'!$C150:$BB150,1,'Plumbing - EMPL Agg'!G$3))</f>
        <v>9</v>
      </c>
      <c r="H149">
        <f>IF(INDEX('DLX - EMPL'!$C150:$BB150,1,'Plumbing - EMPL Agg'!H$3)=0,NA(),INDEX('DLX - EMPL'!$C150:$BB150,1,'Plumbing - EMPL Agg'!H$3))</f>
        <v>5.2</v>
      </c>
      <c r="I149">
        <f>IF(INDEX('DLX - EMPL'!$C150:$BB150,1,'Plumbing - EMPL Agg'!I$3)=0,NA(),INDEX('DLX - EMPL'!$C150:$BB150,1,'Plumbing - EMPL Agg'!I$3))</f>
        <v>11.1</v>
      </c>
      <c r="J149">
        <f>IF(INDEX('DLX - EMPL'!$C150:$BB150,1,'Plumbing - EMPL Agg'!J$3)=0,NA(),INDEX('DLX - EMPL'!$C150:$BB150,1,'Plumbing - EMPL Agg'!J$3))</f>
        <v>4.5</v>
      </c>
      <c r="K149">
        <f>IF(INDEX('DLX - EMPL'!$C150:$BJ150,1,'Plumbing - EMPL Agg'!K$3)=0,NA(),INDEX('DLX - EMPL'!$C150:$BJ150,1,'Plumbing - EMPL Agg'!K$3))</f>
        <v>13323</v>
      </c>
      <c r="L149">
        <f>IF(INDEX('DLX - EMPL'!$C150:$BJ150,1,'Plumbing - EMPL Agg'!L$3)=0,NA(),INDEX('DLX - EMPL'!$C150:$BJ150,1,'Plumbing - EMPL Agg'!L$3))</f>
        <v>9740</v>
      </c>
      <c r="M149">
        <f>IF(INDEX('DLX - EMPL'!$C150:$BJ150,1,'Plumbing - EMPL Agg'!M$3)=0,NA(),INDEX('DLX - EMPL'!$C150:$BJ150,1,'Plumbing - EMPL Agg'!M$3))</f>
        <v>1100</v>
      </c>
      <c r="N149">
        <f>IF(INDEX('DLX - EMPL'!$C150:$BJ150,1,'Plumbing - EMPL Agg'!N$3)=0,NA(),INDEX('DLX - EMPL'!$C150:$BJ150,1,'Plumbing - EMPL Agg'!N$3))</f>
        <v>1176</v>
      </c>
      <c r="O149" s="5">
        <f>'DLX - EMPL'!H150+'DLX - EMPL'!J150</f>
        <v>2149</v>
      </c>
      <c r="P149">
        <f>IF(INDEX('DLX - EMPL'!$C150:$BJ150,1,'Plumbing - EMPL Agg'!P$3)=0,NA(),INDEX('DLX - EMPL'!$C150:$BJ150,1,'Plumbing - EMPL Agg'!P$3))</f>
        <v>1340</v>
      </c>
      <c r="Q149">
        <f>IF(INDEX('DLX - EMPL'!$C150:$BJ150,1,'Plumbing - EMPL Agg'!Q$3)=0,NA(),INDEX('DLX - EMPL'!$C150:$BJ150,1,'Plumbing - EMPL Agg'!Q$3))</f>
        <v>1132</v>
      </c>
      <c r="R149">
        <f>IF(INDEX('DLX - EMPL'!$C150:$BJ150,1,'Plumbing - EMPL Agg'!R$3)=0,NA(),INDEX('DLX - EMPL'!$C150:$BJ150,1,'Plumbing - EMPL Agg'!R$3))</f>
        <v>1451</v>
      </c>
      <c r="S149">
        <f>IF(INDEX('DLX - EMPL'!$C150:$BJ150,1,'Plumbing - EMPL Agg'!S$3)=0,NA(),INDEX('DLX - EMPL'!$C150:$BJ150,1,'Plumbing - EMPL Agg'!S$3))</f>
        <v>956</v>
      </c>
      <c r="T149" t="e">
        <v>#N/A</v>
      </c>
      <c r="U149" t="e">
        <v>#N/A</v>
      </c>
      <c r="V149" t="e">
        <v>#N/A</v>
      </c>
      <c r="W149" t="e">
        <v>#N/A</v>
      </c>
      <c r="X149" t="e">
        <v>#N/A</v>
      </c>
      <c r="Y149" t="e">
        <v>#N/A</v>
      </c>
      <c r="Z149" t="e">
        <v>#N/A</v>
      </c>
      <c r="AA149" t="e">
        <v>#N/A</v>
      </c>
      <c r="AB149" t="e">
        <v>#N/A</v>
      </c>
    </row>
    <row r="150" spans="1:28" x14ac:dyDescent="0.25">
      <c r="A150" s="7">
        <f>'DLX - EMPL'!B151</f>
        <v>40878</v>
      </c>
      <c r="B150">
        <f>IF(INDEX('DLX - EMPL'!$C151:$BB151,1,'Plumbing - EMPL Agg'!B$3)=0,NA(),INDEX('DLX - EMPL'!$C151:$BB151,1,'Plumbing - EMPL Agg'!B$3))</f>
        <v>8.5</v>
      </c>
      <c r="C150">
        <f>IF(INDEX('DLX - EMPL'!$C151:$BB151,1,'Plumbing - EMPL Agg'!C$3)=0,NA(),INDEX('DLX - EMPL'!$C151:$BB151,1,'Plumbing - EMPL Agg'!C$3))</f>
        <v>8.3000000000000007</v>
      </c>
      <c r="D150">
        <f>IF(INDEX('DLX - EMPL'!$C151:$BB151,1,'Plumbing - EMPL Agg'!D$3)=0,NA(),INDEX('DLX - EMPL'!$C151:$BB151,1,'Plumbing - EMPL Agg'!D$3))</f>
        <v>16</v>
      </c>
      <c r="E150">
        <f>IF(INDEX('DLX - EMPL'!$C151:$BB151,1,'Plumbing - EMPL Agg'!E$3)=0,NA(),INDEX('DLX - EMPL'!$C151:$BB151,1,'Plumbing - EMPL Agg'!E$3))</f>
        <v>7.9</v>
      </c>
      <c r="F150" s="4">
        <f>'Plumbing - Trade transp utils'!H146</f>
        <v>7.894700807887169</v>
      </c>
      <c r="G150">
        <f>IF(INDEX('DLX - EMPL'!$C151:$BB151,1,'Plumbing - EMPL Agg'!G$3)=0,NA(),INDEX('DLX - EMPL'!$C151:$BB151,1,'Plumbing - EMPL Agg'!G$3))</f>
        <v>9.3000000000000007</v>
      </c>
      <c r="H150">
        <f>IF(INDEX('DLX - EMPL'!$C151:$BB151,1,'Plumbing - EMPL Agg'!H$3)=0,NA(),INDEX('DLX - EMPL'!$C151:$BB151,1,'Plumbing - EMPL Agg'!H$3))</f>
        <v>5.5</v>
      </c>
      <c r="I150">
        <f>IF(INDEX('DLX - EMPL'!$C151:$BB151,1,'Plumbing - EMPL Agg'!I$3)=0,NA(),INDEX('DLX - EMPL'!$C151:$BB151,1,'Plumbing - EMPL Agg'!I$3))</f>
        <v>10.8</v>
      </c>
      <c r="J150">
        <f>IF(INDEX('DLX - EMPL'!$C151:$BB151,1,'Plumbing - EMPL Agg'!J$3)=0,NA(),INDEX('DLX - EMPL'!$C151:$BB151,1,'Plumbing - EMPL Agg'!J$3))</f>
        <v>4.0999999999999996</v>
      </c>
      <c r="K150">
        <f>IF(INDEX('DLX - EMPL'!$C151:$BJ151,1,'Plumbing - EMPL Agg'!K$3)=0,NA(),INDEX('DLX - EMPL'!$C151:$BJ151,1,'Plumbing - EMPL Agg'!K$3))</f>
        <v>13097</v>
      </c>
      <c r="L150">
        <f>IF(INDEX('DLX - EMPL'!$C151:$BJ151,1,'Plumbing - EMPL Agg'!L$3)=0,NA(),INDEX('DLX - EMPL'!$C151:$BJ151,1,'Plumbing - EMPL Agg'!L$3))</f>
        <v>9956</v>
      </c>
      <c r="M150">
        <f>IF(INDEX('DLX - EMPL'!$C151:$BJ151,1,'Plumbing - EMPL Agg'!M$3)=0,NA(),INDEX('DLX - EMPL'!$C151:$BJ151,1,'Plumbing - EMPL Agg'!M$3))</f>
        <v>1327</v>
      </c>
      <c r="N150">
        <f>IF(INDEX('DLX - EMPL'!$C151:$BJ151,1,'Plumbing - EMPL Agg'!N$3)=0,NA(),INDEX('DLX - EMPL'!$C151:$BJ151,1,'Plumbing - EMPL Agg'!N$3))</f>
        <v>1217</v>
      </c>
      <c r="O150" s="5">
        <f>'DLX - EMPL'!H151+'DLX - EMPL'!J151</f>
        <v>2100</v>
      </c>
      <c r="P150">
        <f>IF(INDEX('DLX - EMPL'!$C151:$BJ151,1,'Plumbing - EMPL Agg'!P$3)=0,NA(),INDEX('DLX - EMPL'!$C151:$BJ151,1,'Plumbing - EMPL Agg'!P$3))</f>
        <v>1403</v>
      </c>
      <c r="Q150">
        <f>IF(INDEX('DLX - EMPL'!$C151:$BJ151,1,'Plumbing - EMPL Agg'!Q$3)=0,NA(),INDEX('DLX - EMPL'!$C151:$BJ151,1,'Plumbing - EMPL Agg'!Q$3))</f>
        <v>1201</v>
      </c>
      <c r="R150">
        <f>IF(INDEX('DLX - EMPL'!$C151:$BJ151,1,'Plumbing - EMPL Agg'!R$3)=0,NA(),INDEX('DLX - EMPL'!$C151:$BJ151,1,'Plumbing - EMPL Agg'!R$3))</f>
        <v>1395</v>
      </c>
      <c r="S150">
        <f>IF(INDEX('DLX - EMPL'!$C151:$BJ151,1,'Plumbing - EMPL Agg'!S$3)=0,NA(),INDEX('DLX - EMPL'!$C151:$BJ151,1,'Plumbing - EMPL Agg'!S$3))</f>
        <v>876</v>
      </c>
      <c r="T150" t="e">
        <v>#N/A</v>
      </c>
      <c r="U150" t="e">
        <v>#N/A</v>
      </c>
      <c r="V150" t="e">
        <v>#N/A</v>
      </c>
      <c r="W150" t="e">
        <v>#N/A</v>
      </c>
      <c r="X150" t="e">
        <v>#N/A</v>
      </c>
      <c r="Y150" t="e">
        <v>#N/A</v>
      </c>
      <c r="Z150" t="e">
        <v>#N/A</v>
      </c>
      <c r="AA150" t="e">
        <v>#N/A</v>
      </c>
      <c r="AB150" t="e">
        <v>#N/A</v>
      </c>
    </row>
    <row r="151" spans="1:28" x14ac:dyDescent="0.25">
      <c r="A151" s="7">
        <f>'DLX - EMPL'!B152</f>
        <v>40909</v>
      </c>
      <c r="B151">
        <f>IF(INDEX('DLX - EMPL'!$C152:$BB152,1,'Plumbing - EMPL Agg'!B$3)=0,NA(),INDEX('DLX - EMPL'!$C152:$BB152,1,'Plumbing - EMPL Agg'!B$3))</f>
        <v>8.3000000000000007</v>
      </c>
      <c r="C151">
        <f>IF(INDEX('DLX - EMPL'!$C152:$BB152,1,'Plumbing - EMPL Agg'!C$3)=0,NA(),INDEX('DLX - EMPL'!$C152:$BB152,1,'Plumbing - EMPL Agg'!C$3))</f>
        <v>9</v>
      </c>
      <c r="D151">
        <f>IF(INDEX('DLX - EMPL'!$C152:$BB152,1,'Plumbing - EMPL Agg'!D$3)=0,NA(),INDEX('DLX - EMPL'!$C152:$BB152,1,'Plumbing - EMPL Agg'!D$3))</f>
        <v>17.7</v>
      </c>
      <c r="E151">
        <f>IF(INDEX('DLX - EMPL'!$C152:$BB152,1,'Plumbing - EMPL Agg'!E$3)=0,NA(),INDEX('DLX - EMPL'!$C152:$BB152,1,'Plumbing - EMPL Agg'!E$3))</f>
        <v>8.4</v>
      </c>
      <c r="F151" s="4">
        <f>'Plumbing - Trade transp utils'!H147</f>
        <v>8.7106561607542243</v>
      </c>
      <c r="G151">
        <f>IF(INDEX('DLX - EMPL'!$C152:$BB152,1,'Plumbing - EMPL Agg'!G$3)=0,NA(),INDEX('DLX - EMPL'!$C152:$BB152,1,'Plumbing - EMPL Agg'!G$3))</f>
        <v>9.5</v>
      </c>
      <c r="H151">
        <f>IF(INDEX('DLX - EMPL'!$C152:$BB152,1,'Plumbing - EMPL Agg'!H$3)=0,NA(),INDEX('DLX - EMPL'!$C152:$BB152,1,'Plumbing - EMPL Agg'!H$3))</f>
        <v>5.5</v>
      </c>
      <c r="I151">
        <f>IF(INDEX('DLX - EMPL'!$C152:$BB152,1,'Plumbing - EMPL Agg'!I$3)=0,NA(),INDEX('DLX - EMPL'!$C152:$BB152,1,'Plumbing - EMPL Agg'!I$3))</f>
        <v>12.6</v>
      </c>
      <c r="J151">
        <f>IF(INDEX('DLX - EMPL'!$C152:$BB152,1,'Plumbing - EMPL Agg'!J$3)=0,NA(),INDEX('DLX - EMPL'!$C152:$BB152,1,'Plumbing - EMPL Agg'!J$3))</f>
        <v>4.0999999999999996</v>
      </c>
      <c r="K151">
        <f>IF(INDEX('DLX - EMPL'!$C152:$BJ152,1,'Plumbing - EMPL Agg'!K$3)=0,NA(),INDEX('DLX - EMPL'!$C152:$BJ152,1,'Plumbing - EMPL Agg'!K$3))</f>
        <v>12758</v>
      </c>
      <c r="L151">
        <f>IF(INDEX('DLX - EMPL'!$C152:$BJ152,1,'Plumbing - EMPL Agg'!L$3)=0,NA(),INDEX('DLX - EMPL'!$C152:$BJ152,1,'Plumbing - EMPL Agg'!L$3))</f>
        <v>10736</v>
      </c>
      <c r="M151">
        <f>IF(INDEX('DLX - EMPL'!$C152:$BJ152,1,'Plumbing - EMPL Agg'!M$3)=0,NA(),INDEX('DLX - EMPL'!$C152:$BJ152,1,'Plumbing - EMPL Agg'!M$3))</f>
        <v>1479</v>
      </c>
      <c r="N151">
        <f>IF(INDEX('DLX - EMPL'!$C152:$BJ152,1,'Plumbing - EMPL Agg'!N$3)=0,NA(),INDEX('DLX - EMPL'!$C152:$BJ152,1,'Plumbing - EMPL Agg'!N$3))</f>
        <v>1283</v>
      </c>
      <c r="O151" s="5">
        <f>'DLX - EMPL'!H152+'DLX - EMPL'!J152</f>
        <v>2306</v>
      </c>
      <c r="P151">
        <f>IF(INDEX('DLX - EMPL'!$C152:$BJ152,1,'Plumbing - EMPL Agg'!P$3)=0,NA(),INDEX('DLX - EMPL'!$C152:$BJ152,1,'Plumbing - EMPL Agg'!P$3))</f>
        <v>1441</v>
      </c>
      <c r="Q151">
        <f>IF(INDEX('DLX - EMPL'!$C152:$BJ152,1,'Plumbing - EMPL Agg'!Q$3)=0,NA(),INDEX('DLX - EMPL'!$C152:$BJ152,1,'Plumbing - EMPL Agg'!Q$3))</f>
        <v>1214</v>
      </c>
      <c r="R151">
        <f>IF(INDEX('DLX - EMPL'!$C152:$BJ152,1,'Plumbing - EMPL Agg'!R$3)=0,NA(),INDEX('DLX - EMPL'!$C152:$BJ152,1,'Plumbing - EMPL Agg'!R$3))</f>
        <v>1647</v>
      </c>
      <c r="S151">
        <f>IF(INDEX('DLX - EMPL'!$C152:$BJ152,1,'Plumbing - EMPL Agg'!S$3)=0,NA(),INDEX('DLX - EMPL'!$C152:$BJ152,1,'Plumbing - EMPL Agg'!S$3))</f>
        <v>885</v>
      </c>
      <c r="T151" t="e">
        <v>#N/A</v>
      </c>
      <c r="U151" t="e">
        <v>#N/A</v>
      </c>
      <c r="V151" t="e">
        <v>#N/A</v>
      </c>
      <c r="W151" t="e">
        <v>#N/A</v>
      </c>
      <c r="X151" t="e">
        <v>#N/A</v>
      </c>
      <c r="Y151" t="e">
        <v>#N/A</v>
      </c>
      <c r="Z151" t="e">
        <v>#N/A</v>
      </c>
      <c r="AA151" t="e">
        <v>#N/A</v>
      </c>
      <c r="AB151" t="e">
        <v>#N/A</v>
      </c>
    </row>
    <row r="152" spans="1:28" x14ac:dyDescent="0.25">
      <c r="A152" s="7">
        <f>'DLX - EMPL'!B153</f>
        <v>40940</v>
      </c>
      <c r="B152">
        <f>IF(INDEX('DLX - EMPL'!$C153:$BB153,1,'Plumbing - EMPL Agg'!B$3)=0,NA(),INDEX('DLX - EMPL'!$C153:$BB153,1,'Plumbing - EMPL Agg'!B$3))</f>
        <v>8.3000000000000007</v>
      </c>
      <c r="C152">
        <f>IF(INDEX('DLX - EMPL'!$C153:$BB153,1,'Plumbing - EMPL Agg'!C$3)=0,NA(),INDEX('DLX - EMPL'!$C153:$BB153,1,'Plumbing - EMPL Agg'!C$3))</f>
        <v>8.8000000000000007</v>
      </c>
      <c r="D152">
        <f>IF(INDEX('DLX - EMPL'!$C153:$BB153,1,'Plumbing - EMPL Agg'!D$3)=0,NA(),INDEX('DLX - EMPL'!$C153:$BB153,1,'Plumbing - EMPL Agg'!D$3))</f>
        <v>17.100000000000001</v>
      </c>
      <c r="E152">
        <f>IF(INDEX('DLX - EMPL'!$C153:$BB153,1,'Plumbing - EMPL Agg'!E$3)=0,NA(),INDEX('DLX - EMPL'!$C153:$BB153,1,'Plumbing - EMPL Agg'!E$3))</f>
        <v>8.4</v>
      </c>
      <c r="F152" s="4">
        <f>'Plumbing - Trade transp utils'!H148</f>
        <v>8.5609438793163104</v>
      </c>
      <c r="G152">
        <f>IF(INDEX('DLX - EMPL'!$C153:$BB153,1,'Plumbing - EMPL Agg'!G$3)=0,NA(),INDEX('DLX - EMPL'!$C153:$BB153,1,'Plumbing - EMPL Agg'!G$3))</f>
        <v>10.3</v>
      </c>
      <c r="H152">
        <f>IF(INDEX('DLX - EMPL'!$C153:$BB153,1,'Plumbing - EMPL Agg'!H$3)=0,NA(),INDEX('DLX - EMPL'!$C153:$BB153,1,'Plumbing - EMPL Agg'!H$3))</f>
        <v>5.4</v>
      </c>
      <c r="I152">
        <f>IF(INDEX('DLX - EMPL'!$C153:$BB153,1,'Plumbing - EMPL Agg'!I$3)=0,NA(),INDEX('DLX - EMPL'!$C153:$BB153,1,'Plumbing - EMPL Agg'!I$3))</f>
        <v>11.6</v>
      </c>
      <c r="J152">
        <f>IF(INDEX('DLX - EMPL'!$C153:$BB153,1,'Plumbing - EMPL Agg'!J$3)=0,NA(),INDEX('DLX - EMPL'!$C153:$BB153,1,'Plumbing - EMPL Agg'!J$3))</f>
        <v>3.9</v>
      </c>
      <c r="K152">
        <f>IF(INDEX('DLX - EMPL'!$C153:$BJ153,1,'Plumbing - EMPL Agg'!K$3)=0,NA(),INDEX('DLX - EMPL'!$C153:$BJ153,1,'Plumbing - EMPL Agg'!K$3))</f>
        <v>12806</v>
      </c>
      <c r="L152">
        <f>IF(INDEX('DLX - EMPL'!$C153:$BJ153,1,'Plumbing - EMPL Agg'!L$3)=0,NA(),INDEX('DLX - EMPL'!$C153:$BJ153,1,'Plumbing - EMPL Agg'!L$3))</f>
        <v>10517</v>
      </c>
      <c r="M152">
        <f>IF(INDEX('DLX - EMPL'!$C153:$BJ153,1,'Plumbing - EMPL Agg'!M$3)=0,NA(),INDEX('DLX - EMPL'!$C153:$BJ153,1,'Plumbing - EMPL Agg'!M$3))</f>
        <v>1404</v>
      </c>
      <c r="N152">
        <f>IF(INDEX('DLX - EMPL'!$C153:$BJ153,1,'Plumbing - EMPL Agg'!N$3)=0,NA(),INDEX('DLX - EMPL'!$C153:$BJ153,1,'Plumbing - EMPL Agg'!N$3))</f>
        <v>1294</v>
      </c>
      <c r="O152" s="5">
        <f>'DLX - EMPL'!H153+'DLX - EMPL'!J153</f>
        <v>2264</v>
      </c>
      <c r="P152">
        <f>IF(INDEX('DLX - EMPL'!$C153:$BJ153,1,'Plumbing - EMPL Agg'!P$3)=0,NA(),INDEX('DLX - EMPL'!$C153:$BJ153,1,'Plumbing - EMPL Agg'!P$3))</f>
        <v>1590</v>
      </c>
      <c r="Q152">
        <f>IF(INDEX('DLX - EMPL'!$C153:$BJ153,1,'Plumbing - EMPL Agg'!Q$3)=0,NA(),INDEX('DLX - EMPL'!$C153:$BJ153,1,'Plumbing - EMPL Agg'!Q$3))</f>
        <v>1197</v>
      </c>
      <c r="R152">
        <f>IF(INDEX('DLX - EMPL'!$C153:$BJ153,1,'Plumbing - EMPL Agg'!R$3)=0,NA(),INDEX('DLX - EMPL'!$C153:$BJ153,1,'Plumbing - EMPL Agg'!R$3))</f>
        <v>1496</v>
      </c>
      <c r="S152">
        <f>IF(INDEX('DLX - EMPL'!$C153:$BJ153,1,'Plumbing - EMPL Agg'!S$3)=0,NA(),INDEX('DLX - EMPL'!$C153:$BJ153,1,'Plumbing - EMPL Agg'!S$3))</f>
        <v>836</v>
      </c>
      <c r="T152" t="e">
        <v>#N/A</v>
      </c>
      <c r="U152" t="e">
        <v>#N/A</v>
      </c>
      <c r="V152" t="e">
        <v>#N/A</v>
      </c>
      <c r="W152" t="e">
        <v>#N/A</v>
      </c>
      <c r="X152" t="e">
        <v>#N/A</v>
      </c>
      <c r="Y152" t="e">
        <v>#N/A</v>
      </c>
      <c r="Z152" t="e">
        <v>#N/A</v>
      </c>
      <c r="AA152" t="e">
        <v>#N/A</v>
      </c>
      <c r="AB152" t="e">
        <v>#N/A</v>
      </c>
    </row>
    <row r="153" spans="1:28" x14ac:dyDescent="0.25">
      <c r="A153" s="7">
        <f>'DLX - EMPL'!B154</f>
        <v>40969</v>
      </c>
      <c r="B153">
        <f>IF(INDEX('DLX - EMPL'!$C154:$BB154,1,'Plumbing - EMPL Agg'!B$3)=0,NA(),INDEX('DLX - EMPL'!$C154:$BB154,1,'Plumbing - EMPL Agg'!B$3))</f>
        <v>8.1999999999999993</v>
      </c>
      <c r="C153">
        <f>IF(INDEX('DLX - EMPL'!$C154:$BB154,1,'Plumbing - EMPL Agg'!C$3)=0,NA(),INDEX('DLX - EMPL'!$C154:$BB154,1,'Plumbing - EMPL Agg'!C$3))</f>
        <v>8.4</v>
      </c>
      <c r="D153">
        <f>IF(INDEX('DLX - EMPL'!$C154:$BB154,1,'Plumbing - EMPL Agg'!D$3)=0,NA(),INDEX('DLX - EMPL'!$C154:$BB154,1,'Plumbing - EMPL Agg'!D$3))</f>
        <v>17.2</v>
      </c>
      <c r="E153">
        <f>IF(INDEX('DLX - EMPL'!$C154:$BB154,1,'Plumbing - EMPL Agg'!E$3)=0,NA(),INDEX('DLX - EMPL'!$C154:$BB154,1,'Plumbing - EMPL Agg'!E$3))</f>
        <v>7.6</v>
      </c>
      <c r="F153" s="4">
        <f>'Plumbing - Trade transp utils'!H149</f>
        <v>8.1102598659202432</v>
      </c>
      <c r="G153">
        <f>IF(INDEX('DLX - EMPL'!$C154:$BB154,1,'Plumbing - EMPL Agg'!G$3)=0,NA(),INDEX('DLX - EMPL'!$C154:$BB154,1,'Plumbing - EMPL Agg'!G$3))</f>
        <v>9.6999999999999993</v>
      </c>
      <c r="H153">
        <f>IF(INDEX('DLX - EMPL'!$C154:$BB154,1,'Plumbing - EMPL Agg'!H$3)=0,NA(),INDEX('DLX - EMPL'!$C154:$BB154,1,'Plumbing - EMPL Agg'!H$3))</f>
        <v>5.3</v>
      </c>
      <c r="I153">
        <f>IF(INDEX('DLX - EMPL'!$C154:$BB154,1,'Plumbing - EMPL Agg'!I$3)=0,NA(),INDEX('DLX - EMPL'!$C154:$BB154,1,'Plumbing - EMPL Agg'!I$3))</f>
        <v>10.9</v>
      </c>
      <c r="J153">
        <f>IF(INDEX('DLX - EMPL'!$C154:$BB154,1,'Plumbing - EMPL Agg'!J$3)=0,NA(),INDEX('DLX - EMPL'!$C154:$BB154,1,'Plumbing - EMPL Agg'!J$3))</f>
        <v>3.7</v>
      </c>
      <c r="K153">
        <f>IF(INDEX('DLX - EMPL'!$C154:$BJ154,1,'Plumbing - EMPL Agg'!K$3)=0,NA(),INDEX('DLX - EMPL'!$C154:$BJ154,1,'Plumbing - EMPL Agg'!K$3))</f>
        <v>12673</v>
      </c>
      <c r="L153">
        <f>IF(INDEX('DLX - EMPL'!$C154:$BJ154,1,'Plumbing - EMPL Agg'!L$3)=0,NA(),INDEX('DLX - EMPL'!$C154:$BJ154,1,'Plumbing - EMPL Agg'!L$3))</f>
        <v>10106</v>
      </c>
      <c r="M153">
        <f>IF(INDEX('DLX - EMPL'!$C154:$BJ154,1,'Plumbing - EMPL Agg'!M$3)=0,NA(),INDEX('DLX - EMPL'!$C154:$BJ154,1,'Plumbing - EMPL Agg'!M$3))</f>
        <v>1431</v>
      </c>
      <c r="N153">
        <f>IF(INDEX('DLX - EMPL'!$C154:$BJ154,1,'Plumbing - EMPL Agg'!N$3)=0,NA(),INDEX('DLX - EMPL'!$C154:$BJ154,1,'Plumbing - EMPL Agg'!N$3))</f>
        <v>1164</v>
      </c>
      <c r="O153" s="5">
        <f>'DLX - EMPL'!H154+'DLX - EMPL'!J154</f>
        <v>2146</v>
      </c>
      <c r="P153">
        <f>IF(INDEX('DLX - EMPL'!$C154:$BJ154,1,'Plumbing - EMPL Agg'!P$3)=0,NA(),INDEX('DLX - EMPL'!$C154:$BJ154,1,'Plumbing - EMPL Agg'!P$3))</f>
        <v>1521</v>
      </c>
      <c r="Q153">
        <f>IF(INDEX('DLX - EMPL'!$C154:$BJ154,1,'Plumbing - EMPL Agg'!Q$3)=0,NA(),INDEX('DLX - EMPL'!$C154:$BJ154,1,'Plumbing - EMPL Agg'!Q$3))</f>
        <v>1172</v>
      </c>
      <c r="R153">
        <f>IF(INDEX('DLX - EMPL'!$C154:$BJ154,1,'Plumbing - EMPL Agg'!R$3)=0,NA(),INDEX('DLX - EMPL'!$C154:$BJ154,1,'Plumbing - EMPL Agg'!R$3))</f>
        <v>1395</v>
      </c>
      <c r="S153">
        <f>IF(INDEX('DLX - EMPL'!$C154:$BJ154,1,'Plumbing - EMPL Agg'!S$3)=0,NA(),INDEX('DLX - EMPL'!$C154:$BJ154,1,'Plumbing - EMPL Agg'!S$3))</f>
        <v>782</v>
      </c>
      <c r="T153" t="e">
        <v>#N/A</v>
      </c>
      <c r="U153" t="e">
        <v>#N/A</v>
      </c>
      <c r="V153" t="e">
        <v>#N/A</v>
      </c>
      <c r="W153" t="e">
        <v>#N/A</v>
      </c>
      <c r="X153" t="e">
        <v>#N/A</v>
      </c>
      <c r="Y153" t="e">
        <v>#N/A</v>
      </c>
      <c r="Z153" t="e">
        <v>#N/A</v>
      </c>
      <c r="AA153" t="e">
        <v>#N/A</v>
      </c>
      <c r="AB153" t="e">
        <v>#N/A</v>
      </c>
    </row>
    <row r="154" spans="1:28" x14ac:dyDescent="0.25">
      <c r="A154" s="7">
        <f>'DLX - EMPL'!B155</f>
        <v>41000</v>
      </c>
      <c r="B154">
        <f>IF(INDEX('DLX - EMPL'!$C155:$BB155,1,'Plumbing - EMPL Agg'!B$3)=0,NA(),INDEX('DLX - EMPL'!$C155:$BB155,1,'Plumbing - EMPL Agg'!B$3))</f>
        <v>8.1</v>
      </c>
      <c r="C154">
        <f>IF(INDEX('DLX - EMPL'!$C155:$BB155,1,'Plumbing - EMPL Agg'!C$3)=0,NA(),INDEX('DLX - EMPL'!$C155:$BB155,1,'Plumbing - EMPL Agg'!C$3))</f>
        <v>7.7</v>
      </c>
      <c r="D154">
        <f>IF(INDEX('DLX - EMPL'!$C155:$BB155,1,'Plumbing - EMPL Agg'!D$3)=0,NA(),INDEX('DLX - EMPL'!$C155:$BB155,1,'Plumbing - EMPL Agg'!D$3))</f>
        <v>14.5</v>
      </c>
      <c r="E154">
        <f>IF(INDEX('DLX - EMPL'!$C155:$BB155,1,'Plumbing - EMPL Agg'!E$3)=0,NA(),INDEX('DLX - EMPL'!$C155:$BB155,1,'Plumbing - EMPL Agg'!E$3))</f>
        <v>6.9</v>
      </c>
      <c r="F154" s="4">
        <f>'Plumbing - Trade transp utils'!H150</f>
        <v>7.8207523641276113</v>
      </c>
      <c r="G154">
        <f>IF(INDEX('DLX - EMPL'!$C155:$BB155,1,'Plumbing - EMPL Agg'!G$3)=0,NA(),INDEX('DLX - EMPL'!$C155:$BB155,1,'Plumbing - EMPL Agg'!G$3))</f>
        <v>8.5</v>
      </c>
      <c r="H154">
        <f>IF(INDEX('DLX - EMPL'!$C155:$BB155,1,'Plumbing - EMPL Agg'!H$3)=0,NA(),INDEX('DLX - EMPL'!$C155:$BB155,1,'Plumbing - EMPL Agg'!H$3))</f>
        <v>4.8</v>
      </c>
      <c r="I154">
        <f>IF(INDEX('DLX - EMPL'!$C155:$BB155,1,'Plumbing - EMPL Agg'!I$3)=0,NA(),INDEX('DLX - EMPL'!$C155:$BB155,1,'Plumbing - EMPL Agg'!I$3))</f>
        <v>9.8000000000000007</v>
      </c>
      <c r="J154">
        <f>IF(INDEX('DLX - EMPL'!$C155:$BB155,1,'Plumbing - EMPL Agg'!J$3)=0,NA(),INDEX('DLX - EMPL'!$C155:$BB155,1,'Plumbing - EMPL Agg'!J$3))</f>
        <v>3.7</v>
      </c>
      <c r="K154">
        <f>IF(INDEX('DLX - EMPL'!$C155:$BJ155,1,'Plumbing - EMPL Agg'!K$3)=0,NA(),INDEX('DLX - EMPL'!$C155:$BJ155,1,'Plumbing - EMPL Agg'!K$3))</f>
        <v>12500</v>
      </c>
      <c r="L154">
        <f>IF(INDEX('DLX - EMPL'!$C155:$BJ155,1,'Plumbing - EMPL Agg'!L$3)=0,NA(),INDEX('DLX - EMPL'!$C155:$BJ155,1,'Plumbing - EMPL Agg'!L$3))</f>
        <v>9197</v>
      </c>
      <c r="M154">
        <f>IF(INDEX('DLX - EMPL'!$C155:$BJ155,1,'Plumbing - EMPL Agg'!M$3)=0,NA(),INDEX('DLX - EMPL'!$C155:$BJ155,1,'Plumbing - EMPL Agg'!M$3))</f>
        <v>1156</v>
      </c>
      <c r="N154">
        <f>IF(INDEX('DLX - EMPL'!$C155:$BJ155,1,'Plumbing - EMPL Agg'!N$3)=0,NA(),INDEX('DLX - EMPL'!$C155:$BJ155,1,'Plumbing - EMPL Agg'!N$3))</f>
        <v>1046</v>
      </c>
      <c r="O154" s="5">
        <f>'DLX - EMPL'!H155+'DLX - EMPL'!J155</f>
        <v>2056</v>
      </c>
      <c r="P154">
        <f>IF(INDEX('DLX - EMPL'!$C155:$BJ155,1,'Plumbing - EMPL Agg'!P$3)=0,NA(),INDEX('DLX - EMPL'!$C155:$BJ155,1,'Plumbing - EMPL Agg'!P$3))</f>
        <v>1322</v>
      </c>
      <c r="Q154">
        <f>IF(INDEX('DLX - EMPL'!$C155:$BJ155,1,'Plumbing - EMPL Agg'!Q$3)=0,NA(),INDEX('DLX - EMPL'!$C155:$BJ155,1,'Plumbing - EMPL Agg'!Q$3))</f>
        <v>1058</v>
      </c>
      <c r="R154">
        <f>IF(INDEX('DLX - EMPL'!$C155:$BJ155,1,'Plumbing - EMPL Agg'!R$3)=0,NA(),INDEX('DLX - EMPL'!$C155:$BJ155,1,'Plumbing - EMPL Agg'!R$3))</f>
        <v>1290</v>
      </c>
      <c r="S154">
        <f>IF(INDEX('DLX - EMPL'!$C155:$BJ155,1,'Plumbing - EMPL Agg'!S$3)=0,NA(),INDEX('DLX - EMPL'!$C155:$BJ155,1,'Plumbing - EMPL Agg'!S$3))</f>
        <v>776</v>
      </c>
      <c r="T154" t="e">
        <v>#N/A</v>
      </c>
      <c r="U154" t="e">
        <v>#N/A</v>
      </c>
      <c r="V154" t="e">
        <v>#N/A</v>
      </c>
      <c r="W154" t="e">
        <v>#N/A</v>
      </c>
      <c r="X154" t="e">
        <v>#N/A</v>
      </c>
      <c r="Y154" t="e">
        <v>#N/A</v>
      </c>
      <c r="Z154" t="e">
        <v>#N/A</v>
      </c>
      <c r="AA154" t="e">
        <v>#N/A</v>
      </c>
      <c r="AB154" t="e">
        <v>#N/A</v>
      </c>
    </row>
    <row r="155" spans="1:28" x14ac:dyDescent="0.25">
      <c r="A155" s="7">
        <f>'DLX - EMPL'!B156</f>
        <v>41030</v>
      </c>
      <c r="B155">
        <f>IF(INDEX('DLX - EMPL'!$C156:$BB156,1,'Plumbing - EMPL Agg'!B$3)=0,NA(),INDEX('DLX - EMPL'!$C156:$BB156,1,'Plumbing - EMPL Agg'!B$3))</f>
        <v>8.1999999999999993</v>
      </c>
      <c r="C155">
        <f>IF(INDEX('DLX - EMPL'!$C156:$BB156,1,'Plumbing - EMPL Agg'!C$3)=0,NA(),INDEX('DLX - EMPL'!$C156:$BB156,1,'Plumbing - EMPL Agg'!C$3))</f>
        <v>7.8</v>
      </c>
      <c r="D155">
        <f>IF(INDEX('DLX - EMPL'!$C156:$BB156,1,'Plumbing - EMPL Agg'!D$3)=0,NA(),INDEX('DLX - EMPL'!$C156:$BB156,1,'Plumbing - EMPL Agg'!D$3))</f>
        <v>14.2</v>
      </c>
      <c r="E155">
        <f>IF(INDEX('DLX - EMPL'!$C156:$BB156,1,'Plumbing - EMPL Agg'!E$3)=0,NA(),INDEX('DLX - EMPL'!$C156:$BB156,1,'Plumbing - EMPL Agg'!E$3))</f>
        <v>7.1</v>
      </c>
      <c r="F155" s="4">
        <f>'Plumbing - Trade transp utils'!H151</f>
        <v>8.0193656780387439</v>
      </c>
      <c r="G155">
        <f>IF(INDEX('DLX - EMPL'!$C156:$BB156,1,'Plumbing - EMPL Agg'!G$3)=0,NA(),INDEX('DLX - EMPL'!$C156:$BB156,1,'Plumbing - EMPL Agg'!G$3))</f>
        <v>8.5</v>
      </c>
      <c r="H155">
        <f>IF(INDEX('DLX - EMPL'!$C156:$BB156,1,'Plumbing - EMPL Agg'!H$3)=0,NA(),INDEX('DLX - EMPL'!$C156:$BB156,1,'Plumbing - EMPL Agg'!H$3))</f>
        <v>5.3</v>
      </c>
      <c r="I155">
        <f>IF(INDEX('DLX - EMPL'!$C156:$BB156,1,'Plumbing - EMPL Agg'!I$3)=0,NA(),INDEX('DLX - EMPL'!$C156:$BB156,1,'Plumbing - EMPL Agg'!I$3))</f>
        <v>9.6999999999999993</v>
      </c>
      <c r="J155">
        <f>IF(INDEX('DLX - EMPL'!$C156:$BB156,1,'Plumbing - EMPL Agg'!J$3)=0,NA(),INDEX('DLX - EMPL'!$C156:$BB156,1,'Plumbing - EMPL Agg'!J$3))</f>
        <v>4.2</v>
      </c>
      <c r="K155">
        <f>IF(INDEX('DLX - EMPL'!$C156:$BJ156,1,'Plumbing - EMPL Agg'!K$3)=0,NA(),INDEX('DLX - EMPL'!$C156:$BJ156,1,'Plumbing - EMPL Agg'!K$3))</f>
        <v>12720</v>
      </c>
      <c r="L155">
        <f>IF(INDEX('DLX - EMPL'!$C156:$BJ156,1,'Plumbing - EMPL Agg'!L$3)=0,NA(),INDEX('DLX - EMPL'!$C156:$BJ156,1,'Plumbing - EMPL Agg'!L$3))</f>
        <v>9419</v>
      </c>
      <c r="M155">
        <f>IF(INDEX('DLX - EMPL'!$C156:$BJ156,1,'Plumbing - EMPL Agg'!M$3)=0,NA(),INDEX('DLX - EMPL'!$C156:$BJ156,1,'Plumbing - EMPL Agg'!M$3))</f>
        <v>1150</v>
      </c>
      <c r="N155">
        <f>IF(INDEX('DLX - EMPL'!$C156:$BJ156,1,'Plumbing - EMPL Agg'!N$3)=0,NA(),INDEX('DLX - EMPL'!$C156:$BJ156,1,'Plumbing - EMPL Agg'!N$3))</f>
        <v>1099</v>
      </c>
      <c r="O155" s="5">
        <f>'DLX - EMPL'!H156+'DLX - EMPL'!J156</f>
        <v>2134</v>
      </c>
      <c r="P155">
        <f>IF(INDEX('DLX - EMPL'!$C156:$BJ156,1,'Plumbing - EMPL Agg'!P$3)=0,NA(),INDEX('DLX - EMPL'!$C156:$BJ156,1,'Plumbing - EMPL Agg'!P$3))</f>
        <v>1296</v>
      </c>
      <c r="Q155">
        <f>IF(INDEX('DLX - EMPL'!$C156:$BJ156,1,'Plumbing - EMPL Agg'!Q$3)=0,NA(),INDEX('DLX - EMPL'!$C156:$BJ156,1,'Plumbing - EMPL Agg'!Q$3))</f>
        <v>1172</v>
      </c>
      <c r="R155">
        <f>IF(INDEX('DLX - EMPL'!$C156:$BJ156,1,'Plumbing - EMPL Agg'!R$3)=0,NA(),INDEX('DLX - EMPL'!$C156:$BJ156,1,'Plumbing - EMPL Agg'!R$3))</f>
        <v>1326</v>
      </c>
      <c r="S155">
        <f>IF(INDEX('DLX - EMPL'!$C156:$BJ156,1,'Plumbing - EMPL Agg'!S$3)=0,NA(),INDEX('DLX - EMPL'!$C156:$BJ156,1,'Plumbing - EMPL Agg'!S$3))</f>
        <v>893</v>
      </c>
      <c r="T155" t="e">
        <v>#N/A</v>
      </c>
      <c r="U155" t="e">
        <v>#N/A</v>
      </c>
      <c r="V155" t="e">
        <v>#N/A</v>
      </c>
      <c r="W155" t="e">
        <v>#N/A</v>
      </c>
      <c r="X155" t="e">
        <v>#N/A</v>
      </c>
      <c r="Y155" t="e">
        <v>#N/A</v>
      </c>
      <c r="Z155" t="e">
        <v>#N/A</v>
      </c>
      <c r="AA155" t="e">
        <v>#N/A</v>
      </c>
      <c r="AB155" t="e">
        <v>#N/A</v>
      </c>
    </row>
    <row r="156" spans="1:28" x14ac:dyDescent="0.25">
      <c r="A156" s="7">
        <f>'DLX - EMPL'!B157</f>
        <v>41061</v>
      </c>
      <c r="B156">
        <f>IF(INDEX('DLX - EMPL'!$C157:$BB157,1,'Plumbing - EMPL Agg'!B$3)=0,NA(),INDEX('DLX - EMPL'!$C157:$BB157,1,'Plumbing - EMPL Agg'!B$3))</f>
        <v>8.1999999999999993</v>
      </c>
      <c r="C156">
        <f>IF(INDEX('DLX - EMPL'!$C157:$BB157,1,'Plumbing - EMPL Agg'!C$3)=0,NA(),INDEX('DLX - EMPL'!$C157:$BB157,1,'Plumbing - EMPL Agg'!C$3))</f>
        <v>7.9</v>
      </c>
      <c r="D156">
        <f>IF(INDEX('DLX - EMPL'!$C157:$BB157,1,'Plumbing - EMPL Agg'!D$3)=0,NA(),INDEX('DLX - EMPL'!$C157:$BB157,1,'Plumbing - EMPL Agg'!D$3))</f>
        <v>12.8</v>
      </c>
      <c r="E156">
        <f>IF(INDEX('DLX - EMPL'!$C157:$BB157,1,'Plumbing - EMPL Agg'!E$3)=0,NA(),INDEX('DLX - EMPL'!$C157:$BB157,1,'Plumbing - EMPL Agg'!E$3))</f>
        <v>6.9</v>
      </c>
      <c r="F156" s="4">
        <f>'Plumbing - Trade transp utils'!H152</f>
        <v>8.0065603076092824</v>
      </c>
      <c r="G156">
        <f>IF(INDEX('DLX - EMPL'!$C157:$BB157,1,'Plumbing - EMPL Agg'!G$3)=0,NA(),INDEX('DLX - EMPL'!$C157:$BB157,1,'Plumbing - EMPL Agg'!G$3))</f>
        <v>8.9</v>
      </c>
      <c r="H156">
        <f>IF(INDEX('DLX - EMPL'!$C157:$BB157,1,'Plumbing - EMPL Agg'!H$3)=0,NA(),INDEX('DLX - EMPL'!$C157:$BB157,1,'Plumbing - EMPL Agg'!H$3))</f>
        <v>6.2</v>
      </c>
      <c r="I156">
        <f>IF(INDEX('DLX - EMPL'!$C157:$BB157,1,'Plumbing - EMPL Agg'!I$3)=0,NA(),INDEX('DLX - EMPL'!$C157:$BB157,1,'Plumbing - EMPL Agg'!I$3))</f>
        <v>9.8000000000000007</v>
      </c>
      <c r="J156">
        <f>IF(INDEX('DLX - EMPL'!$C157:$BB157,1,'Plumbing - EMPL Agg'!J$3)=0,NA(),INDEX('DLX - EMPL'!$C157:$BB157,1,'Plumbing - EMPL Agg'!J$3))</f>
        <v>5.2</v>
      </c>
      <c r="K156">
        <f>IF(INDEX('DLX - EMPL'!$C157:$BJ157,1,'Plumbing - EMPL Agg'!K$3)=0,NA(),INDEX('DLX - EMPL'!$C157:$BJ157,1,'Plumbing - EMPL Agg'!K$3))</f>
        <v>12749</v>
      </c>
      <c r="L156">
        <f>IF(INDEX('DLX - EMPL'!$C157:$BJ157,1,'Plumbing - EMPL Agg'!L$3)=0,NA(),INDEX('DLX - EMPL'!$C157:$BJ157,1,'Plumbing - EMPL Agg'!L$3))</f>
        <v>9626</v>
      </c>
      <c r="M156">
        <f>IF(INDEX('DLX - EMPL'!$C157:$BJ157,1,'Plumbing - EMPL Agg'!M$3)=0,NA(),INDEX('DLX - EMPL'!$C157:$BJ157,1,'Plumbing - EMPL Agg'!M$3))</f>
        <v>1039</v>
      </c>
      <c r="N156">
        <f>IF(INDEX('DLX - EMPL'!$C157:$BJ157,1,'Plumbing - EMPL Agg'!N$3)=0,NA(),INDEX('DLX - EMPL'!$C157:$BJ157,1,'Plumbing - EMPL Agg'!N$3))</f>
        <v>1056</v>
      </c>
      <c r="O156" s="5">
        <f>'DLX - EMPL'!H157+'DLX - EMPL'!J157</f>
        <v>2146</v>
      </c>
      <c r="P156">
        <f>IF(INDEX('DLX - EMPL'!$C157:$BJ157,1,'Plumbing - EMPL Agg'!P$3)=0,NA(),INDEX('DLX - EMPL'!$C157:$BJ157,1,'Plumbing - EMPL Agg'!P$3))</f>
        <v>1356</v>
      </c>
      <c r="Q156">
        <f>IF(INDEX('DLX - EMPL'!$C157:$BJ157,1,'Plumbing - EMPL Agg'!Q$3)=0,NA(),INDEX('DLX - EMPL'!$C157:$BJ157,1,'Plumbing - EMPL Agg'!Q$3))</f>
        <v>1368</v>
      </c>
      <c r="R156">
        <f>IF(INDEX('DLX - EMPL'!$C157:$BJ157,1,'Plumbing - EMPL Agg'!R$3)=0,NA(),INDEX('DLX - EMPL'!$C157:$BJ157,1,'Plumbing - EMPL Agg'!R$3))</f>
        <v>1407</v>
      </c>
      <c r="S156">
        <f>IF(INDEX('DLX - EMPL'!$C157:$BJ157,1,'Plumbing - EMPL Agg'!S$3)=0,NA(),INDEX('DLX - EMPL'!$C157:$BJ157,1,'Plumbing - EMPL Agg'!S$3))</f>
        <v>1077</v>
      </c>
      <c r="T156" t="e">
        <v>#N/A</v>
      </c>
      <c r="U156" t="e">
        <v>#N/A</v>
      </c>
      <c r="V156" t="e">
        <v>#N/A</v>
      </c>
      <c r="W156" t="e">
        <v>#N/A</v>
      </c>
      <c r="X156" t="e">
        <v>#N/A</v>
      </c>
      <c r="Y156" t="e">
        <v>#N/A</v>
      </c>
      <c r="Z156" t="e">
        <v>#N/A</v>
      </c>
      <c r="AA156" t="e">
        <v>#N/A</v>
      </c>
      <c r="AB156" t="e">
        <v>#N/A</v>
      </c>
    </row>
    <row r="157" spans="1:28" x14ac:dyDescent="0.25">
      <c r="A157" s="7">
        <f>'DLX - EMPL'!B158</f>
        <v>41091</v>
      </c>
      <c r="B157">
        <f>IF(INDEX('DLX - EMPL'!$C158:$BB158,1,'Plumbing - EMPL Agg'!B$3)=0,NA(),INDEX('DLX - EMPL'!$C158:$BB158,1,'Plumbing - EMPL Agg'!B$3))</f>
        <v>8.3000000000000007</v>
      </c>
      <c r="C157">
        <f>IF(INDEX('DLX - EMPL'!$C158:$BB158,1,'Plumbing - EMPL Agg'!C$3)=0,NA(),INDEX('DLX - EMPL'!$C158:$BB158,1,'Plumbing - EMPL Agg'!C$3))</f>
        <v>7.9</v>
      </c>
      <c r="D157">
        <f>IF(INDEX('DLX - EMPL'!$C158:$BB158,1,'Plumbing - EMPL Agg'!D$3)=0,NA(),INDEX('DLX - EMPL'!$C158:$BB158,1,'Plumbing - EMPL Agg'!D$3))</f>
        <v>12.3</v>
      </c>
      <c r="E157">
        <f>IF(INDEX('DLX - EMPL'!$C158:$BB158,1,'Plumbing - EMPL Agg'!E$3)=0,NA(),INDEX('DLX - EMPL'!$C158:$BB158,1,'Plumbing - EMPL Agg'!E$3))</f>
        <v>7.2</v>
      </c>
      <c r="F157" s="4">
        <f>'Plumbing - Trade transp utils'!H153</f>
        <v>8.0478833299574646</v>
      </c>
      <c r="G157">
        <f>IF(INDEX('DLX - EMPL'!$C158:$BB158,1,'Plumbing - EMPL Agg'!G$3)=0,NA(),INDEX('DLX - EMPL'!$C158:$BB158,1,'Plumbing - EMPL Agg'!G$3))</f>
        <v>9.1</v>
      </c>
      <c r="H157">
        <f>IF(INDEX('DLX - EMPL'!$C158:$BB158,1,'Plumbing - EMPL Agg'!H$3)=0,NA(),INDEX('DLX - EMPL'!$C158:$BB158,1,'Plumbing - EMPL Agg'!H$3))</f>
        <v>6.5</v>
      </c>
      <c r="I157">
        <f>IF(INDEX('DLX - EMPL'!$C158:$BB158,1,'Plumbing - EMPL Agg'!I$3)=0,NA(),INDEX('DLX - EMPL'!$C158:$BB158,1,'Plumbing - EMPL Agg'!I$3))</f>
        <v>9.6999999999999993</v>
      </c>
      <c r="J157">
        <f>IF(INDEX('DLX - EMPL'!$C158:$BB158,1,'Plumbing - EMPL Agg'!J$3)=0,NA(),INDEX('DLX - EMPL'!$C158:$BB158,1,'Plumbing - EMPL Agg'!J$3))</f>
        <v>5.8</v>
      </c>
      <c r="K157">
        <f>IF(INDEX('DLX - EMPL'!$C158:$BJ158,1,'Plumbing - EMPL Agg'!K$3)=0,NA(),INDEX('DLX - EMPL'!$C158:$BJ158,1,'Plumbing - EMPL Agg'!K$3))</f>
        <v>12794</v>
      </c>
      <c r="L157">
        <f>IF(INDEX('DLX - EMPL'!$C158:$BJ158,1,'Plumbing - EMPL Agg'!L$3)=0,NA(),INDEX('DLX - EMPL'!$C158:$BJ158,1,'Plumbing - EMPL Agg'!L$3))</f>
        <v>9692</v>
      </c>
      <c r="M157">
        <f>IF(INDEX('DLX - EMPL'!$C158:$BJ158,1,'Plumbing - EMPL Agg'!M$3)=0,NA(),INDEX('DLX - EMPL'!$C158:$BJ158,1,'Plumbing - EMPL Agg'!M$3))</f>
        <v>994</v>
      </c>
      <c r="N157">
        <f>IF(INDEX('DLX - EMPL'!$C158:$BJ158,1,'Plumbing - EMPL Agg'!N$3)=0,NA(),INDEX('DLX - EMPL'!$C158:$BJ158,1,'Plumbing - EMPL Agg'!N$3))</f>
        <v>1128</v>
      </c>
      <c r="O157" s="5">
        <f>'DLX - EMPL'!H158+'DLX - EMPL'!J158</f>
        <v>2172</v>
      </c>
      <c r="P157">
        <f>IF(INDEX('DLX - EMPL'!$C158:$BJ158,1,'Plumbing - EMPL Agg'!P$3)=0,NA(),INDEX('DLX - EMPL'!$C158:$BJ158,1,'Plumbing - EMPL Agg'!P$3))</f>
        <v>1378</v>
      </c>
      <c r="Q157">
        <f>IF(INDEX('DLX - EMPL'!$C158:$BJ158,1,'Plumbing - EMPL Agg'!Q$3)=0,NA(),INDEX('DLX - EMPL'!$C158:$BJ158,1,'Plumbing - EMPL Agg'!Q$3))</f>
        <v>1436</v>
      </c>
      <c r="R157">
        <f>IF(INDEX('DLX - EMPL'!$C158:$BJ158,1,'Plumbing - EMPL Agg'!R$3)=0,NA(),INDEX('DLX - EMPL'!$C158:$BJ158,1,'Plumbing - EMPL Agg'!R$3))</f>
        <v>1420</v>
      </c>
      <c r="S157">
        <f>IF(INDEX('DLX - EMPL'!$C158:$BJ158,1,'Plumbing - EMPL Agg'!S$3)=0,NA(),INDEX('DLX - EMPL'!$C158:$BJ158,1,'Plumbing - EMPL Agg'!S$3))</f>
        <v>1182</v>
      </c>
      <c r="T157" t="e">
        <v>#N/A</v>
      </c>
      <c r="U157" t="e">
        <v>#N/A</v>
      </c>
      <c r="V157" t="e">
        <v>#N/A</v>
      </c>
      <c r="W157" t="e">
        <v>#N/A</v>
      </c>
      <c r="X157" t="e">
        <v>#N/A</v>
      </c>
      <c r="Y157" t="e">
        <v>#N/A</v>
      </c>
      <c r="Z157" t="e">
        <v>#N/A</v>
      </c>
      <c r="AA157" t="e">
        <v>#N/A</v>
      </c>
      <c r="AB157" t="e">
        <v>#N/A</v>
      </c>
    </row>
    <row r="158" spans="1:28" x14ac:dyDescent="0.25">
      <c r="A158" s="7">
        <f>'DLX - EMPL'!B159</f>
        <v>41122</v>
      </c>
      <c r="B158" t="e">
        <f>IF(INDEX('DLX - EMPL'!$C159:$BB159,1,'Plumbing - EMPL Agg'!B$3)=0,NA(),INDEX('DLX - EMPL'!$C159:$BB159,1,'Plumbing - EMPL Agg'!B$3))</f>
        <v>#N/A</v>
      </c>
      <c r="C158" t="e">
        <f>IF(INDEX('DLX - EMPL'!$C159:$BB159,1,'Plumbing - EMPL Agg'!C$3)=0,NA(),INDEX('DLX - EMPL'!$C159:$BB159,1,'Plumbing - EMPL Agg'!C$3))</f>
        <v>#N/A</v>
      </c>
      <c r="D158" t="e">
        <f>IF(INDEX('DLX - EMPL'!$C159:$BB159,1,'Plumbing - EMPL Agg'!D$3)=0,NA(),INDEX('DLX - EMPL'!$C159:$BB159,1,'Plumbing - EMPL Agg'!D$3))</f>
        <v>#N/A</v>
      </c>
      <c r="E158" t="e">
        <f>IF(INDEX('DLX - EMPL'!$C159:$BB159,1,'Plumbing - EMPL Agg'!E$3)=0,NA(),INDEX('DLX - EMPL'!$C159:$BB159,1,'Plumbing - EMPL Agg'!E$3))</f>
        <v>#N/A</v>
      </c>
      <c r="F158" s="4" t="e">
        <f>'Plumbing - Trade transp utils'!H154</f>
        <v>#N/A</v>
      </c>
      <c r="G158" t="e">
        <f>IF(INDEX('DLX - EMPL'!$C159:$BB159,1,'Plumbing - EMPL Agg'!G$3)=0,NA(),INDEX('DLX - EMPL'!$C159:$BB159,1,'Plumbing - EMPL Agg'!G$3))</f>
        <v>#N/A</v>
      </c>
      <c r="H158" t="e">
        <f>IF(INDEX('DLX - EMPL'!$C159:$BB159,1,'Plumbing - EMPL Agg'!H$3)=0,NA(),INDEX('DLX - EMPL'!$C159:$BB159,1,'Plumbing - EMPL Agg'!H$3))</f>
        <v>#N/A</v>
      </c>
      <c r="I158" t="e">
        <f>IF(INDEX('DLX - EMPL'!$C159:$BB159,1,'Plumbing - EMPL Agg'!I$3)=0,NA(),INDEX('DLX - EMPL'!$C159:$BB159,1,'Plumbing - EMPL Agg'!I$3))</f>
        <v>#N/A</v>
      </c>
      <c r="J158" t="e">
        <f>IF(INDEX('DLX - EMPL'!$C159:$BB159,1,'Plumbing - EMPL Agg'!J$3)=0,NA(),INDEX('DLX - EMPL'!$C159:$BB159,1,'Plumbing - EMPL Agg'!J$3))</f>
        <v>#N/A</v>
      </c>
      <c r="K158" t="e">
        <f>IF(INDEX('DLX - EMPL'!$C159:$BJ159,1,'Plumbing - EMPL Agg'!K$3)=0,NA(),INDEX('DLX - EMPL'!$C159:$BJ159,1,'Plumbing - EMPL Agg'!K$3))</f>
        <v>#N/A</v>
      </c>
      <c r="L158" t="e">
        <f>IF(INDEX('DLX - EMPL'!$C159:$BJ159,1,'Plumbing - EMPL Agg'!L$3)=0,NA(),INDEX('DLX - EMPL'!$C159:$BJ159,1,'Plumbing - EMPL Agg'!L$3))</f>
        <v>#N/A</v>
      </c>
      <c r="M158" t="e">
        <f>IF(INDEX('DLX - EMPL'!$C159:$BJ159,1,'Plumbing - EMPL Agg'!M$3)=0,NA(),INDEX('DLX - EMPL'!$C159:$BJ159,1,'Plumbing - EMPL Agg'!M$3))</f>
        <v>#N/A</v>
      </c>
      <c r="N158" t="e">
        <f>IF(INDEX('DLX - EMPL'!$C159:$BJ159,1,'Plumbing - EMPL Agg'!N$3)=0,NA(),INDEX('DLX - EMPL'!$C159:$BJ159,1,'Plumbing - EMPL Agg'!N$3))</f>
        <v>#N/A</v>
      </c>
      <c r="O158" s="5" t="e">
        <f>'DLX - EMPL'!H159+'DLX - EMPL'!J159</f>
        <v>#N/A</v>
      </c>
      <c r="P158" t="e">
        <f>IF(INDEX('DLX - EMPL'!$C159:$BJ159,1,'Plumbing - EMPL Agg'!P$3)=0,NA(),INDEX('DLX - EMPL'!$C159:$BJ159,1,'Plumbing - EMPL Agg'!P$3))</f>
        <v>#N/A</v>
      </c>
      <c r="Q158" t="e">
        <f>IF(INDEX('DLX - EMPL'!$C159:$BJ159,1,'Plumbing - EMPL Agg'!Q$3)=0,NA(),INDEX('DLX - EMPL'!$C159:$BJ159,1,'Plumbing - EMPL Agg'!Q$3))</f>
        <v>#N/A</v>
      </c>
      <c r="R158" t="e">
        <f>IF(INDEX('DLX - EMPL'!$C159:$BJ159,1,'Plumbing - EMPL Agg'!R$3)=0,NA(),INDEX('DLX - EMPL'!$C159:$BJ159,1,'Plumbing - EMPL Agg'!R$3))</f>
        <v>#N/A</v>
      </c>
      <c r="S158" t="e">
        <f>IF(INDEX('DLX - EMPL'!$C159:$BJ159,1,'Plumbing - EMPL Agg'!S$3)=0,NA(),INDEX('DLX - EMPL'!$C159:$BJ159,1,'Plumbing - EMPL Agg'!S$3))</f>
        <v>#N/A</v>
      </c>
      <c r="T158" t="e">
        <v>#N/A</v>
      </c>
      <c r="U158" t="e">
        <v>#N/A</v>
      </c>
      <c r="V158" t="e">
        <v>#N/A</v>
      </c>
      <c r="W158" t="e">
        <v>#N/A</v>
      </c>
      <c r="X158" t="e">
        <v>#N/A</v>
      </c>
      <c r="Y158" t="e">
        <v>#N/A</v>
      </c>
      <c r="Z158" t="e">
        <v>#N/A</v>
      </c>
      <c r="AA158" t="e">
        <v>#N/A</v>
      </c>
      <c r="AB158" t="e">
        <v>#N/A</v>
      </c>
    </row>
    <row r="159" spans="1:28" x14ac:dyDescent="0.25">
      <c r="A159" s="7">
        <f>'DLX - EMPL'!B160</f>
        <v>41153</v>
      </c>
      <c r="B159" t="e">
        <f>IF(INDEX('DLX - EMPL'!$C160:$BB160,1,'Plumbing - EMPL Agg'!B$3)=0,NA(),INDEX('DLX - EMPL'!$C160:$BB160,1,'Plumbing - EMPL Agg'!B$3))</f>
        <v>#N/A</v>
      </c>
      <c r="C159" t="e">
        <f>IF(INDEX('DLX - EMPL'!$C160:$BB160,1,'Plumbing - EMPL Agg'!C$3)=0,NA(),INDEX('DLX - EMPL'!$C160:$BB160,1,'Plumbing - EMPL Agg'!C$3))</f>
        <v>#N/A</v>
      </c>
      <c r="D159" t="e">
        <f>IF(INDEX('DLX - EMPL'!$C160:$BB160,1,'Plumbing - EMPL Agg'!D$3)=0,NA(),INDEX('DLX - EMPL'!$C160:$BB160,1,'Plumbing - EMPL Agg'!D$3))</f>
        <v>#N/A</v>
      </c>
      <c r="E159" t="e">
        <f>IF(INDEX('DLX - EMPL'!$C160:$BB160,1,'Plumbing - EMPL Agg'!E$3)=0,NA(),INDEX('DLX - EMPL'!$C160:$BB160,1,'Plumbing - EMPL Agg'!E$3))</f>
        <v>#N/A</v>
      </c>
      <c r="F159" s="4" t="e">
        <f>'Plumbing - Trade transp utils'!H155</f>
        <v>#N/A</v>
      </c>
      <c r="G159" t="e">
        <f>IF(INDEX('DLX - EMPL'!$C160:$BB160,1,'Plumbing - EMPL Agg'!G$3)=0,NA(),INDEX('DLX - EMPL'!$C160:$BB160,1,'Plumbing - EMPL Agg'!G$3))</f>
        <v>#N/A</v>
      </c>
      <c r="H159" t="e">
        <f>IF(INDEX('DLX - EMPL'!$C160:$BB160,1,'Plumbing - EMPL Agg'!H$3)=0,NA(),INDEX('DLX - EMPL'!$C160:$BB160,1,'Plumbing - EMPL Agg'!H$3))</f>
        <v>#N/A</v>
      </c>
      <c r="I159" t="e">
        <f>IF(INDEX('DLX - EMPL'!$C160:$BB160,1,'Plumbing - EMPL Agg'!I$3)=0,NA(),INDEX('DLX - EMPL'!$C160:$BB160,1,'Plumbing - EMPL Agg'!I$3))</f>
        <v>#N/A</v>
      </c>
      <c r="J159" t="e">
        <f>IF(INDEX('DLX - EMPL'!$C160:$BB160,1,'Plumbing - EMPL Agg'!J$3)=0,NA(),INDEX('DLX - EMPL'!$C160:$BB160,1,'Plumbing - EMPL Agg'!J$3))</f>
        <v>#N/A</v>
      </c>
      <c r="K159" t="e">
        <f>IF(INDEX('DLX - EMPL'!$C160:$BJ160,1,'Plumbing - EMPL Agg'!K$3)=0,NA(),INDEX('DLX - EMPL'!$C160:$BJ160,1,'Plumbing - EMPL Agg'!K$3))</f>
        <v>#N/A</v>
      </c>
      <c r="L159" t="e">
        <f>IF(INDEX('DLX - EMPL'!$C160:$BJ160,1,'Plumbing - EMPL Agg'!L$3)=0,NA(),INDEX('DLX - EMPL'!$C160:$BJ160,1,'Plumbing - EMPL Agg'!L$3))</f>
        <v>#N/A</v>
      </c>
      <c r="M159" t="e">
        <f>IF(INDEX('DLX - EMPL'!$C160:$BJ160,1,'Plumbing - EMPL Agg'!M$3)=0,NA(),INDEX('DLX - EMPL'!$C160:$BJ160,1,'Plumbing - EMPL Agg'!M$3))</f>
        <v>#N/A</v>
      </c>
      <c r="N159" t="e">
        <f>IF(INDEX('DLX - EMPL'!$C160:$BJ160,1,'Plumbing - EMPL Agg'!N$3)=0,NA(),INDEX('DLX - EMPL'!$C160:$BJ160,1,'Plumbing - EMPL Agg'!N$3))</f>
        <v>#N/A</v>
      </c>
      <c r="O159" s="5" t="e">
        <f>'DLX - EMPL'!H160+'DLX - EMPL'!J160</f>
        <v>#N/A</v>
      </c>
      <c r="P159" t="e">
        <f>IF(INDEX('DLX - EMPL'!$C160:$BJ160,1,'Plumbing - EMPL Agg'!P$3)=0,NA(),INDEX('DLX - EMPL'!$C160:$BJ160,1,'Plumbing - EMPL Agg'!P$3))</f>
        <v>#N/A</v>
      </c>
      <c r="Q159" t="e">
        <f>IF(INDEX('DLX - EMPL'!$C160:$BJ160,1,'Plumbing - EMPL Agg'!Q$3)=0,NA(),INDEX('DLX - EMPL'!$C160:$BJ160,1,'Plumbing - EMPL Agg'!Q$3))</f>
        <v>#N/A</v>
      </c>
      <c r="R159" t="e">
        <f>IF(INDEX('DLX - EMPL'!$C160:$BJ160,1,'Plumbing - EMPL Agg'!R$3)=0,NA(),INDEX('DLX - EMPL'!$C160:$BJ160,1,'Plumbing - EMPL Agg'!R$3))</f>
        <v>#N/A</v>
      </c>
      <c r="S159" t="e">
        <f>IF(INDEX('DLX - EMPL'!$C160:$BJ160,1,'Plumbing - EMPL Agg'!S$3)=0,NA(),INDEX('DLX - EMPL'!$C160:$BJ160,1,'Plumbing - EMPL Agg'!S$3))</f>
        <v>#N/A</v>
      </c>
      <c r="T159" t="e">
        <v>#N/A</v>
      </c>
      <c r="U159" t="e">
        <v>#N/A</v>
      </c>
      <c r="V159" t="e">
        <v>#N/A</v>
      </c>
      <c r="W159" t="e">
        <v>#N/A</v>
      </c>
      <c r="X159" t="e">
        <v>#N/A</v>
      </c>
      <c r="Y159" t="e">
        <v>#N/A</v>
      </c>
      <c r="Z159" t="e">
        <v>#N/A</v>
      </c>
      <c r="AA159" t="e">
        <v>#N/A</v>
      </c>
      <c r="AB159" t="e">
        <v>#N/A</v>
      </c>
    </row>
    <row r="160" spans="1:28" x14ac:dyDescent="0.25">
      <c r="A160" s="7">
        <f>'DLX - EMPL'!B161</f>
        <v>41183</v>
      </c>
      <c r="B160" t="e">
        <f>IF(INDEX('DLX - EMPL'!$C161:$BB161,1,'Plumbing - EMPL Agg'!B$3)=0,NA(),INDEX('DLX - EMPL'!$C161:$BB161,1,'Plumbing - EMPL Agg'!B$3))</f>
        <v>#N/A</v>
      </c>
      <c r="C160" t="e">
        <f>IF(INDEX('DLX - EMPL'!$C161:$BB161,1,'Plumbing - EMPL Agg'!C$3)=0,NA(),INDEX('DLX - EMPL'!$C161:$BB161,1,'Plumbing - EMPL Agg'!C$3))</f>
        <v>#N/A</v>
      </c>
      <c r="D160" t="e">
        <f>IF(INDEX('DLX - EMPL'!$C161:$BB161,1,'Plumbing - EMPL Agg'!D$3)=0,NA(),INDEX('DLX - EMPL'!$C161:$BB161,1,'Plumbing - EMPL Agg'!D$3))</f>
        <v>#N/A</v>
      </c>
      <c r="E160" t="e">
        <f>IF(INDEX('DLX - EMPL'!$C161:$BB161,1,'Plumbing - EMPL Agg'!E$3)=0,NA(),INDEX('DLX - EMPL'!$C161:$BB161,1,'Plumbing - EMPL Agg'!E$3))</f>
        <v>#N/A</v>
      </c>
      <c r="F160" s="4" t="e">
        <f>'Plumbing - Trade transp utils'!H156</f>
        <v>#N/A</v>
      </c>
      <c r="G160" t="e">
        <f>IF(INDEX('DLX - EMPL'!$C161:$BB161,1,'Plumbing - EMPL Agg'!G$3)=0,NA(),INDEX('DLX - EMPL'!$C161:$BB161,1,'Plumbing - EMPL Agg'!G$3))</f>
        <v>#N/A</v>
      </c>
      <c r="H160" t="e">
        <f>IF(INDEX('DLX - EMPL'!$C161:$BB161,1,'Plumbing - EMPL Agg'!H$3)=0,NA(),INDEX('DLX - EMPL'!$C161:$BB161,1,'Plumbing - EMPL Agg'!H$3))</f>
        <v>#N/A</v>
      </c>
      <c r="I160" t="e">
        <f>IF(INDEX('DLX - EMPL'!$C161:$BB161,1,'Plumbing - EMPL Agg'!I$3)=0,NA(),INDEX('DLX - EMPL'!$C161:$BB161,1,'Plumbing - EMPL Agg'!I$3))</f>
        <v>#N/A</v>
      </c>
      <c r="J160" t="e">
        <f>IF(INDEX('DLX - EMPL'!$C161:$BB161,1,'Plumbing - EMPL Agg'!J$3)=0,NA(),INDEX('DLX - EMPL'!$C161:$BB161,1,'Plumbing - EMPL Agg'!J$3))</f>
        <v>#N/A</v>
      </c>
      <c r="K160" t="e">
        <f>IF(INDEX('DLX - EMPL'!$C161:$BJ161,1,'Plumbing - EMPL Agg'!K$3)=0,NA(),INDEX('DLX - EMPL'!$C161:$BJ161,1,'Plumbing - EMPL Agg'!K$3))</f>
        <v>#N/A</v>
      </c>
      <c r="L160" t="e">
        <f>IF(INDEX('DLX - EMPL'!$C161:$BJ161,1,'Plumbing - EMPL Agg'!L$3)=0,NA(),INDEX('DLX - EMPL'!$C161:$BJ161,1,'Plumbing - EMPL Agg'!L$3))</f>
        <v>#N/A</v>
      </c>
      <c r="M160" t="e">
        <f>IF(INDEX('DLX - EMPL'!$C161:$BJ161,1,'Plumbing - EMPL Agg'!M$3)=0,NA(),INDEX('DLX - EMPL'!$C161:$BJ161,1,'Plumbing - EMPL Agg'!M$3))</f>
        <v>#N/A</v>
      </c>
      <c r="N160" t="e">
        <f>IF(INDEX('DLX - EMPL'!$C161:$BJ161,1,'Plumbing - EMPL Agg'!N$3)=0,NA(),INDEX('DLX - EMPL'!$C161:$BJ161,1,'Plumbing - EMPL Agg'!N$3))</f>
        <v>#N/A</v>
      </c>
      <c r="O160" s="5" t="e">
        <f>'DLX - EMPL'!H161+'DLX - EMPL'!J161</f>
        <v>#N/A</v>
      </c>
      <c r="P160" t="e">
        <f>IF(INDEX('DLX - EMPL'!$C161:$BJ161,1,'Plumbing - EMPL Agg'!P$3)=0,NA(),INDEX('DLX - EMPL'!$C161:$BJ161,1,'Plumbing - EMPL Agg'!P$3))</f>
        <v>#N/A</v>
      </c>
      <c r="Q160" t="e">
        <f>IF(INDEX('DLX - EMPL'!$C161:$BJ161,1,'Plumbing - EMPL Agg'!Q$3)=0,NA(),INDEX('DLX - EMPL'!$C161:$BJ161,1,'Plumbing - EMPL Agg'!Q$3))</f>
        <v>#N/A</v>
      </c>
      <c r="R160" t="e">
        <f>IF(INDEX('DLX - EMPL'!$C161:$BJ161,1,'Plumbing - EMPL Agg'!R$3)=0,NA(),INDEX('DLX - EMPL'!$C161:$BJ161,1,'Plumbing - EMPL Agg'!R$3))</f>
        <v>#N/A</v>
      </c>
      <c r="S160" t="e">
        <f>IF(INDEX('DLX - EMPL'!$C161:$BJ161,1,'Plumbing - EMPL Agg'!S$3)=0,NA(),INDEX('DLX - EMPL'!$C161:$BJ161,1,'Plumbing - EMPL Agg'!S$3))</f>
        <v>#N/A</v>
      </c>
      <c r="T160" t="e">
        <v>#N/A</v>
      </c>
      <c r="U160" t="e">
        <v>#N/A</v>
      </c>
      <c r="V160" t="e">
        <v>#N/A</v>
      </c>
      <c r="W160" t="e">
        <v>#N/A</v>
      </c>
      <c r="X160" t="e">
        <v>#N/A</v>
      </c>
      <c r="Y160" t="e">
        <v>#N/A</v>
      </c>
      <c r="Z160" t="e">
        <v>#N/A</v>
      </c>
      <c r="AA160" t="e">
        <v>#N/A</v>
      </c>
      <c r="AB160" t="e">
        <v>#N/A</v>
      </c>
    </row>
    <row r="161" spans="1:28" x14ac:dyDescent="0.25">
      <c r="A161" s="7">
        <f>'DLX - EMPL'!B162</f>
        <v>41214</v>
      </c>
      <c r="B161" t="e">
        <f>IF(INDEX('DLX - EMPL'!$C162:$BB162,1,'Plumbing - EMPL Agg'!B$3)=0,NA(),INDEX('DLX - EMPL'!$C162:$BB162,1,'Plumbing - EMPL Agg'!B$3))</f>
        <v>#N/A</v>
      </c>
      <c r="C161" t="e">
        <f>IF(INDEX('DLX - EMPL'!$C162:$BB162,1,'Plumbing - EMPL Agg'!C$3)=0,NA(),INDEX('DLX - EMPL'!$C162:$BB162,1,'Plumbing - EMPL Agg'!C$3))</f>
        <v>#N/A</v>
      </c>
      <c r="D161" t="e">
        <f>IF(INDEX('DLX - EMPL'!$C162:$BB162,1,'Plumbing - EMPL Agg'!D$3)=0,NA(),INDEX('DLX - EMPL'!$C162:$BB162,1,'Plumbing - EMPL Agg'!D$3))</f>
        <v>#N/A</v>
      </c>
      <c r="E161" t="e">
        <f>IF(INDEX('DLX - EMPL'!$C162:$BB162,1,'Plumbing - EMPL Agg'!E$3)=0,NA(),INDEX('DLX - EMPL'!$C162:$BB162,1,'Plumbing - EMPL Agg'!E$3))</f>
        <v>#N/A</v>
      </c>
      <c r="F161" s="4" t="e">
        <f>'Plumbing - Trade transp utils'!H157</f>
        <v>#N/A</v>
      </c>
      <c r="G161" t="e">
        <f>IF(INDEX('DLX - EMPL'!$C162:$BB162,1,'Plumbing - EMPL Agg'!G$3)=0,NA(),INDEX('DLX - EMPL'!$C162:$BB162,1,'Plumbing - EMPL Agg'!G$3))</f>
        <v>#N/A</v>
      </c>
      <c r="H161" t="e">
        <f>IF(INDEX('DLX - EMPL'!$C162:$BB162,1,'Plumbing - EMPL Agg'!H$3)=0,NA(),INDEX('DLX - EMPL'!$C162:$BB162,1,'Plumbing - EMPL Agg'!H$3))</f>
        <v>#N/A</v>
      </c>
      <c r="I161" t="e">
        <f>IF(INDEX('DLX - EMPL'!$C162:$BB162,1,'Plumbing - EMPL Agg'!I$3)=0,NA(),INDEX('DLX - EMPL'!$C162:$BB162,1,'Plumbing - EMPL Agg'!I$3))</f>
        <v>#N/A</v>
      </c>
      <c r="J161" t="e">
        <f>IF(INDEX('DLX - EMPL'!$C162:$BB162,1,'Plumbing - EMPL Agg'!J$3)=0,NA(),INDEX('DLX - EMPL'!$C162:$BB162,1,'Plumbing - EMPL Agg'!J$3))</f>
        <v>#N/A</v>
      </c>
      <c r="K161" t="e">
        <f>IF(INDEX('DLX - EMPL'!$C162:$BJ162,1,'Plumbing - EMPL Agg'!K$3)=0,NA(),INDEX('DLX - EMPL'!$C162:$BJ162,1,'Plumbing - EMPL Agg'!K$3))</f>
        <v>#N/A</v>
      </c>
      <c r="L161" t="e">
        <f>IF(INDEX('DLX - EMPL'!$C162:$BJ162,1,'Plumbing - EMPL Agg'!L$3)=0,NA(),INDEX('DLX - EMPL'!$C162:$BJ162,1,'Plumbing - EMPL Agg'!L$3))</f>
        <v>#N/A</v>
      </c>
      <c r="M161" t="e">
        <f>IF(INDEX('DLX - EMPL'!$C162:$BJ162,1,'Plumbing - EMPL Agg'!M$3)=0,NA(),INDEX('DLX - EMPL'!$C162:$BJ162,1,'Plumbing - EMPL Agg'!M$3))</f>
        <v>#N/A</v>
      </c>
      <c r="N161" t="e">
        <f>IF(INDEX('DLX - EMPL'!$C162:$BJ162,1,'Plumbing - EMPL Agg'!N$3)=0,NA(),INDEX('DLX - EMPL'!$C162:$BJ162,1,'Plumbing - EMPL Agg'!N$3))</f>
        <v>#N/A</v>
      </c>
      <c r="O161" s="5" t="e">
        <f>'DLX - EMPL'!H162+'DLX - EMPL'!J162</f>
        <v>#N/A</v>
      </c>
      <c r="P161" t="e">
        <f>IF(INDEX('DLX - EMPL'!$C162:$BJ162,1,'Plumbing - EMPL Agg'!P$3)=0,NA(),INDEX('DLX - EMPL'!$C162:$BJ162,1,'Plumbing - EMPL Agg'!P$3))</f>
        <v>#N/A</v>
      </c>
      <c r="Q161" t="e">
        <f>IF(INDEX('DLX - EMPL'!$C162:$BJ162,1,'Plumbing - EMPL Agg'!Q$3)=0,NA(),INDEX('DLX - EMPL'!$C162:$BJ162,1,'Plumbing - EMPL Agg'!Q$3))</f>
        <v>#N/A</v>
      </c>
      <c r="R161" t="e">
        <f>IF(INDEX('DLX - EMPL'!$C162:$BJ162,1,'Plumbing - EMPL Agg'!R$3)=0,NA(),INDEX('DLX - EMPL'!$C162:$BJ162,1,'Plumbing - EMPL Agg'!R$3))</f>
        <v>#N/A</v>
      </c>
      <c r="S161" t="e">
        <f>IF(INDEX('DLX - EMPL'!$C162:$BJ162,1,'Plumbing - EMPL Agg'!S$3)=0,NA(),INDEX('DLX - EMPL'!$C162:$BJ162,1,'Plumbing - EMPL Agg'!S$3))</f>
        <v>#N/A</v>
      </c>
      <c r="T161" t="e">
        <v>#N/A</v>
      </c>
      <c r="U161" t="e">
        <v>#N/A</v>
      </c>
      <c r="V161" t="e">
        <v>#N/A</v>
      </c>
      <c r="W161" t="e">
        <v>#N/A</v>
      </c>
      <c r="X161" t="e">
        <v>#N/A</v>
      </c>
      <c r="Y161" t="e">
        <v>#N/A</v>
      </c>
      <c r="Z161" t="e">
        <v>#N/A</v>
      </c>
      <c r="AA161" t="e">
        <v>#N/A</v>
      </c>
      <c r="AB161" t="e">
        <v>#N/A</v>
      </c>
    </row>
    <row r="162" spans="1:28" x14ac:dyDescent="0.25">
      <c r="A162" s="7">
        <f>'DLX - EMPL'!B163</f>
        <v>41244</v>
      </c>
      <c r="B162" t="e">
        <f>IF(INDEX('DLX - EMPL'!$C163:$BB163,1,'Plumbing - EMPL Agg'!B$3)=0,NA(),INDEX('DLX - EMPL'!$C163:$BB163,1,'Plumbing - EMPL Agg'!B$3))</f>
        <v>#N/A</v>
      </c>
      <c r="C162" t="e">
        <f>IF(INDEX('DLX - EMPL'!$C163:$BB163,1,'Plumbing - EMPL Agg'!C$3)=0,NA(),INDEX('DLX - EMPL'!$C163:$BB163,1,'Plumbing - EMPL Agg'!C$3))</f>
        <v>#N/A</v>
      </c>
      <c r="D162" t="e">
        <f>IF(INDEX('DLX - EMPL'!$C163:$BB163,1,'Plumbing - EMPL Agg'!D$3)=0,NA(),INDEX('DLX - EMPL'!$C163:$BB163,1,'Plumbing - EMPL Agg'!D$3))</f>
        <v>#N/A</v>
      </c>
      <c r="E162" t="e">
        <f>IF(INDEX('DLX - EMPL'!$C163:$BB163,1,'Plumbing - EMPL Agg'!E$3)=0,NA(),INDEX('DLX - EMPL'!$C163:$BB163,1,'Plumbing - EMPL Agg'!E$3))</f>
        <v>#N/A</v>
      </c>
      <c r="F162" s="4" t="e">
        <f>'Plumbing - Trade transp utils'!H158</f>
        <v>#N/A</v>
      </c>
      <c r="G162" t="e">
        <f>IF(INDEX('DLX - EMPL'!$C163:$BB163,1,'Plumbing - EMPL Agg'!G$3)=0,NA(),INDEX('DLX - EMPL'!$C163:$BB163,1,'Plumbing - EMPL Agg'!G$3))</f>
        <v>#N/A</v>
      </c>
      <c r="H162" t="e">
        <f>IF(INDEX('DLX - EMPL'!$C163:$BB163,1,'Plumbing - EMPL Agg'!H$3)=0,NA(),INDEX('DLX - EMPL'!$C163:$BB163,1,'Plumbing - EMPL Agg'!H$3))</f>
        <v>#N/A</v>
      </c>
      <c r="I162" t="e">
        <f>IF(INDEX('DLX - EMPL'!$C163:$BB163,1,'Plumbing - EMPL Agg'!I$3)=0,NA(),INDEX('DLX - EMPL'!$C163:$BB163,1,'Plumbing - EMPL Agg'!I$3))</f>
        <v>#N/A</v>
      </c>
      <c r="J162" t="e">
        <f>IF(INDEX('DLX - EMPL'!$C163:$BB163,1,'Plumbing - EMPL Agg'!J$3)=0,NA(),INDEX('DLX - EMPL'!$C163:$BB163,1,'Plumbing - EMPL Agg'!J$3))</f>
        <v>#N/A</v>
      </c>
      <c r="K162" t="e">
        <f>IF(INDEX('DLX - EMPL'!$C163:$BJ163,1,'Plumbing - EMPL Agg'!K$3)=0,NA(),INDEX('DLX - EMPL'!$C163:$BJ163,1,'Plumbing - EMPL Agg'!K$3))</f>
        <v>#N/A</v>
      </c>
      <c r="L162" t="e">
        <f>IF(INDEX('DLX - EMPL'!$C163:$BJ163,1,'Plumbing - EMPL Agg'!L$3)=0,NA(),INDEX('DLX - EMPL'!$C163:$BJ163,1,'Plumbing - EMPL Agg'!L$3))</f>
        <v>#N/A</v>
      </c>
      <c r="M162" t="e">
        <f>IF(INDEX('DLX - EMPL'!$C163:$BJ163,1,'Plumbing - EMPL Agg'!M$3)=0,NA(),INDEX('DLX - EMPL'!$C163:$BJ163,1,'Plumbing - EMPL Agg'!M$3))</f>
        <v>#N/A</v>
      </c>
      <c r="N162" t="e">
        <f>IF(INDEX('DLX - EMPL'!$C163:$BJ163,1,'Plumbing - EMPL Agg'!N$3)=0,NA(),INDEX('DLX - EMPL'!$C163:$BJ163,1,'Plumbing - EMPL Agg'!N$3))</f>
        <v>#N/A</v>
      </c>
      <c r="O162" s="5" t="e">
        <f>'DLX - EMPL'!H163+'DLX - EMPL'!J163</f>
        <v>#N/A</v>
      </c>
      <c r="P162" t="e">
        <f>IF(INDEX('DLX - EMPL'!$C163:$BJ163,1,'Plumbing - EMPL Agg'!P$3)=0,NA(),INDEX('DLX - EMPL'!$C163:$BJ163,1,'Plumbing - EMPL Agg'!P$3))</f>
        <v>#N/A</v>
      </c>
      <c r="Q162" t="e">
        <f>IF(INDEX('DLX - EMPL'!$C163:$BJ163,1,'Plumbing - EMPL Agg'!Q$3)=0,NA(),INDEX('DLX - EMPL'!$C163:$BJ163,1,'Plumbing - EMPL Agg'!Q$3))</f>
        <v>#N/A</v>
      </c>
      <c r="R162" t="e">
        <f>IF(INDEX('DLX - EMPL'!$C163:$BJ163,1,'Plumbing - EMPL Agg'!R$3)=0,NA(),INDEX('DLX - EMPL'!$C163:$BJ163,1,'Plumbing - EMPL Agg'!R$3))</f>
        <v>#N/A</v>
      </c>
      <c r="S162" t="e">
        <f>IF(INDEX('DLX - EMPL'!$C163:$BJ163,1,'Plumbing - EMPL Agg'!S$3)=0,NA(),INDEX('DLX - EMPL'!$C163:$BJ163,1,'Plumbing - EMPL Agg'!S$3))</f>
        <v>#N/A</v>
      </c>
      <c r="T162" t="e">
        <v>#N/A</v>
      </c>
      <c r="U162" t="e">
        <v>#N/A</v>
      </c>
      <c r="V162" t="e">
        <v>#N/A</v>
      </c>
      <c r="W162" t="e">
        <v>#N/A</v>
      </c>
      <c r="X162" t="e">
        <v>#N/A</v>
      </c>
      <c r="Y162" t="e">
        <v>#N/A</v>
      </c>
      <c r="Z162" t="e">
        <v>#N/A</v>
      </c>
      <c r="AA162" t="e">
        <v>#N/A</v>
      </c>
      <c r="AB162" t="e">
        <v>#N/A</v>
      </c>
    </row>
    <row r="163" spans="1:28" x14ac:dyDescent="0.25">
      <c r="A163" s="7">
        <f>'DLX - EMPL'!B164</f>
        <v>41275</v>
      </c>
      <c r="B163" t="e">
        <f>IF(INDEX('DLX - EMPL'!$C164:$BB164,1,'Plumbing - EMPL Agg'!B$3)=0,NA(),INDEX('DLX - EMPL'!$C164:$BB164,1,'Plumbing - EMPL Agg'!B$3))</f>
        <v>#N/A</v>
      </c>
      <c r="C163" t="e">
        <f>IF(INDEX('DLX - EMPL'!$C164:$BB164,1,'Plumbing - EMPL Agg'!C$3)=0,NA(),INDEX('DLX - EMPL'!$C164:$BB164,1,'Plumbing - EMPL Agg'!C$3))</f>
        <v>#N/A</v>
      </c>
      <c r="D163" t="e">
        <f>IF(INDEX('DLX - EMPL'!$C164:$BB164,1,'Plumbing - EMPL Agg'!D$3)=0,NA(),INDEX('DLX - EMPL'!$C164:$BB164,1,'Plumbing - EMPL Agg'!D$3))</f>
        <v>#N/A</v>
      </c>
      <c r="E163" t="e">
        <f>IF(INDEX('DLX - EMPL'!$C164:$BB164,1,'Plumbing - EMPL Agg'!E$3)=0,NA(),INDEX('DLX - EMPL'!$C164:$BB164,1,'Plumbing - EMPL Agg'!E$3))</f>
        <v>#N/A</v>
      </c>
      <c r="F163" s="4" t="e">
        <f>'Plumbing - Trade transp utils'!H159</f>
        <v>#N/A</v>
      </c>
      <c r="G163" t="e">
        <f>IF(INDEX('DLX - EMPL'!$C164:$BB164,1,'Plumbing - EMPL Agg'!G$3)=0,NA(),INDEX('DLX - EMPL'!$C164:$BB164,1,'Plumbing - EMPL Agg'!G$3))</f>
        <v>#N/A</v>
      </c>
      <c r="H163" t="e">
        <f>IF(INDEX('DLX - EMPL'!$C164:$BB164,1,'Plumbing - EMPL Agg'!H$3)=0,NA(),INDEX('DLX - EMPL'!$C164:$BB164,1,'Plumbing - EMPL Agg'!H$3))</f>
        <v>#N/A</v>
      </c>
      <c r="I163" t="e">
        <f>IF(INDEX('DLX - EMPL'!$C164:$BB164,1,'Plumbing - EMPL Agg'!I$3)=0,NA(),INDEX('DLX - EMPL'!$C164:$BB164,1,'Plumbing - EMPL Agg'!I$3))</f>
        <v>#N/A</v>
      </c>
      <c r="J163" t="e">
        <f>IF(INDEX('DLX - EMPL'!$C164:$BB164,1,'Plumbing - EMPL Agg'!J$3)=0,NA(),INDEX('DLX - EMPL'!$C164:$BB164,1,'Plumbing - EMPL Agg'!J$3))</f>
        <v>#N/A</v>
      </c>
      <c r="K163" t="e">
        <f>IF(INDEX('DLX - EMPL'!$C164:$BJ164,1,'Plumbing - EMPL Agg'!K$3)=0,NA(),INDEX('DLX - EMPL'!$C164:$BJ164,1,'Plumbing - EMPL Agg'!K$3))</f>
        <v>#N/A</v>
      </c>
      <c r="L163" t="e">
        <f>IF(INDEX('DLX - EMPL'!$C164:$BJ164,1,'Plumbing - EMPL Agg'!L$3)=0,NA(),INDEX('DLX - EMPL'!$C164:$BJ164,1,'Plumbing - EMPL Agg'!L$3))</f>
        <v>#N/A</v>
      </c>
      <c r="M163" t="e">
        <f>IF(INDEX('DLX - EMPL'!$C164:$BJ164,1,'Plumbing - EMPL Agg'!M$3)=0,NA(),INDEX('DLX - EMPL'!$C164:$BJ164,1,'Plumbing - EMPL Agg'!M$3))</f>
        <v>#N/A</v>
      </c>
      <c r="N163" t="e">
        <f>IF(INDEX('DLX - EMPL'!$C164:$BJ164,1,'Plumbing - EMPL Agg'!N$3)=0,NA(),INDEX('DLX - EMPL'!$C164:$BJ164,1,'Plumbing - EMPL Agg'!N$3))</f>
        <v>#N/A</v>
      </c>
      <c r="O163" s="5" t="e">
        <f>'DLX - EMPL'!H164+'DLX - EMPL'!J164</f>
        <v>#N/A</v>
      </c>
      <c r="P163" t="e">
        <f>IF(INDEX('DLX - EMPL'!$C164:$BJ164,1,'Plumbing - EMPL Agg'!P$3)=0,NA(),INDEX('DLX - EMPL'!$C164:$BJ164,1,'Plumbing - EMPL Agg'!P$3))</f>
        <v>#N/A</v>
      </c>
      <c r="Q163" t="e">
        <f>IF(INDEX('DLX - EMPL'!$C164:$BJ164,1,'Plumbing - EMPL Agg'!Q$3)=0,NA(),INDEX('DLX - EMPL'!$C164:$BJ164,1,'Plumbing - EMPL Agg'!Q$3))</f>
        <v>#N/A</v>
      </c>
      <c r="R163" t="e">
        <f>IF(INDEX('DLX - EMPL'!$C164:$BJ164,1,'Plumbing - EMPL Agg'!R$3)=0,NA(),INDEX('DLX - EMPL'!$C164:$BJ164,1,'Plumbing - EMPL Agg'!R$3))</f>
        <v>#N/A</v>
      </c>
      <c r="S163" t="e">
        <f>IF(INDEX('DLX - EMPL'!$C164:$BJ164,1,'Plumbing - EMPL Agg'!S$3)=0,NA(),INDEX('DLX - EMPL'!$C164:$BJ164,1,'Plumbing - EMPL Agg'!S$3))</f>
        <v>#N/A</v>
      </c>
      <c r="T163" t="e">
        <v>#N/A</v>
      </c>
      <c r="U163" t="e">
        <v>#N/A</v>
      </c>
      <c r="V163" t="e">
        <v>#N/A</v>
      </c>
      <c r="W163" t="e">
        <v>#N/A</v>
      </c>
      <c r="X163" t="e">
        <v>#N/A</v>
      </c>
      <c r="Y163" t="e">
        <v>#N/A</v>
      </c>
      <c r="Z163" t="e">
        <v>#N/A</v>
      </c>
      <c r="AA163" t="e">
        <v>#N/A</v>
      </c>
      <c r="AB163" t="e">
        <v>#N/A</v>
      </c>
    </row>
    <row r="164" spans="1:28" x14ac:dyDescent="0.25">
      <c r="A164" s="7">
        <f>'DLX - EMPL'!B165</f>
        <v>41306</v>
      </c>
      <c r="B164" t="e">
        <f>IF(INDEX('DLX - EMPL'!$C165:$BB165,1,'Plumbing - EMPL Agg'!B$3)=0,NA(),INDEX('DLX - EMPL'!$C165:$BB165,1,'Plumbing - EMPL Agg'!B$3))</f>
        <v>#N/A</v>
      </c>
      <c r="C164" t="e">
        <f>IF(INDEX('DLX - EMPL'!$C165:$BB165,1,'Plumbing - EMPL Agg'!C$3)=0,NA(),INDEX('DLX - EMPL'!$C165:$BB165,1,'Plumbing - EMPL Agg'!C$3))</f>
        <v>#N/A</v>
      </c>
      <c r="D164" t="e">
        <f>IF(INDEX('DLX - EMPL'!$C165:$BB165,1,'Plumbing - EMPL Agg'!D$3)=0,NA(),INDEX('DLX - EMPL'!$C165:$BB165,1,'Plumbing - EMPL Agg'!D$3))</f>
        <v>#N/A</v>
      </c>
      <c r="E164" t="e">
        <f>IF(INDEX('DLX - EMPL'!$C165:$BB165,1,'Plumbing - EMPL Agg'!E$3)=0,NA(),INDEX('DLX - EMPL'!$C165:$BB165,1,'Plumbing - EMPL Agg'!E$3))</f>
        <v>#N/A</v>
      </c>
      <c r="F164" s="4" t="e">
        <f>'Plumbing - Trade transp utils'!H160</f>
        <v>#N/A</v>
      </c>
      <c r="G164" t="e">
        <f>IF(INDEX('DLX - EMPL'!$C165:$BB165,1,'Plumbing - EMPL Agg'!G$3)=0,NA(),INDEX('DLX - EMPL'!$C165:$BB165,1,'Plumbing - EMPL Agg'!G$3))</f>
        <v>#N/A</v>
      </c>
      <c r="H164" t="e">
        <f>IF(INDEX('DLX - EMPL'!$C165:$BB165,1,'Plumbing - EMPL Agg'!H$3)=0,NA(),INDEX('DLX - EMPL'!$C165:$BB165,1,'Plumbing - EMPL Agg'!H$3))</f>
        <v>#N/A</v>
      </c>
      <c r="I164" t="e">
        <f>IF(INDEX('DLX - EMPL'!$C165:$BB165,1,'Plumbing - EMPL Agg'!I$3)=0,NA(),INDEX('DLX - EMPL'!$C165:$BB165,1,'Plumbing - EMPL Agg'!I$3))</f>
        <v>#N/A</v>
      </c>
      <c r="J164" t="e">
        <f>IF(INDEX('DLX - EMPL'!$C165:$BB165,1,'Plumbing - EMPL Agg'!J$3)=0,NA(),INDEX('DLX - EMPL'!$C165:$BB165,1,'Plumbing - EMPL Agg'!J$3))</f>
        <v>#N/A</v>
      </c>
      <c r="K164" t="e">
        <f>IF(INDEX('DLX - EMPL'!$C165:$BJ165,1,'Plumbing - EMPL Agg'!K$3)=0,NA(),INDEX('DLX - EMPL'!$C165:$BJ165,1,'Plumbing - EMPL Agg'!K$3))</f>
        <v>#N/A</v>
      </c>
      <c r="L164" t="e">
        <f>IF(INDEX('DLX - EMPL'!$C165:$BJ165,1,'Plumbing - EMPL Agg'!L$3)=0,NA(),INDEX('DLX - EMPL'!$C165:$BJ165,1,'Plumbing - EMPL Agg'!L$3))</f>
        <v>#N/A</v>
      </c>
      <c r="M164" t="e">
        <f>IF(INDEX('DLX - EMPL'!$C165:$BJ165,1,'Plumbing - EMPL Agg'!M$3)=0,NA(),INDEX('DLX - EMPL'!$C165:$BJ165,1,'Plumbing - EMPL Agg'!M$3))</f>
        <v>#N/A</v>
      </c>
      <c r="N164" t="e">
        <f>IF(INDEX('DLX - EMPL'!$C165:$BJ165,1,'Plumbing - EMPL Agg'!N$3)=0,NA(),INDEX('DLX - EMPL'!$C165:$BJ165,1,'Plumbing - EMPL Agg'!N$3))</f>
        <v>#N/A</v>
      </c>
      <c r="O164" s="5" t="e">
        <f>'DLX - EMPL'!H165+'DLX - EMPL'!J165</f>
        <v>#N/A</v>
      </c>
      <c r="P164" t="e">
        <f>IF(INDEX('DLX - EMPL'!$C165:$BJ165,1,'Plumbing - EMPL Agg'!P$3)=0,NA(),INDEX('DLX - EMPL'!$C165:$BJ165,1,'Plumbing - EMPL Agg'!P$3))</f>
        <v>#N/A</v>
      </c>
      <c r="Q164" t="e">
        <f>IF(INDEX('DLX - EMPL'!$C165:$BJ165,1,'Plumbing - EMPL Agg'!Q$3)=0,NA(),INDEX('DLX - EMPL'!$C165:$BJ165,1,'Plumbing - EMPL Agg'!Q$3))</f>
        <v>#N/A</v>
      </c>
      <c r="R164" t="e">
        <f>IF(INDEX('DLX - EMPL'!$C165:$BJ165,1,'Plumbing - EMPL Agg'!R$3)=0,NA(),INDEX('DLX - EMPL'!$C165:$BJ165,1,'Plumbing - EMPL Agg'!R$3))</f>
        <v>#N/A</v>
      </c>
      <c r="S164" t="e">
        <f>IF(INDEX('DLX - EMPL'!$C165:$BJ165,1,'Plumbing - EMPL Agg'!S$3)=0,NA(),INDEX('DLX - EMPL'!$C165:$BJ165,1,'Plumbing - EMPL Agg'!S$3))</f>
        <v>#N/A</v>
      </c>
      <c r="T164" t="e">
        <v>#N/A</v>
      </c>
      <c r="U164" t="e">
        <v>#N/A</v>
      </c>
      <c r="V164" t="e">
        <v>#N/A</v>
      </c>
      <c r="W164" t="e">
        <v>#N/A</v>
      </c>
      <c r="X164" t="e">
        <v>#N/A</v>
      </c>
      <c r="Y164" t="e">
        <v>#N/A</v>
      </c>
      <c r="Z164" t="e">
        <v>#N/A</v>
      </c>
      <c r="AA164" t="e">
        <v>#N/A</v>
      </c>
      <c r="AB164" t="e">
        <v>#N/A</v>
      </c>
    </row>
    <row r="165" spans="1:28" x14ac:dyDescent="0.25">
      <c r="A165" s="7">
        <f>'DLX - EMPL'!B166</f>
        <v>41334</v>
      </c>
      <c r="B165" t="e">
        <f>IF(INDEX('DLX - EMPL'!$C166:$BB166,1,'Plumbing - EMPL Agg'!B$3)=0,NA(),INDEX('DLX - EMPL'!$C166:$BB166,1,'Plumbing - EMPL Agg'!B$3))</f>
        <v>#N/A</v>
      </c>
      <c r="C165" t="e">
        <f>IF(INDEX('DLX - EMPL'!$C166:$BB166,1,'Plumbing - EMPL Agg'!C$3)=0,NA(),INDEX('DLX - EMPL'!$C166:$BB166,1,'Plumbing - EMPL Agg'!C$3))</f>
        <v>#N/A</v>
      </c>
      <c r="D165" t="e">
        <f>IF(INDEX('DLX - EMPL'!$C166:$BB166,1,'Plumbing - EMPL Agg'!D$3)=0,NA(),INDEX('DLX - EMPL'!$C166:$BB166,1,'Plumbing - EMPL Agg'!D$3))</f>
        <v>#N/A</v>
      </c>
      <c r="E165" t="e">
        <f>IF(INDEX('DLX - EMPL'!$C166:$BB166,1,'Plumbing - EMPL Agg'!E$3)=0,NA(),INDEX('DLX - EMPL'!$C166:$BB166,1,'Plumbing - EMPL Agg'!E$3))</f>
        <v>#N/A</v>
      </c>
      <c r="F165" s="4" t="e">
        <f>'Plumbing - Trade transp utils'!H161</f>
        <v>#N/A</v>
      </c>
      <c r="G165" t="e">
        <f>IF(INDEX('DLX - EMPL'!$C166:$BB166,1,'Plumbing - EMPL Agg'!G$3)=0,NA(),INDEX('DLX - EMPL'!$C166:$BB166,1,'Plumbing - EMPL Agg'!G$3))</f>
        <v>#N/A</v>
      </c>
      <c r="H165" t="e">
        <f>IF(INDEX('DLX - EMPL'!$C166:$BB166,1,'Plumbing - EMPL Agg'!H$3)=0,NA(),INDEX('DLX - EMPL'!$C166:$BB166,1,'Plumbing - EMPL Agg'!H$3))</f>
        <v>#N/A</v>
      </c>
      <c r="I165" t="e">
        <f>IF(INDEX('DLX - EMPL'!$C166:$BB166,1,'Plumbing - EMPL Agg'!I$3)=0,NA(),INDEX('DLX - EMPL'!$C166:$BB166,1,'Plumbing - EMPL Agg'!I$3))</f>
        <v>#N/A</v>
      </c>
      <c r="J165" t="e">
        <f>IF(INDEX('DLX - EMPL'!$C166:$BB166,1,'Plumbing - EMPL Agg'!J$3)=0,NA(),INDEX('DLX - EMPL'!$C166:$BB166,1,'Plumbing - EMPL Agg'!J$3))</f>
        <v>#N/A</v>
      </c>
      <c r="K165" t="e">
        <f>IF(INDEX('DLX - EMPL'!$C166:$BJ166,1,'Plumbing - EMPL Agg'!K$3)=0,NA(),INDEX('DLX - EMPL'!$C166:$BJ166,1,'Plumbing - EMPL Agg'!K$3))</f>
        <v>#N/A</v>
      </c>
      <c r="L165" t="e">
        <f>IF(INDEX('DLX - EMPL'!$C166:$BJ166,1,'Plumbing - EMPL Agg'!L$3)=0,NA(),INDEX('DLX - EMPL'!$C166:$BJ166,1,'Plumbing - EMPL Agg'!L$3))</f>
        <v>#N/A</v>
      </c>
      <c r="M165" t="e">
        <f>IF(INDEX('DLX - EMPL'!$C166:$BJ166,1,'Plumbing - EMPL Agg'!M$3)=0,NA(),INDEX('DLX - EMPL'!$C166:$BJ166,1,'Plumbing - EMPL Agg'!M$3))</f>
        <v>#N/A</v>
      </c>
      <c r="N165" t="e">
        <f>IF(INDEX('DLX - EMPL'!$C166:$BJ166,1,'Plumbing - EMPL Agg'!N$3)=0,NA(),INDEX('DLX - EMPL'!$C166:$BJ166,1,'Plumbing - EMPL Agg'!N$3))</f>
        <v>#N/A</v>
      </c>
      <c r="O165" s="5" t="e">
        <f>'DLX - EMPL'!H166+'DLX - EMPL'!J166</f>
        <v>#N/A</v>
      </c>
      <c r="P165" t="e">
        <f>IF(INDEX('DLX - EMPL'!$C166:$BJ166,1,'Plumbing - EMPL Agg'!P$3)=0,NA(),INDEX('DLX - EMPL'!$C166:$BJ166,1,'Plumbing - EMPL Agg'!P$3))</f>
        <v>#N/A</v>
      </c>
      <c r="Q165" t="e">
        <f>IF(INDEX('DLX - EMPL'!$C166:$BJ166,1,'Plumbing - EMPL Agg'!Q$3)=0,NA(),INDEX('DLX - EMPL'!$C166:$BJ166,1,'Plumbing - EMPL Agg'!Q$3))</f>
        <v>#N/A</v>
      </c>
      <c r="R165" t="e">
        <f>IF(INDEX('DLX - EMPL'!$C166:$BJ166,1,'Plumbing - EMPL Agg'!R$3)=0,NA(),INDEX('DLX - EMPL'!$C166:$BJ166,1,'Plumbing - EMPL Agg'!R$3))</f>
        <v>#N/A</v>
      </c>
      <c r="S165" t="e">
        <f>IF(INDEX('DLX - EMPL'!$C166:$BJ166,1,'Plumbing - EMPL Agg'!S$3)=0,NA(),INDEX('DLX - EMPL'!$C166:$BJ166,1,'Plumbing - EMPL Agg'!S$3))</f>
        <v>#N/A</v>
      </c>
      <c r="T165" t="e">
        <v>#N/A</v>
      </c>
      <c r="U165" t="e">
        <v>#N/A</v>
      </c>
      <c r="V165" t="e">
        <v>#N/A</v>
      </c>
      <c r="W165" t="e">
        <v>#N/A</v>
      </c>
      <c r="X165" t="e">
        <v>#N/A</v>
      </c>
      <c r="Y165" t="e">
        <v>#N/A</v>
      </c>
      <c r="Z165" t="e">
        <v>#N/A</v>
      </c>
      <c r="AA165" t="e">
        <v>#N/A</v>
      </c>
      <c r="AB165" t="e">
        <v>#N/A</v>
      </c>
    </row>
    <row r="166" spans="1:28" x14ac:dyDescent="0.25">
      <c r="A166" s="7">
        <f>'DLX - EMPL'!B167</f>
        <v>41365</v>
      </c>
      <c r="B166" t="e">
        <f>IF(INDEX('DLX - EMPL'!$C167:$BB167,1,'Plumbing - EMPL Agg'!B$3)=0,NA(),INDEX('DLX - EMPL'!$C167:$BB167,1,'Plumbing - EMPL Agg'!B$3))</f>
        <v>#N/A</v>
      </c>
      <c r="C166" t="e">
        <f>IF(INDEX('DLX - EMPL'!$C167:$BB167,1,'Plumbing - EMPL Agg'!C$3)=0,NA(),INDEX('DLX - EMPL'!$C167:$BB167,1,'Plumbing - EMPL Agg'!C$3))</f>
        <v>#N/A</v>
      </c>
      <c r="D166" t="e">
        <f>IF(INDEX('DLX - EMPL'!$C167:$BB167,1,'Plumbing - EMPL Agg'!D$3)=0,NA(),INDEX('DLX - EMPL'!$C167:$BB167,1,'Plumbing - EMPL Agg'!D$3))</f>
        <v>#N/A</v>
      </c>
      <c r="E166" t="e">
        <f>IF(INDEX('DLX - EMPL'!$C167:$BB167,1,'Plumbing - EMPL Agg'!E$3)=0,NA(),INDEX('DLX - EMPL'!$C167:$BB167,1,'Plumbing - EMPL Agg'!E$3))</f>
        <v>#N/A</v>
      </c>
      <c r="F166" s="4" t="e">
        <f>'Plumbing - Trade transp utils'!H162</f>
        <v>#N/A</v>
      </c>
      <c r="G166" t="e">
        <f>IF(INDEX('DLX - EMPL'!$C167:$BB167,1,'Plumbing - EMPL Agg'!G$3)=0,NA(),INDEX('DLX - EMPL'!$C167:$BB167,1,'Plumbing - EMPL Agg'!G$3))</f>
        <v>#N/A</v>
      </c>
      <c r="H166" t="e">
        <f>IF(INDEX('DLX - EMPL'!$C167:$BB167,1,'Plumbing - EMPL Agg'!H$3)=0,NA(),INDEX('DLX - EMPL'!$C167:$BB167,1,'Plumbing - EMPL Agg'!H$3))</f>
        <v>#N/A</v>
      </c>
      <c r="I166" t="e">
        <f>IF(INDEX('DLX - EMPL'!$C167:$BB167,1,'Plumbing - EMPL Agg'!I$3)=0,NA(),INDEX('DLX - EMPL'!$C167:$BB167,1,'Plumbing - EMPL Agg'!I$3))</f>
        <v>#N/A</v>
      </c>
      <c r="J166" t="e">
        <f>IF(INDEX('DLX - EMPL'!$C167:$BB167,1,'Plumbing - EMPL Agg'!J$3)=0,NA(),INDEX('DLX - EMPL'!$C167:$BB167,1,'Plumbing - EMPL Agg'!J$3))</f>
        <v>#N/A</v>
      </c>
      <c r="K166" t="e">
        <f>IF(INDEX('DLX - EMPL'!$C167:$BJ167,1,'Plumbing - EMPL Agg'!K$3)=0,NA(),INDEX('DLX - EMPL'!$C167:$BJ167,1,'Plumbing - EMPL Agg'!K$3))</f>
        <v>#N/A</v>
      </c>
      <c r="L166" t="e">
        <f>IF(INDEX('DLX - EMPL'!$C167:$BJ167,1,'Plumbing - EMPL Agg'!L$3)=0,NA(),INDEX('DLX - EMPL'!$C167:$BJ167,1,'Plumbing - EMPL Agg'!L$3))</f>
        <v>#N/A</v>
      </c>
      <c r="M166" t="e">
        <f>IF(INDEX('DLX - EMPL'!$C167:$BJ167,1,'Plumbing - EMPL Agg'!M$3)=0,NA(),INDEX('DLX - EMPL'!$C167:$BJ167,1,'Plumbing - EMPL Agg'!M$3))</f>
        <v>#N/A</v>
      </c>
      <c r="N166" t="e">
        <f>IF(INDEX('DLX - EMPL'!$C167:$BJ167,1,'Plumbing - EMPL Agg'!N$3)=0,NA(),INDEX('DLX - EMPL'!$C167:$BJ167,1,'Plumbing - EMPL Agg'!N$3))</f>
        <v>#N/A</v>
      </c>
      <c r="O166" s="5" t="e">
        <f>'DLX - EMPL'!H167+'DLX - EMPL'!J167</f>
        <v>#N/A</v>
      </c>
      <c r="P166" t="e">
        <f>IF(INDEX('DLX - EMPL'!$C167:$BJ167,1,'Plumbing - EMPL Agg'!P$3)=0,NA(),INDEX('DLX - EMPL'!$C167:$BJ167,1,'Plumbing - EMPL Agg'!P$3))</f>
        <v>#N/A</v>
      </c>
      <c r="Q166" t="e">
        <f>IF(INDEX('DLX - EMPL'!$C167:$BJ167,1,'Plumbing - EMPL Agg'!Q$3)=0,NA(),INDEX('DLX - EMPL'!$C167:$BJ167,1,'Plumbing - EMPL Agg'!Q$3))</f>
        <v>#N/A</v>
      </c>
      <c r="R166" t="e">
        <f>IF(INDEX('DLX - EMPL'!$C167:$BJ167,1,'Plumbing - EMPL Agg'!R$3)=0,NA(),INDEX('DLX - EMPL'!$C167:$BJ167,1,'Plumbing - EMPL Agg'!R$3))</f>
        <v>#N/A</v>
      </c>
      <c r="S166" t="e">
        <f>IF(INDEX('DLX - EMPL'!$C167:$BJ167,1,'Plumbing - EMPL Agg'!S$3)=0,NA(),INDEX('DLX - EMPL'!$C167:$BJ167,1,'Plumbing - EMPL Agg'!S$3))</f>
        <v>#N/A</v>
      </c>
      <c r="T166" t="e">
        <v>#N/A</v>
      </c>
      <c r="U166" t="e">
        <v>#N/A</v>
      </c>
      <c r="V166" t="e">
        <v>#N/A</v>
      </c>
      <c r="W166" t="e">
        <v>#N/A</v>
      </c>
      <c r="X166" t="e">
        <v>#N/A</v>
      </c>
      <c r="Y166" t="e">
        <v>#N/A</v>
      </c>
      <c r="Z166" t="e">
        <v>#N/A</v>
      </c>
      <c r="AA166" t="e">
        <v>#N/A</v>
      </c>
      <c r="AB166" t="e">
        <v>#N/A</v>
      </c>
    </row>
    <row r="167" spans="1:28" x14ac:dyDescent="0.25">
      <c r="A167" s="7">
        <f>'DLX - EMPL'!B168</f>
        <v>41395</v>
      </c>
      <c r="B167" t="e">
        <f>IF(INDEX('DLX - EMPL'!$C168:$BB168,1,'Plumbing - EMPL Agg'!B$3)=0,NA(),INDEX('DLX - EMPL'!$C168:$BB168,1,'Plumbing - EMPL Agg'!B$3))</f>
        <v>#N/A</v>
      </c>
      <c r="C167" t="e">
        <f>IF(INDEX('DLX - EMPL'!$C168:$BB168,1,'Plumbing - EMPL Agg'!C$3)=0,NA(),INDEX('DLX - EMPL'!$C168:$BB168,1,'Plumbing - EMPL Agg'!C$3))</f>
        <v>#N/A</v>
      </c>
      <c r="D167" t="e">
        <f>IF(INDEX('DLX - EMPL'!$C168:$BB168,1,'Plumbing - EMPL Agg'!D$3)=0,NA(),INDEX('DLX - EMPL'!$C168:$BB168,1,'Plumbing - EMPL Agg'!D$3))</f>
        <v>#N/A</v>
      </c>
      <c r="E167" t="e">
        <f>IF(INDEX('DLX - EMPL'!$C168:$BB168,1,'Plumbing - EMPL Agg'!E$3)=0,NA(),INDEX('DLX - EMPL'!$C168:$BB168,1,'Plumbing - EMPL Agg'!E$3))</f>
        <v>#N/A</v>
      </c>
      <c r="F167" s="4" t="e">
        <f>'Plumbing - Trade transp utils'!H163</f>
        <v>#N/A</v>
      </c>
      <c r="G167" t="e">
        <f>IF(INDEX('DLX - EMPL'!$C168:$BB168,1,'Plumbing - EMPL Agg'!G$3)=0,NA(),INDEX('DLX - EMPL'!$C168:$BB168,1,'Plumbing - EMPL Agg'!G$3))</f>
        <v>#N/A</v>
      </c>
      <c r="H167" t="e">
        <f>IF(INDEX('DLX - EMPL'!$C168:$BB168,1,'Plumbing - EMPL Agg'!H$3)=0,NA(),INDEX('DLX - EMPL'!$C168:$BB168,1,'Plumbing - EMPL Agg'!H$3))</f>
        <v>#N/A</v>
      </c>
      <c r="I167" t="e">
        <f>IF(INDEX('DLX - EMPL'!$C168:$BB168,1,'Plumbing - EMPL Agg'!I$3)=0,NA(),INDEX('DLX - EMPL'!$C168:$BB168,1,'Plumbing - EMPL Agg'!I$3))</f>
        <v>#N/A</v>
      </c>
      <c r="J167" t="e">
        <f>IF(INDEX('DLX - EMPL'!$C168:$BB168,1,'Plumbing - EMPL Agg'!J$3)=0,NA(),INDEX('DLX - EMPL'!$C168:$BB168,1,'Plumbing - EMPL Agg'!J$3))</f>
        <v>#N/A</v>
      </c>
      <c r="K167" t="e">
        <f>IF(INDEX('DLX - EMPL'!$C168:$BJ168,1,'Plumbing - EMPL Agg'!K$3)=0,NA(),INDEX('DLX - EMPL'!$C168:$BJ168,1,'Plumbing - EMPL Agg'!K$3))</f>
        <v>#N/A</v>
      </c>
      <c r="L167" t="e">
        <f>IF(INDEX('DLX - EMPL'!$C168:$BJ168,1,'Plumbing - EMPL Agg'!L$3)=0,NA(),INDEX('DLX - EMPL'!$C168:$BJ168,1,'Plumbing - EMPL Agg'!L$3))</f>
        <v>#N/A</v>
      </c>
      <c r="M167" t="e">
        <f>IF(INDEX('DLX - EMPL'!$C168:$BJ168,1,'Plumbing - EMPL Agg'!M$3)=0,NA(),INDEX('DLX - EMPL'!$C168:$BJ168,1,'Plumbing - EMPL Agg'!M$3))</f>
        <v>#N/A</v>
      </c>
      <c r="N167" t="e">
        <f>IF(INDEX('DLX - EMPL'!$C168:$BJ168,1,'Plumbing - EMPL Agg'!N$3)=0,NA(),INDEX('DLX - EMPL'!$C168:$BJ168,1,'Plumbing - EMPL Agg'!N$3))</f>
        <v>#N/A</v>
      </c>
      <c r="O167" s="5" t="e">
        <f>'DLX - EMPL'!H168+'DLX - EMPL'!J168</f>
        <v>#N/A</v>
      </c>
      <c r="P167" t="e">
        <f>IF(INDEX('DLX - EMPL'!$C168:$BJ168,1,'Plumbing - EMPL Agg'!P$3)=0,NA(),INDEX('DLX - EMPL'!$C168:$BJ168,1,'Plumbing - EMPL Agg'!P$3))</f>
        <v>#N/A</v>
      </c>
      <c r="Q167" t="e">
        <f>IF(INDEX('DLX - EMPL'!$C168:$BJ168,1,'Plumbing - EMPL Agg'!Q$3)=0,NA(),INDEX('DLX - EMPL'!$C168:$BJ168,1,'Plumbing - EMPL Agg'!Q$3))</f>
        <v>#N/A</v>
      </c>
      <c r="R167" t="e">
        <f>IF(INDEX('DLX - EMPL'!$C168:$BJ168,1,'Plumbing - EMPL Agg'!R$3)=0,NA(),INDEX('DLX - EMPL'!$C168:$BJ168,1,'Plumbing - EMPL Agg'!R$3))</f>
        <v>#N/A</v>
      </c>
      <c r="S167" t="e">
        <f>IF(INDEX('DLX - EMPL'!$C168:$BJ168,1,'Plumbing - EMPL Agg'!S$3)=0,NA(),INDEX('DLX - EMPL'!$C168:$BJ168,1,'Plumbing - EMPL Agg'!S$3))</f>
        <v>#N/A</v>
      </c>
      <c r="T167" t="e">
        <v>#N/A</v>
      </c>
      <c r="U167" t="e">
        <v>#N/A</v>
      </c>
      <c r="V167" t="e">
        <v>#N/A</v>
      </c>
      <c r="W167" t="e">
        <v>#N/A</v>
      </c>
      <c r="X167" t="e">
        <v>#N/A</v>
      </c>
      <c r="Y167" t="e">
        <v>#N/A</v>
      </c>
      <c r="Z167" t="e">
        <v>#N/A</v>
      </c>
      <c r="AA167" t="e">
        <v>#N/A</v>
      </c>
      <c r="AB167" t="e">
        <v>#N/A</v>
      </c>
    </row>
    <row r="168" spans="1:28" x14ac:dyDescent="0.25">
      <c r="A168" s="7">
        <f>'DLX - EMPL'!B169</f>
        <v>41426</v>
      </c>
      <c r="B168" t="e">
        <f>IF(INDEX('DLX - EMPL'!$C169:$BB169,1,'Plumbing - EMPL Agg'!B$3)=0,NA(),INDEX('DLX - EMPL'!$C169:$BB169,1,'Plumbing - EMPL Agg'!B$3))</f>
        <v>#N/A</v>
      </c>
      <c r="C168" t="e">
        <f>IF(INDEX('DLX - EMPL'!$C169:$BB169,1,'Plumbing - EMPL Agg'!C$3)=0,NA(),INDEX('DLX - EMPL'!$C169:$BB169,1,'Plumbing - EMPL Agg'!C$3))</f>
        <v>#N/A</v>
      </c>
      <c r="D168" t="e">
        <f>IF(INDEX('DLX - EMPL'!$C169:$BB169,1,'Plumbing - EMPL Agg'!D$3)=0,NA(),INDEX('DLX - EMPL'!$C169:$BB169,1,'Plumbing - EMPL Agg'!D$3))</f>
        <v>#N/A</v>
      </c>
      <c r="E168" t="e">
        <f>IF(INDEX('DLX - EMPL'!$C169:$BB169,1,'Plumbing - EMPL Agg'!E$3)=0,NA(),INDEX('DLX - EMPL'!$C169:$BB169,1,'Plumbing - EMPL Agg'!E$3))</f>
        <v>#N/A</v>
      </c>
      <c r="F168" s="4" t="e">
        <f>'Plumbing - Trade transp utils'!H164</f>
        <v>#N/A</v>
      </c>
      <c r="G168" t="e">
        <f>IF(INDEX('DLX - EMPL'!$C169:$BB169,1,'Plumbing - EMPL Agg'!G$3)=0,NA(),INDEX('DLX - EMPL'!$C169:$BB169,1,'Plumbing - EMPL Agg'!G$3))</f>
        <v>#N/A</v>
      </c>
      <c r="H168" t="e">
        <f>IF(INDEX('DLX - EMPL'!$C169:$BB169,1,'Plumbing - EMPL Agg'!H$3)=0,NA(),INDEX('DLX - EMPL'!$C169:$BB169,1,'Plumbing - EMPL Agg'!H$3))</f>
        <v>#N/A</v>
      </c>
      <c r="I168" t="e">
        <f>IF(INDEX('DLX - EMPL'!$C169:$BB169,1,'Plumbing - EMPL Agg'!I$3)=0,NA(),INDEX('DLX - EMPL'!$C169:$BB169,1,'Plumbing - EMPL Agg'!I$3))</f>
        <v>#N/A</v>
      </c>
      <c r="J168" t="e">
        <f>IF(INDEX('DLX - EMPL'!$C169:$BB169,1,'Plumbing - EMPL Agg'!J$3)=0,NA(),INDEX('DLX - EMPL'!$C169:$BB169,1,'Plumbing - EMPL Agg'!J$3))</f>
        <v>#N/A</v>
      </c>
      <c r="K168" t="e">
        <f>IF(INDEX('DLX - EMPL'!$C169:$BJ169,1,'Plumbing - EMPL Agg'!K$3)=0,NA(),INDEX('DLX - EMPL'!$C169:$BJ169,1,'Plumbing - EMPL Agg'!K$3))</f>
        <v>#N/A</v>
      </c>
      <c r="L168" t="e">
        <f>IF(INDEX('DLX - EMPL'!$C169:$BJ169,1,'Plumbing - EMPL Agg'!L$3)=0,NA(),INDEX('DLX - EMPL'!$C169:$BJ169,1,'Plumbing - EMPL Agg'!L$3))</f>
        <v>#N/A</v>
      </c>
      <c r="M168" t="e">
        <f>IF(INDEX('DLX - EMPL'!$C169:$BJ169,1,'Plumbing - EMPL Agg'!M$3)=0,NA(),INDEX('DLX - EMPL'!$C169:$BJ169,1,'Plumbing - EMPL Agg'!M$3))</f>
        <v>#N/A</v>
      </c>
      <c r="N168" t="e">
        <f>IF(INDEX('DLX - EMPL'!$C169:$BJ169,1,'Plumbing - EMPL Agg'!N$3)=0,NA(),INDEX('DLX - EMPL'!$C169:$BJ169,1,'Plumbing - EMPL Agg'!N$3))</f>
        <v>#N/A</v>
      </c>
      <c r="O168" s="5" t="e">
        <f>'DLX - EMPL'!H169+'DLX - EMPL'!J169</f>
        <v>#N/A</v>
      </c>
      <c r="P168" t="e">
        <f>IF(INDEX('DLX - EMPL'!$C169:$BJ169,1,'Plumbing - EMPL Agg'!P$3)=0,NA(),INDEX('DLX - EMPL'!$C169:$BJ169,1,'Plumbing - EMPL Agg'!P$3))</f>
        <v>#N/A</v>
      </c>
      <c r="Q168" t="e">
        <f>IF(INDEX('DLX - EMPL'!$C169:$BJ169,1,'Plumbing - EMPL Agg'!Q$3)=0,NA(),INDEX('DLX - EMPL'!$C169:$BJ169,1,'Plumbing - EMPL Agg'!Q$3))</f>
        <v>#N/A</v>
      </c>
      <c r="R168" t="e">
        <f>IF(INDEX('DLX - EMPL'!$C169:$BJ169,1,'Plumbing - EMPL Agg'!R$3)=0,NA(),INDEX('DLX - EMPL'!$C169:$BJ169,1,'Plumbing - EMPL Agg'!R$3))</f>
        <v>#N/A</v>
      </c>
      <c r="S168" t="e">
        <f>IF(INDEX('DLX - EMPL'!$C169:$BJ169,1,'Plumbing - EMPL Agg'!S$3)=0,NA(),INDEX('DLX - EMPL'!$C169:$BJ169,1,'Plumbing - EMPL Agg'!S$3))</f>
        <v>#N/A</v>
      </c>
      <c r="T168" t="e">
        <v>#N/A</v>
      </c>
      <c r="U168" t="e">
        <v>#N/A</v>
      </c>
      <c r="V168" t="e">
        <v>#N/A</v>
      </c>
      <c r="W168" t="e">
        <v>#N/A</v>
      </c>
      <c r="X168" t="e">
        <v>#N/A</v>
      </c>
      <c r="Y168" t="e">
        <v>#N/A</v>
      </c>
      <c r="Z168" t="e">
        <v>#N/A</v>
      </c>
      <c r="AA168" t="e">
        <v>#N/A</v>
      </c>
      <c r="AB168" t="e">
        <v>#N/A</v>
      </c>
    </row>
    <row r="169" spans="1:28" x14ac:dyDescent="0.25">
      <c r="A169" s="7">
        <f>'DLX - EMPL'!B170</f>
        <v>41456</v>
      </c>
      <c r="B169" t="e">
        <f>IF(INDEX('DLX - EMPL'!$C170:$BB170,1,'Plumbing - EMPL Agg'!B$3)=0,NA(),INDEX('DLX - EMPL'!$C170:$BB170,1,'Plumbing - EMPL Agg'!B$3))</f>
        <v>#N/A</v>
      </c>
      <c r="C169" t="e">
        <f>IF(INDEX('DLX - EMPL'!$C170:$BB170,1,'Plumbing - EMPL Agg'!C$3)=0,NA(),INDEX('DLX - EMPL'!$C170:$BB170,1,'Plumbing - EMPL Agg'!C$3))</f>
        <v>#N/A</v>
      </c>
      <c r="D169" t="e">
        <f>IF(INDEX('DLX - EMPL'!$C170:$BB170,1,'Plumbing - EMPL Agg'!D$3)=0,NA(),INDEX('DLX - EMPL'!$C170:$BB170,1,'Plumbing - EMPL Agg'!D$3))</f>
        <v>#N/A</v>
      </c>
      <c r="E169" t="e">
        <f>IF(INDEX('DLX - EMPL'!$C170:$BB170,1,'Plumbing - EMPL Agg'!E$3)=0,NA(),INDEX('DLX - EMPL'!$C170:$BB170,1,'Plumbing - EMPL Agg'!E$3))</f>
        <v>#N/A</v>
      </c>
      <c r="F169" s="4" t="e">
        <f>'Plumbing - Trade transp utils'!H165</f>
        <v>#N/A</v>
      </c>
      <c r="G169" t="e">
        <f>IF(INDEX('DLX - EMPL'!$C170:$BB170,1,'Plumbing - EMPL Agg'!G$3)=0,NA(),INDEX('DLX - EMPL'!$C170:$BB170,1,'Plumbing - EMPL Agg'!G$3))</f>
        <v>#N/A</v>
      </c>
      <c r="H169" t="e">
        <f>IF(INDEX('DLX - EMPL'!$C170:$BB170,1,'Plumbing - EMPL Agg'!H$3)=0,NA(),INDEX('DLX - EMPL'!$C170:$BB170,1,'Plumbing - EMPL Agg'!H$3))</f>
        <v>#N/A</v>
      </c>
      <c r="I169" t="e">
        <f>IF(INDEX('DLX - EMPL'!$C170:$BB170,1,'Plumbing - EMPL Agg'!I$3)=0,NA(),INDEX('DLX - EMPL'!$C170:$BB170,1,'Plumbing - EMPL Agg'!I$3))</f>
        <v>#N/A</v>
      </c>
      <c r="J169" t="e">
        <f>IF(INDEX('DLX - EMPL'!$C170:$BB170,1,'Plumbing - EMPL Agg'!J$3)=0,NA(),INDEX('DLX - EMPL'!$C170:$BB170,1,'Plumbing - EMPL Agg'!J$3))</f>
        <v>#N/A</v>
      </c>
      <c r="K169" t="e">
        <f>IF(INDEX('DLX - EMPL'!$C170:$BJ170,1,'Plumbing - EMPL Agg'!K$3)=0,NA(),INDEX('DLX - EMPL'!$C170:$BJ170,1,'Plumbing - EMPL Agg'!K$3))</f>
        <v>#N/A</v>
      </c>
      <c r="L169" t="e">
        <f>IF(INDEX('DLX - EMPL'!$C170:$BJ170,1,'Plumbing - EMPL Agg'!L$3)=0,NA(),INDEX('DLX - EMPL'!$C170:$BJ170,1,'Plumbing - EMPL Agg'!L$3))</f>
        <v>#N/A</v>
      </c>
      <c r="M169" t="e">
        <f>IF(INDEX('DLX - EMPL'!$C170:$BJ170,1,'Plumbing - EMPL Agg'!M$3)=0,NA(),INDEX('DLX - EMPL'!$C170:$BJ170,1,'Plumbing - EMPL Agg'!M$3))</f>
        <v>#N/A</v>
      </c>
      <c r="N169" t="e">
        <f>IF(INDEX('DLX - EMPL'!$C170:$BJ170,1,'Plumbing - EMPL Agg'!N$3)=0,NA(),INDEX('DLX - EMPL'!$C170:$BJ170,1,'Plumbing - EMPL Agg'!N$3))</f>
        <v>#N/A</v>
      </c>
      <c r="O169" s="5" t="e">
        <f>'DLX - EMPL'!H170+'DLX - EMPL'!J170</f>
        <v>#N/A</v>
      </c>
      <c r="P169" t="e">
        <f>IF(INDEX('DLX - EMPL'!$C170:$BJ170,1,'Plumbing - EMPL Agg'!P$3)=0,NA(),INDEX('DLX - EMPL'!$C170:$BJ170,1,'Plumbing - EMPL Agg'!P$3))</f>
        <v>#N/A</v>
      </c>
      <c r="Q169" t="e">
        <f>IF(INDEX('DLX - EMPL'!$C170:$BJ170,1,'Plumbing - EMPL Agg'!Q$3)=0,NA(),INDEX('DLX - EMPL'!$C170:$BJ170,1,'Plumbing - EMPL Agg'!Q$3))</f>
        <v>#N/A</v>
      </c>
      <c r="R169" t="e">
        <f>IF(INDEX('DLX - EMPL'!$C170:$BJ170,1,'Plumbing - EMPL Agg'!R$3)=0,NA(),INDEX('DLX - EMPL'!$C170:$BJ170,1,'Plumbing - EMPL Agg'!R$3))</f>
        <v>#N/A</v>
      </c>
      <c r="S169" t="e">
        <f>IF(INDEX('DLX - EMPL'!$C170:$BJ170,1,'Plumbing - EMPL Agg'!S$3)=0,NA(),INDEX('DLX - EMPL'!$C170:$BJ170,1,'Plumbing - EMPL Agg'!S$3))</f>
        <v>#N/A</v>
      </c>
      <c r="T169" t="e">
        <v>#N/A</v>
      </c>
      <c r="U169" t="e">
        <v>#N/A</v>
      </c>
      <c r="V169" t="e">
        <v>#N/A</v>
      </c>
      <c r="W169" t="e">
        <v>#N/A</v>
      </c>
      <c r="X169" t="e">
        <v>#N/A</v>
      </c>
      <c r="Y169" t="e">
        <v>#N/A</v>
      </c>
      <c r="Z169" t="e">
        <v>#N/A</v>
      </c>
      <c r="AA169" t="e">
        <v>#N/A</v>
      </c>
      <c r="AB169" t="e">
        <v>#N/A</v>
      </c>
    </row>
    <row r="170" spans="1:28" x14ac:dyDescent="0.25">
      <c r="A170" s="7">
        <f>'DLX - EMPL'!B171</f>
        <v>41487</v>
      </c>
      <c r="B170" t="e">
        <f>IF(INDEX('DLX - EMPL'!$C171:$BB171,1,'Plumbing - EMPL Agg'!B$3)=0,NA(),INDEX('DLX - EMPL'!$C171:$BB171,1,'Plumbing - EMPL Agg'!B$3))</f>
        <v>#N/A</v>
      </c>
      <c r="C170" t="e">
        <f>IF(INDEX('DLX - EMPL'!$C171:$BB171,1,'Plumbing - EMPL Agg'!C$3)=0,NA(),INDEX('DLX - EMPL'!$C171:$BB171,1,'Plumbing - EMPL Agg'!C$3))</f>
        <v>#N/A</v>
      </c>
      <c r="D170" t="e">
        <f>IF(INDEX('DLX - EMPL'!$C171:$BB171,1,'Plumbing - EMPL Agg'!D$3)=0,NA(),INDEX('DLX - EMPL'!$C171:$BB171,1,'Plumbing - EMPL Agg'!D$3))</f>
        <v>#N/A</v>
      </c>
      <c r="E170" t="e">
        <f>IF(INDEX('DLX - EMPL'!$C171:$BB171,1,'Plumbing - EMPL Agg'!E$3)=0,NA(),INDEX('DLX - EMPL'!$C171:$BB171,1,'Plumbing - EMPL Agg'!E$3))</f>
        <v>#N/A</v>
      </c>
      <c r="F170" s="4" t="e">
        <f>'Plumbing - Trade transp utils'!H166</f>
        <v>#N/A</v>
      </c>
      <c r="G170" t="e">
        <f>IF(INDEX('DLX - EMPL'!$C171:$BB171,1,'Plumbing - EMPL Agg'!G$3)=0,NA(),INDEX('DLX - EMPL'!$C171:$BB171,1,'Plumbing - EMPL Agg'!G$3))</f>
        <v>#N/A</v>
      </c>
      <c r="H170" t="e">
        <f>IF(INDEX('DLX - EMPL'!$C171:$BB171,1,'Plumbing - EMPL Agg'!H$3)=0,NA(),INDEX('DLX - EMPL'!$C171:$BB171,1,'Plumbing - EMPL Agg'!H$3))</f>
        <v>#N/A</v>
      </c>
      <c r="I170" t="e">
        <f>IF(INDEX('DLX - EMPL'!$C171:$BB171,1,'Plumbing - EMPL Agg'!I$3)=0,NA(),INDEX('DLX - EMPL'!$C171:$BB171,1,'Plumbing - EMPL Agg'!I$3))</f>
        <v>#N/A</v>
      </c>
      <c r="J170" t="e">
        <f>IF(INDEX('DLX - EMPL'!$C171:$BB171,1,'Plumbing - EMPL Agg'!J$3)=0,NA(),INDEX('DLX - EMPL'!$C171:$BB171,1,'Plumbing - EMPL Agg'!J$3))</f>
        <v>#N/A</v>
      </c>
      <c r="K170" t="e">
        <f>IF(INDEX('DLX - EMPL'!$C171:$BJ171,1,'Plumbing - EMPL Agg'!K$3)=0,NA(),INDEX('DLX - EMPL'!$C171:$BJ171,1,'Plumbing - EMPL Agg'!K$3))</f>
        <v>#N/A</v>
      </c>
      <c r="L170" t="e">
        <f>IF(INDEX('DLX - EMPL'!$C171:$BJ171,1,'Plumbing - EMPL Agg'!L$3)=0,NA(),INDEX('DLX - EMPL'!$C171:$BJ171,1,'Plumbing - EMPL Agg'!L$3))</f>
        <v>#N/A</v>
      </c>
      <c r="M170" t="e">
        <f>IF(INDEX('DLX - EMPL'!$C171:$BJ171,1,'Plumbing - EMPL Agg'!M$3)=0,NA(),INDEX('DLX - EMPL'!$C171:$BJ171,1,'Plumbing - EMPL Agg'!M$3))</f>
        <v>#N/A</v>
      </c>
      <c r="N170" t="e">
        <f>IF(INDEX('DLX - EMPL'!$C171:$BJ171,1,'Plumbing - EMPL Agg'!N$3)=0,NA(),INDEX('DLX - EMPL'!$C171:$BJ171,1,'Plumbing - EMPL Agg'!N$3))</f>
        <v>#N/A</v>
      </c>
      <c r="O170" s="5" t="e">
        <f>'DLX - EMPL'!H171+'DLX - EMPL'!J171</f>
        <v>#N/A</v>
      </c>
      <c r="P170" t="e">
        <f>IF(INDEX('DLX - EMPL'!$C171:$BJ171,1,'Plumbing - EMPL Agg'!P$3)=0,NA(),INDEX('DLX - EMPL'!$C171:$BJ171,1,'Plumbing - EMPL Agg'!P$3))</f>
        <v>#N/A</v>
      </c>
      <c r="Q170" t="e">
        <f>IF(INDEX('DLX - EMPL'!$C171:$BJ171,1,'Plumbing - EMPL Agg'!Q$3)=0,NA(),INDEX('DLX - EMPL'!$C171:$BJ171,1,'Plumbing - EMPL Agg'!Q$3))</f>
        <v>#N/A</v>
      </c>
      <c r="R170" t="e">
        <f>IF(INDEX('DLX - EMPL'!$C171:$BJ171,1,'Plumbing - EMPL Agg'!R$3)=0,NA(),INDEX('DLX - EMPL'!$C171:$BJ171,1,'Plumbing - EMPL Agg'!R$3))</f>
        <v>#N/A</v>
      </c>
      <c r="S170" t="e">
        <f>IF(INDEX('DLX - EMPL'!$C171:$BJ171,1,'Plumbing - EMPL Agg'!S$3)=0,NA(),INDEX('DLX - EMPL'!$C171:$BJ171,1,'Plumbing - EMPL Agg'!S$3))</f>
        <v>#N/A</v>
      </c>
      <c r="T170" t="e">
        <v>#N/A</v>
      </c>
      <c r="U170" t="e">
        <v>#N/A</v>
      </c>
      <c r="V170" t="e">
        <v>#N/A</v>
      </c>
      <c r="W170" t="e">
        <v>#N/A</v>
      </c>
      <c r="X170" t="e">
        <v>#N/A</v>
      </c>
      <c r="Y170" t="e">
        <v>#N/A</v>
      </c>
      <c r="Z170" t="e">
        <v>#N/A</v>
      </c>
      <c r="AA170" t="e">
        <v>#N/A</v>
      </c>
      <c r="AB170" t="e">
        <v>#N/A</v>
      </c>
    </row>
    <row r="171" spans="1:28" x14ac:dyDescent="0.25">
      <c r="A171" s="7">
        <f>'DLX - EMPL'!B172</f>
        <v>41518</v>
      </c>
      <c r="B171" t="e">
        <f>IF(INDEX('DLX - EMPL'!$C172:$BB172,1,'Plumbing - EMPL Agg'!B$3)=0,NA(),INDEX('DLX - EMPL'!$C172:$BB172,1,'Plumbing - EMPL Agg'!B$3))</f>
        <v>#N/A</v>
      </c>
      <c r="C171" t="e">
        <f>IF(INDEX('DLX - EMPL'!$C172:$BB172,1,'Plumbing - EMPL Agg'!C$3)=0,NA(),INDEX('DLX - EMPL'!$C172:$BB172,1,'Plumbing - EMPL Agg'!C$3))</f>
        <v>#N/A</v>
      </c>
      <c r="D171" t="e">
        <f>IF(INDEX('DLX - EMPL'!$C172:$BB172,1,'Plumbing - EMPL Agg'!D$3)=0,NA(),INDEX('DLX - EMPL'!$C172:$BB172,1,'Plumbing - EMPL Agg'!D$3))</f>
        <v>#N/A</v>
      </c>
      <c r="E171" t="e">
        <f>IF(INDEX('DLX - EMPL'!$C172:$BB172,1,'Plumbing - EMPL Agg'!E$3)=0,NA(),INDEX('DLX - EMPL'!$C172:$BB172,1,'Plumbing - EMPL Agg'!E$3))</f>
        <v>#N/A</v>
      </c>
      <c r="F171" s="4" t="e">
        <f>'Plumbing - Trade transp utils'!H167</f>
        <v>#N/A</v>
      </c>
      <c r="G171" t="e">
        <f>IF(INDEX('DLX - EMPL'!$C172:$BB172,1,'Plumbing - EMPL Agg'!G$3)=0,NA(),INDEX('DLX - EMPL'!$C172:$BB172,1,'Plumbing - EMPL Agg'!G$3))</f>
        <v>#N/A</v>
      </c>
      <c r="H171" t="e">
        <f>IF(INDEX('DLX - EMPL'!$C172:$BB172,1,'Plumbing - EMPL Agg'!H$3)=0,NA(),INDEX('DLX - EMPL'!$C172:$BB172,1,'Plumbing - EMPL Agg'!H$3))</f>
        <v>#N/A</v>
      </c>
      <c r="I171" t="e">
        <f>IF(INDEX('DLX - EMPL'!$C172:$BB172,1,'Plumbing - EMPL Agg'!I$3)=0,NA(),INDEX('DLX - EMPL'!$C172:$BB172,1,'Plumbing - EMPL Agg'!I$3))</f>
        <v>#N/A</v>
      </c>
      <c r="J171" t="e">
        <f>IF(INDEX('DLX - EMPL'!$C172:$BB172,1,'Plumbing - EMPL Agg'!J$3)=0,NA(),INDEX('DLX - EMPL'!$C172:$BB172,1,'Plumbing - EMPL Agg'!J$3))</f>
        <v>#N/A</v>
      </c>
      <c r="K171" t="e">
        <f>IF(INDEX('DLX - EMPL'!$C172:$BJ172,1,'Plumbing - EMPL Agg'!K$3)=0,NA(),INDEX('DLX - EMPL'!$C172:$BJ172,1,'Plumbing - EMPL Agg'!K$3))</f>
        <v>#N/A</v>
      </c>
      <c r="L171" t="e">
        <f>IF(INDEX('DLX - EMPL'!$C172:$BJ172,1,'Plumbing - EMPL Agg'!L$3)=0,NA(),INDEX('DLX - EMPL'!$C172:$BJ172,1,'Plumbing - EMPL Agg'!L$3))</f>
        <v>#N/A</v>
      </c>
      <c r="M171" t="e">
        <f>IF(INDEX('DLX - EMPL'!$C172:$BJ172,1,'Plumbing - EMPL Agg'!M$3)=0,NA(),INDEX('DLX - EMPL'!$C172:$BJ172,1,'Plumbing - EMPL Agg'!M$3))</f>
        <v>#N/A</v>
      </c>
      <c r="N171" t="e">
        <f>IF(INDEX('DLX - EMPL'!$C172:$BJ172,1,'Plumbing - EMPL Agg'!N$3)=0,NA(),INDEX('DLX - EMPL'!$C172:$BJ172,1,'Plumbing - EMPL Agg'!N$3))</f>
        <v>#N/A</v>
      </c>
      <c r="O171" s="5" t="e">
        <f>'DLX - EMPL'!H172+'DLX - EMPL'!J172</f>
        <v>#N/A</v>
      </c>
      <c r="P171" t="e">
        <f>IF(INDEX('DLX - EMPL'!$C172:$BJ172,1,'Plumbing - EMPL Agg'!P$3)=0,NA(),INDEX('DLX - EMPL'!$C172:$BJ172,1,'Plumbing - EMPL Agg'!P$3))</f>
        <v>#N/A</v>
      </c>
      <c r="Q171" t="e">
        <f>IF(INDEX('DLX - EMPL'!$C172:$BJ172,1,'Plumbing - EMPL Agg'!Q$3)=0,NA(),INDEX('DLX - EMPL'!$C172:$BJ172,1,'Plumbing - EMPL Agg'!Q$3))</f>
        <v>#N/A</v>
      </c>
      <c r="R171" t="e">
        <f>IF(INDEX('DLX - EMPL'!$C172:$BJ172,1,'Plumbing - EMPL Agg'!R$3)=0,NA(),INDEX('DLX - EMPL'!$C172:$BJ172,1,'Plumbing - EMPL Agg'!R$3))</f>
        <v>#N/A</v>
      </c>
      <c r="S171" t="e">
        <f>IF(INDEX('DLX - EMPL'!$C172:$BJ172,1,'Plumbing - EMPL Agg'!S$3)=0,NA(),INDEX('DLX - EMPL'!$C172:$BJ172,1,'Plumbing - EMPL Agg'!S$3))</f>
        <v>#N/A</v>
      </c>
      <c r="T171" t="e">
        <v>#N/A</v>
      </c>
      <c r="U171" t="e">
        <v>#N/A</v>
      </c>
      <c r="V171" t="e">
        <v>#N/A</v>
      </c>
      <c r="W171" t="e">
        <v>#N/A</v>
      </c>
      <c r="X171" t="e">
        <v>#N/A</v>
      </c>
      <c r="Y171" t="e">
        <v>#N/A</v>
      </c>
      <c r="Z171" t="e">
        <v>#N/A</v>
      </c>
      <c r="AA171" t="e">
        <v>#N/A</v>
      </c>
      <c r="AB171" t="e">
        <v>#N/A</v>
      </c>
    </row>
    <row r="172" spans="1:28" x14ac:dyDescent="0.25">
      <c r="A172" s="7">
        <f>'DLX - EMPL'!B173</f>
        <v>41548</v>
      </c>
      <c r="B172" t="e">
        <f>IF(INDEX('DLX - EMPL'!$C173:$BB173,1,'Plumbing - EMPL Agg'!B$3)=0,NA(),INDEX('DLX - EMPL'!$C173:$BB173,1,'Plumbing - EMPL Agg'!B$3))</f>
        <v>#N/A</v>
      </c>
      <c r="C172" t="e">
        <f>IF(INDEX('DLX - EMPL'!$C173:$BB173,1,'Plumbing - EMPL Agg'!C$3)=0,NA(),INDEX('DLX - EMPL'!$C173:$BB173,1,'Plumbing - EMPL Agg'!C$3))</f>
        <v>#N/A</v>
      </c>
      <c r="D172" t="e">
        <f>IF(INDEX('DLX - EMPL'!$C173:$BB173,1,'Plumbing - EMPL Agg'!D$3)=0,NA(),INDEX('DLX - EMPL'!$C173:$BB173,1,'Plumbing - EMPL Agg'!D$3))</f>
        <v>#N/A</v>
      </c>
      <c r="E172" t="e">
        <f>IF(INDEX('DLX - EMPL'!$C173:$BB173,1,'Plumbing - EMPL Agg'!E$3)=0,NA(),INDEX('DLX - EMPL'!$C173:$BB173,1,'Plumbing - EMPL Agg'!E$3))</f>
        <v>#N/A</v>
      </c>
      <c r="F172" s="4" t="e">
        <f>'Plumbing - Trade transp utils'!H168</f>
        <v>#N/A</v>
      </c>
      <c r="G172" t="e">
        <f>IF(INDEX('DLX - EMPL'!$C173:$BB173,1,'Plumbing - EMPL Agg'!G$3)=0,NA(),INDEX('DLX - EMPL'!$C173:$BB173,1,'Plumbing - EMPL Agg'!G$3))</f>
        <v>#N/A</v>
      </c>
      <c r="H172" t="e">
        <f>IF(INDEX('DLX - EMPL'!$C173:$BB173,1,'Plumbing - EMPL Agg'!H$3)=0,NA(),INDEX('DLX - EMPL'!$C173:$BB173,1,'Plumbing - EMPL Agg'!H$3))</f>
        <v>#N/A</v>
      </c>
      <c r="I172" t="e">
        <f>IF(INDEX('DLX - EMPL'!$C173:$BB173,1,'Plumbing - EMPL Agg'!I$3)=0,NA(),INDEX('DLX - EMPL'!$C173:$BB173,1,'Plumbing - EMPL Agg'!I$3))</f>
        <v>#N/A</v>
      </c>
      <c r="J172" t="e">
        <f>IF(INDEX('DLX - EMPL'!$C173:$BB173,1,'Plumbing - EMPL Agg'!J$3)=0,NA(),INDEX('DLX - EMPL'!$C173:$BB173,1,'Plumbing - EMPL Agg'!J$3))</f>
        <v>#N/A</v>
      </c>
      <c r="K172" t="e">
        <f>IF(INDEX('DLX - EMPL'!$C173:$BJ173,1,'Plumbing - EMPL Agg'!K$3)=0,NA(),INDEX('DLX - EMPL'!$C173:$BJ173,1,'Plumbing - EMPL Agg'!K$3))</f>
        <v>#N/A</v>
      </c>
      <c r="L172" t="e">
        <f>IF(INDEX('DLX - EMPL'!$C173:$BJ173,1,'Plumbing - EMPL Agg'!L$3)=0,NA(),INDEX('DLX - EMPL'!$C173:$BJ173,1,'Plumbing - EMPL Agg'!L$3))</f>
        <v>#N/A</v>
      </c>
      <c r="M172" t="e">
        <f>IF(INDEX('DLX - EMPL'!$C173:$BJ173,1,'Plumbing - EMPL Agg'!M$3)=0,NA(),INDEX('DLX - EMPL'!$C173:$BJ173,1,'Plumbing - EMPL Agg'!M$3))</f>
        <v>#N/A</v>
      </c>
      <c r="N172" t="e">
        <f>IF(INDEX('DLX - EMPL'!$C173:$BJ173,1,'Plumbing - EMPL Agg'!N$3)=0,NA(),INDEX('DLX - EMPL'!$C173:$BJ173,1,'Plumbing - EMPL Agg'!N$3))</f>
        <v>#N/A</v>
      </c>
      <c r="O172" s="5" t="e">
        <f>'DLX - EMPL'!H173+'DLX - EMPL'!J173</f>
        <v>#N/A</v>
      </c>
      <c r="P172" t="e">
        <f>IF(INDEX('DLX - EMPL'!$C173:$BJ173,1,'Plumbing - EMPL Agg'!P$3)=0,NA(),INDEX('DLX - EMPL'!$C173:$BJ173,1,'Plumbing - EMPL Agg'!P$3))</f>
        <v>#N/A</v>
      </c>
      <c r="Q172" t="e">
        <f>IF(INDEX('DLX - EMPL'!$C173:$BJ173,1,'Plumbing - EMPL Agg'!Q$3)=0,NA(),INDEX('DLX - EMPL'!$C173:$BJ173,1,'Plumbing - EMPL Agg'!Q$3))</f>
        <v>#N/A</v>
      </c>
      <c r="R172" t="e">
        <f>IF(INDEX('DLX - EMPL'!$C173:$BJ173,1,'Plumbing - EMPL Agg'!R$3)=0,NA(),INDEX('DLX - EMPL'!$C173:$BJ173,1,'Plumbing - EMPL Agg'!R$3))</f>
        <v>#N/A</v>
      </c>
      <c r="S172" t="e">
        <f>IF(INDEX('DLX - EMPL'!$C173:$BJ173,1,'Plumbing - EMPL Agg'!S$3)=0,NA(),INDEX('DLX - EMPL'!$C173:$BJ173,1,'Plumbing - EMPL Agg'!S$3))</f>
        <v>#N/A</v>
      </c>
      <c r="T172" t="e">
        <v>#N/A</v>
      </c>
      <c r="U172" t="e">
        <v>#N/A</v>
      </c>
      <c r="V172" t="e">
        <v>#N/A</v>
      </c>
      <c r="W172" t="e">
        <v>#N/A</v>
      </c>
      <c r="X172" t="e">
        <v>#N/A</v>
      </c>
      <c r="Y172" t="e">
        <v>#N/A</v>
      </c>
      <c r="Z172" t="e">
        <v>#N/A</v>
      </c>
      <c r="AA172" t="e">
        <v>#N/A</v>
      </c>
      <c r="AB172" t="e">
        <v>#N/A</v>
      </c>
    </row>
    <row r="173" spans="1:28" x14ac:dyDescent="0.25">
      <c r="A173" s="7">
        <f>'DLX - EMPL'!B174</f>
        <v>41579</v>
      </c>
      <c r="B173" t="e">
        <f>IF(INDEX('DLX - EMPL'!$C174:$BB174,1,'Plumbing - EMPL Agg'!B$3)=0,NA(),INDEX('DLX - EMPL'!$C174:$BB174,1,'Plumbing - EMPL Agg'!B$3))</f>
        <v>#N/A</v>
      </c>
      <c r="C173" t="e">
        <f>IF(INDEX('DLX - EMPL'!$C174:$BB174,1,'Plumbing - EMPL Agg'!C$3)=0,NA(),INDEX('DLX - EMPL'!$C174:$BB174,1,'Plumbing - EMPL Agg'!C$3))</f>
        <v>#N/A</v>
      </c>
      <c r="D173" t="e">
        <f>IF(INDEX('DLX - EMPL'!$C174:$BB174,1,'Plumbing - EMPL Agg'!D$3)=0,NA(),INDEX('DLX - EMPL'!$C174:$BB174,1,'Plumbing - EMPL Agg'!D$3))</f>
        <v>#N/A</v>
      </c>
      <c r="E173" t="e">
        <f>IF(INDEX('DLX - EMPL'!$C174:$BB174,1,'Plumbing - EMPL Agg'!E$3)=0,NA(),INDEX('DLX - EMPL'!$C174:$BB174,1,'Plumbing - EMPL Agg'!E$3))</f>
        <v>#N/A</v>
      </c>
      <c r="F173" s="4" t="e">
        <f>'Plumbing - Trade transp utils'!H169</f>
        <v>#N/A</v>
      </c>
      <c r="G173" t="e">
        <f>IF(INDEX('DLX - EMPL'!$C174:$BB174,1,'Plumbing - EMPL Agg'!G$3)=0,NA(),INDEX('DLX - EMPL'!$C174:$BB174,1,'Plumbing - EMPL Agg'!G$3))</f>
        <v>#N/A</v>
      </c>
      <c r="H173" t="e">
        <f>IF(INDEX('DLX - EMPL'!$C174:$BB174,1,'Plumbing - EMPL Agg'!H$3)=0,NA(),INDEX('DLX - EMPL'!$C174:$BB174,1,'Plumbing - EMPL Agg'!H$3))</f>
        <v>#N/A</v>
      </c>
      <c r="I173" t="e">
        <f>IF(INDEX('DLX - EMPL'!$C174:$BB174,1,'Plumbing - EMPL Agg'!I$3)=0,NA(),INDEX('DLX - EMPL'!$C174:$BB174,1,'Plumbing - EMPL Agg'!I$3))</f>
        <v>#N/A</v>
      </c>
      <c r="J173" t="e">
        <f>IF(INDEX('DLX - EMPL'!$C174:$BB174,1,'Plumbing - EMPL Agg'!J$3)=0,NA(),INDEX('DLX - EMPL'!$C174:$BB174,1,'Plumbing - EMPL Agg'!J$3))</f>
        <v>#N/A</v>
      </c>
      <c r="K173" t="e">
        <f>IF(INDEX('DLX - EMPL'!$C174:$BJ174,1,'Plumbing - EMPL Agg'!K$3)=0,NA(),INDEX('DLX - EMPL'!$C174:$BJ174,1,'Plumbing - EMPL Agg'!K$3))</f>
        <v>#N/A</v>
      </c>
      <c r="L173" t="e">
        <f>IF(INDEX('DLX - EMPL'!$C174:$BJ174,1,'Plumbing - EMPL Agg'!L$3)=0,NA(),INDEX('DLX - EMPL'!$C174:$BJ174,1,'Plumbing - EMPL Agg'!L$3))</f>
        <v>#N/A</v>
      </c>
      <c r="M173" t="e">
        <f>IF(INDEX('DLX - EMPL'!$C174:$BJ174,1,'Plumbing - EMPL Agg'!M$3)=0,NA(),INDEX('DLX - EMPL'!$C174:$BJ174,1,'Plumbing - EMPL Agg'!M$3))</f>
        <v>#N/A</v>
      </c>
      <c r="N173" t="e">
        <f>IF(INDEX('DLX - EMPL'!$C174:$BJ174,1,'Plumbing - EMPL Agg'!N$3)=0,NA(),INDEX('DLX - EMPL'!$C174:$BJ174,1,'Plumbing - EMPL Agg'!N$3))</f>
        <v>#N/A</v>
      </c>
      <c r="O173" s="5" t="e">
        <f>'DLX - EMPL'!H174+'DLX - EMPL'!J174</f>
        <v>#N/A</v>
      </c>
      <c r="P173" t="e">
        <f>IF(INDEX('DLX - EMPL'!$C174:$BJ174,1,'Plumbing - EMPL Agg'!P$3)=0,NA(),INDEX('DLX - EMPL'!$C174:$BJ174,1,'Plumbing - EMPL Agg'!P$3))</f>
        <v>#N/A</v>
      </c>
      <c r="Q173" t="e">
        <f>IF(INDEX('DLX - EMPL'!$C174:$BJ174,1,'Plumbing - EMPL Agg'!Q$3)=0,NA(),INDEX('DLX - EMPL'!$C174:$BJ174,1,'Plumbing - EMPL Agg'!Q$3))</f>
        <v>#N/A</v>
      </c>
      <c r="R173" t="e">
        <f>IF(INDEX('DLX - EMPL'!$C174:$BJ174,1,'Plumbing - EMPL Agg'!R$3)=0,NA(),INDEX('DLX - EMPL'!$C174:$BJ174,1,'Plumbing - EMPL Agg'!R$3))</f>
        <v>#N/A</v>
      </c>
      <c r="S173" t="e">
        <f>IF(INDEX('DLX - EMPL'!$C174:$BJ174,1,'Plumbing - EMPL Agg'!S$3)=0,NA(),INDEX('DLX - EMPL'!$C174:$BJ174,1,'Plumbing - EMPL Agg'!S$3))</f>
        <v>#N/A</v>
      </c>
      <c r="T173" t="e">
        <v>#N/A</v>
      </c>
      <c r="U173" t="e">
        <v>#N/A</v>
      </c>
      <c r="V173" t="e">
        <v>#N/A</v>
      </c>
      <c r="W173" t="e">
        <v>#N/A</v>
      </c>
      <c r="X173" t="e">
        <v>#N/A</v>
      </c>
      <c r="Y173" t="e">
        <v>#N/A</v>
      </c>
      <c r="Z173" t="e">
        <v>#N/A</v>
      </c>
      <c r="AA173" t="e">
        <v>#N/A</v>
      </c>
      <c r="AB173" t="e">
        <v>#N/A</v>
      </c>
    </row>
    <row r="174" spans="1:28" x14ac:dyDescent="0.25">
      <c r="A174" s="7">
        <f>'DLX - EMPL'!B175</f>
        <v>41609</v>
      </c>
      <c r="B174" t="e">
        <f>IF(INDEX('DLX - EMPL'!$C175:$BB175,1,'Plumbing - EMPL Agg'!B$3)=0,NA(),INDEX('DLX - EMPL'!$C175:$BB175,1,'Plumbing - EMPL Agg'!B$3))</f>
        <v>#N/A</v>
      </c>
      <c r="C174" t="e">
        <f>IF(INDEX('DLX - EMPL'!$C175:$BB175,1,'Plumbing - EMPL Agg'!C$3)=0,NA(),INDEX('DLX - EMPL'!$C175:$BB175,1,'Plumbing - EMPL Agg'!C$3))</f>
        <v>#N/A</v>
      </c>
      <c r="D174" t="e">
        <f>IF(INDEX('DLX - EMPL'!$C175:$BB175,1,'Plumbing - EMPL Agg'!D$3)=0,NA(),INDEX('DLX - EMPL'!$C175:$BB175,1,'Plumbing - EMPL Agg'!D$3))</f>
        <v>#N/A</v>
      </c>
      <c r="E174" t="e">
        <f>IF(INDEX('DLX - EMPL'!$C175:$BB175,1,'Plumbing - EMPL Agg'!E$3)=0,NA(),INDEX('DLX - EMPL'!$C175:$BB175,1,'Plumbing - EMPL Agg'!E$3))</f>
        <v>#N/A</v>
      </c>
      <c r="F174" s="4" t="e">
        <f>'Plumbing - Trade transp utils'!H170</f>
        <v>#N/A</v>
      </c>
      <c r="G174" t="e">
        <f>IF(INDEX('DLX - EMPL'!$C175:$BB175,1,'Plumbing - EMPL Agg'!G$3)=0,NA(),INDEX('DLX - EMPL'!$C175:$BB175,1,'Plumbing - EMPL Agg'!G$3))</f>
        <v>#N/A</v>
      </c>
      <c r="H174" t="e">
        <f>IF(INDEX('DLX - EMPL'!$C175:$BB175,1,'Plumbing - EMPL Agg'!H$3)=0,NA(),INDEX('DLX - EMPL'!$C175:$BB175,1,'Plumbing - EMPL Agg'!H$3))</f>
        <v>#N/A</v>
      </c>
      <c r="I174" t="e">
        <f>IF(INDEX('DLX - EMPL'!$C175:$BB175,1,'Plumbing - EMPL Agg'!I$3)=0,NA(),INDEX('DLX - EMPL'!$C175:$BB175,1,'Plumbing - EMPL Agg'!I$3))</f>
        <v>#N/A</v>
      </c>
      <c r="J174" t="e">
        <f>IF(INDEX('DLX - EMPL'!$C175:$BB175,1,'Plumbing - EMPL Agg'!J$3)=0,NA(),INDEX('DLX - EMPL'!$C175:$BB175,1,'Plumbing - EMPL Agg'!J$3))</f>
        <v>#N/A</v>
      </c>
      <c r="K174" t="e">
        <f>IF(INDEX('DLX - EMPL'!$C175:$BJ175,1,'Plumbing - EMPL Agg'!K$3)=0,NA(),INDEX('DLX - EMPL'!$C175:$BJ175,1,'Plumbing - EMPL Agg'!K$3))</f>
        <v>#N/A</v>
      </c>
      <c r="L174" t="e">
        <f>IF(INDEX('DLX - EMPL'!$C175:$BJ175,1,'Plumbing - EMPL Agg'!L$3)=0,NA(),INDEX('DLX - EMPL'!$C175:$BJ175,1,'Plumbing - EMPL Agg'!L$3))</f>
        <v>#N/A</v>
      </c>
      <c r="M174" t="e">
        <f>IF(INDEX('DLX - EMPL'!$C175:$BJ175,1,'Plumbing - EMPL Agg'!M$3)=0,NA(),INDEX('DLX - EMPL'!$C175:$BJ175,1,'Plumbing - EMPL Agg'!M$3))</f>
        <v>#N/A</v>
      </c>
      <c r="N174" t="e">
        <f>IF(INDEX('DLX - EMPL'!$C175:$BJ175,1,'Plumbing - EMPL Agg'!N$3)=0,NA(),INDEX('DLX - EMPL'!$C175:$BJ175,1,'Plumbing - EMPL Agg'!N$3))</f>
        <v>#N/A</v>
      </c>
      <c r="O174" s="5" t="e">
        <f>'DLX - EMPL'!H175+'DLX - EMPL'!J175</f>
        <v>#N/A</v>
      </c>
      <c r="P174" t="e">
        <f>IF(INDEX('DLX - EMPL'!$C175:$BJ175,1,'Plumbing - EMPL Agg'!P$3)=0,NA(),INDEX('DLX - EMPL'!$C175:$BJ175,1,'Plumbing - EMPL Agg'!P$3))</f>
        <v>#N/A</v>
      </c>
      <c r="Q174" t="e">
        <f>IF(INDEX('DLX - EMPL'!$C175:$BJ175,1,'Plumbing - EMPL Agg'!Q$3)=0,NA(),INDEX('DLX - EMPL'!$C175:$BJ175,1,'Plumbing - EMPL Agg'!Q$3))</f>
        <v>#N/A</v>
      </c>
      <c r="R174" t="e">
        <f>IF(INDEX('DLX - EMPL'!$C175:$BJ175,1,'Plumbing - EMPL Agg'!R$3)=0,NA(),INDEX('DLX - EMPL'!$C175:$BJ175,1,'Plumbing - EMPL Agg'!R$3))</f>
        <v>#N/A</v>
      </c>
      <c r="S174" t="e">
        <f>IF(INDEX('DLX - EMPL'!$C175:$BJ175,1,'Plumbing - EMPL Agg'!S$3)=0,NA(),INDEX('DLX - EMPL'!$C175:$BJ175,1,'Plumbing - EMPL Agg'!S$3))</f>
        <v>#N/A</v>
      </c>
      <c r="T174" t="e">
        <v>#N/A</v>
      </c>
      <c r="U174" t="e">
        <v>#N/A</v>
      </c>
      <c r="V174" t="e">
        <v>#N/A</v>
      </c>
      <c r="W174" t="e">
        <v>#N/A</v>
      </c>
      <c r="X174" t="e">
        <v>#N/A</v>
      </c>
      <c r="Y174" t="e">
        <v>#N/A</v>
      </c>
      <c r="Z174" t="e">
        <v>#N/A</v>
      </c>
      <c r="AA174" t="e">
        <v>#N/A</v>
      </c>
      <c r="AB174" t="e">
        <v>#N/A</v>
      </c>
    </row>
    <row r="175" spans="1:28" x14ac:dyDescent="0.25">
      <c r="A175" s="7">
        <f>'DLX - EMPL'!B176</f>
        <v>41640</v>
      </c>
      <c r="B175" t="e">
        <f>IF(INDEX('DLX - EMPL'!$C176:$BB176,1,'Plumbing - EMPL Agg'!B$3)=0,NA(),INDEX('DLX - EMPL'!$C176:$BB176,1,'Plumbing - EMPL Agg'!B$3))</f>
        <v>#N/A</v>
      </c>
      <c r="C175" t="e">
        <f>IF(INDEX('DLX - EMPL'!$C176:$BB176,1,'Plumbing - EMPL Agg'!C$3)=0,NA(),INDEX('DLX - EMPL'!$C176:$BB176,1,'Plumbing - EMPL Agg'!C$3))</f>
        <v>#N/A</v>
      </c>
      <c r="D175" t="e">
        <f>IF(INDEX('DLX - EMPL'!$C176:$BB176,1,'Plumbing - EMPL Agg'!D$3)=0,NA(),INDEX('DLX - EMPL'!$C176:$BB176,1,'Plumbing - EMPL Agg'!D$3))</f>
        <v>#N/A</v>
      </c>
      <c r="E175" t="e">
        <f>IF(INDEX('DLX - EMPL'!$C176:$BB176,1,'Plumbing - EMPL Agg'!E$3)=0,NA(),INDEX('DLX - EMPL'!$C176:$BB176,1,'Plumbing - EMPL Agg'!E$3))</f>
        <v>#N/A</v>
      </c>
      <c r="F175" s="4" t="e">
        <f>'Plumbing - Trade transp utils'!H171</f>
        <v>#N/A</v>
      </c>
      <c r="G175" t="e">
        <f>IF(INDEX('DLX - EMPL'!$C176:$BB176,1,'Plumbing - EMPL Agg'!G$3)=0,NA(),INDEX('DLX - EMPL'!$C176:$BB176,1,'Plumbing - EMPL Agg'!G$3))</f>
        <v>#N/A</v>
      </c>
      <c r="H175" t="e">
        <f>IF(INDEX('DLX - EMPL'!$C176:$BB176,1,'Plumbing - EMPL Agg'!H$3)=0,NA(),INDEX('DLX - EMPL'!$C176:$BB176,1,'Plumbing - EMPL Agg'!H$3))</f>
        <v>#N/A</v>
      </c>
      <c r="I175" t="e">
        <f>IF(INDEX('DLX - EMPL'!$C176:$BB176,1,'Plumbing - EMPL Agg'!I$3)=0,NA(),INDEX('DLX - EMPL'!$C176:$BB176,1,'Plumbing - EMPL Agg'!I$3))</f>
        <v>#N/A</v>
      </c>
      <c r="J175" t="e">
        <f>IF(INDEX('DLX - EMPL'!$C176:$BB176,1,'Plumbing - EMPL Agg'!J$3)=0,NA(),INDEX('DLX - EMPL'!$C176:$BB176,1,'Plumbing - EMPL Agg'!J$3))</f>
        <v>#N/A</v>
      </c>
      <c r="K175" t="e">
        <f>IF(INDEX('DLX - EMPL'!$C176:$BJ176,1,'Plumbing - EMPL Agg'!K$3)=0,NA(),INDEX('DLX - EMPL'!$C176:$BJ176,1,'Plumbing - EMPL Agg'!K$3))</f>
        <v>#N/A</v>
      </c>
      <c r="L175" t="e">
        <f>IF(INDEX('DLX - EMPL'!$C176:$BJ176,1,'Plumbing - EMPL Agg'!L$3)=0,NA(),INDEX('DLX - EMPL'!$C176:$BJ176,1,'Plumbing - EMPL Agg'!L$3))</f>
        <v>#N/A</v>
      </c>
      <c r="M175" t="e">
        <f>IF(INDEX('DLX - EMPL'!$C176:$BJ176,1,'Plumbing - EMPL Agg'!M$3)=0,NA(),INDEX('DLX - EMPL'!$C176:$BJ176,1,'Plumbing - EMPL Agg'!M$3))</f>
        <v>#N/A</v>
      </c>
      <c r="N175" t="e">
        <f>IF(INDEX('DLX - EMPL'!$C176:$BJ176,1,'Plumbing - EMPL Agg'!N$3)=0,NA(),INDEX('DLX - EMPL'!$C176:$BJ176,1,'Plumbing - EMPL Agg'!N$3))</f>
        <v>#N/A</v>
      </c>
      <c r="O175" s="5" t="e">
        <f>'DLX - EMPL'!H176+'DLX - EMPL'!J176</f>
        <v>#N/A</v>
      </c>
      <c r="P175" t="e">
        <f>IF(INDEX('DLX - EMPL'!$C176:$BJ176,1,'Plumbing - EMPL Agg'!P$3)=0,NA(),INDEX('DLX - EMPL'!$C176:$BJ176,1,'Plumbing - EMPL Agg'!P$3))</f>
        <v>#N/A</v>
      </c>
      <c r="Q175" t="e">
        <f>IF(INDEX('DLX - EMPL'!$C176:$BJ176,1,'Plumbing - EMPL Agg'!Q$3)=0,NA(),INDEX('DLX - EMPL'!$C176:$BJ176,1,'Plumbing - EMPL Agg'!Q$3))</f>
        <v>#N/A</v>
      </c>
      <c r="R175" t="e">
        <f>IF(INDEX('DLX - EMPL'!$C176:$BJ176,1,'Plumbing - EMPL Agg'!R$3)=0,NA(),INDEX('DLX - EMPL'!$C176:$BJ176,1,'Plumbing - EMPL Agg'!R$3))</f>
        <v>#N/A</v>
      </c>
      <c r="S175" t="e">
        <f>IF(INDEX('DLX - EMPL'!$C176:$BJ176,1,'Plumbing - EMPL Agg'!S$3)=0,NA(),INDEX('DLX - EMPL'!$C176:$BJ176,1,'Plumbing - EMPL Agg'!S$3))</f>
        <v>#N/A</v>
      </c>
      <c r="T175" t="e">
        <v>#N/A</v>
      </c>
      <c r="U175" t="e">
        <v>#N/A</v>
      </c>
      <c r="V175" t="e">
        <v>#N/A</v>
      </c>
      <c r="W175" t="e">
        <v>#N/A</v>
      </c>
      <c r="X175" t="e">
        <v>#N/A</v>
      </c>
      <c r="Y175" t="e">
        <v>#N/A</v>
      </c>
      <c r="Z175" t="e">
        <v>#N/A</v>
      </c>
      <c r="AA175" t="e">
        <v>#N/A</v>
      </c>
      <c r="AB175" t="e">
        <v>#N/A</v>
      </c>
    </row>
    <row r="176" spans="1:28" x14ac:dyDescent="0.25">
      <c r="A176" s="7">
        <f>'DLX - EMPL'!B177</f>
        <v>41671</v>
      </c>
      <c r="B176" t="e">
        <f>IF(INDEX('DLX - EMPL'!$C177:$BB177,1,'Plumbing - EMPL Agg'!B$3)=0,NA(),INDEX('DLX - EMPL'!$C177:$BB177,1,'Plumbing - EMPL Agg'!B$3))</f>
        <v>#N/A</v>
      </c>
      <c r="C176" t="e">
        <f>IF(INDEX('DLX - EMPL'!$C177:$BB177,1,'Plumbing - EMPL Agg'!C$3)=0,NA(),INDEX('DLX - EMPL'!$C177:$BB177,1,'Plumbing - EMPL Agg'!C$3))</f>
        <v>#N/A</v>
      </c>
      <c r="D176" t="e">
        <f>IF(INDEX('DLX - EMPL'!$C177:$BB177,1,'Plumbing - EMPL Agg'!D$3)=0,NA(),INDEX('DLX - EMPL'!$C177:$BB177,1,'Plumbing - EMPL Agg'!D$3))</f>
        <v>#N/A</v>
      </c>
      <c r="E176" t="e">
        <f>IF(INDEX('DLX - EMPL'!$C177:$BB177,1,'Plumbing - EMPL Agg'!E$3)=0,NA(),INDEX('DLX - EMPL'!$C177:$BB177,1,'Plumbing - EMPL Agg'!E$3))</f>
        <v>#N/A</v>
      </c>
      <c r="F176" s="4" t="e">
        <f>'Plumbing - Trade transp utils'!H172</f>
        <v>#N/A</v>
      </c>
      <c r="G176" t="e">
        <f>IF(INDEX('DLX - EMPL'!$C177:$BB177,1,'Plumbing - EMPL Agg'!G$3)=0,NA(),INDEX('DLX - EMPL'!$C177:$BB177,1,'Plumbing - EMPL Agg'!G$3))</f>
        <v>#N/A</v>
      </c>
      <c r="H176" t="e">
        <f>IF(INDEX('DLX - EMPL'!$C177:$BB177,1,'Plumbing - EMPL Agg'!H$3)=0,NA(),INDEX('DLX - EMPL'!$C177:$BB177,1,'Plumbing - EMPL Agg'!H$3))</f>
        <v>#N/A</v>
      </c>
      <c r="I176" t="e">
        <f>IF(INDEX('DLX - EMPL'!$C177:$BB177,1,'Plumbing - EMPL Agg'!I$3)=0,NA(),INDEX('DLX - EMPL'!$C177:$BB177,1,'Plumbing - EMPL Agg'!I$3))</f>
        <v>#N/A</v>
      </c>
      <c r="J176" t="e">
        <f>IF(INDEX('DLX - EMPL'!$C177:$BB177,1,'Plumbing - EMPL Agg'!J$3)=0,NA(),INDEX('DLX - EMPL'!$C177:$BB177,1,'Plumbing - EMPL Agg'!J$3))</f>
        <v>#N/A</v>
      </c>
      <c r="K176" t="e">
        <f>IF(INDEX('DLX - EMPL'!$C177:$BJ177,1,'Plumbing - EMPL Agg'!K$3)=0,NA(),INDEX('DLX - EMPL'!$C177:$BJ177,1,'Plumbing - EMPL Agg'!K$3))</f>
        <v>#N/A</v>
      </c>
      <c r="L176" t="e">
        <f>IF(INDEX('DLX - EMPL'!$C177:$BJ177,1,'Plumbing - EMPL Agg'!L$3)=0,NA(),INDEX('DLX - EMPL'!$C177:$BJ177,1,'Plumbing - EMPL Agg'!L$3))</f>
        <v>#N/A</v>
      </c>
      <c r="M176" t="e">
        <f>IF(INDEX('DLX - EMPL'!$C177:$BJ177,1,'Plumbing - EMPL Agg'!M$3)=0,NA(),INDEX('DLX - EMPL'!$C177:$BJ177,1,'Plumbing - EMPL Agg'!M$3))</f>
        <v>#N/A</v>
      </c>
      <c r="N176" t="e">
        <f>IF(INDEX('DLX - EMPL'!$C177:$BJ177,1,'Plumbing - EMPL Agg'!N$3)=0,NA(),INDEX('DLX - EMPL'!$C177:$BJ177,1,'Plumbing - EMPL Agg'!N$3))</f>
        <v>#N/A</v>
      </c>
      <c r="O176" s="5" t="e">
        <f>'DLX - EMPL'!H177+'DLX - EMPL'!J177</f>
        <v>#N/A</v>
      </c>
      <c r="P176" t="e">
        <f>IF(INDEX('DLX - EMPL'!$C177:$BJ177,1,'Plumbing - EMPL Agg'!P$3)=0,NA(),INDEX('DLX - EMPL'!$C177:$BJ177,1,'Plumbing - EMPL Agg'!P$3))</f>
        <v>#N/A</v>
      </c>
      <c r="Q176" t="e">
        <f>IF(INDEX('DLX - EMPL'!$C177:$BJ177,1,'Plumbing - EMPL Agg'!Q$3)=0,NA(),INDEX('DLX - EMPL'!$C177:$BJ177,1,'Plumbing - EMPL Agg'!Q$3))</f>
        <v>#N/A</v>
      </c>
      <c r="R176" t="e">
        <f>IF(INDEX('DLX - EMPL'!$C177:$BJ177,1,'Plumbing - EMPL Agg'!R$3)=0,NA(),INDEX('DLX - EMPL'!$C177:$BJ177,1,'Plumbing - EMPL Agg'!R$3))</f>
        <v>#N/A</v>
      </c>
      <c r="S176" t="e">
        <f>IF(INDEX('DLX - EMPL'!$C177:$BJ177,1,'Plumbing - EMPL Agg'!S$3)=0,NA(),INDEX('DLX - EMPL'!$C177:$BJ177,1,'Plumbing - EMPL Agg'!S$3))</f>
        <v>#N/A</v>
      </c>
      <c r="T176" t="e">
        <v>#N/A</v>
      </c>
      <c r="U176" t="e">
        <v>#N/A</v>
      </c>
      <c r="V176" t="e">
        <v>#N/A</v>
      </c>
      <c r="W176" t="e">
        <v>#N/A</v>
      </c>
      <c r="X176" t="e">
        <v>#N/A</v>
      </c>
      <c r="Y176" t="e">
        <v>#N/A</v>
      </c>
      <c r="Z176" t="e">
        <v>#N/A</v>
      </c>
      <c r="AA176" t="e">
        <v>#N/A</v>
      </c>
      <c r="AB176" t="e">
        <v>#N/A</v>
      </c>
    </row>
    <row r="177" spans="1:28" x14ac:dyDescent="0.25">
      <c r="A177" s="7">
        <f>'DLX - EMPL'!B178</f>
        <v>41699</v>
      </c>
      <c r="B177" t="e">
        <f>IF(INDEX('DLX - EMPL'!$C178:$BB178,1,'Plumbing - EMPL Agg'!B$3)=0,NA(),INDEX('DLX - EMPL'!$C178:$BB178,1,'Plumbing - EMPL Agg'!B$3))</f>
        <v>#N/A</v>
      </c>
      <c r="C177" t="e">
        <f>IF(INDEX('DLX - EMPL'!$C178:$BB178,1,'Plumbing - EMPL Agg'!C$3)=0,NA(),INDEX('DLX - EMPL'!$C178:$BB178,1,'Plumbing - EMPL Agg'!C$3))</f>
        <v>#N/A</v>
      </c>
      <c r="D177" t="e">
        <f>IF(INDEX('DLX - EMPL'!$C178:$BB178,1,'Plumbing - EMPL Agg'!D$3)=0,NA(),INDEX('DLX - EMPL'!$C178:$BB178,1,'Plumbing - EMPL Agg'!D$3))</f>
        <v>#N/A</v>
      </c>
      <c r="E177" t="e">
        <f>IF(INDEX('DLX - EMPL'!$C178:$BB178,1,'Plumbing - EMPL Agg'!E$3)=0,NA(),INDEX('DLX - EMPL'!$C178:$BB178,1,'Plumbing - EMPL Agg'!E$3))</f>
        <v>#N/A</v>
      </c>
      <c r="F177" s="4" t="e">
        <f>'Plumbing - Trade transp utils'!H173</f>
        <v>#N/A</v>
      </c>
      <c r="G177" t="e">
        <f>IF(INDEX('DLX - EMPL'!$C178:$BB178,1,'Plumbing - EMPL Agg'!G$3)=0,NA(),INDEX('DLX - EMPL'!$C178:$BB178,1,'Plumbing - EMPL Agg'!G$3))</f>
        <v>#N/A</v>
      </c>
      <c r="H177" t="e">
        <f>IF(INDEX('DLX - EMPL'!$C178:$BB178,1,'Plumbing - EMPL Agg'!H$3)=0,NA(),INDEX('DLX - EMPL'!$C178:$BB178,1,'Plumbing - EMPL Agg'!H$3))</f>
        <v>#N/A</v>
      </c>
      <c r="I177" t="e">
        <f>IF(INDEX('DLX - EMPL'!$C178:$BB178,1,'Plumbing - EMPL Agg'!I$3)=0,NA(),INDEX('DLX - EMPL'!$C178:$BB178,1,'Plumbing - EMPL Agg'!I$3))</f>
        <v>#N/A</v>
      </c>
      <c r="J177" t="e">
        <f>IF(INDEX('DLX - EMPL'!$C178:$BB178,1,'Plumbing - EMPL Agg'!J$3)=0,NA(),INDEX('DLX - EMPL'!$C178:$BB178,1,'Plumbing - EMPL Agg'!J$3))</f>
        <v>#N/A</v>
      </c>
      <c r="K177" t="e">
        <f>IF(INDEX('DLX - EMPL'!$C178:$BJ178,1,'Plumbing - EMPL Agg'!K$3)=0,NA(),INDEX('DLX - EMPL'!$C178:$BJ178,1,'Plumbing - EMPL Agg'!K$3))</f>
        <v>#N/A</v>
      </c>
      <c r="L177" t="e">
        <f>IF(INDEX('DLX - EMPL'!$C178:$BJ178,1,'Plumbing - EMPL Agg'!L$3)=0,NA(),INDEX('DLX - EMPL'!$C178:$BJ178,1,'Plumbing - EMPL Agg'!L$3))</f>
        <v>#N/A</v>
      </c>
      <c r="M177" t="e">
        <f>IF(INDEX('DLX - EMPL'!$C178:$BJ178,1,'Plumbing - EMPL Agg'!M$3)=0,NA(),INDEX('DLX - EMPL'!$C178:$BJ178,1,'Plumbing - EMPL Agg'!M$3))</f>
        <v>#N/A</v>
      </c>
      <c r="N177" t="e">
        <f>IF(INDEX('DLX - EMPL'!$C178:$BJ178,1,'Plumbing - EMPL Agg'!N$3)=0,NA(),INDEX('DLX - EMPL'!$C178:$BJ178,1,'Plumbing - EMPL Agg'!N$3))</f>
        <v>#N/A</v>
      </c>
      <c r="O177" s="5" t="e">
        <f>'DLX - EMPL'!H178+'DLX - EMPL'!J178</f>
        <v>#N/A</v>
      </c>
      <c r="P177" t="e">
        <f>IF(INDEX('DLX - EMPL'!$C178:$BJ178,1,'Plumbing - EMPL Agg'!P$3)=0,NA(),INDEX('DLX - EMPL'!$C178:$BJ178,1,'Plumbing - EMPL Agg'!P$3))</f>
        <v>#N/A</v>
      </c>
      <c r="Q177" t="e">
        <f>IF(INDEX('DLX - EMPL'!$C178:$BJ178,1,'Plumbing - EMPL Agg'!Q$3)=0,NA(),INDEX('DLX - EMPL'!$C178:$BJ178,1,'Plumbing - EMPL Agg'!Q$3))</f>
        <v>#N/A</v>
      </c>
      <c r="R177" t="e">
        <f>IF(INDEX('DLX - EMPL'!$C178:$BJ178,1,'Plumbing - EMPL Agg'!R$3)=0,NA(),INDEX('DLX - EMPL'!$C178:$BJ178,1,'Plumbing - EMPL Agg'!R$3))</f>
        <v>#N/A</v>
      </c>
      <c r="S177" t="e">
        <f>IF(INDEX('DLX - EMPL'!$C178:$BJ178,1,'Plumbing - EMPL Agg'!S$3)=0,NA(),INDEX('DLX - EMPL'!$C178:$BJ178,1,'Plumbing - EMPL Agg'!S$3))</f>
        <v>#N/A</v>
      </c>
      <c r="T177" t="e">
        <v>#N/A</v>
      </c>
      <c r="U177" t="e">
        <v>#N/A</v>
      </c>
      <c r="V177" t="e">
        <v>#N/A</v>
      </c>
      <c r="W177" t="e">
        <v>#N/A</v>
      </c>
      <c r="X177" t="e">
        <v>#N/A</v>
      </c>
      <c r="Y177" t="e">
        <v>#N/A</v>
      </c>
      <c r="Z177" t="e">
        <v>#N/A</v>
      </c>
      <c r="AA177" t="e">
        <v>#N/A</v>
      </c>
      <c r="AB177" t="e">
        <v>#N/A</v>
      </c>
    </row>
    <row r="178" spans="1:28" x14ac:dyDescent="0.25">
      <c r="A178" s="7">
        <f>'DLX - EMPL'!B179</f>
        <v>41730</v>
      </c>
      <c r="B178" t="e">
        <f>IF(INDEX('DLX - EMPL'!$C179:$BB179,1,'Plumbing - EMPL Agg'!B$3)=0,NA(),INDEX('DLX - EMPL'!$C179:$BB179,1,'Plumbing - EMPL Agg'!B$3))</f>
        <v>#N/A</v>
      </c>
      <c r="C178" t="e">
        <f>IF(INDEX('DLX - EMPL'!$C179:$BB179,1,'Plumbing - EMPL Agg'!C$3)=0,NA(),INDEX('DLX - EMPL'!$C179:$BB179,1,'Plumbing - EMPL Agg'!C$3))</f>
        <v>#N/A</v>
      </c>
      <c r="D178" t="e">
        <f>IF(INDEX('DLX - EMPL'!$C179:$BB179,1,'Plumbing - EMPL Agg'!D$3)=0,NA(),INDEX('DLX - EMPL'!$C179:$BB179,1,'Plumbing - EMPL Agg'!D$3))</f>
        <v>#N/A</v>
      </c>
      <c r="E178" t="e">
        <f>IF(INDEX('DLX - EMPL'!$C179:$BB179,1,'Plumbing - EMPL Agg'!E$3)=0,NA(),INDEX('DLX - EMPL'!$C179:$BB179,1,'Plumbing - EMPL Agg'!E$3))</f>
        <v>#N/A</v>
      </c>
      <c r="F178" s="4" t="e">
        <f>'Plumbing - Trade transp utils'!H174</f>
        <v>#N/A</v>
      </c>
      <c r="G178" t="e">
        <f>IF(INDEX('DLX - EMPL'!$C179:$BB179,1,'Plumbing - EMPL Agg'!G$3)=0,NA(),INDEX('DLX - EMPL'!$C179:$BB179,1,'Plumbing - EMPL Agg'!G$3))</f>
        <v>#N/A</v>
      </c>
      <c r="H178" t="e">
        <f>IF(INDEX('DLX - EMPL'!$C179:$BB179,1,'Plumbing - EMPL Agg'!H$3)=0,NA(),INDEX('DLX - EMPL'!$C179:$BB179,1,'Plumbing - EMPL Agg'!H$3))</f>
        <v>#N/A</v>
      </c>
      <c r="I178" t="e">
        <f>IF(INDEX('DLX - EMPL'!$C179:$BB179,1,'Plumbing - EMPL Agg'!I$3)=0,NA(),INDEX('DLX - EMPL'!$C179:$BB179,1,'Plumbing - EMPL Agg'!I$3))</f>
        <v>#N/A</v>
      </c>
      <c r="J178" t="e">
        <f>IF(INDEX('DLX - EMPL'!$C179:$BB179,1,'Plumbing - EMPL Agg'!J$3)=0,NA(),INDEX('DLX - EMPL'!$C179:$BB179,1,'Plumbing - EMPL Agg'!J$3))</f>
        <v>#N/A</v>
      </c>
      <c r="K178" t="e">
        <f>IF(INDEX('DLX - EMPL'!$C179:$BJ179,1,'Plumbing - EMPL Agg'!K$3)=0,NA(),INDEX('DLX - EMPL'!$C179:$BJ179,1,'Plumbing - EMPL Agg'!K$3))</f>
        <v>#N/A</v>
      </c>
      <c r="L178" t="e">
        <f>IF(INDEX('DLX - EMPL'!$C179:$BJ179,1,'Plumbing - EMPL Agg'!L$3)=0,NA(),INDEX('DLX - EMPL'!$C179:$BJ179,1,'Plumbing - EMPL Agg'!L$3))</f>
        <v>#N/A</v>
      </c>
      <c r="M178" t="e">
        <f>IF(INDEX('DLX - EMPL'!$C179:$BJ179,1,'Plumbing - EMPL Agg'!M$3)=0,NA(),INDEX('DLX - EMPL'!$C179:$BJ179,1,'Plumbing - EMPL Agg'!M$3))</f>
        <v>#N/A</v>
      </c>
      <c r="N178" t="e">
        <f>IF(INDEX('DLX - EMPL'!$C179:$BJ179,1,'Plumbing - EMPL Agg'!N$3)=0,NA(),INDEX('DLX - EMPL'!$C179:$BJ179,1,'Plumbing - EMPL Agg'!N$3))</f>
        <v>#N/A</v>
      </c>
      <c r="O178" s="5" t="e">
        <f>'DLX - EMPL'!H179+'DLX - EMPL'!J179</f>
        <v>#N/A</v>
      </c>
      <c r="P178" t="e">
        <f>IF(INDEX('DLX - EMPL'!$C179:$BJ179,1,'Plumbing - EMPL Agg'!P$3)=0,NA(),INDEX('DLX - EMPL'!$C179:$BJ179,1,'Plumbing - EMPL Agg'!P$3))</f>
        <v>#N/A</v>
      </c>
      <c r="Q178" t="e">
        <f>IF(INDEX('DLX - EMPL'!$C179:$BJ179,1,'Plumbing - EMPL Agg'!Q$3)=0,NA(),INDEX('DLX - EMPL'!$C179:$BJ179,1,'Plumbing - EMPL Agg'!Q$3))</f>
        <v>#N/A</v>
      </c>
      <c r="R178" t="e">
        <f>IF(INDEX('DLX - EMPL'!$C179:$BJ179,1,'Plumbing - EMPL Agg'!R$3)=0,NA(),INDEX('DLX - EMPL'!$C179:$BJ179,1,'Plumbing - EMPL Agg'!R$3))</f>
        <v>#N/A</v>
      </c>
      <c r="S178" t="e">
        <f>IF(INDEX('DLX - EMPL'!$C179:$BJ179,1,'Plumbing - EMPL Agg'!S$3)=0,NA(),INDEX('DLX - EMPL'!$C179:$BJ179,1,'Plumbing - EMPL Agg'!S$3))</f>
        <v>#N/A</v>
      </c>
      <c r="T178" t="e">
        <v>#N/A</v>
      </c>
      <c r="U178" t="e">
        <v>#N/A</v>
      </c>
      <c r="V178" t="e">
        <v>#N/A</v>
      </c>
      <c r="W178" t="e">
        <v>#N/A</v>
      </c>
      <c r="X178" t="e">
        <v>#N/A</v>
      </c>
      <c r="Y178" t="e">
        <v>#N/A</v>
      </c>
      <c r="Z178" t="e">
        <v>#N/A</v>
      </c>
      <c r="AA178" t="e">
        <v>#N/A</v>
      </c>
      <c r="AB178" t="e">
        <v>#N/A</v>
      </c>
    </row>
    <row r="179" spans="1:28" x14ac:dyDescent="0.25">
      <c r="A179" s="7">
        <f>'DLX - EMPL'!B180</f>
        <v>41760</v>
      </c>
      <c r="B179" t="e">
        <f>IF(INDEX('DLX - EMPL'!$C180:$BB180,1,'Plumbing - EMPL Agg'!B$3)=0,NA(),INDEX('DLX - EMPL'!$C180:$BB180,1,'Plumbing - EMPL Agg'!B$3))</f>
        <v>#N/A</v>
      </c>
      <c r="C179" t="e">
        <f>IF(INDEX('DLX - EMPL'!$C180:$BB180,1,'Plumbing - EMPL Agg'!C$3)=0,NA(),INDEX('DLX - EMPL'!$C180:$BB180,1,'Plumbing - EMPL Agg'!C$3))</f>
        <v>#N/A</v>
      </c>
      <c r="D179" t="e">
        <f>IF(INDEX('DLX - EMPL'!$C180:$BB180,1,'Plumbing - EMPL Agg'!D$3)=0,NA(),INDEX('DLX - EMPL'!$C180:$BB180,1,'Plumbing - EMPL Agg'!D$3))</f>
        <v>#N/A</v>
      </c>
      <c r="E179" t="e">
        <f>IF(INDEX('DLX - EMPL'!$C180:$BB180,1,'Plumbing - EMPL Agg'!E$3)=0,NA(),INDEX('DLX - EMPL'!$C180:$BB180,1,'Plumbing - EMPL Agg'!E$3))</f>
        <v>#N/A</v>
      </c>
      <c r="F179" s="4" t="e">
        <f>'Plumbing - Trade transp utils'!H175</f>
        <v>#N/A</v>
      </c>
      <c r="G179" t="e">
        <f>IF(INDEX('DLX - EMPL'!$C180:$BB180,1,'Plumbing - EMPL Agg'!G$3)=0,NA(),INDEX('DLX - EMPL'!$C180:$BB180,1,'Plumbing - EMPL Agg'!G$3))</f>
        <v>#N/A</v>
      </c>
      <c r="H179" t="e">
        <f>IF(INDEX('DLX - EMPL'!$C180:$BB180,1,'Plumbing - EMPL Agg'!H$3)=0,NA(),INDEX('DLX - EMPL'!$C180:$BB180,1,'Plumbing - EMPL Agg'!H$3))</f>
        <v>#N/A</v>
      </c>
      <c r="I179" t="e">
        <f>IF(INDEX('DLX - EMPL'!$C180:$BB180,1,'Plumbing - EMPL Agg'!I$3)=0,NA(),INDEX('DLX - EMPL'!$C180:$BB180,1,'Plumbing - EMPL Agg'!I$3))</f>
        <v>#N/A</v>
      </c>
      <c r="J179" t="e">
        <f>IF(INDEX('DLX - EMPL'!$C180:$BB180,1,'Plumbing - EMPL Agg'!J$3)=0,NA(),INDEX('DLX - EMPL'!$C180:$BB180,1,'Plumbing - EMPL Agg'!J$3))</f>
        <v>#N/A</v>
      </c>
      <c r="K179" t="e">
        <f>IF(INDEX('DLX - EMPL'!$C180:$BJ180,1,'Plumbing - EMPL Agg'!K$3)=0,NA(),INDEX('DLX - EMPL'!$C180:$BJ180,1,'Plumbing - EMPL Agg'!K$3))</f>
        <v>#N/A</v>
      </c>
      <c r="L179" t="e">
        <f>IF(INDEX('DLX - EMPL'!$C180:$BJ180,1,'Plumbing - EMPL Agg'!L$3)=0,NA(),INDEX('DLX - EMPL'!$C180:$BJ180,1,'Plumbing - EMPL Agg'!L$3))</f>
        <v>#N/A</v>
      </c>
      <c r="M179" t="e">
        <f>IF(INDEX('DLX - EMPL'!$C180:$BJ180,1,'Plumbing - EMPL Agg'!M$3)=0,NA(),INDEX('DLX - EMPL'!$C180:$BJ180,1,'Plumbing - EMPL Agg'!M$3))</f>
        <v>#N/A</v>
      </c>
      <c r="N179" t="e">
        <f>IF(INDEX('DLX - EMPL'!$C180:$BJ180,1,'Plumbing - EMPL Agg'!N$3)=0,NA(),INDEX('DLX - EMPL'!$C180:$BJ180,1,'Plumbing - EMPL Agg'!N$3))</f>
        <v>#N/A</v>
      </c>
      <c r="O179" s="5" t="e">
        <f>'DLX - EMPL'!H180+'DLX - EMPL'!J180</f>
        <v>#N/A</v>
      </c>
      <c r="P179" t="e">
        <f>IF(INDEX('DLX - EMPL'!$C180:$BJ180,1,'Plumbing - EMPL Agg'!P$3)=0,NA(),INDEX('DLX - EMPL'!$C180:$BJ180,1,'Plumbing - EMPL Agg'!P$3))</f>
        <v>#N/A</v>
      </c>
      <c r="Q179" t="e">
        <f>IF(INDEX('DLX - EMPL'!$C180:$BJ180,1,'Plumbing - EMPL Agg'!Q$3)=0,NA(),INDEX('DLX - EMPL'!$C180:$BJ180,1,'Plumbing - EMPL Agg'!Q$3))</f>
        <v>#N/A</v>
      </c>
      <c r="R179" t="e">
        <f>IF(INDEX('DLX - EMPL'!$C180:$BJ180,1,'Plumbing - EMPL Agg'!R$3)=0,NA(),INDEX('DLX - EMPL'!$C180:$BJ180,1,'Plumbing - EMPL Agg'!R$3))</f>
        <v>#N/A</v>
      </c>
      <c r="S179" t="e">
        <f>IF(INDEX('DLX - EMPL'!$C180:$BJ180,1,'Plumbing - EMPL Agg'!S$3)=0,NA(),INDEX('DLX - EMPL'!$C180:$BJ180,1,'Plumbing - EMPL Agg'!S$3))</f>
        <v>#N/A</v>
      </c>
      <c r="T179" t="e">
        <v>#N/A</v>
      </c>
      <c r="U179" t="e">
        <v>#N/A</v>
      </c>
      <c r="V179" t="e">
        <v>#N/A</v>
      </c>
      <c r="W179" t="e">
        <v>#N/A</v>
      </c>
      <c r="X179" t="e">
        <v>#N/A</v>
      </c>
      <c r="Y179" t="e">
        <v>#N/A</v>
      </c>
      <c r="Z179" t="e">
        <v>#N/A</v>
      </c>
      <c r="AA179" t="e">
        <v>#N/A</v>
      </c>
      <c r="AB179" t="e">
        <v>#N/A</v>
      </c>
    </row>
    <row r="180" spans="1:28" x14ac:dyDescent="0.25">
      <c r="A180" s="7">
        <f>'DLX - EMPL'!B181</f>
        <v>41791</v>
      </c>
      <c r="B180" t="e">
        <f>IF(INDEX('DLX - EMPL'!$C181:$BB181,1,'Plumbing - EMPL Agg'!B$3)=0,NA(),INDEX('DLX - EMPL'!$C181:$BB181,1,'Plumbing - EMPL Agg'!B$3))</f>
        <v>#N/A</v>
      </c>
      <c r="C180" t="e">
        <f>IF(INDEX('DLX - EMPL'!$C181:$BB181,1,'Plumbing - EMPL Agg'!C$3)=0,NA(),INDEX('DLX - EMPL'!$C181:$BB181,1,'Plumbing - EMPL Agg'!C$3))</f>
        <v>#N/A</v>
      </c>
      <c r="D180" t="e">
        <f>IF(INDEX('DLX - EMPL'!$C181:$BB181,1,'Plumbing - EMPL Agg'!D$3)=0,NA(),INDEX('DLX - EMPL'!$C181:$BB181,1,'Plumbing - EMPL Agg'!D$3))</f>
        <v>#N/A</v>
      </c>
      <c r="E180" t="e">
        <f>IF(INDEX('DLX - EMPL'!$C181:$BB181,1,'Plumbing - EMPL Agg'!E$3)=0,NA(),INDEX('DLX - EMPL'!$C181:$BB181,1,'Plumbing - EMPL Agg'!E$3))</f>
        <v>#N/A</v>
      </c>
      <c r="F180" s="4" t="e">
        <f>'Plumbing - Trade transp utils'!H176</f>
        <v>#N/A</v>
      </c>
      <c r="G180" t="e">
        <f>IF(INDEX('DLX - EMPL'!$C181:$BB181,1,'Plumbing - EMPL Agg'!G$3)=0,NA(),INDEX('DLX - EMPL'!$C181:$BB181,1,'Plumbing - EMPL Agg'!G$3))</f>
        <v>#N/A</v>
      </c>
      <c r="H180" t="e">
        <f>IF(INDEX('DLX - EMPL'!$C181:$BB181,1,'Plumbing - EMPL Agg'!H$3)=0,NA(),INDEX('DLX - EMPL'!$C181:$BB181,1,'Plumbing - EMPL Agg'!H$3))</f>
        <v>#N/A</v>
      </c>
      <c r="I180" t="e">
        <f>IF(INDEX('DLX - EMPL'!$C181:$BB181,1,'Plumbing - EMPL Agg'!I$3)=0,NA(),INDEX('DLX - EMPL'!$C181:$BB181,1,'Plumbing - EMPL Agg'!I$3))</f>
        <v>#N/A</v>
      </c>
      <c r="J180" t="e">
        <f>IF(INDEX('DLX - EMPL'!$C181:$BB181,1,'Plumbing - EMPL Agg'!J$3)=0,NA(),INDEX('DLX - EMPL'!$C181:$BB181,1,'Plumbing - EMPL Agg'!J$3))</f>
        <v>#N/A</v>
      </c>
      <c r="K180" t="e">
        <f>IF(INDEX('DLX - EMPL'!$C181:$BJ181,1,'Plumbing - EMPL Agg'!K$3)=0,NA(),INDEX('DLX - EMPL'!$C181:$BJ181,1,'Plumbing - EMPL Agg'!K$3))</f>
        <v>#N/A</v>
      </c>
      <c r="L180" t="e">
        <f>IF(INDEX('DLX - EMPL'!$C181:$BJ181,1,'Plumbing - EMPL Agg'!L$3)=0,NA(),INDEX('DLX - EMPL'!$C181:$BJ181,1,'Plumbing - EMPL Agg'!L$3))</f>
        <v>#N/A</v>
      </c>
      <c r="M180" t="e">
        <f>IF(INDEX('DLX - EMPL'!$C181:$BJ181,1,'Plumbing - EMPL Agg'!M$3)=0,NA(),INDEX('DLX - EMPL'!$C181:$BJ181,1,'Plumbing - EMPL Agg'!M$3))</f>
        <v>#N/A</v>
      </c>
      <c r="N180" t="e">
        <f>IF(INDEX('DLX - EMPL'!$C181:$BJ181,1,'Plumbing - EMPL Agg'!N$3)=0,NA(),INDEX('DLX - EMPL'!$C181:$BJ181,1,'Plumbing - EMPL Agg'!N$3))</f>
        <v>#N/A</v>
      </c>
      <c r="O180" s="5" t="e">
        <f>'DLX - EMPL'!H181+'DLX - EMPL'!J181</f>
        <v>#N/A</v>
      </c>
      <c r="P180" t="e">
        <f>IF(INDEX('DLX - EMPL'!$C181:$BJ181,1,'Plumbing - EMPL Agg'!P$3)=0,NA(),INDEX('DLX - EMPL'!$C181:$BJ181,1,'Plumbing - EMPL Agg'!P$3))</f>
        <v>#N/A</v>
      </c>
      <c r="Q180" t="e">
        <f>IF(INDEX('DLX - EMPL'!$C181:$BJ181,1,'Plumbing - EMPL Agg'!Q$3)=0,NA(),INDEX('DLX - EMPL'!$C181:$BJ181,1,'Plumbing - EMPL Agg'!Q$3))</f>
        <v>#N/A</v>
      </c>
      <c r="R180" t="e">
        <f>IF(INDEX('DLX - EMPL'!$C181:$BJ181,1,'Plumbing - EMPL Agg'!R$3)=0,NA(),INDEX('DLX - EMPL'!$C181:$BJ181,1,'Plumbing - EMPL Agg'!R$3))</f>
        <v>#N/A</v>
      </c>
      <c r="S180" t="e">
        <f>IF(INDEX('DLX - EMPL'!$C181:$BJ181,1,'Plumbing - EMPL Agg'!S$3)=0,NA(),INDEX('DLX - EMPL'!$C181:$BJ181,1,'Plumbing - EMPL Agg'!S$3))</f>
        <v>#N/A</v>
      </c>
      <c r="T180" t="e">
        <v>#N/A</v>
      </c>
      <c r="U180" t="e">
        <v>#N/A</v>
      </c>
      <c r="V180" t="e">
        <v>#N/A</v>
      </c>
      <c r="W180" t="e">
        <v>#N/A</v>
      </c>
      <c r="X180" t="e">
        <v>#N/A</v>
      </c>
      <c r="Y180" t="e">
        <v>#N/A</v>
      </c>
      <c r="Z180" t="e">
        <v>#N/A</v>
      </c>
      <c r="AA180" t="e">
        <v>#N/A</v>
      </c>
      <c r="AB180" t="e">
        <v>#N/A</v>
      </c>
    </row>
    <row r="181" spans="1:28" x14ac:dyDescent="0.25">
      <c r="A181" s="7">
        <f>'DLX - EMPL'!B182</f>
        <v>41821</v>
      </c>
      <c r="B181" t="e">
        <f>IF(INDEX('DLX - EMPL'!$C182:$BB182,1,'Plumbing - EMPL Agg'!B$3)=0,NA(),INDEX('DLX - EMPL'!$C182:$BB182,1,'Plumbing - EMPL Agg'!B$3))</f>
        <v>#N/A</v>
      </c>
      <c r="C181" t="e">
        <f>IF(INDEX('DLX - EMPL'!$C182:$BB182,1,'Plumbing - EMPL Agg'!C$3)=0,NA(),INDEX('DLX - EMPL'!$C182:$BB182,1,'Plumbing - EMPL Agg'!C$3))</f>
        <v>#N/A</v>
      </c>
      <c r="D181" t="e">
        <f>IF(INDEX('DLX - EMPL'!$C182:$BB182,1,'Plumbing - EMPL Agg'!D$3)=0,NA(),INDEX('DLX - EMPL'!$C182:$BB182,1,'Plumbing - EMPL Agg'!D$3))</f>
        <v>#N/A</v>
      </c>
      <c r="E181" t="e">
        <f>IF(INDEX('DLX - EMPL'!$C182:$BB182,1,'Plumbing - EMPL Agg'!E$3)=0,NA(),INDEX('DLX - EMPL'!$C182:$BB182,1,'Plumbing - EMPL Agg'!E$3))</f>
        <v>#N/A</v>
      </c>
      <c r="F181" s="4" t="e">
        <f>'Plumbing - Trade transp utils'!H177</f>
        <v>#N/A</v>
      </c>
      <c r="G181" t="e">
        <f>IF(INDEX('DLX - EMPL'!$C182:$BB182,1,'Plumbing - EMPL Agg'!G$3)=0,NA(),INDEX('DLX - EMPL'!$C182:$BB182,1,'Plumbing - EMPL Agg'!G$3))</f>
        <v>#N/A</v>
      </c>
      <c r="H181" t="e">
        <f>IF(INDEX('DLX - EMPL'!$C182:$BB182,1,'Plumbing - EMPL Agg'!H$3)=0,NA(),INDEX('DLX - EMPL'!$C182:$BB182,1,'Plumbing - EMPL Agg'!H$3))</f>
        <v>#N/A</v>
      </c>
      <c r="I181" t="e">
        <f>IF(INDEX('DLX - EMPL'!$C182:$BB182,1,'Plumbing - EMPL Agg'!I$3)=0,NA(),INDEX('DLX - EMPL'!$C182:$BB182,1,'Plumbing - EMPL Agg'!I$3))</f>
        <v>#N/A</v>
      </c>
      <c r="J181" t="e">
        <f>IF(INDEX('DLX - EMPL'!$C182:$BB182,1,'Plumbing - EMPL Agg'!J$3)=0,NA(),INDEX('DLX - EMPL'!$C182:$BB182,1,'Plumbing - EMPL Agg'!J$3))</f>
        <v>#N/A</v>
      </c>
      <c r="K181" t="e">
        <f>IF(INDEX('DLX - EMPL'!$C182:$BJ182,1,'Plumbing - EMPL Agg'!K$3)=0,NA(),INDEX('DLX - EMPL'!$C182:$BJ182,1,'Plumbing - EMPL Agg'!K$3))</f>
        <v>#N/A</v>
      </c>
      <c r="L181" t="e">
        <f>IF(INDEX('DLX - EMPL'!$C182:$BJ182,1,'Plumbing - EMPL Agg'!L$3)=0,NA(),INDEX('DLX - EMPL'!$C182:$BJ182,1,'Plumbing - EMPL Agg'!L$3))</f>
        <v>#N/A</v>
      </c>
      <c r="M181" t="e">
        <f>IF(INDEX('DLX - EMPL'!$C182:$BJ182,1,'Plumbing - EMPL Agg'!M$3)=0,NA(),INDEX('DLX - EMPL'!$C182:$BJ182,1,'Plumbing - EMPL Agg'!M$3))</f>
        <v>#N/A</v>
      </c>
      <c r="N181" t="e">
        <f>IF(INDEX('DLX - EMPL'!$C182:$BJ182,1,'Plumbing - EMPL Agg'!N$3)=0,NA(),INDEX('DLX - EMPL'!$C182:$BJ182,1,'Plumbing - EMPL Agg'!N$3))</f>
        <v>#N/A</v>
      </c>
      <c r="O181" s="5" t="e">
        <f>'DLX - EMPL'!H182+'DLX - EMPL'!J182</f>
        <v>#N/A</v>
      </c>
      <c r="P181" t="e">
        <f>IF(INDEX('DLX - EMPL'!$C182:$BJ182,1,'Plumbing - EMPL Agg'!P$3)=0,NA(),INDEX('DLX - EMPL'!$C182:$BJ182,1,'Plumbing - EMPL Agg'!P$3))</f>
        <v>#N/A</v>
      </c>
      <c r="Q181" t="e">
        <f>IF(INDEX('DLX - EMPL'!$C182:$BJ182,1,'Plumbing - EMPL Agg'!Q$3)=0,NA(),INDEX('DLX - EMPL'!$C182:$BJ182,1,'Plumbing - EMPL Agg'!Q$3))</f>
        <v>#N/A</v>
      </c>
      <c r="R181" t="e">
        <f>IF(INDEX('DLX - EMPL'!$C182:$BJ182,1,'Plumbing - EMPL Agg'!R$3)=0,NA(),INDEX('DLX - EMPL'!$C182:$BJ182,1,'Plumbing - EMPL Agg'!R$3))</f>
        <v>#N/A</v>
      </c>
      <c r="S181" t="e">
        <f>IF(INDEX('DLX - EMPL'!$C182:$BJ182,1,'Plumbing - EMPL Agg'!S$3)=0,NA(),INDEX('DLX - EMPL'!$C182:$BJ182,1,'Plumbing - EMPL Agg'!S$3))</f>
        <v>#N/A</v>
      </c>
      <c r="T181" t="e">
        <v>#N/A</v>
      </c>
      <c r="U181" t="e">
        <v>#N/A</v>
      </c>
      <c r="V181" t="e">
        <v>#N/A</v>
      </c>
      <c r="W181" t="e">
        <v>#N/A</v>
      </c>
      <c r="X181" t="e">
        <v>#N/A</v>
      </c>
      <c r="Y181" t="e">
        <v>#N/A</v>
      </c>
      <c r="Z181" t="e">
        <v>#N/A</v>
      </c>
      <c r="AA181" t="e">
        <v>#N/A</v>
      </c>
      <c r="AB181" t="e">
        <v>#N/A</v>
      </c>
    </row>
    <row r="182" spans="1:28" x14ac:dyDescent="0.25">
      <c r="A182" s="7">
        <f>'DLX - EMPL'!B183</f>
        <v>41852</v>
      </c>
      <c r="B182" t="e">
        <f>IF(INDEX('DLX - EMPL'!$C183:$BB183,1,'Plumbing - EMPL Agg'!B$3)=0,NA(),INDEX('DLX - EMPL'!$C183:$BB183,1,'Plumbing - EMPL Agg'!B$3))</f>
        <v>#N/A</v>
      </c>
      <c r="C182" t="e">
        <f>IF(INDEX('DLX - EMPL'!$C183:$BB183,1,'Plumbing - EMPL Agg'!C$3)=0,NA(),INDEX('DLX - EMPL'!$C183:$BB183,1,'Plumbing - EMPL Agg'!C$3))</f>
        <v>#N/A</v>
      </c>
      <c r="D182" t="e">
        <f>IF(INDEX('DLX - EMPL'!$C183:$BB183,1,'Plumbing - EMPL Agg'!D$3)=0,NA(),INDEX('DLX - EMPL'!$C183:$BB183,1,'Plumbing - EMPL Agg'!D$3))</f>
        <v>#N/A</v>
      </c>
      <c r="E182" t="e">
        <f>IF(INDEX('DLX - EMPL'!$C183:$BB183,1,'Plumbing - EMPL Agg'!E$3)=0,NA(),INDEX('DLX - EMPL'!$C183:$BB183,1,'Plumbing - EMPL Agg'!E$3))</f>
        <v>#N/A</v>
      </c>
      <c r="F182" s="4" t="e">
        <f>'Plumbing - Trade transp utils'!H178</f>
        <v>#N/A</v>
      </c>
      <c r="G182" t="e">
        <f>IF(INDEX('DLX - EMPL'!$C183:$BB183,1,'Plumbing - EMPL Agg'!G$3)=0,NA(),INDEX('DLX - EMPL'!$C183:$BB183,1,'Plumbing - EMPL Agg'!G$3))</f>
        <v>#N/A</v>
      </c>
      <c r="H182" t="e">
        <f>IF(INDEX('DLX - EMPL'!$C183:$BB183,1,'Plumbing - EMPL Agg'!H$3)=0,NA(),INDEX('DLX - EMPL'!$C183:$BB183,1,'Plumbing - EMPL Agg'!H$3))</f>
        <v>#N/A</v>
      </c>
      <c r="I182" t="e">
        <f>IF(INDEX('DLX - EMPL'!$C183:$BB183,1,'Plumbing - EMPL Agg'!I$3)=0,NA(),INDEX('DLX - EMPL'!$C183:$BB183,1,'Plumbing - EMPL Agg'!I$3))</f>
        <v>#N/A</v>
      </c>
      <c r="J182" t="e">
        <f>IF(INDEX('DLX - EMPL'!$C183:$BB183,1,'Plumbing - EMPL Agg'!J$3)=0,NA(),INDEX('DLX - EMPL'!$C183:$BB183,1,'Plumbing - EMPL Agg'!J$3))</f>
        <v>#N/A</v>
      </c>
      <c r="K182" t="e">
        <f>IF(INDEX('DLX - EMPL'!$C183:$BJ183,1,'Plumbing - EMPL Agg'!K$3)=0,NA(),INDEX('DLX - EMPL'!$C183:$BJ183,1,'Plumbing - EMPL Agg'!K$3))</f>
        <v>#N/A</v>
      </c>
      <c r="L182" t="e">
        <f>IF(INDEX('DLX - EMPL'!$C183:$BJ183,1,'Plumbing - EMPL Agg'!L$3)=0,NA(),INDEX('DLX - EMPL'!$C183:$BJ183,1,'Plumbing - EMPL Agg'!L$3))</f>
        <v>#N/A</v>
      </c>
      <c r="M182" t="e">
        <f>IF(INDEX('DLX - EMPL'!$C183:$BJ183,1,'Plumbing - EMPL Agg'!M$3)=0,NA(),INDEX('DLX - EMPL'!$C183:$BJ183,1,'Plumbing - EMPL Agg'!M$3))</f>
        <v>#N/A</v>
      </c>
      <c r="N182" t="e">
        <f>IF(INDEX('DLX - EMPL'!$C183:$BJ183,1,'Plumbing - EMPL Agg'!N$3)=0,NA(),INDEX('DLX - EMPL'!$C183:$BJ183,1,'Plumbing - EMPL Agg'!N$3))</f>
        <v>#N/A</v>
      </c>
      <c r="O182" s="5" t="e">
        <f>'DLX - EMPL'!H183+'DLX - EMPL'!J183</f>
        <v>#N/A</v>
      </c>
      <c r="P182" t="e">
        <f>IF(INDEX('DLX - EMPL'!$C183:$BJ183,1,'Plumbing - EMPL Agg'!P$3)=0,NA(),INDEX('DLX - EMPL'!$C183:$BJ183,1,'Plumbing - EMPL Agg'!P$3))</f>
        <v>#N/A</v>
      </c>
      <c r="Q182" t="e">
        <f>IF(INDEX('DLX - EMPL'!$C183:$BJ183,1,'Plumbing - EMPL Agg'!Q$3)=0,NA(),INDEX('DLX - EMPL'!$C183:$BJ183,1,'Plumbing - EMPL Agg'!Q$3))</f>
        <v>#N/A</v>
      </c>
      <c r="R182" t="e">
        <f>IF(INDEX('DLX - EMPL'!$C183:$BJ183,1,'Plumbing - EMPL Agg'!R$3)=0,NA(),INDEX('DLX - EMPL'!$C183:$BJ183,1,'Plumbing - EMPL Agg'!R$3))</f>
        <v>#N/A</v>
      </c>
      <c r="S182" t="e">
        <f>IF(INDEX('DLX - EMPL'!$C183:$BJ183,1,'Plumbing - EMPL Agg'!S$3)=0,NA(),INDEX('DLX - EMPL'!$C183:$BJ183,1,'Plumbing - EMPL Agg'!S$3))</f>
        <v>#N/A</v>
      </c>
      <c r="T182" t="e">
        <v>#N/A</v>
      </c>
      <c r="U182" t="e">
        <v>#N/A</v>
      </c>
      <c r="V182" t="e">
        <v>#N/A</v>
      </c>
      <c r="W182" t="e">
        <v>#N/A</v>
      </c>
      <c r="X182" t="e">
        <v>#N/A</v>
      </c>
      <c r="Y182" t="e">
        <v>#N/A</v>
      </c>
      <c r="Z182" t="e">
        <v>#N/A</v>
      </c>
      <c r="AA182" t="e">
        <v>#N/A</v>
      </c>
      <c r="AB182" t="e">
        <v>#N/A</v>
      </c>
    </row>
    <row r="183" spans="1:28" x14ac:dyDescent="0.25">
      <c r="A183" s="7">
        <f>'DLX - EMPL'!B184</f>
        <v>41883</v>
      </c>
      <c r="B183" t="e">
        <f>IF(INDEX('DLX - EMPL'!$C184:$BB184,1,'Plumbing - EMPL Agg'!B$3)=0,NA(),INDEX('DLX - EMPL'!$C184:$BB184,1,'Plumbing - EMPL Agg'!B$3))</f>
        <v>#N/A</v>
      </c>
      <c r="C183" t="e">
        <f>IF(INDEX('DLX - EMPL'!$C184:$BB184,1,'Plumbing - EMPL Agg'!C$3)=0,NA(),INDEX('DLX - EMPL'!$C184:$BB184,1,'Plumbing - EMPL Agg'!C$3))</f>
        <v>#N/A</v>
      </c>
      <c r="D183" t="e">
        <f>IF(INDEX('DLX - EMPL'!$C184:$BB184,1,'Plumbing - EMPL Agg'!D$3)=0,NA(),INDEX('DLX - EMPL'!$C184:$BB184,1,'Plumbing - EMPL Agg'!D$3))</f>
        <v>#N/A</v>
      </c>
      <c r="E183" t="e">
        <f>IF(INDEX('DLX - EMPL'!$C184:$BB184,1,'Plumbing - EMPL Agg'!E$3)=0,NA(),INDEX('DLX - EMPL'!$C184:$BB184,1,'Plumbing - EMPL Agg'!E$3))</f>
        <v>#N/A</v>
      </c>
      <c r="F183" s="4" t="e">
        <f>'Plumbing - Trade transp utils'!H179</f>
        <v>#N/A</v>
      </c>
      <c r="G183" t="e">
        <f>IF(INDEX('DLX - EMPL'!$C184:$BB184,1,'Plumbing - EMPL Agg'!G$3)=0,NA(),INDEX('DLX - EMPL'!$C184:$BB184,1,'Plumbing - EMPL Agg'!G$3))</f>
        <v>#N/A</v>
      </c>
      <c r="H183" t="e">
        <f>IF(INDEX('DLX - EMPL'!$C184:$BB184,1,'Plumbing - EMPL Agg'!H$3)=0,NA(),INDEX('DLX - EMPL'!$C184:$BB184,1,'Plumbing - EMPL Agg'!H$3))</f>
        <v>#N/A</v>
      </c>
      <c r="I183" t="e">
        <f>IF(INDEX('DLX - EMPL'!$C184:$BB184,1,'Plumbing - EMPL Agg'!I$3)=0,NA(),INDEX('DLX - EMPL'!$C184:$BB184,1,'Plumbing - EMPL Agg'!I$3))</f>
        <v>#N/A</v>
      </c>
      <c r="J183" t="e">
        <f>IF(INDEX('DLX - EMPL'!$C184:$BB184,1,'Plumbing - EMPL Agg'!J$3)=0,NA(),INDEX('DLX - EMPL'!$C184:$BB184,1,'Plumbing - EMPL Agg'!J$3))</f>
        <v>#N/A</v>
      </c>
      <c r="K183" t="e">
        <f>IF(INDEX('DLX - EMPL'!$C184:$BJ184,1,'Plumbing - EMPL Agg'!K$3)=0,NA(),INDEX('DLX - EMPL'!$C184:$BJ184,1,'Plumbing - EMPL Agg'!K$3))</f>
        <v>#N/A</v>
      </c>
      <c r="L183" t="e">
        <f>IF(INDEX('DLX - EMPL'!$C184:$BJ184,1,'Plumbing - EMPL Agg'!L$3)=0,NA(),INDEX('DLX - EMPL'!$C184:$BJ184,1,'Plumbing - EMPL Agg'!L$3))</f>
        <v>#N/A</v>
      </c>
      <c r="M183" t="e">
        <f>IF(INDEX('DLX - EMPL'!$C184:$BJ184,1,'Plumbing - EMPL Agg'!M$3)=0,NA(),INDEX('DLX - EMPL'!$C184:$BJ184,1,'Plumbing - EMPL Agg'!M$3))</f>
        <v>#N/A</v>
      </c>
      <c r="N183" t="e">
        <f>IF(INDEX('DLX - EMPL'!$C184:$BJ184,1,'Plumbing - EMPL Agg'!N$3)=0,NA(),INDEX('DLX - EMPL'!$C184:$BJ184,1,'Plumbing - EMPL Agg'!N$3))</f>
        <v>#N/A</v>
      </c>
      <c r="O183" s="5" t="e">
        <f>'DLX - EMPL'!H184+'DLX - EMPL'!J184</f>
        <v>#N/A</v>
      </c>
      <c r="P183" t="e">
        <f>IF(INDEX('DLX - EMPL'!$C184:$BJ184,1,'Plumbing - EMPL Agg'!P$3)=0,NA(),INDEX('DLX - EMPL'!$C184:$BJ184,1,'Plumbing - EMPL Agg'!P$3))</f>
        <v>#N/A</v>
      </c>
      <c r="Q183" t="e">
        <f>IF(INDEX('DLX - EMPL'!$C184:$BJ184,1,'Plumbing - EMPL Agg'!Q$3)=0,NA(),INDEX('DLX - EMPL'!$C184:$BJ184,1,'Plumbing - EMPL Agg'!Q$3))</f>
        <v>#N/A</v>
      </c>
      <c r="R183" t="e">
        <f>IF(INDEX('DLX - EMPL'!$C184:$BJ184,1,'Plumbing - EMPL Agg'!R$3)=0,NA(),INDEX('DLX - EMPL'!$C184:$BJ184,1,'Plumbing - EMPL Agg'!R$3))</f>
        <v>#N/A</v>
      </c>
      <c r="S183" t="e">
        <f>IF(INDEX('DLX - EMPL'!$C184:$BJ184,1,'Plumbing - EMPL Agg'!S$3)=0,NA(),INDEX('DLX - EMPL'!$C184:$BJ184,1,'Plumbing - EMPL Agg'!S$3))</f>
        <v>#N/A</v>
      </c>
      <c r="T183" t="e">
        <v>#N/A</v>
      </c>
      <c r="U183" t="e">
        <v>#N/A</v>
      </c>
      <c r="V183" t="e">
        <v>#N/A</v>
      </c>
      <c r="W183" t="e">
        <v>#N/A</v>
      </c>
      <c r="X183" t="e">
        <v>#N/A</v>
      </c>
      <c r="Y183" t="e">
        <v>#N/A</v>
      </c>
      <c r="Z183" t="e">
        <v>#N/A</v>
      </c>
      <c r="AA183" t="e">
        <v>#N/A</v>
      </c>
      <c r="AB183" t="e">
        <v>#N/A</v>
      </c>
    </row>
    <row r="184" spans="1:28" x14ac:dyDescent="0.25">
      <c r="A184" s="7">
        <f>'DLX - EMPL'!B185</f>
        <v>41913</v>
      </c>
      <c r="B184" t="e">
        <f>IF(INDEX('DLX - EMPL'!$C185:$BB185,1,'Plumbing - EMPL Agg'!B$3)=0,NA(),INDEX('DLX - EMPL'!$C185:$BB185,1,'Plumbing - EMPL Agg'!B$3))</f>
        <v>#N/A</v>
      </c>
      <c r="C184" t="e">
        <f>IF(INDEX('DLX - EMPL'!$C185:$BB185,1,'Plumbing - EMPL Agg'!C$3)=0,NA(),INDEX('DLX - EMPL'!$C185:$BB185,1,'Plumbing - EMPL Agg'!C$3))</f>
        <v>#N/A</v>
      </c>
      <c r="D184" t="e">
        <f>IF(INDEX('DLX - EMPL'!$C185:$BB185,1,'Plumbing - EMPL Agg'!D$3)=0,NA(),INDEX('DLX - EMPL'!$C185:$BB185,1,'Plumbing - EMPL Agg'!D$3))</f>
        <v>#N/A</v>
      </c>
      <c r="E184" t="e">
        <f>IF(INDEX('DLX - EMPL'!$C185:$BB185,1,'Plumbing - EMPL Agg'!E$3)=0,NA(),INDEX('DLX - EMPL'!$C185:$BB185,1,'Plumbing - EMPL Agg'!E$3))</f>
        <v>#N/A</v>
      </c>
      <c r="F184" s="4" t="e">
        <f>'Plumbing - Trade transp utils'!H180</f>
        <v>#N/A</v>
      </c>
      <c r="G184" t="e">
        <f>IF(INDEX('DLX - EMPL'!$C185:$BB185,1,'Plumbing - EMPL Agg'!G$3)=0,NA(),INDEX('DLX - EMPL'!$C185:$BB185,1,'Plumbing - EMPL Agg'!G$3))</f>
        <v>#N/A</v>
      </c>
      <c r="H184" t="e">
        <f>IF(INDEX('DLX - EMPL'!$C185:$BB185,1,'Plumbing - EMPL Agg'!H$3)=0,NA(),INDEX('DLX - EMPL'!$C185:$BB185,1,'Plumbing - EMPL Agg'!H$3))</f>
        <v>#N/A</v>
      </c>
      <c r="I184" t="e">
        <f>IF(INDEX('DLX - EMPL'!$C185:$BB185,1,'Plumbing - EMPL Agg'!I$3)=0,NA(),INDEX('DLX - EMPL'!$C185:$BB185,1,'Plumbing - EMPL Agg'!I$3))</f>
        <v>#N/A</v>
      </c>
      <c r="J184" t="e">
        <f>IF(INDEX('DLX - EMPL'!$C185:$BB185,1,'Plumbing - EMPL Agg'!J$3)=0,NA(),INDEX('DLX - EMPL'!$C185:$BB185,1,'Plumbing - EMPL Agg'!J$3))</f>
        <v>#N/A</v>
      </c>
      <c r="K184" t="e">
        <f>IF(INDEX('DLX - EMPL'!$C185:$BJ185,1,'Plumbing - EMPL Agg'!K$3)=0,NA(),INDEX('DLX - EMPL'!$C185:$BJ185,1,'Plumbing - EMPL Agg'!K$3))</f>
        <v>#N/A</v>
      </c>
      <c r="L184" t="e">
        <f>IF(INDEX('DLX - EMPL'!$C185:$BJ185,1,'Plumbing - EMPL Agg'!L$3)=0,NA(),INDEX('DLX - EMPL'!$C185:$BJ185,1,'Plumbing - EMPL Agg'!L$3))</f>
        <v>#N/A</v>
      </c>
      <c r="M184" t="e">
        <f>IF(INDEX('DLX - EMPL'!$C185:$BJ185,1,'Plumbing - EMPL Agg'!M$3)=0,NA(),INDEX('DLX - EMPL'!$C185:$BJ185,1,'Plumbing - EMPL Agg'!M$3))</f>
        <v>#N/A</v>
      </c>
      <c r="N184" t="e">
        <f>IF(INDEX('DLX - EMPL'!$C185:$BJ185,1,'Plumbing - EMPL Agg'!N$3)=0,NA(),INDEX('DLX - EMPL'!$C185:$BJ185,1,'Plumbing - EMPL Agg'!N$3))</f>
        <v>#N/A</v>
      </c>
      <c r="O184" s="5" t="e">
        <f>'DLX - EMPL'!H185+'DLX - EMPL'!J185</f>
        <v>#N/A</v>
      </c>
      <c r="P184" t="e">
        <f>IF(INDEX('DLX - EMPL'!$C185:$BJ185,1,'Plumbing - EMPL Agg'!P$3)=0,NA(),INDEX('DLX - EMPL'!$C185:$BJ185,1,'Plumbing - EMPL Agg'!P$3))</f>
        <v>#N/A</v>
      </c>
      <c r="Q184" t="e">
        <f>IF(INDEX('DLX - EMPL'!$C185:$BJ185,1,'Plumbing - EMPL Agg'!Q$3)=0,NA(),INDEX('DLX - EMPL'!$C185:$BJ185,1,'Plumbing - EMPL Agg'!Q$3))</f>
        <v>#N/A</v>
      </c>
      <c r="R184" t="e">
        <f>IF(INDEX('DLX - EMPL'!$C185:$BJ185,1,'Plumbing - EMPL Agg'!R$3)=0,NA(),INDEX('DLX - EMPL'!$C185:$BJ185,1,'Plumbing - EMPL Agg'!R$3))</f>
        <v>#N/A</v>
      </c>
      <c r="S184" t="e">
        <f>IF(INDEX('DLX - EMPL'!$C185:$BJ185,1,'Plumbing - EMPL Agg'!S$3)=0,NA(),INDEX('DLX - EMPL'!$C185:$BJ185,1,'Plumbing - EMPL Agg'!S$3))</f>
        <v>#N/A</v>
      </c>
      <c r="T184" t="e">
        <v>#N/A</v>
      </c>
      <c r="U184" t="e">
        <v>#N/A</v>
      </c>
      <c r="V184" t="e">
        <v>#N/A</v>
      </c>
      <c r="W184" t="e">
        <v>#N/A</v>
      </c>
      <c r="X184" t="e">
        <v>#N/A</v>
      </c>
      <c r="Y184" t="e">
        <v>#N/A</v>
      </c>
      <c r="Z184" t="e">
        <v>#N/A</v>
      </c>
      <c r="AA184" t="e">
        <v>#N/A</v>
      </c>
      <c r="AB184" t="e">
        <v>#N/A</v>
      </c>
    </row>
    <row r="185" spans="1:28" x14ac:dyDescent="0.25">
      <c r="A185" s="7">
        <f>'DLX - EMPL'!B186</f>
        <v>41944</v>
      </c>
      <c r="B185" t="e">
        <f>IF(INDEX('DLX - EMPL'!$C186:$BB186,1,'Plumbing - EMPL Agg'!B$3)=0,NA(),INDEX('DLX - EMPL'!$C186:$BB186,1,'Plumbing - EMPL Agg'!B$3))</f>
        <v>#N/A</v>
      </c>
      <c r="C185" t="e">
        <f>IF(INDEX('DLX - EMPL'!$C186:$BB186,1,'Plumbing - EMPL Agg'!C$3)=0,NA(),INDEX('DLX - EMPL'!$C186:$BB186,1,'Plumbing - EMPL Agg'!C$3))</f>
        <v>#N/A</v>
      </c>
      <c r="D185" t="e">
        <f>IF(INDEX('DLX - EMPL'!$C186:$BB186,1,'Plumbing - EMPL Agg'!D$3)=0,NA(),INDEX('DLX - EMPL'!$C186:$BB186,1,'Plumbing - EMPL Agg'!D$3))</f>
        <v>#N/A</v>
      </c>
      <c r="E185" t="e">
        <f>IF(INDEX('DLX - EMPL'!$C186:$BB186,1,'Plumbing - EMPL Agg'!E$3)=0,NA(),INDEX('DLX - EMPL'!$C186:$BB186,1,'Plumbing - EMPL Agg'!E$3))</f>
        <v>#N/A</v>
      </c>
      <c r="F185" s="4" t="e">
        <f>'Plumbing - Trade transp utils'!H181</f>
        <v>#N/A</v>
      </c>
      <c r="G185" t="e">
        <f>IF(INDEX('DLX - EMPL'!$C186:$BB186,1,'Plumbing - EMPL Agg'!G$3)=0,NA(),INDEX('DLX - EMPL'!$C186:$BB186,1,'Plumbing - EMPL Agg'!G$3))</f>
        <v>#N/A</v>
      </c>
      <c r="H185" t="e">
        <f>IF(INDEX('DLX - EMPL'!$C186:$BB186,1,'Plumbing - EMPL Agg'!H$3)=0,NA(),INDEX('DLX - EMPL'!$C186:$BB186,1,'Plumbing - EMPL Agg'!H$3))</f>
        <v>#N/A</v>
      </c>
      <c r="I185" t="e">
        <f>IF(INDEX('DLX - EMPL'!$C186:$BB186,1,'Plumbing - EMPL Agg'!I$3)=0,NA(),INDEX('DLX - EMPL'!$C186:$BB186,1,'Plumbing - EMPL Agg'!I$3))</f>
        <v>#N/A</v>
      </c>
      <c r="J185" t="e">
        <f>IF(INDEX('DLX - EMPL'!$C186:$BB186,1,'Plumbing - EMPL Agg'!J$3)=0,NA(),INDEX('DLX - EMPL'!$C186:$BB186,1,'Plumbing - EMPL Agg'!J$3))</f>
        <v>#N/A</v>
      </c>
      <c r="K185" t="e">
        <f>IF(INDEX('DLX - EMPL'!$C186:$BJ186,1,'Plumbing - EMPL Agg'!K$3)=0,NA(),INDEX('DLX - EMPL'!$C186:$BJ186,1,'Plumbing - EMPL Agg'!K$3))</f>
        <v>#N/A</v>
      </c>
      <c r="L185" t="e">
        <f>IF(INDEX('DLX - EMPL'!$C186:$BJ186,1,'Plumbing - EMPL Agg'!L$3)=0,NA(),INDEX('DLX - EMPL'!$C186:$BJ186,1,'Plumbing - EMPL Agg'!L$3))</f>
        <v>#N/A</v>
      </c>
      <c r="M185" t="e">
        <f>IF(INDEX('DLX - EMPL'!$C186:$BJ186,1,'Plumbing - EMPL Agg'!M$3)=0,NA(),INDEX('DLX - EMPL'!$C186:$BJ186,1,'Plumbing - EMPL Agg'!M$3))</f>
        <v>#N/A</v>
      </c>
      <c r="N185" t="e">
        <f>IF(INDEX('DLX - EMPL'!$C186:$BJ186,1,'Plumbing - EMPL Agg'!N$3)=0,NA(),INDEX('DLX - EMPL'!$C186:$BJ186,1,'Plumbing - EMPL Agg'!N$3))</f>
        <v>#N/A</v>
      </c>
      <c r="O185" s="5" t="e">
        <f>'DLX - EMPL'!H186+'DLX - EMPL'!J186</f>
        <v>#N/A</v>
      </c>
      <c r="P185" t="e">
        <f>IF(INDEX('DLX - EMPL'!$C186:$BJ186,1,'Plumbing - EMPL Agg'!P$3)=0,NA(),INDEX('DLX - EMPL'!$C186:$BJ186,1,'Plumbing - EMPL Agg'!P$3))</f>
        <v>#N/A</v>
      </c>
      <c r="Q185" t="e">
        <f>IF(INDEX('DLX - EMPL'!$C186:$BJ186,1,'Plumbing - EMPL Agg'!Q$3)=0,NA(),INDEX('DLX - EMPL'!$C186:$BJ186,1,'Plumbing - EMPL Agg'!Q$3))</f>
        <v>#N/A</v>
      </c>
      <c r="R185" t="e">
        <f>IF(INDEX('DLX - EMPL'!$C186:$BJ186,1,'Plumbing - EMPL Agg'!R$3)=0,NA(),INDEX('DLX - EMPL'!$C186:$BJ186,1,'Plumbing - EMPL Agg'!R$3))</f>
        <v>#N/A</v>
      </c>
      <c r="S185" t="e">
        <f>IF(INDEX('DLX - EMPL'!$C186:$BJ186,1,'Plumbing - EMPL Agg'!S$3)=0,NA(),INDEX('DLX - EMPL'!$C186:$BJ186,1,'Plumbing - EMPL Agg'!S$3))</f>
        <v>#N/A</v>
      </c>
      <c r="T185" t="e">
        <v>#N/A</v>
      </c>
      <c r="U185" t="e">
        <v>#N/A</v>
      </c>
      <c r="V185" t="e">
        <v>#N/A</v>
      </c>
      <c r="W185" t="e">
        <v>#N/A</v>
      </c>
      <c r="X185" t="e">
        <v>#N/A</v>
      </c>
      <c r="Y185" t="e">
        <v>#N/A</v>
      </c>
      <c r="Z185" t="e">
        <v>#N/A</v>
      </c>
      <c r="AA185" t="e">
        <v>#N/A</v>
      </c>
      <c r="AB185" t="e">
        <v>#N/A</v>
      </c>
    </row>
    <row r="186" spans="1:28" x14ac:dyDescent="0.25">
      <c r="A186" s="7">
        <f>'DLX - EMPL'!B187</f>
        <v>41974</v>
      </c>
      <c r="B186" t="e">
        <f>IF(INDEX('DLX - EMPL'!$C187:$BB187,1,'Plumbing - EMPL Agg'!B$3)=0,NA(),INDEX('DLX - EMPL'!$C187:$BB187,1,'Plumbing - EMPL Agg'!B$3))</f>
        <v>#N/A</v>
      </c>
      <c r="C186" t="e">
        <f>IF(INDEX('DLX - EMPL'!$C187:$BB187,1,'Plumbing - EMPL Agg'!C$3)=0,NA(),INDEX('DLX - EMPL'!$C187:$BB187,1,'Plumbing - EMPL Agg'!C$3))</f>
        <v>#N/A</v>
      </c>
      <c r="D186" t="e">
        <f>IF(INDEX('DLX - EMPL'!$C187:$BB187,1,'Plumbing - EMPL Agg'!D$3)=0,NA(),INDEX('DLX - EMPL'!$C187:$BB187,1,'Plumbing - EMPL Agg'!D$3))</f>
        <v>#N/A</v>
      </c>
      <c r="E186" t="e">
        <f>IF(INDEX('DLX - EMPL'!$C187:$BB187,1,'Plumbing - EMPL Agg'!E$3)=0,NA(),INDEX('DLX - EMPL'!$C187:$BB187,1,'Plumbing - EMPL Agg'!E$3))</f>
        <v>#N/A</v>
      </c>
      <c r="F186" s="4" t="e">
        <f>'Plumbing - Trade transp utils'!H182</f>
        <v>#N/A</v>
      </c>
      <c r="G186" t="e">
        <f>IF(INDEX('DLX - EMPL'!$C187:$BB187,1,'Plumbing - EMPL Agg'!G$3)=0,NA(),INDEX('DLX - EMPL'!$C187:$BB187,1,'Plumbing - EMPL Agg'!G$3))</f>
        <v>#N/A</v>
      </c>
      <c r="H186" t="e">
        <f>IF(INDEX('DLX - EMPL'!$C187:$BB187,1,'Plumbing - EMPL Agg'!H$3)=0,NA(),INDEX('DLX - EMPL'!$C187:$BB187,1,'Plumbing - EMPL Agg'!H$3))</f>
        <v>#N/A</v>
      </c>
      <c r="I186" t="e">
        <f>IF(INDEX('DLX - EMPL'!$C187:$BB187,1,'Plumbing - EMPL Agg'!I$3)=0,NA(),INDEX('DLX - EMPL'!$C187:$BB187,1,'Plumbing - EMPL Agg'!I$3))</f>
        <v>#N/A</v>
      </c>
      <c r="J186" t="e">
        <f>IF(INDEX('DLX - EMPL'!$C187:$BB187,1,'Plumbing - EMPL Agg'!J$3)=0,NA(),INDEX('DLX - EMPL'!$C187:$BB187,1,'Plumbing - EMPL Agg'!J$3))</f>
        <v>#N/A</v>
      </c>
      <c r="K186" t="e">
        <f>IF(INDEX('DLX - EMPL'!$C187:$BJ187,1,'Plumbing - EMPL Agg'!K$3)=0,NA(),INDEX('DLX - EMPL'!$C187:$BJ187,1,'Plumbing - EMPL Agg'!K$3))</f>
        <v>#N/A</v>
      </c>
      <c r="L186" t="e">
        <f>IF(INDEX('DLX - EMPL'!$C187:$BJ187,1,'Plumbing - EMPL Agg'!L$3)=0,NA(),INDEX('DLX - EMPL'!$C187:$BJ187,1,'Plumbing - EMPL Agg'!L$3))</f>
        <v>#N/A</v>
      </c>
      <c r="M186" t="e">
        <f>IF(INDEX('DLX - EMPL'!$C187:$BJ187,1,'Plumbing - EMPL Agg'!M$3)=0,NA(),INDEX('DLX - EMPL'!$C187:$BJ187,1,'Plumbing - EMPL Agg'!M$3))</f>
        <v>#N/A</v>
      </c>
      <c r="N186" t="e">
        <f>IF(INDEX('DLX - EMPL'!$C187:$BJ187,1,'Plumbing - EMPL Agg'!N$3)=0,NA(),INDEX('DLX - EMPL'!$C187:$BJ187,1,'Plumbing - EMPL Agg'!N$3))</f>
        <v>#N/A</v>
      </c>
      <c r="O186" s="5" t="e">
        <f>'DLX - EMPL'!H187+'DLX - EMPL'!J187</f>
        <v>#N/A</v>
      </c>
      <c r="P186" t="e">
        <f>IF(INDEX('DLX - EMPL'!$C187:$BJ187,1,'Plumbing - EMPL Agg'!P$3)=0,NA(),INDEX('DLX - EMPL'!$C187:$BJ187,1,'Plumbing - EMPL Agg'!P$3))</f>
        <v>#N/A</v>
      </c>
      <c r="Q186" t="e">
        <f>IF(INDEX('DLX - EMPL'!$C187:$BJ187,1,'Plumbing - EMPL Agg'!Q$3)=0,NA(),INDEX('DLX - EMPL'!$C187:$BJ187,1,'Plumbing - EMPL Agg'!Q$3))</f>
        <v>#N/A</v>
      </c>
      <c r="R186" t="e">
        <f>IF(INDEX('DLX - EMPL'!$C187:$BJ187,1,'Plumbing - EMPL Agg'!R$3)=0,NA(),INDEX('DLX - EMPL'!$C187:$BJ187,1,'Plumbing - EMPL Agg'!R$3))</f>
        <v>#N/A</v>
      </c>
      <c r="S186" t="e">
        <f>IF(INDEX('DLX - EMPL'!$C187:$BJ187,1,'Plumbing - EMPL Agg'!S$3)=0,NA(),INDEX('DLX - EMPL'!$C187:$BJ187,1,'Plumbing - EMPL Agg'!S$3))</f>
        <v>#N/A</v>
      </c>
      <c r="T186" t="e">
        <v>#N/A</v>
      </c>
      <c r="U186" t="e">
        <v>#N/A</v>
      </c>
      <c r="V186" t="e">
        <v>#N/A</v>
      </c>
      <c r="W186" t="e">
        <v>#N/A</v>
      </c>
      <c r="X186" t="e">
        <v>#N/A</v>
      </c>
      <c r="Y186" t="e">
        <v>#N/A</v>
      </c>
      <c r="Z186" t="e">
        <v>#N/A</v>
      </c>
      <c r="AA186" t="e">
        <v>#N/A</v>
      </c>
      <c r="AB186" t="e">
        <v>#N/A</v>
      </c>
    </row>
    <row r="187" spans="1:28" x14ac:dyDescent="0.25">
      <c r="A187" s="7">
        <f>'DLX - EMPL'!B188</f>
        <v>42005</v>
      </c>
      <c r="B187" t="e">
        <f>IF(INDEX('DLX - EMPL'!$C188:$BB188,1,'Plumbing - EMPL Agg'!B$3)=0,NA(),INDEX('DLX - EMPL'!$C188:$BB188,1,'Plumbing - EMPL Agg'!B$3))</f>
        <v>#N/A</v>
      </c>
      <c r="C187" t="e">
        <f>IF(INDEX('DLX - EMPL'!$C188:$BB188,1,'Plumbing - EMPL Agg'!C$3)=0,NA(),INDEX('DLX - EMPL'!$C188:$BB188,1,'Plumbing - EMPL Agg'!C$3))</f>
        <v>#N/A</v>
      </c>
      <c r="D187" t="e">
        <f>IF(INDEX('DLX - EMPL'!$C188:$BB188,1,'Plumbing - EMPL Agg'!D$3)=0,NA(),INDEX('DLX - EMPL'!$C188:$BB188,1,'Plumbing - EMPL Agg'!D$3))</f>
        <v>#N/A</v>
      </c>
      <c r="E187" t="e">
        <f>IF(INDEX('DLX - EMPL'!$C188:$BB188,1,'Plumbing - EMPL Agg'!E$3)=0,NA(),INDEX('DLX - EMPL'!$C188:$BB188,1,'Plumbing - EMPL Agg'!E$3))</f>
        <v>#N/A</v>
      </c>
      <c r="F187" s="4" t="e">
        <f>'Plumbing - Trade transp utils'!H183</f>
        <v>#N/A</v>
      </c>
      <c r="G187" t="e">
        <f>IF(INDEX('DLX - EMPL'!$C188:$BB188,1,'Plumbing - EMPL Agg'!G$3)=0,NA(),INDEX('DLX - EMPL'!$C188:$BB188,1,'Plumbing - EMPL Agg'!G$3))</f>
        <v>#N/A</v>
      </c>
      <c r="H187" t="e">
        <f>IF(INDEX('DLX - EMPL'!$C188:$BB188,1,'Plumbing - EMPL Agg'!H$3)=0,NA(),INDEX('DLX - EMPL'!$C188:$BB188,1,'Plumbing - EMPL Agg'!H$3))</f>
        <v>#N/A</v>
      </c>
      <c r="I187" t="e">
        <f>IF(INDEX('DLX - EMPL'!$C188:$BB188,1,'Plumbing - EMPL Agg'!I$3)=0,NA(),INDEX('DLX - EMPL'!$C188:$BB188,1,'Plumbing - EMPL Agg'!I$3))</f>
        <v>#N/A</v>
      </c>
      <c r="J187" t="e">
        <f>IF(INDEX('DLX - EMPL'!$C188:$BB188,1,'Plumbing - EMPL Agg'!J$3)=0,NA(),INDEX('DLX - EMPL'!$C188:$BB188,1,'Plumbing - EMPL Agg'!J$3))</f>
        <v>#N/A</v>
      </c>
      <c r="K187" t="e">
        <f>IF(INDEX('DLX - EMPL'!$C188:$BJ188,1,'Plumbing - EMPL Agg'!K$3)=0,NA(),INDEX('DLX - EMPL'!$C188:$BJ188,1,'Plumbing - EMPL Agg'!K$3))</f>
        <v>#N/A</v>
      </c>
      <c r="L187" t="e">
        <f>IF(INDEX('DLX - EMPL'!$C188:$BJ188,1,'Plumbing - EMPL Agg'!L$3)=0,NA(),INDEX('DLX - EMPL'!$C188:$BJ188,1,'Plumbing - EMPL Agg'!L$3))</f>
        <v>#N/A</v>
      </c>
      <c r="M187" t="e">
        <f>IF(INDEX('DLX - EMPL'!$C188:$BJ188,1,'Plumbing - EMPL Agg'!M$3)=0,NA(),INDEX('DLX - EMPL'!$C188:$BJ188,1,'Plumbing - EMPL Agg'!M$3))</f>
        <v>#N/A</v>
      </c>
      <c r="N187" t="e">
        <f>IF(INDEX('DLX - EMPL'!$C188:$BJ188,1,'Plumbing - EMPL Agg'!N$3)=0,NA(),INDEX('DLX - EMPL'!$C188:$BJ188,1,'Plumbing - EMPL Agg'!N$3))</f>
        <v>#N/A</v>
      </c>
      <c r="O187" s="5" t="e">
        <f>'DLX - EMPL'!H188+'DLX - EMPL'!J188</f>
        <v>#N/A</v>
      </c>
      <c r="P187" t="e">
        <f>IF(INDEX('DLX - EMPL'!$C188:$BJ188,1,'Plumbing - EMPL Agg'!P$3)=0,NA(),INDEX('DLX - EMPL'!$C188:$BJ188,1,'Plumbing - EMPL Agg'!P$3))</f>
        <v>#N/A</v>
      </c>
      <c r="Q187" t="e">
        <f>IF(INDEX('DLX - EMPL'!$C188:$BJ188,1,'Plumbing - EMPL Agg'!Q$3)=0,NA(),INDEX('DLX - EMPL'!$C188:$BJ188,1,'Plumbing - EMPL Agg'!Q$3))</f>
        <v>#N/A</v>
      </c>
      <c r="R187" t="e">
        <f>IF(INDEX('DLX - EMPL'!$C188:$BJ188,1,'Plumbing - EMPL Agg'!R$3)=0,NA(),INDEX('DLX - EMPL'!$C188:$BJ188,1,'Plumbing - EMPL Agg'!R$3))</f>
        <v>#N/A</v>
      </c>
      <c r="S187" t="e">
        <f>IF(INDEX('DLX - EMPL'!$C188:$BJ188,1,'Plumbing - EMPL Agg'!S$3)=0,NA(),INDEX('DLX - EMPL'!$C188:$BJ188,1,'Plumbing - EMPL Agg'!S$3))</f>
        <v>#N/A</v>
      </c>
      <c r="T187" t="e">
        <v>#N/A</v>
      </c>
      <c r="U187" t="e">
        <v>#N/A</v>
      </c>
      <c r="V187" t="e">
        <v>#N/A</v>
      </c>
      <c r="W187" t="e">
        <v>#N/A</v>
      </c>
      <c r="X187" t="e">
        <v>#N/A</v>
      </c>
      <c r="Y187" t="e">
        <v>#N/A</v>
      </c>
      <c r="Z187" t="e">
        <v>#N/A</v>
      </c>
      <c r="AA187" t="e">
        <v>#N/A</v>
      </c>
      <c r="AB187" t="e">
        <v>#N/A</v>
      </c>
    </row>
    <row r="188" spans="1:28" x14ac:dyDescent="0.25">
      <c r="A188" s="7">
        <f>'DLX - EMPL'!B189</f>
        <v>42036</v>
      </c>
      <c r="B188" t="e">
        <f>IF(INDEX('DLX - EMPL'!$C189:$BB189,1,'Plumbing - EMPL Agg'!B$3)=0,NA(),INDEX('DLX - EMPL'!$C189:$BB189,1,'Plumbing - EMPL Agg'!B$3))</f>
        <v>#N/A</v>
      </c>
      <c r="C188" t="e">
        <f>IF(INDEX('DLX - EMPL'!$C189:$BB189,1,'Plumbing - EMPL Agg'!C$3)=0,NA(),INDEX('DLX - EMPL'!$C189:$BB189,1,'Plumbing - EMPL Agg'!C$3))</f>
        <v>#N/A</v>
      </c>
      <c r="D188" t="e">
        <f>IF(INDEX('DLX - EMPL'!$C189:$BB189,1,'Plumbing - EMPL Agg'!D$3)=0,NA(),INDEX('DLX - EMPL'!$C189:$BB189,1,'Plumbing - EMPL Agg'!D$3))</f>
        <v>#N/A</v>
      </c>
      <c r="E188" t="e">
        <f>IF(INDEX('DLX - EMPL'!$C189:$BB189,1,'Plumbing - EMPL Agg'!E$3)=0,NA(),INDEX('DLX - EMPL'!$C189:$BB189,1,'Plumbing - EMPL Agg'!E$3))</f>
        <v>#N/A</v>
      </c>
      <c r="F188" s="4" t="e">
        <f>'Plumbing - Trade transp utils'!H184</f>
        <v>#N/A</v>
      </c>
      <c r="G188" t="e">
        <f>IF(INDEX('DLX - EMPL'!$C189:$BB189,1,'Plumbing - EMPL Agg'!G$3)=0,NA(),INDEX('DLX - EMPL'!$C189:$BB189,1,'Plumbing - EMPL Agg'!G$3))</f>
        <v>#N/A</v>
      </c>
      <c r="H188" t="e">
        <f>IF(INDEX('DLX - EMPL'!$C189:$BB189,1,'Plumbing - EMPL Agg'!H$3)=0,NA(),INDEX('DLX - EMPL'!$C189:$BB189,1,'Plumbing - EMPL Agg'!H$3))</f>
        <v>#N/A</v>
      </c>
      <c r="I188" t="e">
        <f>IF(INDEX('DLX - EMPL'!$C189:$BB189,1,'Plumbing - EMPL Agg'!I$3)=0,NA(),INDEX('DLX - EMPL'!$C189:$BB189,1,'Plumbing - EMPL Agg'!I$3))</f>
        <v>#N/A</v>
      </c>
      <c r="J188" t="e">
        <f>IF(INDEX('DLX - EMPL'!$C189:$BB189,1,'Plumbing - EMPL Agg'!J$3)=0,NA(),INDEX('DLX - EMPL'!$C189:$BB189,1,'Plumbing - EMPL Agg'!J$3))</f>
        <v>#N/A</v>
      </c>
      <c r="K188" t="e">
        <f>IF(INDEX('DLX - EMPL'!$C189:$BJ189,1,'Plumbing - EMPL Agg'!K$3)=0,NA(),INDEX('DLX - EMPL'!$C189:$BJ189,1,'Plumbing - EMPL Agg'!K$3))</f>
        <v>#N/A</v>
      </c>
      <c r="L188" t="e">
        <f>IF(INDEX('DLX - EMPL'!$C189:$BJ189,1,'Plumbing - EMPL Agg'!L$3)=0,NA(),INDEX('DLX - EMPL'!$C189:$BJ189,1,'Plumbing - EMPL Agg'!L$3))</f>
        <v>#N/A</v>
      </c>
      <c r="M188" t="e">
        <f>IF(INDEX('DLX - EMPL'!$C189:$BJ189,1,'Plumbing - EMPL Agg'!M$3)=0,NA(),INDEX('DLX - EMPL'!$C189:$BJ189,1,'Plumbing - EMPL Agg'!M$3))</f>
        <v>#N/A</v>
      </c>
      <c r="N188" t="e">
        <f>IF(INDEX('DLX - EMPL'!$C189:$BJ189,1,'Plumbing - EMPL Agg'!N$3)=0,NA(),INDEX('DLX - EMPL'!$C189:$BJ189,1,'Plumbing - EMPL Agg'!N$3))</f>
        <v>#N/A</v>
      </c>
      <c r="O188" s="5" t="e">
        <f>'DLX - EMPL'!H189+'DLX - EMPL'!J189</f>
        <v>#N/A</v>
      </c>
      <c r="P188" t="e">
        <f>IF(INDEX('DLX - EMPL'!$C189:$BJ189,1,'Plumbing - EMPL Agg'!P$3)=0,NA(),INDEX('DLX - EMPL'!$C189:$BJ189,1,'Plumbing - EMPL Agg'!P$3))</f>
        <v>#N/A</v>
      </c>
      <c r="Q188" t="e">
        <f>IF(INDEX('DLX - EMPL'!$C189:$BJ189,1,'Plumbing - EMPL Agg'!Q$3)=0,NA(),INDEX('DLX - EMPL'!$C189:$BJ189,1,'Plumbing - EMPL Agg'!Q$3))</f>
        <v>#N/A</v>
      </c>
      <c r="R188" t="e">
        <f>IF(INDEX('DLX - EMPL'!$C189:$BJ189,1,'Plumbing - EMPL Agg'!R$3)=0,NA(),INDEX('DLX - EMPL'!$C189:$BJ189,1,'Plumbing - EMPL Agg'!R$3))</f>
        <v>#N/A</v>
      </c>
      <c r="S188" t="e">
        <f>IF(INDEX('DLX - EMPL'!$C189:$BJ189,1,'Plumbing - EMPL Agg'!S$3)=0,NA(),INDEX('DLX - EMPL'!$C189:$BJ189,1,'Plumbing - EMPL Agg'!S$3))</f>
        <v>#N/A</v>
      </c>
      <c r="T188" t="e">
        <v>#N/A</v>
      </c>
      <c r="U188" t="e">
        <v>#N/A</v>
      </c>
      <c r="V188" t="e">
        <v>#N/A</v>
      </c>
      <c r="W188" t="e">
        <v>#N/A</v>
      </c>
      <c r="X188" t="e">
        <v>#N/A</v>
      </c>
      <c r="Y188" t="e">
        <v>#N/A</v>
      </c>
      <c r="Z188" t="e">
        <v>#N/A</v>
      </c>
      <c r="AA188" t="e">
        <v>#N/A</v>
      </c>
      <c r="AB188" t="e">
        <v>#N/A</v>
      </c>
    </row>
    <row r="189" spans="1:28" x14ac:dyDescent="0.25">
      <c r="A189" s="7">
        <f>'DLX - EMPL'!B190</f>
        <v>42064</v>
      </c>
      <c r="B189" t="e">
        <f>IF(INDEX('DLX - EMPL'!$C190:$BB190,1,'Plumbing - EMPL Agg'!B$3)=0,NA(),INDEX('DLX - EMPL'!$C190:$BB190,1,'Plumbing - EMPL Agg'!B$3))</f>
        <v>#N/A</v>
      </c>
      <c r="C189" t="e">
        <f>IF(INDEX('DLX - EMPL'!$C190:$BB190,1,'Plumbing - EMPL Agg'!C$3)=0,NA(),INDEX('DLX - EMPL'!$C190:$BB190,1,'Plumbing - EMPL Agg'!C$3))</f>
        <v>#N/A</v>
      </c>
      <c r="D189" t="e">
        <f>IF(INDEX('DLX - EMPL'!$C190:$BB190,1,'Plumbing - EMPL Agg'!D$3)=0,NA(),INDEX('DLX - EMPL'!$C190:$BB190,1,'Plumbing - EMPL Agg'!D$3))</f>
        <v>#N/A</v>
      </c>
      <c r="E189" t="e">
        <f>IF(INDEX('DLX - EMPL'!$C190:$BB190,1,'Plumbing - EMPL Agg'!E$3)=0,NA(),INDEX('DLX - EMPL'!$C190:$BB190,1,'Plumbing - EMPL Agg'!E$3))</f>
        <v>#N/A</v>
      </c>
      <c r="F189" s="4" t="e">
        <f>'Plumbing - Trade transp utils'!H185</f>
        <v>#N/A</v>
      </c>
      <c r="G189" t="e">
        <f>IF(INDEX('DLX - EMPL'!$C190:$BB190,1,'Plumbing - EMPL Agg'!G$3)=0,NA(),INDEX('DLX - EMPL'!$C190:$BB190,1,'Plumbing - EMPL Agg'!G$3))</f>
        <v>#N/A</v>
      </c>
      <c r="H189" t="e">
        <f>IF(INDEX('DLX - EMPL'!$C190:$BB190,1,'Plumbing - EMPL Agg'!H$3)=0,NA(),INDEX('DLX - EMPL'!$C190:$BB190,1,'Plumbing - EMPL Agg'!H$3))</f>
        <v>#N/A</v>
      </c>
      <c r="I189" t="e">
        <f>IF(INDEX('DLX - EMPL'!$C190:$BB190,1,'Plumbing - EMPL Agg'!I$3)=0,NA(),INDEX('DLX - EMPL'!$C190:$BB190,1,'Plumbing - EMPL Agg'!I$3))</f>
        <v>#N/A</v>
      </c>
      <c r="J189" t="e">
        <f>IF(INDEX('DLX - EMPL'!$C190:$BB190,1,'Plumbing - EMPL Agg'!J$3)=0,NA(),INDEX('DLX - EMPL'!$C190:$BB190,1,'Plumbing - EMPL Agg'!J$3))</f>
        <v>#N/A</v>
      </c>
      <c r="K189" t="e">
        <f>IF(INDEX('DLX - EMPL'!$C190:$BJ190,1,'Plumbing - EMPL Agg'!K$3)=0,NA(),INDEX('DLX - EMPL'!$C190:$BJ190,1,'Plumbing - EMPL Agg'!K$3))</f>
        <v>#N/A</v>
      </c>
      <c r="L189" t="e">
        <f>IF(INDEX('DLX - EMPL'!$C190:$BJ190,1,'Plumbing - EMPL Agg'!L$3)=0,NA(),INDEX('DLX - EMPL'!$C190:$BJ190,1,'Plumbing - EMPL Agg'!L$3))</f>
        <v>#N/A</v>
      </c>
      <c r="M189" t="e">
        <f>IF(INDEX('DLX - EMPL'!$C190:$BJ190,1,'Plumbing - EMPL Agg'!M$3)=0,NA(),INDEX('DLX - EMPL'!$C190:$BJ190,1,'Plumbing - EMPL Agg'!M$3))</f>
        <v>#N/A</v>
      </c>
      <c r="N189" t="e">
        <f>IF(INDEX('DLX - EMPL'!$C190:$BJ190,1,'Plumbing - EMPL Agg'!N$3)=0,NA(),INDEX('DLX - EMPL'!$C190:$BJ190,1,'Plumbing - EMPL Agg'!N$3))</f>
        <v>#N/A</v>
      </c>
      <c r="O189" s="5" t="e">
        <f>'DLX - EMPL'!H190+'DLX - EMPL'!J190</f>
        <v>#N/A</v>
      </c>
      <c r="P189" t="e">
        <f>IF(INDEX('DLX - EMPL'!$C190:$BJ190,1,'Plumbing - EMPL Agg'!P$3)=0,NA(),INDEX('DLX - EMPL'!$C190:$BJ190,1,'Plumbing - EMPL Agg'!P$3))</f>
        <v>#N/A</v>
      </c>
      <c r="Q189" t="e">
        <f>IF(INDEX('DLX - EMPL'!$C190:$BJ190,1,'Plumbing - EMPL Agg'!Q$3)=0,NA(),INDEX('DLX - EMPL'!$C190:$BJ190,1,'Plumbing - EMPL Agg'!Q$3))</f>
        <v>#N/A</v>
      </c>
      <c r="R189" t="e">
        <f>IF(INDEX('DLX - EMPL'!$C190:$BJ190,1,'Plumbing - EMPL Agg'!R$3)=0,NA(),INDEX('DLX - EMPL'!$C190:$BJ190,1,'Plumbing - EMPL Agg'!R$3))</f>
        <v>#N/A</v>
      </c>
      <c r="S189" t="e">
        <f>IF(INDEX('DLX - EMPL'!$C190:$BJ190,1,'Plumbing - EMPL Agg'!S$3)=0,NA(),INDEX('DLX - EMPL'!$C190:$BJ190,1,'Plumbing - EMPL Agg'!S$3))</f>
        <v>#N/A</v>
      </c>
      <c r="T189" t="e">
        <v>#N/A</v>
      </c>
      <c r="U189" t="e">
        <v>#N/A</v>
      </c>
      <c r="V189" t="e">
        <v>#N/A</v>
      </c>
      <c r="W189" t="e">
        <v>#N/A</v>
      </c>
      <c r="X189" t="e">
        <v>#N/A</v>
      </c>
      <c r="Y189" t="e">
        <v>#N/A</v>
      </c>
      <c r="Z189" t="e">
        <v>#N/A</v>
      </c>
      <c r="AA189" t="e">
        <v>#N/A</v>
      </c>
      <c r="AB189" t="e">
        <v>#N/A</v>
      </c>
    </row>
    <row r="190" spans="1:28" x14ac:dyDescent="0.25">
      <c r="A190" s="7">
        <f>'DLX - EMPL'!B191</f>
        <v>42095</v>
      </c>
      <c r="B190" t="e">
        <f>IF(INDEX('DLX - EMPL'!$C191:$BB191,1,'Plumbing - EMPL Agg'!B$3)=0,NA(),INDEX('DLX - EMPL'!$C191:$BB191,1,'Plumbing - EMPL Agg'!B$3))</f>
        <v>#N/A</v>
      </c>
      <c r="C190" t="e">
        <f>IF(INDEX('DLX - EMPL'!$C191:$BB191,1,'Plumbing - EMPL Agg'!C$3)=0,NA(),INDEX('DLX - EMPL'!$C191:$BB191,1,'Plumbing - EMPL Agg'!C$3))</f>
        <v>#N/A</v>
      </c>
      <c r="D190" t="e">
        <f>IF(INDEX('DLX - EMPL'!$C191:$BB191,1,'Plumbing - EMPL Agg'!D$3)=0,NA(),INDEX('DLX - EMPL'!$C191:$BB191,1,'Plumbing - EMPL Agg'!D$3))</f>
        <v>#N/A</v>
      </c>
      <c r="E190" t="e">
        <f>IF(INDEX('DLX - EMPL'!$C191:$BB191,1,'Plumbing - EMPL Agg'!E$3)=0,NA(),INDEX('DLX - EMPL'!$C191:$BB191,1,'Plumbing - EMPL Agg'!E$3))</f>
        <v>#N/A</v>
      </c>
      <c r="F190" s="4" t="e">
        <f>'Plumbing - Trade transp utils'!H186</f>
        <v>#N/A</v>
      </c>
      <c r="G190" t="e">
        <f>IF(INDEX('DLX - EMPL'!$C191:$BB191,1,'Plumbing - EMPL Agg'!G$3)=0,NA(),INDEX('DLX - EMPL'!$C191:$BB191,1,'Plumbing - EMPL Agg'!G$3))</f>
        <v>#N/A</v>
      </c>
      <c r="H190" t="e">
        <f>IF(INDEX('DLX - EMPL'!$C191:$BB191,1,'Plumbing - EMPL Agg'!H$3)=0,NA(),INDEX('DLX - EMPL'!$C191:$BB191,1,'Plumbing - EMPL Agg'!H$3))</f>
        <v>#N/A</v>
      </c>
      <c r="I190" t="e">
        <f>IF(INDEX('DLX - EMPL'!$C191:$BB191,1,'Plumbing - EMPL Agg'!I$3)=0,NA(),INDEX('DLX - EMPL'!$C191:$BB191,1,'Plumbing - EMPL Agg'!I$3))</f>
        <v>#N/A</v>
      </c>
      <c r="J190" t="e">
        <f>IF(INDEX('DLX - EMPL'!$C191:$BB191,1,'Plumbing - EMPL Agg'!J$3)=0,NA(),INDEX('DLX - EMPL'!$C191:$BB191,1,'Plumbing - EMPL Agg'!J$3))</f>
        <v>#N/A</v>
      </c>
      <c r="K190" t="e">
        <f>IF(INDEX('DLX - EMPL'!$C191:$BJ191,1,'Plumbing - EMPL Agg'!K$3)=0,NA(),INDEX('DLX - EMPL'!$C191:$BJ191,1,'Plumbing - EMPL Agg'!K$3))</f>
        <v>#N/A</v>
      </c>
      <c r="L190" t="e">
        <f>IF(INDEX('DLX - EMPL'!$C191:$BJ191,1,'Plumbing - EMPL Agg'!L$3)=0,NA(),INDEX('DLX - EMPL'!$C191:$BJ191,1,'Plumbing - EMPL Agg'!L$3))</f>
        <v>#N/A</v>
      </c>
      <c r="M190" t="e">
        <f>IF(INDEX('DLX - EMPL'!$C191:$BJ191,1,'Plumbing - EMPL Agg'!M$3)=0,NA(),INDEX('DLX - EMPL'!$C191:$BJ191,1,'Plumbing - EMPL Agg'!M$3))</f>
        <v>#N/A</v>
      </c>
      <c r="N190" t="e">
        <f>IF(INDEX('DLX - EMPL'!$C191:$BJ191,1,'Plumbing - EMPL Agg'!N$3)=0,NA(),INDEX('DLX - EMPL'!$C191:$BJ191,1,'Plumbing - EMPL Agg'!N$3))</f>
        <v>#N/A</v>
      </c>
      <c r="O190" s="5" t="e">
        <f>'DLX - EMPL'!H191+'DLX - EMPL'!J191</f>
        <v>#N/A</v>
      </c>
      <c r="P190" t="e">
        <f>IF(INDEX('DLX - EMPL'!$C191:$BJ191,1,'Plumbing - EMPL Agg'!P$3)=0,NA(),INDEX('DLX - EMPL'!$C191:$BJ191,1,'Plumbing - EMPL Agg'!P$3))</f>
        <v>#N/A</v>
      </c>
      <c r="Q190" t="e">
        <f>IF(INDEX('DLX - EMPL'!$C191:$BJ191,1,'Plumbing - EMPL Agg'!Q$3)=0,NA(),INDEX('DLX - EMPL'!$C191:$BJ191,1,'Plumbing - EMPL Agg'!Q$3))</f>
        <v>#N/A</v>
      </c>
      <c r="R190" t="e">
        <f>IF(INDEX('DLX - EMPL'!$C191:$BJ191,1,'Plumbing - EMPL Agg'!R$3)=0,NA(),INDEX('DLX - EMPL'!$C191:$BJ191,1,'Plumbing - EMPL Agg'!R$3))</f>
        <v>#N/A</v>
      </c>
      <c r="S190" t="e">
        <f>IF(INDEX('DLX - EMPL'!$C191:$BJ191,1,'Plumbing - EMPL Agg'!S$3)=0,NA(),INDEX('DLX - EMPL'!$C191:$BJ191,1,'Plumbing - EMPL Agg'!S$3))</f>
        <v>#N/A</v>
      </c>
      <c r="T190" t="e">
        <v>#N/A</v>
      </c>
      <c r="U190" t="e">
        <v>#N/A</v>
      </c>
      <c r="V190" t="e">
        <v>#N/A</v>
      </c>
      <c r="W190" t="e">
        <v>#N/A</v>
      </c>
      <c r="X190" t="e">
        <v>#N/A</v>
      </c>
      <c r="Y190" t="e">
        <v>#N/A</v>
      </c>
      <c r="Z190" t="e">
        <v>#N/A</v>
      </c>
      <c r="AA190" t="e">
        <v>#N/A</v>
      </c>
      <c r="AB190" t="e">
        <v>#N/A</v>
      </c>
    </row>
    <row r="191" spans="1:28" x14ac:dyDescent="0.25">
      <c r="A191" s="7">
        <f>'DLX - EMPL'!B192</f>
        <v>42125</v>
      </c>
      <c r="B191" t="e">
        <f>IF(INDEX('DLX - EMPL'!$C192:$BB192,1,'Plumbing - EMPL Agg'!B$3)=0,NA(),INDEX('DLX - EMPL'!$C192:$BB192,1,'Plumbing - EMPL Agg'!B$3))</f>
        <v>#N/A</v>
      </c>
      <c r="C191" t="e">
        <f>IF(INDEX('DLX - EMPL'!$C192:$BB192,1,'Plumbing - EMPL Agg'!C$3)=0,NA(),INDEX('DLX - EMPL'!$C192:$BB192,1,'Plumbing - EMPL Agg'!C$3))</f>
        <v>#N/A</v>
      </c>
      <c r="D191" t="e">
        <f>IF(INDEX('DLX - EMPL'!$C192:$BB192,1,'Plumbing - EMPL Agg'!D$3)=0,NA(),INDEX('DLX - EMPL'!$C192:$BB192,1,'Plumbing - EMPL Agg'!D$3))</f>
        <v>#N/A</v>
      </c>
      <c r="E191" t="e">
        <f>IF(INDEX('DLX - EMPL'!$C192:$BB192,1,'Plumbing - EMPL Agg'!E$3)=0,NA(),INDEX('DLX - EMPL'!$C192:$BB192,1,'Plumbing - EMPL Agg'!E$3))</f>
        <v>#N/A</v>
      </c>
      <c r="F191" s="4" t="e">
        <f>'Plumbing - Trade transp utils'!H187</f>
        <v>#N/A</v>
      </c>
      <c r="G191" t="e">
        <f>IF(INDEX('DLX - EMPL'!$C192:$BB192,1,'Plumbing - EMPL Agg'!G$3)=0,NA(),INDEX('DLX - EMPL'!$C192:$BB192,1,'Plumbing - EMPL Agg'!G$3))</f>
        <v>#N/A</v>
      </c>
      <c r="H191" t="e">
        <f>IF(INDEX('DLX - EMPL'!$C192:$BB192,1,'Plumbing - EMPL Agg'!H$3)=0,NA(),INDEX('DLX - EMPL'!$C192:$BB192,1,'Plumbing - EMPL Agg'!H$3))</f>
        <v>#N/A</v>
      </c>
      <c r="I191" t="e">
        <f>IF(INDEX('DLX - EMPL'!$C192:$BB192,1,'Plumbing - EMPL Agg'!I$3)=0,NA(),INDEX('DLX - EMPL'!$C192:$BB192,1,'Plumbing - EMPL Agg'!I$3))</f>
        <v>#N/A</v>
      </c>
      <c r="J191" t="e">
        <f>IF(INDEX('DLX - EMPL'!$C192:$BB192,1,'Plumbing - EMPL Agg'!J$3)=0,NA(),INDEX('DLX - EMPL'!$C192:$BB192,1,'Plumbing - EMPL Agg'!J$3))</f>
        <v>#N/A</v>
      </c>
      <c r="K191" t="e">
        <f>IF(INDEX('DLX - EMPL'!$C192:$BJ192,1,'Plumbing - EMPL Agg'!K$3)=0,NA(),INDEX('DLX - EMPL'!$C192:$BJ192,1,'Plumbing - EMPL Agg'!K$3))</f>
        <v>#N/A</v>
      </c>
      <c r="L191" t="e">
        <f>IF(INDEX('DLX - EMPL'!$C192:$BJ192,1,'Plumbing - EMPL Agg'!L$3)=0,NA(),INDEX('DLX - EMPL'!$C192:$BJ192,1,'Plumbing - EMPL Agg'!L$3))</f>
        <v>#N/A</v>
      </c>
      <c r="M191" t="e">
        <f>IF(INDEX('DLX - EMPL'!$C192:$BJ192,1,'Plumbing - EMPL Agg'!M$3)=0,NA(),INDEX('DLX - EMPL'!$C192:$BJ192,1,'Plumbing - EMPL Agg'!M$3))</f>
        <v>#N/A</v>
      </c>
      <c r="N191" t="e">
        <f>IF(INDEX('DLX - EMPL'!$C192:$BJ192,1,'Plumbing - EMPL Agg'!N$3)=0,NA(),INDEX('DLX - EMPL'!$C192:$BJ192,1,'Plumbing - EMPL Agg'!N$3))</f>
        <v>#N/A</v>
      </c>
      <c r="O191" s="5" t="e">
        <f>'DLX - EMPL'!H192+'DLX - EMPL'!J192</f>
        <v>#N/A</v>
      </c>
      <c r="P191" t="e">
        <f>IF(INDEX('DLX - EMPL'!$C192:$BJ192,1,'Plumbing - EMPL Agg'!P$3)=0,NA(),INDEX('DLX - EMPL'!$C192:$BJ192,1,'Plumbing - EMPL Agg'!P$3))</f>
        <v>#N/A</v>
      </c>
      <c r="Q191" t="e">
        <f>IF(INDEX('DLX - EMPL'!$C192:$BJ192,1,'Plumbing - EMPL Agg'!Q$3)=0,NA(),INDEX('DLX - EMPL'!$C192:$BJ192,1,'Plumbing - EMPL Agg'!Q$3))</f>
        <v>#N/A</v>
      </c>
      <c r="R191" t="e">
        <f>IF(INDEX('DLX - EMPL'!$C192:$BJ192,1,'Plumbing - EMPL Agg'!R$3)=0,NA(),INDEX('DLX - EMPL'!$C192:$BJ192,1,'Plumbing - EMPL Agg'!R$3))</f>
        <v>#N/A</v>
      </c>
      <c r="S191" t="e">
        <f>IF(INDEX('DLX - EMPL'!$C192:$BJ192,1,'Plumbing - EMPL Agg'!S$3)=0,NA(),INDEX('DLX - EMPL'!$C192:$BJ192,1,'Plumbing - EMPL Agg'!S$3))</f>
        <v>#N/A</v>
      </c>
      <c r="T191" t="e">
        <v>#N/A</v>
      </c>
      <c r="U191" t="e">
        <v>#N/A</v>
      </c>
      <c r="V191" t="e">
        <v>#N/A</v>
      </c>
      <c r="W191" t="e">
        <v>#N/A</v>
      </c>
      <c r="X191" t="e">
        <v>#N/A</v>
      </c>
      <c r="Y191" t="e">
        <v>#N/A</v>
      </c>
      <c r="Z191" t="e">
        <v>#N/A</v>
      </c>
      <c r="AA191" t="e">
        <v>#N/A</v>
      </c>
      <c r="AB191" t="e">
        <v>#N/A</v>
      </c>
    </row>
    <row r="192" spans="1:28" x14ac:dyDescent="0.25">
      <c r="A192" s="7">
        <f>'DLX - EMPL'!B193</f>
        <v>42156</v>
      </c>
      <c r="B192" t="e">
        <f>IF(INDEX('DLX - EMPL'!$C193:$BB193,1,'Plumbing - EMPL Agg'!B$3)=0,NA(),INDEX('DLX - EMPL'!$C193:$BB193,1,'Plumbing - EMPL Agg'!B$3))</f>
        <v>#N/A</v>
      </c>
      <c r="C192" t="e">
        <f>IF(INDEX('DLX - EMPL'!$C193:$BB193,1,'Plumbing - EMPL Agg'!C$3)=0,NA(),INDEX('DLX - EMPL'!$C193:$BB193,1,'Plumbing - EMPL Agg'!C$3))</f>
        <v>#N/A</v>
      </c>
      <c r="D192" t="e">
        <f>IF(INDEX('DLX - EMPL'!$C193:$BB193,1,'Plumbing - EMPL Agg'!D$3)=0,NA(),INDEX('DLX - EMPL'!$C193:$BB193,1,'Plumbing - EMPL Agg'!D$3))</f>
        <v>#N/A</v>
      </c>
      <c r="E192" t="e">
        <f>IF(INDEX('DLX - EMPL'!$C193:$BB193,1,'Plumbing - EMPL Agg'!E$3)=0,NA(),INDEX('DLX - EMPL'!$C193:$BB193,1,'Plumbing - EMPL Agg'!E$3))</f>
        <v>#N/A</v>
      </c>
      <c r="F192" s="4" t="e">
        <f>'Plumbing - Trade transp utils'!H188</f>
        <v>#N/A</v>
      </c>
      <c r="G192" t="e">
        <f>IF(INDEX('DLX - EMPL'!$C193:$BB193,1,'Plumbing - EMPL Agg'!G$3)=0,NA(),INDEX('DLX - EMPL'!$C193:$BB193,1,'Plumbing - EMPL Agg'!G$3))</f>
        <v>#N/A</v>
      </c>
      <c r="H192" t="e">
        <f>IF(INDEX('DLX - EMPL'!$C193:$BB193,1,'Plumbing - EMPL Agg'!H$3)=0,NA(),INDEX('DLX - EMPL'!$C193:$BB193,1,'Plumbing - EMPL Agg'!H$3))</f>
        <v>#N/A</v>
      </c>
      <c r="I192" t="e">
        <f>IF(INDEX('DLX - EMPL'!$C193:$BB193,1,'Plumbing - EMPL Agg'!I$3)=0,NA(),INDEX('DLX - EMPL'!$C193:$BB193,1,'Plumbing - EMPL Agg'!I$3))</f>
        <v>#N/A</v>
      </c>
      <c r="J192" t="e">
        <f>IF(INDEX('DLX - EMPL'!$C193:$BB193,1,'Plumbing - EMPL Agg'!J$3)=0,NA(),INDEX('DLX - EMPL'!$C193:$BB193,1,'Plumbing - EMPL Agg'!J$3))</f>
        <v>#N/A</v>
      </c>
      <c r="K192" t="e">
        <f>IF(INDEX('DLX - EMPL'!$C193:$BJ193,1,'Plumbing - EMPL Agg'!K$3)=0,NA(),INDEX('DLX - EMPL'!$C193:$BJ193,1,'Plumbing - EMPL Agg'!K$3))</f>
        <v>#N/A</v>
      </c>
      <c r="L192" t="e">
        <f>IF(INDEX('DLX - EMPL'!$C193:$BJ193,1,'Plumbing - EMPL Agg'!L$3)=0,NA(),INDEX('DLX - EMPL'!$C193:$BJ193,1,'Plumbing - EMPL Agg'!L$3))</f>
        <v>#N/A</v>
      </c>
      <c r="M192" t="e">
        <f>IF(INDEX('DLX - EMPL'!$C193:$BJ193,1,'Plumbing - EMPL Agg'!M$3)=0,NA(),INDEX('DLX - EMPL'!$C193:$BJ193,1,'Plumbing - EMPL Agg'!M$3))</f>
        <v>#N/A</v>
      </c>
      <c r="N192" t="e">
        <f>IF(INDEX('DLX - EMPL'!$C193:$BJ193,1,'Plumbing - EMPL Agg'!N$3)=0,NA(),INDEX('DLX - EMPL'!$C193:$BJ193,1,'Plumbing - EMPL Agg'!N$3))</f>
        <v>#N/A</v>
      </c>
      <c r="O192" s="5" t="e">
        <f>'DLX - EMPL'!H193+'DLX - EMPL'!J193</f>
        <v>#N/A</v>
      </c>
      <c r="P192" t="e">
        <f>IF(INDEX('DLX - EMPL'!$C193:$BJ193,1,'Plumbing - EMPL Agg'!P$3)=0,NA(),INDEX('DLX - EMPL'!$C193:$BJ193,1,'Plumbing - EMPL Agg'!P$3))</f>
        <v>#N/A</v>
      </c>
      <c r="Q192" t="e">
        <f>IF(INDEX('DLX - EMPL'!$C193:$BJ193,1,'Plumbing - EMPL Agg'!Q$3)=0,NA(),INDEX('DLX - EMPL'!$C193:$BJ193,1,'Plumbing - EMPL Agg'!Q$3))</f>
        <v>#N/A</v>
      </c>
      <c r="R192" t="e">
        <f>IF(INDEX('DLX - EMPL'!$C193:$BJ193,1,'Plumbing - EMPL Agg'!R$3)=0,NA(),INDEX('DLX - EMPL'!$C193:$BJ193,1,'Plumbing - EMPL Agg'!R$3))</f>
        <v>#N/A</v>
      </c>
      <c r="S192" t="e">
        <f>IF(INDEX('DLX - EMPL'!$C193:$BJ193,1,'Plumbing - EMPL Agg'!S$3)=0,NA(),INDEX('DLX - EMPL'!$C193:$BJ193,1,'Plumbing - EMPL Agg'!S$3))</f>
        <v>#N/A</v>
      </c>
      <c r="T192" t="e">
        <v>#N/A</v>
      </c>
      <c r="U192" t="e">
        <v>#N/A</v>
      </c>
      <c r="V192" t="e">
        <v>#N/A</v>
      </c>
      <c r="W192" t="e">
        <v>#N/A</v>
      </c>
      <c r="X192" t="e">
        <v>#N/A</v>
      </c>
      <c r="Y192" t="e">
        <v>#N/A</v>
      </c>
      <c r="Z192" t="e">
        <v>#N/A</v>
      </c>
      <c r="AA192" t="e">
        <v>#N/A</v>
      </c>
      <c r="AB192" t="e">
        <v>#N/A</v>
      </c>
    </row>
    <row r="193" spans="1:28" x14ac:dyDescent="0.25">
      <c r="A193" s="7">
        <f>'DLX - EMPL'!B194</f>
        <v>42186</v>
      </c>
      <c r="B193" t="e">
        <f>IF(INDEX('DLX - EMPL'!$C194:$BB194,1,'Plumbing - EMPL Agg'!B$3)=0,NA(),INDEX('DLX - EMPL'!$C194:$BB194,1,'Plumbing - EMPL Agg'!B$3))</f>
        <v>#N/A</v>
      </c>
      <c r="C193" t="e">
        <f>IF(INDEX('DLX - EMPL'!$C194:$BB194,1,'Plumbing - EMPL Agg'!C$3)=0,NA(),INDEX('DLX - EMPL'!$C194:$BB194,1,'Plumbing - EMPL Agg'!C$3))</f>
        <v>#N/A</v>
      </c>
      <c r="D193" t="e">
        <f>IF(INDEX('DLX - EMPL'!$C194:$BB194,1,'Plumbing - EMPL Agg'!D$3)=0,NA(),INDEX('DLX - EMPL'!$C194:$BB194,1,'Plumbing - EMPL Agg'!D$3))</f>
        <v>#N/A</v>
      </c>
      <c r="E193" t="e">
        <f>IF(INDEX('DLX - EMPL'!$C194:$BB194,1,'Plumbing - EMPL Agg'!E$3)=0,NA(),INDEX('DLX - EMPL'!$C194:$BB194,1,'Plumbing - EMPL Agg'!E$3))</f>
        <v>#N/A</v>
      </c>
      <c r="F193" s="4" t="e">
        <f>'Plumbing - Trade transp utils'!H189</f>
        <v>#N/A</v>
      </c>
      <c r="G193" t="e">
        <f>IF(INDEX('DLX - EMPL'!$C194:$BB194,1,'Plumbing - EMPL Agg'!G$3)=0,NA(),INDEX('DLX - EMPL'!$C194:$BB194,1,'Plumbing - EMPL Agg'!G$3))</f>
        <v>#N/A</v>
      </c>
      <c r="H193" t="e">
        <f>IF(INDEX('DLX - EMPL'!$C194:$BB194,1,'Plumbing - EMPL Agg'!H$3)=0,NA(),INDEX('DLX - EMPL'!$C194:$BB194,1,'Plumbing - EMPL Agg'!H$3))</f>
        <v>#N/A</v>
      </c>
      <c r="I193" t="e">
        <f>IF(INDEX('DLX - EMPL'!$C194:$BB194,1,'Plumbing - EMPL Agg'!I$3)=0,NA(),INDEX('DLX - EMPL'!$C194:$BB194,1,'Plumbing - EMPL Agg'!I$3))</f>
        <v>#N/A</v>
      </c>
      <c r="J193" t="e">
        <f>IF(INDEX('DLX - EMPL'!$C194:$BB194,1,'Plumbing - EMPL Agg'!J$3)=0,NA(),INDEX('DLX - EMPL'!$C194:$BB194,1,'Plumbing - EMPL Agg'!J$3))</f>
        <v>#N/A</v>
      </c>
      <c r="K193" t="e">
        <f>IF(INDEX('DLX - EMPL'!$C194:$BJ194,1,'Plumbing - EMPL Agg'!K$3)=0,NA(),INDEX('DLX - EMPL'!$C194:$BJ194,1,'Plumbing - EMPL Agg'!K$3))</f>
        <v>#N/A</v>
      </c>
      <c r="L193" t="e">
        <f>IF(INDEX('DLX - EMPL'!$C194:$BJ194,1,'Plumbing - EMPL Agg'!L$3)=0,NA(),INDEX('DLX - EMPL'!$C194:$BJ194,1,'Plumbing - EMPL Agg'!L$3))</f>
        <v>#N/A</v>
      </c>
      <c r="M193" t="e">
        <f>IF(INDEX('DLX - EMPL'!$C194:$BJ194,1,'Plumbing - EMPL Agg'!M$3)=0,NA(),INDEX('DLX - EMPL'!$C194:$BJ194,1,'Plumbing - EMPL Agg'!M$3))</f>
        <v>#N/A</v>
      </c>
      <c r="N193" t="e">
        <f>IF(INDEX('DLX - EMPL'!$C194:$BJ194,1,'Plumbing - EMPL Agg'!N$3)=0,NA(),INDEX('DLX - EMPL'!$C194:$BJ194,1,'Plumbing - EMPL Agg'!N$3))</f>
        <v>#N/A</v>
      </c>
      <c r="O193" s="5" t="e">
        <f>'DLX - EMPL'!H194+'DLX - EMPL'!J194</f>
        <v>#N/A</v>
      </c>
      <c r="P193" t="e">
        <f>IF(INDEX('DLX - EMPL'!$C194:$BJ194,1,'Plumbing - EMPL Agg'!P$3)=0,NA(),INDEX('DLX - EMPL'!$C194:$BJ194,1,'Plumbing - EMPL Agg'!P$3))</f>
        <v>#N/A</v>
      </c>
      <c r="Q193" t="e">
        <f>IF(INDEX('DLX - EMPL'!$C194:$BJ194,1,'Plumbing - EMPL Agg'!Q$3)=0,NA(),INDEX('DLX - EMPL'!$C194:$BJ194,1,'Plumbing - EMPL Agg'!Q$3))</f>
        <v>#N/A</v>
      </c>
      <c r="R193" t="e">
        <f>IF(INDEX('DLX - EMPL'!$C194:$BJ194,1,'Plumbing - EMPL Agg'!R$3)=0,NA(),INDEX('DLX - EMPL'!$C194:$BJ194,1,'Plumbing - EMPL Agg'!R$3))</f>
        <v>#N/A</v>
      </c>
      <c r="S193" t="e">
        <f>IF(INDEX('DLX - EMPL'!$C194:$BJ194,1,'Plumbing - EMPL Agg'!S$3)=0,NA(),INDEX('DLX - EMPL'!$C194:$BJ194,1,'Plumbing - EMPL Agg'!S$3))</f>
        <v>#N/A</v>
      </c>
      <c r="T193" t="e">
        <v>#N/A</v>
      </c>
      <c r="U193" t="e">
        <v>#N/A</v>
      </c>
      <c r="V193" t="e">
        <v>#N/A</v>
      </c>
      <c r="W193" t="e">
        <v>#N/A</v>
      </c>
      <c r="X193" t="e">
        <v>#N/A</v>
      </c>
      <c r="Y193" t="e">
        <v>#N/A</v>
      </c>
      <c r="Z193" t="e">
        <v>#N/A</v>
      </c>
      <c r="AA193" t="e">
        <v>#N/A</v>
      </c>
      <c r="AB193" t="e">
        <v>#N/A</v>
      </c>
    </row>
    <row r="194" spans="1:28" x14ac:dyDescent="0.25">
      <c r="A194" s="7">
        <f>'DLX - EMPL'!B195</f>
        <v>42217</v>
      </c>
      <c r="B194" t="e">
        <f>IF(INDEX('DLX - EMPL'!$C195:$BB195,1,'Plumbing - EMPL Agg'!B$3)=0,NA(),INDEX('DLX - EMPL'!$C195:$BB195,1,'Plumbing - EMPL Agg'!B$3))</f>
        <v>#N/A</v>
      </c>
      <c r="C194" t="e">
        <f>IF(INDEX('DLX - EMPL'!$C195:$BB195,1,'Plumbing - EMPL Agg'!C$3)=0,NA(),INDEX('DLX - EMPL'!$C195:$BB195,1,'Plumbing - EMPL Agg'!C$3))</f>
        <v>#N/A</v>
      </c>
      <c r="D194" t="e">
        <f>IF(INDEX('DLX - EMPL'!$C195:$BB195,1,'Plumbing - EMPL Agg'!D$3)=0,NA(),INDEX('DLX - EMPL'!$C195:$BB195,1,'Plumbing - EMPL Agg'!D$3))</f>
        <v>#N/A</v>
      </c>
      <c r="E194" t="e">
        <f>IF(INDEX('DLX - EMPL'!$C195:$BB195,1,'Plumbing - EMPL Agg'!E$3)=0,NA(),INDEX('DLX - EMPL'!$C195:$BB195,1,'Plumbing - EMPL Agg'!E$3))</f>
        <v>#N/A</v>
      </c>
      <c r="F194" s="4" t="e">
        <f>'Plumbing - Trade transp utils'!H190</f>
        <v>#N/A</v>
      </c>
      <c r="G194" t="e">
        <f>IF(INDEX('DLX - EMPL'!$C195:$BB195,1,'Plumbing - EMPL Agg'!G$3)=0,NA(),INDEX('DLX - EMPL'!$C195:$BB195,1,'Plumbing - EMPL Agg'!G$3))</f>
        <v>#N/A</v>
      </c>
      <c r="H194" t="e">
        <f>IF(INDEX('DLX - EMPL'!$C195:$BB195,1,'Plumbing - EMPL Agg'!H$3)=0,NA(),INDEX('DLX - EMPL'!$C195:$BB195,1,'Plumbing - EMPL Agg'!H$3))</f>
        <v>#N/A</v>
      </c>
      <c r="I194" t="e">
        <f>IF(INDEX('DLX - EMPL'!$C195:$BB195,1,'Plumbing - EMPL Agg'!I$3)=0,NA(),INDEX('DLX - EMPL'!$C195:$BB195,1,'Plumbing - EMPL Agg'!I$3))</f>
        <v>#N/A</v>
      </c>
      <c r="J194" t="e">
        <f>IF(INDEX('DLX - EMPL'!$C195:$BB195,1,'Plumbing - EMPL Agg'!J$3)=0,NA(),INDEX('DLX - EMPL'!$C195:$BB195,1,'Plumbing - EMPL Agg'!J$3))</f>
        <v>#N/A</v>
      </c>
      <c r="K194" t="e">
        <f>IF(INDEX('DLX - EMPL'!$C195:$BJ195,1,'Plumbing - EMPL Agg'!K$3)=0,NA(),INDEX('DLX - EMPL'!$C195:$BJ195,1,'Plumbing - EMPL Agg'!K$3))</f>
        <v>#N/A</v>
      </c>
      <c r="L194" t="e">
        <f>IF(INDEX('DLX - EMPL'!$C195:$BJ195,1,'Plumbing - EMPL Agg'!L$3)=0,NA(),INDEX('DLX - EMPL'!$C195:$BJ195,1,'Plumbing - EMPL Agg'!L$3))</f>
        <v>#N/A</v>
      </c>
      <c r="M194" t="e">
        <f>IF(INDEX('DLX - EMPL'!$C195:$BJ195,1,'Plumbing - EMPL Agg'!M$3)=0,NA(),INDEX('DLX - EMPL'!$C195:$BJ195,1,'Plumbing - EMPL Agg'!M$3))</f>
        <v>#N/A</v>
      </c>
      <c r="N194" t="e">
        <f>IF(INDEX('DLX - EMPL'!$C195:$BJ195,1,'Plumbing - EMPL Agg'!N$3)=0,NA(),INDEX('DLX - EMPL'!$C195:$BJ195,1,'Plumbing - EMPL Agg'!N$3))</f>
        <v>#N/A</v>
      </c>
      <c r="O194" s="5" t="e">
        <f>'DLX - EMPL'!H195+'DLX - EMPL'!J195</f>
        <v>#N/A</v>
      </c>
      <c r="P194" t="e">
        <f>IF(INDEX('DLX - EMPL'!$C195:$BJ195,1,'Plumbing - EMPL Agg'!P$3)=0,NA(),INDEX('DLX - EMPL'!$C195:$BJ195,1,'Plumbing - EMPL Agg'!P$3))</f>
        <v>#N/A</v>
      </c>
      <c r="Q194" t="e">
        <f>IF(INDEX('DLX - EMPL'!$C195:$BJ195,1,'Plumbing - EMPL Agg'!Q$3)=0,NA(),INDEX('DLX - EMPL'!$C195:$BJ195,1,'Plumbing - EMPL Agg'!Q$3))</f>
        <v>#N/A</v>
      </c>
      <c r="R194" t="e">
        <f>IF(INDEX('DLX - EMPL'!$C195:$BJ195,1,'Plumbing - EMPL Agg'!R$3)=0,NA(),INDEX('DLX - EMPL'!$C195:$BJ195,1,'Plumbing - EMPL Agg'!R$3))</f>
        <v>#N/A</v>
      </c>
      <c r="S194" t="e">
        <f>IF(INDEX('DLX - EMPL'!$C195:$BJ195,1,'Plumbing - EMPL Agg'!S$3)=0,NA(),INDEX('DLX - EMPL'!$C195:$BJ195,1,'Plumbing - EMPL Agg'!S$3))</f>
        <v>#N/A</v>
      </c>
      <c r="T194" t="e">
        <v>#N/A</v>
      </c>
      <c r="U194" t="e">
        <v>#N/A</v>
      </c>
      <c r="V194" t="e">
        <v>#N/A</v>
      </c>
      <c r="W194" t="e">
        <v>#N/A</v>
      </c>
      <c r="X194" t="e">
        <v>#N/A</v>
      </c>
      <c r="Y194" t="e">
        <v>#N/A</v>
      </c>
      <c r="Z194" t="e">
        <v>#N/A</v>
      </c>
      <c r="AA194" t="e">
        <v>#N/A</v>
      </c>
      <c r="AB194" t="e">
        <v>#N/A</v>
      </c>
    </row>
    <row r="195" spans="1:28" x14ac:dyDescent="0.25">
      <c r="A195" s="7">
        <f>'DLX - EMPL'!B196</f>
        <v>42248</v>
      </c>
      <c r="B195" t="e">
        <f>IF(INDEX('DLX - EMPL'!$C196:$BB196,1,'Plumbing - EMPL Agg'!B$3)=0,NA(),INDEX('DLX - EMPL'!$C196:$BB196,1,'Plumbing - EMPL Agg'!B$3))</f>
        <v>#N/A</v>
      </c>
      <c r="C195" t="e">
        <f>IF(INDEX('DLX - EMPL'!$C196:$BB196,1,'Plumbing - EMPL Agg'!C$3)=0,NA(),INDEX('DLX - EMPL'!$C196:$BB196,1,'Plumbing - EMPL Agg'!C$3))</f>
        <v>#N/A</v>
      </c>
      <c r="D195" t="e">
        <f>IF(INDEX('DLX - EMPL'!$C196:$BB196,1,'Plumbing - EMPL Agg'!D$3)=0,NA(),INDEX('DLX - EMPL'!$C196:$BB196,1,'Plumbing - EMPL Agg'!D$3))</f>
        <v>#N/A</v>
      </c>
      <c r="E195" t="e">
        <f>IF(INDEX('DLX - EMPL'!$C196:$BB196,1,'Plumbing - EMPL Agg'!E$3)=0,NA(),INDEX('DLX - EMPL'!$C196:$BB196,1,'Plumbing - EMPL Agg'!E$3))</f>
        <v>#N/A</v>
      </c>
      <c r="F195" s="4" t="e">
        <f>'Plumbing - Trade transp utils'!H191</f>
        <v>#N/A</v>
      </c>
      <c r="G195" t="e">
        <f>IF(INDEX('DLX - EMPL'!$C196:$BB196,1,'Plumbing - EMPL Agg'!G$3)=0,NA(),INDEX('DLX - EMPL'!$C196:$BB196,1,'Plumbing - EMPL Agg'!G$3))</f>
        <v>#N/A</v>
      </c>
      <c r="H195" t="e">
        <f>IF(INDEX('DLX - EMPL'!$C196:$BB196,1,'Plumbing - EMPL Agg'!H$3)=0,NA(),INDEX('DLX - EMPL'!$C196:$BB196,1,'Plumbing - EMPL Agg'!H$3))</f>
        <v>#N/A</v>
      </c>
      <c r="I195" t="e">
        <f>IF(INDEX('DLX - EMPL'!$C196:$BB196,1,'Plumbing - EMPL Agg'!I$3)=0,NA(),INDEX('DLX - EMPL'!$C196:$BB196,1,'Plumbing - EMPL Agg'!I$3))</f>
        <v>#N/A</v>
      </c>
      <c r="J195" t="e">
        <f>IF(INDEX('DLX - EMPL'!$C196:$BB196,1,'Plumbing - EMPL Agg'!J$3)=0,NA(),INDEX('DLX - EMPL'!$C196:$BB196,1,'Plumbing - EMPL Agg'!J$3))</f>
        <v>#N/A</v>
      </c>
      <c r="K195" t="e">
        <f>IF(INDEX('DLX - EMPL'!$C196:$BJ196,1,'Plumbing - EMPL Agg'!K$3)=0,NA(),INDEX('DLX - EMPL'!$C196:$BJ196,1,'Plumbing - EMPL Agg'!K$3))</f>
        <v>#N/A</v>
      </c>
      <c r="L195" t="e">
        <f>IF(INDEX('DLX - EMPL'!$C196:$BJ196,1,'Plumbing - EMPL Agg'!L$3)=0,NA(),INDEX('DLX - EMPL'!$C196:$BJ196,1,'Plumbing - EMPL Agg'!L$3))</f>
        <v>#N/A</v>
      </c>
      <c r="M195" t="e">
        <f>IF(INDEX('DLX - EMPL'!$C196:$BJ196,1,'Plumbing - EMPL Agg'!M$3)=0,NA(),INDEX('DLX - EMPL'!$C196:$BJ196,1,'Plumbing - EMPL Agg'!M$3))</f>
        <v>#N/A</v>
      </c>
      <c r="N195" t="e">
        <f>IF(INDEX('DLX - EMPL'!$C196:$BJ196,1,'Plumbing - EMPL Agg'!N$3)=0,NA(),INDEX('DLX - EMPL'!$C196:$BJ196,1,'Plumbing - EMPL Agg'!N$3))</f>
        <v>#N/A</v>
      </c>
      <c r="O195" s="5" t="e">
        <f>'DLX - EMPL'!H196+'DLX - EMPL'!J196</f>
        <v>#N/A</v>
      </c>
      <c r="P195" t="e">
        <f>IF(INDEX('DLX - EMPL'!$C196:$BJ196,1,'Plumbing - EMPL Agg'!P$3)=0,NA(),INDEX('DLX - EMPL'!$C196:$BJ196,1,'Plumbing - EMPL Agg'!P$3))</f>
        <v>#N/A</v>
      </c>
      <c r="Q195" t="e">
        <f>IF(INDEX('DLX - EMPL'!$C196:$BJ196,1,'Plumbing - EMPL Agg'!Q$3)=0,NA(),INDEX('DLX - EMPL'!$C196:$BJ196,1,'Plumbing - EMPL Agg'!Q$3))</f>
        <v>#N/A</v>
      </c>
      <c r="R195" t="e">
        <f>IF(INDEX('DLX - EMPL'!$C196:$BJ196,1,'Plumbing - EMPL Agg'!R$3)=0,NA(),INDEX('DLX - EMPL'!$C196:$BJ196,1,'Plumbing - EMPL Agg'!R$3))</f>
        <v>#N/A</v>
      </c>
      <c r="S195" t="e">
        <f>IF(INDEX('DLX - EMPL'!$C196:$BJ196,1,'Plumbing - EMPL Agg'!S$3)=0,NA(),INDEX('DLX - EMPL'!$C196:$BJ196,1,'Plumbing - EMPL Agg'!S$3))</f>
        <v>#N/A</v>
      </c>
      <c r="T195" t="e">
        <v>#N/A</v>
      </c>
      <c r="U195" t="e">
        <v>#N/A</v>
      </c>
      <c r="V195" t="e">
        <v>#N/A</v>
      </c>
      <c r="W195" t="e">
        <v>#N/A</v>
      </c>
      <c r="X195" t="e">
        <v>#N/A</v>
      </c>
      <c r="Y195" t="e">
        <v>#N/A</v>
      </c>
      <c r="Z195" t="e">
        <v>#N/A</v>
      </c>
      <c r="AA195" t="e">
        <v>#N/A</v>
      </c>
      <c r="AB195" t="e">
        <v>#N/A</v>
      </c>
    </row>
    <row r="196" spans="1:28" x14ac:dyDescent="0.25">
      <c r="A196" s="7">
        <f>'DLX - EMPL'!B197</f>
        <v>42278</v>
      </c>
      <c r="B196" t="e">
        <f>IF(INDEX('DLX - EMPL'!$C197:$BB197,1,'Plumbing - EMPL Agg'!B$3)=0,NA(),INDEX('DLX - EMPL'!$C197:$BB197,1,'Plumbing - EMPL Agg'!B$3))</f>
        <v>#N/A</v>
      </c>
      <c r="C196" t="e">
        <f>IF(INDEX('DLX - EMPL'!$C197:$BB197,1,'Plumbing - EMPL Agg'!C$3)=0,NA(),INDEX('DLX - EMPL'!$C197:$BB197,1,'Plumbing - EMPL Agg'!C$3))</f>
        <v>#N/A</v>
      </c>
      <c r="D196" t="e">
        <f>IF(INDEX('DLX - EMPL'!$C197:$BB197,1,'Plumbing - EMPL Agg'!D$3)=0,NA(),INDEX('DLX - EMPL'!$C197:$BB197,1,'Plumbing - EMPL Agg'!D$3))</f>
        <v>#N/A</v>
      </c>
      <c r="E196" t="e">
        <f>IF(INDEX('DLX - EMPL'!$C197:$BB197,1,'Plumbing - EMPL Agg'!E$3)=0,NA(),INDEX('DLX - EMPL'!$C197:$BB197,1,'Plumbing - EMPL Agg'!E$3))</f>
        <v>#N/A</v>
      </c>
      <c r="F196" s="4" t="e">
        <f>'Plumbing - Trade transp utils'!H192</f>
        <v>#N/A</v>
      </c>
      <c r="G196" t="e">
        <f>IF(INDEX('DLX - EMPL'!$C197:$BB197,1,'Plumbing - EMPL Agg'!G$3)=0,NA(),INDEX('DLX - EMPL'!$C197:$BB197,1,'Plumbing - EMPL Agg'!G$3))</f>
        <v>#N/A</v>
      </c>
      <c r="H196" t="e">
        <f>IF(INDEX('DLX - EMPL'!$C197:$BB197,1,'Plumbing - EMPL Agg'!H$3)=0,NA(),INDEX('DLX - EMPL'!$C197:$BB197,1,'Plumbing - EMPL Agg'!H$3))</f>
        <v>#N/A</v>
      </c>
      <c r="I196" t="e">
        <f>IF(INDEX('DLX - EMPL'!$C197:$BB197,1,'Plumbing - EMPL Agg'!I$3)=0,NA(),INDEX('DLX - EMPL'!$C197:$BB197,1,'Plumbing - EMPL Agg'!I$3))</f>
        <v>#N/A</v>
      </c>
      <c r="J196" t="e">
        <f>IF(INDEX('DLX - EMPL'!$C197:$BB197,1,'Plumbing - EMPL Agg'!J$3)=0,NA(),INDEX('DLX - EMPL'!$C197:$BB197,1,'Plumbing - EMPL Agg'!J$3))</f>
        <v>#N/A</v>
      </c>
      <c r="K196" t="e">
        <f>IF(INDEX('DLX - EMPL'!$C197:$BJ197,1,'Plumbing - EMPL Agg'!K$3)=0,NA(),INDEX('DLX - EMPL'!$C197:$BJ197,1,'Plumbing - EMPL Agg'!K$3))</f>
        <v>#N/A</v>
      </c>
      <c r="L196" t="e">
        <f>IF(INDEX('DLX - EMPL'!$C197:$BJ197,1,'Plumbing - EMPL Agg'!L$3)=0,NA(),INDEX('DLX - EMPL'!$C197:$BJ197,1,'Plumbing - EMPL Agg'!L$3))</f>
        <v>#N/A</v>
      </c>
      <c r="M196" t="e">
        <f>IF(INDEX('DLX - EMPL'!$C197:$BJ197,1,'Plumbing - EMPL Agg'!M$3)=0,NA(),INDEX('DLX - EMPL'!$C197:$BJ197,1,'Plumbing - EMPL Agg'!M$3))</f>
        <v>#N/A</v>
      </c>
      <c r="N196" t="e">
        <f>IF(INDEX('DLX - EMPL'!$C197:$BJ197,1,'Plumbing - EMPL Agg'!N$3)=0,NA(),INDEX('DLX - EMPL'!$C197:$BJ197,1,'Plumbing - EMPL Agg'!N$3))</f>
        <v>#N/A</v>
      </c>
      <c r="O196" s="5" t="e">
        <f>'DLX - EMPL'!H197+'DLX - EMPL'!J197</f>
        <v>#N/A</v>
      </c>
      <c r="P196" t="e">
        <f>IF(INDEX('DLX - EMPL'!$C197:$BJ197,1,'Plumbing - EMPL Agg'!P$3)=0,NA(),INDEX('DLX - EMPL'!$C197:$BJ197,1,'Plumbing - EMPL Agg'!P$3))</f>
        <v>#N/A</v>
      </c>
      <c r="Q196" t="e">
        <f>IF(INDEX('DLX - EMPL'!$C197:$BJ197,1,'Plumbing - EMPL Agg'!Q$3)=0,NA(),INDEX('DLX - EMPL'!$C197:$BJ197,1,'Plumbing - EMPL Agg'!Q$3))</f>
        <v>#N/A</v>
      </c>
      <c r="R196" t="e">
        <f>IF(INDEX('DLX - EMPL'!$C197:$BJ197,1,'Plumbing - EMPL Agg'!R$3)=0,NA(),INDEX('DLX - EMPL'!$C197:$BJ197,1,'Plumbing - EMPL Agg'!R$3))</f>
        <v>#N/A</v>
      </c>
      <c r="S196" t="e">
        <f>IF(INDEX('DLX - EMPL'!$C197:$BJ197,1,'Plumbing - EMPL Agg'!S$3)=0,NA(),INDEX('DLX - EMPL'!$C197:$BJ197,1,'Plumbing - EMPL Agg'!S$3))</f>
        <v>#N/A</v>
      </c>
      <c r="T196" t="e">
        <v>#N/A</v>
      </c>
      <c r="U196" t="e">
        <v>#N/A</v>
      </c>
      <c r="V196" t="e">
        <v>#N/A</v>
      </c>
      <c r="W196" t="e">
        <v>#N/A</v>
      </c>
      <c r="X196" t="e">
        <v>#N/A</v>
      </c>
      <c r="Y196" t="e">
        <v>#N/A</v>
      </c>
      <c r="Z196" t="e">
        <v>#N/A</v>
      </c>
      <c r="AA196" t="e">
        <v>#N/A</v>
      </c>
      <c r="AB196" t="e">
        <v>#N/A</v>
      </c>
    </row>
    <row r="197" spans="1:28" x14ac:dyDescent="0.25">
      <c r="A197" s="7">
        <f>'DLX - EMPL'!B198</f>
        <v>42309</v>
      </c>
      <c r="B197" t="e">
        <f>IF(INDEX('DLX - EMPL'!$C198:$BB198,1,'Plumbing - EMPL Agg'!B$3)=0,NA(),INDEX('DLX - EMPL'!$C198:$BB198,1,'Plumbing - EMPL Agg'!B$3))</f>
        <v>#N/A</v>
      </c>
      <c r="C197" t="e">
        <f>IF(INDEX('DLX - EMPL'!$C198:$BB198,1,'Plumbing - EMPL Agg'!C$3)=0,NA(),INDEX('DLX - EMPL'!$C198:$BB198,1,'Plumbing - EMPL Agg'!C$3))</f>
        <v>#N/A</v>
      </c>
      <c r="D197" t="e">
        <f>IF(INDEX('DLX - EMPL'!$C198:$BB198,1,'Plumbing - EMPL Agg'!D$3)=0,NA(),INDEX('DLX - EMPL'!$C198:$BB198,1,'Plumbing - EMPL Agg'!D$3))</f>
        <v>#N/A</v>
      </c>
      <c r="E197" t="e">
        <f>IF(INDEX('DLX - EMPL'!$C198:$BB198,1,'Plumbing - EMPL Agg'!E$3)=0,NA(),INDEX('DLX - EMPL'!$C198:$BB198,1,'Plumbing - EMPL Agg'!E$3))</f>
        <v>#N/A</v>
      </c>
      <c r="F197" s="4" t="e">
        <f>'Plumbing - Trade transp utils'!H193</f>
        <v>#N/A</v>
      </c>
      <c r="G197" t="e">
        <f>IF(INDEX('DLX - EMPL'!$C198:$BB198,1,'Plumbing - EMPL Agg'!G$3)=0,NA(),INDEX('DLX - EMPL'!$C198:$BB198,1,'Plumbing - EMPL Agg'!G$3))</f>
        <v>#N/A</v>
      </c>
      <c r="H197" t="e">
        <f>IF(INDEX('DLX - EMPL'!$C198:$BB198,1,'Plumbing - EMPL Agg'!H$3)=0,NA(),INDEX('DLX - EMPL'!$C198:$BB198,1,'Plumbing - EMPL Agg'!H$3))</f>
        <v>#N/A</v>
      </c>
      <c r="I197" t="e">
        <f>IF(INDEX('DLX - EMPL'!$C198:$BB198,1,'Plumbing - EMPL Agg'!I$3)=0,NA(),INDEX('DLX - EMPL'!$C198:$BB198,1,'Plumbing - EMPL Agg'!I$3))</f>
        <v>#N/A</v>
      </c>
      <c r="J197" t="e">
        <f>IF(INDEX('DLX - EMPL'!$C198:$BB198,1,'Plumbing - EMPL Agg'!J$3)=0,NA(),INDEX('DLX - EMPL'!$C198:$BB198,1,'Plumbing - EMPL Agg'!J$3))</f>
        <v>#N/A</v>
      </c>
      <c r="K197" t="e">
        <f>IF(INDEX('DLX - EMPL'!$C198:$BJ198,1,'Plumbing - EMPL Agg'!K$3)=0,NA(),INDEX('DLX - EMPL'!$C198:$BJ198,1,'Plumbing - EMPL Agg'!K$3))</f>
        <v>#N/A</v>
      </c>
      <c r="L197" t="e">
        <f>IF(INDEX('DLX - EMPL'!$C198:$BJ198,1,'Plumbing - EMPL Agg'!L$3)=0,NA(),INDEX('DLX - EMPL'!$C198:$BJ198,1,'Plumbing - EMPL Agg'!L$3))</f>
        <v>#N/A</v>
      </c>
      <c r="M197" t="e">
        <f>IF(INDEX('DLX - EMPL'!$C198:$BJ198,1,'Plumbing - EMPL Agg'!M$3)=0,NA(),INDEX('DLX - EMPL'!$C198:$BJ198,1,'Plumbing - EMPL Agg'!M$3))</f>
        <v>#N/A</v>
      </c>
      <c r="N197" t="e">
        <f>IF(INDEX('DLX - EMPL'!$C198:$BJ198,1,'Plumbing - EMPL Agg'!N$3)=0,NA(),INDEX('DLX - EMPL'!$C198:$BJ198,1,'Plumbing - EMPL Agg'!N$3))</f>
        <v>#N/A</v>
      </c>
      <c r="O197" s="5" t="e">
        <f>'DLX - EMPL'!H198+'DLX - EMPL'!J198</f>
        <v>#N/A</v>
      </c>
      <c r="P197" t="e">
        <f>IF(INDEX('DLX - EMPL'!$C198:$BJ198,1,'Plumbing - EMPL Agg'!P$3)=0,NA(),INDEX('DLX - EMPL'!$C198:$BJ198,1,'Plumbing - EMPL Agg'!P$3))</f>
        <v>#N/A</v>
      </c>
      <c r="Q197" t="e">
        <f>IF(INDEX('DLX - EMPL'!$C198:$BJ198,1,'Plumbing - EMPL Agg'!Q$3)=0,NA(),INDEX('DLX - EMPL'!$C198:$BJ198,1,'Plumbing - EMPL Agg'!Q$3))</f>
        <v>#N/A</v>
      </c>
      <c r="R197" t="e">
        <f>IF(INDEX('DLX - EMPL'!$C198:$BJ198,1,'Plumbing - EMPL Agg'!R$3)=0,NA(),INDEX('DLX - EMPL'!$C198:$BJ198,1,'Plumbing - EMPL Agg'!R$3))</f>
        <v>#N/A</v>
      </c>
      <c r="S197" t="e">
        <f>IF(INDEX('DLX - EMPL'!$C198:$BJ198,1,'Plumbing - EMPL Agg'!S$3)=0,NA(),INDEX('DLX - EMPL'!$C198:$BJ198,1,'Plumbing - EMPL Agg'!S$3))</f>
        <v>#N/A</v>
      </c>
      <c r="T197" t="e">
        <v>#N/A</v>
      </c>
      <c r="U197" t="e">
        <v>#N/A</v>
      </c>
      <c r="V197" t="e">
        <v>#N/A</v>
      </c>
      <c r="W197" t="e">
        <v>#N/A</v>
      </c>
      <c r="X197" t="e">
        <v>#N/A</v>
      </c>
      <c r="Y197" t="e">
        <v>#N/A</v>
      </c>
      <c r="Z197" t="e">
        <v>#N/A</v>
      </c>
      <c r="AA197" t="e">
        <v>#N/A</v>
      </c>
      <c r="AB197" t="e">
        <v>#N/A</v>
      </c>
    </row>
    <row r="198" spans="1:28" x14ac:dyDescent="0.25">
      <c r="A198" s="7">
        <f>'DLX - EMPL'!B199</f>
        <v>42339</v>
      </c>
      <c r="B198" t="e">
        <f>IF(INDEX('DLX - EMPL'!$C199:$BB199,1,'Plumbing - EMPL Agg'!B$3)=0,NA(),INDEX('DLX - EMPL'!$C199:$BB199,1,'Plumbing - EMPL Agg'!B$3))</f>
        <v>#N/A</v>
      </c>
      <c r="C198" t="e">
        <f>IF(INDEX('DLX - EMPL'!$C199:$BB199,1,'Plumbing - EMPL Agg'!C$3)=0,NA(),INDEX('DLX - EMPL'!$C199:$BB199,1,'Plumbing - EMPL Agg'!C$3))</f>
        <v>#N/A</v>
      </c>
      <c r="D198" t="e">
        <f>IF(INDEX('DLX - EMPL'!$C199:$BB199,1,'Plumbing - EMPL Agg'!D$3)=0,NA(),INDEX('DLX - EMPL'!$C199:$BB199,1,'Plumbing - EMPL Agg'!D$3))</f>
        <v>#N/A</v>
      </c>
      <c r="E198" t="e">
        <f>IF(INDEX('DLX - EMPL'!$C199:$BB199,1,'Plumbing - EMPL Agg'!E$3)=0,NA(),INDEX('DLX - EMPL'!$C199:$BB199,1,'Plumbing - EMPL Agg'!E$3))</f>
        <v>#N/A</v>
      </c>
      <c r="F198" s="4" t="e">
        <f>'Plumbing - Trade transp utils'!H194</f>
        <v>#N/A</v>
      </c>
      <c r="G198" t="e">
        <f>IF(INDEX('DLX - EMPL'!$C199:$BB199,1,'Plumbing - EMPL Agg'!G$3)=0,NA(),INDEX('DLX - EMPL'!$C199:$BB199,1,'Plumbing - EMPL Agg'!G$3))</f>
        <v>#N/A</v>
      </c>
      <c r="H198" t="e">
        <f>IF(INDEX('DLX - EMPL'!$C199:$BB199,1,'Plumbing - EMPL Agg'!H$3)=0,NA(),INDEX('DLX - EMPL'!$C199:$BB199,1,'Plumbing - EMPL Agg'!H$3))</f>
        <v>#N/A</v>
      </c>
      <c r="I198" t="e">
        <f>IF(INDEX('DLX - EMPL'!$C199:$BB199,1,'Plumbing - EMPL Agg'!I$3)=0,NA(),INDEX('DLX - EMPL'!$C199:$BB199,1,'Plumbing - EMPL Agg'!I$3))</f>
        <v>#N/A</v>
      </c>
      <c r="J198" t="e">
        <f>IF(INDEX('DLX - EMPL'!$C199:$BB199,1,'Plumbing - EMPL Agg'!J$3)=0,NA(),INDEX('DLX - EMPL'!$C199:$BB199,1,'Plumbing - EMPL Agg'!J$3))</f>
        <v>#N/A</v>
      </c>
      <c r="K198" t="e">
        <f>IF(INDEX('DLX - EMPL'!$C199:$BJ199,1,'Plumbing - EMPL Agg'!K$3)=0,NA(),INDEX('DLX - EMPL'!$C199:$BJ199,1,'Plumbing - EMPL Agg'!K$3))</f>
        <v>#N/A</v>
      </c>
      <c r="L198" t="e">
        <f>IF(INDEX('DLX - EMPL'!$C199:$BJ199,1,'Plumbing - EMPL Agg'!L$3)=0,NA(),INDEX('DLX - EMPL'!$C199:$BJ199,1,'Plumbing - EMPL Agg'!L$3))</f>
        <v>#N/A</v>
      </c>
      <c r="M198" t="e">
        <f>IF(INDEX('DLX - EMPL'!$C199:$BJ199,1,'Plumbing - EMPL Agg'!M$3)=0,NA(),INDEX('DLX - EMPL'!$C199:$BJ199,1,'Plumbing - EMPL Agg'!M$3))</f>
        <v>#N/A</v>
      </c>
      <c r="N198" t="e">
        <f>IF(INDEX('DLX - EMPL'!$C199:$BJ199,1,'Plumbing - EMPL Agg'!N$3)=0,NA(),INDEX('DLX - EMPL'!$C199:$BJ199,1,'Plumbing - EMPL Agg'!N$3))</f>
        <v>#N/A</v>
      </c>
      <c r="O198" s="5" t="e">
        <f>'DLX - EMPL'!H199+'DLX - EMPL'!J199</f>
        <v>#N/A</v>
      </c>
      <c r="P198" t="e">
        <f>IF(INDEX('DLX - EMPL'!$C199:$BJ199,1,'Plumbing - EMPL Agg'!P$3)=0,NA(),INDEX('DLX - EMPL'!$C199:$BJ199,1,'Plumbing - EMPL Agg'!P$3))</f>
        <v>#N/A</v>
      </c>
      <c r="Q198" t="e">
        <f>IF(INDEX('DLX - EMPL'!$C199:$BJ199,1,'Plumbing - EMPL Agg'!Q$3)=0,NA(),INDEX('DLX - EMPL'!$C199:$BJ199,1,'Plumbing - EMPL Agg'!Q$3))</f>
        <v>#N/A</v>
      </c>
      <c r="R198" t="e">
        <f>IF(INDEX('DLX - EMPL'!$C199:$BJ199,1,'Plumbing - EMPL Agg'!R$3)=0,NA(),INDEX('DLX - EMPL'!$C199:$BJ199,1,'Plumbing - EMPL Agg'!R$3))</f>
        <v>#N/A</v>
      </c>
      <c r="S198" t="e">
        <f>IF(INDEX('DLX - EMPL'!$C199:$BJ199,1,'Plumbing - EMPL Agg'!S$3)=0,NA(),INDEX('DLX - EMPL'!$C199:$BJ199,1,'Plumbing - EMPL Agg'!S$3))</f>
        <v>#N/A</v>
      </c>
      <c r="T198" t="e">
        <v>#N/A</v>
      </c>
      <c r="U198" t="e">
        <v>#N/A</v>
      </c>
      <c r="V198" t="e">
        <v>#N/A</v>
      </c>
      <c r="W198" t="e">
        <v>#N/A</v>
      </c>
      <c r="X198" t="e">
        <v>#N/A</v>
      </c>
      <c r="Y198" t="e">
        <v>#N/A</v>
      </c>
      <c r="Z198" t="e">
        <v>#N/A</v>
      </c>
      <c r="AA198" t="e">
        <v>#N/A</v>
      </c>
      <c r="AB198" t="e">
        <v>#N/A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theme="7"/>
  </sheetPr>
  <dimension ref="A1:H303"/>
  <sheetViews>
    <sheetView workbookViewId="0">
      <selection activeCell="G1" sqref="G1"/>
    </sheetView>
  </sheetViews>
  <sheetFormatPr defaultRowHeight="15" x14ac:dyDescent="0.25"/>
  <cols>
    <col min="1" max="1" width="14.28515625" customWidth="1"/>
  </cols>
  <sheetData>
    <row r="1" spans="1:8" x14ac:dyDescent="0.25">
      <c r="B1" t="s">
        <v>45</v>
      </c>
      <c r="C1" t="s">
        <v>45</v>
      </c>
      <c r="D1" t="s">
        <v>45</v>
      </c>
      <c r="E1" t="s">
        <v>393</v>
      </c>
      <c r="F1" t="s">
        <v>393</v>
      </c>
      <c r="G1" t="s">
        <v>393</v>
      </c>
      <c r="H1" t="s">
        <v>394</v>
      </c>
    </row>
    <row r="2" spans="1:8" x14ac:dyDescent="0.25">
      <c r="A2" t="s">
        <v>392</v>
      </c>
      <c r="B2" t="s">
        <v>40</v>
      </c>
      <c r="C2" t="s">
        <v>57</v>
      </c>
      <c r="D2" t="s">
        <v>42</v>
      </c>
      <c r="E2" t="str">
        <f>B2</f>
        <v>Unemployed</v>
      </c>
      <c r="F2" t="str">
        <f t="shared" ref="F2:G2" si="0">C2</f>
        <v>Employed</v>
      </c>
      <c r="G2" t="str">
        <f t="shared" si="0"/>
        <v>Unemployment rate</v>
      </c>
      <c r="H2" t="s">
        <v>42</v>
      </c>
    </row>
    <row r="3" spans="1:8" x14ac:dyDescent="0.25">
      <c r="A3" s="7">
        <f>'Plumbing - EMPL Agg'!A7</f>
        <v>36526</v>
      </c>
      <c r="B3" s="5">
        <f>'DLX - EMPL'!H8</f>
        <v>1000</v>
      </c>
      <c r="C3" s="5">
        <f>'DLX - EMPL'!AX8</f>
        <v>20368</v>
      </c>
      <c r="D3">
        <f>'DLX - EMPL'!AJ8</f>
        <v>5</v>
      </c>
      <c r="E3" s="5">
        <f>'DLX - EMPL'!J8</f>
        <v>236</v>
      </c>
      <c r="F3" s="5">
        <f>'DLX - EMPL'!AZ8</f>
        <v>7167</v>
      </c>
      <c r="G3">
        <f>'DLX - EMPL'!AL8</f>
        <v>4.3</v>
      </c>
      <c r="H3" s="4">
        <f>((B3+C3)*D3+(E3+F3)*G3)/(B3+C3+E3+F3)</f>
        <v>4.8198846060269016</v>
      </c>
    </row>
    <row r="4" spans="1:8" x14ac:dyDescent="0.25">
      <c r="A4" s="7">
        <f>'Plumbing - EMPL Agg'!A8</f>
        <v>36557</v>
      </c>
      <c r="B4" s="5">
        <f>'DLX - EMPL'!H9</f>
        <v>1023</v>
      </c>
      <c r="C4" s="5">
        <f>'DLX - EMPL'!AX9</f>
        <v>19952</v>
      </c>
      <c r="D4">
        <f>'DLX - EMPL'!AJ9</f>
        <v>5.2</v>
      </c>
      <c r="E4" s="5">
        <f>'DLX - EMPL'!J9</f>
        <v>223</v>
      </c>
      <c r="F4" s="5">
        <f>'DLX - EMPL'!AZ9</f>
        <v>7437</v>
      </c>
      <c r="G4">
        <f>'DLX - EMPL'!AL9</f>
        <v>4</v>
      </c>
      <c r="H4" s="4">
        <f t="shared" ref="H4:H67" si="1">((B4+C4)*D4+(E4+F4)*G4)/(B4+C4+E4+F4)</f>
        <v>4.8789942378208488</v>
      </c>
    </row>
    <row r="5" spans="1:8" x14ac:dyDescent="0.25">
      <c r="A5" s="7">
        <f>'Plumbing - EMPL Agg'!A9</f>
        <v>36586</v>
      </c>
      <c r="B5" s="5">
        <f>'DLX - EMPL'!H10</f>
        <v>983</v>
      </c>
      <c r="C5" s="5">
        <f>'DLX - EMPL'!AX10</f>
        <v>19786</v>
      </c>
      <c r="D5">
        <f>'DLX - EMPL'!AJ10</f>
        <v>5.0999999999999996</v>
      </c>
      <c r="E5" s="5">
        <f>'DLX - EMPL'!J10</f>
        <v>192</v>
      </c>
      <c r="F5" s="5">
        <f>'DLX - EMPL'!AZ10</f>
        <v>7406</v>
      </c>
      <c r="G5">
        <f>'DLX - EMPL'!AL10</f>
        <v>3.5</v>
      </c>
      <c r="H5" s="4">
        <f t="shared" si="1"/>
        <v>4.6714456939401412</v>
      </c>
    </row>
    <row r="6" spans="1:8" x14ac:dyDescent="0.25">
      <c r="A6" s="7">
        <f>'Plumbing - EMPL Agg'!A10</f>
        <v>36617</v>
      </c>
      <c r="B6" s="5">
        <f>'DLX - EMPL'!H11</f>
        <v>793</v>
      </c>
      <c r="C6" s="5">
        <f>'DLX - EMPL'!AX11</f>
        <v>19887</v>
      </c>
      <c r="D6">
        <f>'DLX - EMPL'!AJ11</f>
        <v>4.0999999999999996</v>
      </c>
      <c r="E6" s="5">
        <f>'DLX - EMPL'!J11</f>
        <v>191</v>
      </c>
      <c r="F6" s="5">
        <f>'DLX - EMPL'!AZ11</f>
        <v>7375</v>
      </c>
      <c r="G6">
        <f>'DLX - EMPL'!AL11</f>
        <v>3.4</v>
      </c>
      <c r="H6" s="4">
        <f t="shared" si="1"/>
        <v>3.9124973447567788</v>
      </c>
    </row>
    <row r="7" spans="1:8" x14ac:dyDescent="0.25">
      <c r="A7" s="7">
        <f>'Plumbing - EMPL Agg'!A11</f>
        <v>36647</v>
      </c>
      <c r="B7" s="5">
        <f>'DLX - EMPL'!H12</f>
        <v>821</v>
      </c>
      <c r="C7" s="5">
        <f>'DLX - EMPL'!AX12</f>
        <v>19574</v>
      </c>
      <c r="D7">
        <f>'DLX - EMPL'!AJ12</f>
        <v>4.3</v>
      </c>
      <c r="E7" s="5">
        <f>'DLX - EMPL'!J12</f>
        <v>190</v>
      </c>
      <c r="F7" s="5">
        <f>'DLX - EMPL'!AZ12</f>
        <v>7457</v>
      </c>
      <c r="G7">
        <f>'DLX - EMPL'!AL12</f>
        <v>3.4</v>
      </c>
      <c r="H7" s="4">
        <f t="shared" si="1"/>
        <v>4.0545717138577846</v>
      </c>
    </row>
    <row r="8" spans="1:8" x14ac:dyDescent="0.25">
      <c r="A8" s="7">
        <f>'Plumbing - EMPL Agg'!A12</f>
        <v>36678</v>
      </c>
      <c r="B8" s="5">
        <f>'DLX - EMPL'!H13</f>
        <v>837</v>
      </c>
      <c r="C8" s="5">
        <f>'DLX - EMPL'!AX13</f>
        <v>19504</v>
      </c>
      <c r="D8">
        <f>'DLX - EMPL'!AJ13</f>
        <v>4.4000000000000004</v>
      </c>
      <c r="E8" s="5">
        <f>'DLX - EMPL'!J13</f>
        <v>183</v>
      </c>
      <c r="F8" s="5">
        <f>'DLX - EMPL'!AZ13</f>
        <v>7520</v>
      </c>
      <c r="G8">
        <f>'DLX - EMPL'!AL13</f>
        <v>3.2</v>
      </c>
      <c r="H8" s="4">
        <f t="shared" si="1"/>
        <v>4.0703893881044078</v>
      </c>
    </row>
    <row r="9" spans="1:8" x14ac:dyDescent="0.25">
      <c r="A9" s="7">
        <f>'Plumbing - EMPL Agg'!A13</f>
        <v>36708</v>
      </c>
      <c r="B9" s="5">
        <f>'DLX - EMPL'!H14</f>
        <v>792</v>
      </c>
      <c r="C9" s="5">
        <f>'DLX - EMPL'!AX14</f>
        <v>20026</v>
      </c>
      <c r="D9">
        <f>'DLX - EMPL'!AJ14</f>
        <v>4.0999999999999996</v>
      </c>
      <c r="E9" s="5">
        <f>'DLX - EMPL'!J14</f>
        <v>228</v>
      </c>
      <c r="F9" s="5">
        <f>'DLX - EMPL'!AZ14</f>
        <v>7449</v>
      </c>
      <c r="G9">
        <f>'DLX - EMPL'!AL14</f>
        <v>3.9</v>
      </c>
      <c r="H9" s="4">
        <f t="shared" si="1"/>
        <v>4.0461168626074748</v>
      </c>
    </row>
    <row r="10" spans="1:8" x14ac:dyDescent="0.25">
      <c r="A10" s="7">
        <f>'Plumbing - EMPL Agg'!A14</f>
        <v>36739</v>
      </c>
      <c r="B10" s="5">
        <f>'DLX - EMPL'!H15</f>
        <v>853</v>
      </c>
      <c r="C10" s="5">
        <f>'DLX - EMPL'!AX15</f>
        <v>20309</v>
      </c>
      <c r="D10">
        <f>'DLX - EMPL'!AJ15</f>
        <v>4.3</v>
      </c>
      <c r="E10" s="5">
        <f>'DLX - EMPL'!J15</f>
        <v>198</v>
      </c>
      <c r="F10" s="5">
        <f>'DLX - EMPL'!AZ15</f>
        <v>7621</v>
      </c>
      <c r="G10">
        <f>'DLX - EMPL'!AL15</f>
        <v>3.4</v>
      </c>
      <c r="H10" s="4">
        <f t="shared" si="1"/>
        <v>4.0571822918463818</v>
      </c>
    </row>
    <row r="11" spans="1:8" x14ac:dyDescent="0.25">
      <c r="A11" s="7">
        <f>'Plumbing - EMPL Agg'!A15</f>
        <v>36770</v>
      </c>
      <c r="B11" s="5">
        <f>'DLX - EMPL'!H16</f>
        <v>791</v>
      </c>
      <c r="C11" s="5">
        <f>'DLX - EMPL'!AX16</f>
        <v>20015</v>
      </c>
      <c r="D11">
        <f>'DLX - EMPL'!AJ16</f>
        <v>4.0999999999999996</v>
      </c>
      <c r="E11" s="5">
        <f>'DLX - EMPL'!J16</f>
        <v>231</v>
      </c>
      <c r="F11" s="5">
        <f>'DLX - EMPL'!AZ16</f>
        <v>7504</v>
      </c>
      <c r="G11">
        <f>'DLX - EMPL'!AL16</f>
        <v>4</v>
      </c>
      <c r="H11" s="4">
        <f t="shared" si="1"/>
        <v>4.0728986370484561</v>
      </c>
    </row>
    <row r="12" spans="1:8" x14ac:dyDescent="0.25">
      <c r="A12" s="7">
        <f>'Plumbing - EMPL Agg'!A16</f>
        <v>36800</v>
      </c>
      <c r="B12" s="5">
        <f>'DLX - EMPL'!H17</f>
        <v>739</v>
      </c>
      <c r="C12" s="5">
        <f>'DLX - EMPL'!AX17</f>
        <v>20288</v>
      </c>
      <c r="D12">
        <f>'DLX - EMPL'!AJ17</f>
        <v>3.7</v>
      </c>
      <c r="E12" s="5">
        <f>'DLX - EMPL'!J17</f>
        <v>153</v>
      </c>
      <c r="F12" s="5">
        <f>'DLX - EMPL'!AZ17</f>
        <v>7239</v>
      </c>
      <c r="G12">
        <f>'DLX - EMPL'!AL17</f>
        <v>2.8</v>
      </c>
      <c r="H12" s="4">
        <f t="shared" si="1"/>
        <v>3.4659030930011614</v>
      </c>
    </row>
    <row r="13" spans="1:8" x14ac:dyDescent="0.25">
      <c r="A13" s="7">
        <f>'Plumbing - EMPL Agg'!A17</f>
        <v>36831</v>
      </c>
      <c r="B13" s="5">
        <f>'DLX - EMPL'!H18</f>
        <v>701</v>
      </c>
      <c r="C13" s="5">
        <f>'DLX - EMPL'!AX18</f>
        <v>19946</v>
      </c>
      <c r="D13">
        <f>'DLX - EMPL'!AJ18</f>
        <v>3.6</v>
      </c>
      <c r="E13" s="5">
        <f>'DLX - EMPL'!J18</f>
        <v>129</v>
      </c>
      <c r="F13" s="5">
        <f>'DLX - EMPL'!AZ18</f>
        <v>7241</v>
      </c>
      <c r="G13">
        <f>'DLX - EMPL'!AL18</f>
        <v>2.2999999999999998</v>
      </c>
      <c r="H13" s="4">
        <f t="shared" si="1"/>
        <v>3.2580290537887708</v>
      </c>
    </row>
    <row r="14" spans="1:8" x14ac:dyDescent="0.25">
      <c r="A14" s="7">
        <f>'Plumbing - EMPL Agg'!A18</f>
        <v>36861</v>
      </c>
      <c r="B14" s="5">
        <f>'DLX - EMPL'!H19</f>
        <v>715</v>
      </c>
      <c r="C14" s="5">
        <f>'DLX - EMPL'!AX19</f>
        <v>20093</v>
      </c>
      <c r="D14">
        <f>'DLX - EMPL'!AJ19</f>
        <v>3.7</v>
      </c>
      <c r="E14" s="5">
        <f>'DLX - EMPL'!J19</f>
        <v>168</v>
      </c>
      <c r="F14" s="5">
        <f>'DLX - EMPL'!AZ19</f>
        <v>7145</v>
      </c>
      <c r="G14">
        <f>'DLX - EMPL'!AL19</f>
        <v>3.1</v>
      </c>
      <c r="H14" s="4">
        <f t="shared" si="1"/>
        <v>3.5439671419935284</v>
      </c>
    </row>
    <row r="15" spans="1:8" x14ac:dyDescent="0.25">
      <c r="A15" s="7">
        <f>'Plumbing - EMPL Agg'!A19</f>
        <v>36892</v>
      </c>
      <c r="B15" s="5">
        <f>'DLX - EMPL'!H20</f>
        <v>908</v>
      </c>
      <c r="C15" s="5">
        <f>'DLX - EMPL'!AX20</f>
        <v>19553</v>
      </c>
      <c r="D15">
        <f>'DLX - EMPL'!AJ20</f>
        <v>4.7</v>
      </c>
      <c r="E15" s="5">
        <f>'DLX - EMPL'!J20</f>
        <v>194</v>
      </c>
      <c r="F15" s="5">
        <f>'DLX - EMPL'!AZ20</f>
        <v>6955</v>
      </c>
      <c r="G15">
        <f>'DLX - EMPL'!AL20</f>
        <v>3.6</v>
      </c>
      <c r="H15" s="4">
        <f t="shared" si="1"/>
        <v>4.4151792828685261</v>
      </c>
    </row>
    <row r="16" spans="1:8" x14ac:dyDescent="0.25">
      <c r="A16" s="7">
        <f>'Plumbing - EMPL Agg'!A20</f>
        <v>36923</v>
      </c>
      <c r="B16" s="5">
        <f>'DLX - EMPL'!H21</f>
        <v>990</v>
      </c>
      <c r="C16" s="5">
        <f>'DLX - EMPL'!AX21</f>
        <v>19529</v>
      </c>
      <c r="D16">
        <f>'DLX - EMPL'!AJ21</f>
        <v>5.2</v>
      </c>
      <c r="E16" s="5">
        <f>'DLX - EMPL'!J21</f>
        <v>189</v>
      </c>
      <c r="F16" s="5">
        <f>'DLX - EMPL'!AZ21</f>
        <v>7243</v>
      </c>
      <c r="G16">
        <f>'DLX - EMPL'!AL21</f>
        <v>3.4</v>
      </c>
      <c r="H16" s="4">
        <f t="shared" si="1"/>
        <v>4.7213910056885267</v>
      </c>
    </row>
    <row r="17" spans="1:8" x14ac:dyDescent="0.25">
      <c r="A17" s="7">
        <f>'Plumbing - EMPL Agg'!A21</f>
        <v>36951</v>
      </c>
      <c r="B17" s="5">
        <f>'DLX - EMPL'!H22</f>
        <v>1037</v>
      </c>
      <c r="C17" s="5">
        <f>'DLX - EMPL'!AX22</f>
        <v>19652</v>
      </c>
      <c r="D17">
        <f>'DLX - EMPL'!AJ22</f>
        <v>5.4</v>
      </c>
      <c r="E17" s="5">
        <f>'DLX - EMPL'!J22</f>
        <v>193</v>
      </c>
      <c r="F17" s="5">
        <f>'DLX - EMPL'!AZ22</f>
        <v>7263</v>
      </c>
      <c r="G17">
        <f>'DLX - EMPL'!AL22</f>
        <v>3.5</v>
      </c>
      <c r="H17" s="4">
        <f t="shared" si="1"/>
        <v>4.8966637058092024</v>
      </c>
    </row>
    <row r="18" spans="1:8" x14ac:dyDescent="0.25">
      <c r="A18" s="7">
        <f>'Plumbing - EMPL Agg'!A22</f>
        <v>36982</v>
      </c>
      <c r="B18" s="5">
        <f>'DLX - EMPL'!H23</f>
        <v>820</v>
      </c>
      <c r="C18" s="5">
        <f>'DLX - EMPL'!AX23</f>
        <v>19625</v>
      </c>
      <c r="D18">
        <f>'DLX - EMPL'!AJ23</f>
        <v>4.3</v>
      </c>
      <c r="E18" s="5">
        <f>'DLX - EMPL'!J23</f>
        <v>232</v>
      </c>
      <c r="F18" s="5">
        <f>'DLX - EMPL'!AZ23</f>
        <v>7259</v>
      </c>
      <c r="G18">
        <f>'DLX - EMPL'!AL23</f>
        <v>4.2</v>
      </c>
      <c r="H18" s="4">
        <f t="shared" si="1"/>
        <v>4.2731851374570446</v>
      </c>
    </row>
    <row r="19" spans="1:8" x14ac:dyDescent="0.25">
      <c r="A19" s="7">
        <f>'Plumbing - EMPL Agg'!A23</f>
        <v>37012</v>
      </c>
      <c r="B19" s="5">
        <f>'DLX - EMPL'!H24</f>
        <v>875</v>
      </c>
      <c r="C19" s="5">
        <f>'DLX - EMPL'!AX24</f>
        <v>19643</v>
      </c>
      <c r="D19">
        <f>'DLX - EMPL'!AJ24</f>
        <v>4.5</v>
      </c>
      <c r="E19" s="5">
        <f>'DLX - EMPL'!J24</f>
        <v>178</v>
      </c>
      <c r="F19" s="5">
        <f>'DLX - EMPL'!AZ24</f>
        <v>7575</v>
      </c>
      <c r="G19">
        <f>'DLX - EMPL'!AL24</f>
        <v>3.1</v>
      </c>
      <c r="H19" s="4">
        <f t="shared" si="1"/>
        <v>4.116065933288529</v>
      </c>
    </row>
    <row r="20" spans="1:8" x14ac:dyDescent="0.25">
      <c r="A20" s="7">
        <f>'Plumbing - EMPL Agg'!A24</f>
        <v>37043</v>
      </c>
      <c r="B20" s="5">
        <f>'DLX - EMPL'!H25</f>
        <v>955</v>
      </c>
      <c r="C20" s="5">
        <f>'DLX - EMPL'!AX25</f>
        <v>19857</v>
      </c>
      <c r="D20">
        <f>'DLX - EMPL'!AJ25</f>
        <v>4.9000000000000004</v>
      </c>
      <c r="E20" s="5">
        <f>'DLX - EMPL'!J25</f>
        <v>242</v>
      </c>
      <c r="F20" s="5">
        <f>'DLX - EMPL'!AZ25</f>
        <v>7384</v>
      </c>
      <c r="G20">
        <f>'DLX - EMPL'!AL25</f>
        <v>4.3</v>
      </c>
      <c r="H20" s="4">
        <f t="shared" si="1"/>
        <v>4.7391026091848936</v>
      </c>
    </row>
    <row r="21" spans="1:8" x14ac:dyDescent="0.25">
      <c r="A21" s="7">
        <f>'Plumbing - EMPL Agg'!A25</f>
        <v>37073</v>
      </c>
      <c r="B21" s="5">
        <f>'DLX - EMPL'!H26</f>
        <v>833</v>
      </c>
      <c r="C21" s="5">
        <f>'DLX - EMPL'!AX26</f>
        <v>20042</v>
      </c>
      <c r="D21">
        <f>'DLX - EMPL'!AJ26</f>
        <v>4.3</v>
      </c>
      <c r="E21" s="5">
        <f>'DLX - EMPL'!J26</f>
        <v>236</v>
      </c>
      <c r="F21" s="5">
        <f>'DLX - EMPL'!AZ26</f>
        <v>7205</v>
      </c>
      <c r="G21">
        <f>'DLX - EMPL'!AL26</f>
        <v>4.2</v>
      </c>
      <c r="H21" s="4">
        <f t="shared" si="1"/>
        <v>4.2737215708433389</v>
      </c>
    </row>
    <row r="22" spans="1:8" x14ac:dyDescent="0.25">
      <c r="A22" s="7">
        <f>'Plumbing - EMPL Agg'!A26</f>
        <v>37104</v>
      </c>
      <c r="B22" s="5">
        <f>'DLX - EMPL'!H27</f>
        <v>928</v>
      </c>
      <c r="C22" s="5">
        <f>'DLX - EMPL'!AX27</f>
        <v>19953</v>
      </c>
      <c r="D22">
        <f>'DLX - EMPL'!AJ27</f>
        <v>4.8</v>
      </c>
      <c r="E22" s="5">
        <f>'DLX - EMPL'!J27</f>
        <v>226</v>
      </c>
      <c r="F22" s="5">
        <f>'DLX - EMPL'!AZ27</f>
        <v>7368</v>
      </c>
      <c r="G22">
        <f>'DLX - EMPL'!AL27</f>
        <v>3.9</v>
      </c>
      <c r="H22" s="4">
        <f t="shared" si="1"/>
        <v>4.5599789288849868</v>
      </c>
    </row>
    <row r="23" spans="1:8" x14ac:dyDescent="0.25">
      <c r="A23" s="7">
        <f>'Plumbing - EMPL Agg'!A27</f>
        <v>37135</v>
      </c>
      <c r="B23" s="5">
        <f>'DLX - EMPL'!H28</f>
        <v>936</v>
      </c>
      <c r="C23" s="5">
        <f>'DLX - EMPL'!AX28</f>
        <v>19902</v>
      </c>
      <c r="D23">
        <f>'DLX - EMPL'!AJ28</f>
        <v>4.8</v>
      </c>
      <c r="E23" s="5">
        <f>'DLX - EMPL'!J28</f>
        <v>214</v>
      </c>
      <c r="F23" s="5">
        <f>'DLX - EMPL'!AZ28</f>
        <v>7246</v>
      </c>
      <c r="G23">
        <f>'DLX - EMPL'!AL28</f>
        <v>3.9</v>
      </c>
      <c r="H23" s="4">
        <f t="shared" si="1"/>
        <v>4.5627394162131596</v>
      </c>
    </row>
    <row r="24" spans="1:8" x14ac:dyDescent="0.25">
      <c r="A24" s="7">
        <f>'Plumbing - EMPL Agg'!A28</f>
        <v>37165</v>
      </c>
      <c r="B24" s="5">
        <f>'DLX - EMPL'!H29</f>
        <v>941</v>
      </c>
      <c r="C24" s="5">
        <f>'DLX - EMPL'!AX29</f>
        <v>20057</v>
      </c>
      <c r="D24">
        <f>'DLX - EMPL'!AJ29</f>
        <v>4.8</v>
      </c>
      <c r="E24" s="5">
        <f>'DLX - EMPL'!J29</f>
        <v>321</v>
      </c>
      <c r="F24" s="5">
        <f>'DLX - EMPL'!AZ29</f>
        <v>7183</v>
      </c>
      <c r="G24">
        <f>'DLX - EMPL'!AL29</f>
        <v>5.8</v>
      </c>
      <c r="H24" s="4">
        <f t="shared" si="1"/>
        <v>5.0632797698407117</v>
      </c>
    </row>
    <row r="25" spans="1:8" x14ac:dyDescent="0.25">
      <c r="A25" s="7">
        <f>'Plumbing - EMPL Agg'!A29</f>
        <v>37196</v>
      </c>
      <c r="B25" s="5">
        <f>'DLX - EMPL'!H30</f>
        <v>1046</v>
      </c>
      <c r="C25" s="5">
        <f>'DLX - EMPL'!AX30</f>
        <v>19879</v>
      </c>
      <c r="D25">
        <f>'DLX - EMPL'!AJ30</f>
        <v>5.3</v>
      </c>
      <c r="E25" s="5">
        <f>'DLX - EMPL'!J30</f>
        <v>302</v>
      </c>
      <c r="F25" s="5">
        <f>'DLX - EMPL'!AZ30</f>
        <v>7279</v>
      </c>
      <c r="G25">
        <f>'DLX - EMPL'!AL30</f>
        <v>5.4</v>
      </c>
      <c r="H25" s="4">
        <f t="shared" si="1"/>
        <v>5.3265944011786992</v>
      </c>
    </row>
    <row r="26" spans="1:8" x14ac:dyDescent="0.25">
      <c r="A26" s="7">
        <f>'Plumbing - EMPL Agg'!A30</f>
        <v>37226</v>
      </c>
      <c r="B26" s="5">
        <f>'DLX - EMPL'!H31</f>
        <v>1074</v>
      </c>
      <c r="C26" s="5">
        <f>'DLX - EMPL'!AX31</f>
        <v>19976</v>
      </c>
      <c r="D26">
        <f>'DLX - EMPL'!AJ31</f>
        <v>5.4</v>
      </c>
      <c r="E26" s="5">
        <f>'DLX - EMPL'!J31</f>
        <v>310</v>
      </c>
      <c r="F26" s="5">
        <f>'DLX - EMPL'!AZ31</f>
        <v>7174</v>
      </c>
      <c r="G26">
        <f>'DLX - EMPL'!AL31</f>
        <v>5.6</v>
      </c>
      <c r="H26" s="4">
        <f t="shared" si="1"/>
        <v>5.4524567183009749</v>
      </c>
    </row>
    <row r="27" spans="1:8" x14ac:dyDescent="0.25">
      <c r="A27" s="7">
        <f>'Plumbing - EMPL Agg'!A31</f>
        <v>37257</v>
      </c>
      <c r="B27" s="5">
        <f>'DLX - EMPL'!H32</f>
        <v>1212</v>
      </c>
      <c r="C27" s="5">
        <f>'DLX - EMPL'!AX32</f>
        <v>19244</v>
      </c>
      <c r="D27">
        <f>'DLX - EMPL'!AJ32</f>
        <v>6.3</v>
      </c>
      <c r="E27" s="5">
        <f>'DLX - EMPL'!J32</f>
        <v>368</v>
      </c>
      <c r="F27" s="5">
        <f>'DLX - EMPL'!AZ32</f>
        <v>7044</v>
      </c>
      <c r="G27">
        <f>'DLX - EMPL'!AL32</f>
        <v>6.6</v>
      </c>
      <c r="H27" s="4">
        <f t="shared" si="1"/>
        <v>6.3797904406487724</v>
      </c>
    </row>
    <row r="28" spans="1:8" x14ac:dyDescent="0.25">
      <c r="A28" s="7">
        <f>'Plumbing - EMPL Agg'!A32</f>
        <v>37288</v>
      </c>
      <c r="B28" s="5">
        <f>'DLX - EMPL'!H33</f>
        <v>1264</v>
      </c>
      <c r="C28" s="5">
        <f>'DLX - EMPL'!AX33</f>
        <v>19085</v>
      </c>
      <c r="D28">
        <f>'DLX - EMPL'!AJ33</f>
        <v>6.6</v>
      </c>
      <c r="E28" s="5">
        <f>'DLX - EMPL'!J33</f>
        <v>331</v>
      </c>
      <c r="F28" s="5">
        <f>'DLX - EMPL'!AZ33</f>
        <v>7393</v>
      </c>
      <c r="G28">
        <f>'DLX - EMPL'!AL33</f>
        <v>5.7</v>
      </c>
      <c r="H28" s="4">
        <f t="shared" si="1"/>
        <v>6.352374167349411</v>
      </c>
    </row>
    <row r="29" spans="1:8" x14ac:dyDescent="0.25">
      <c r="A29" s="7">
        <f>'Plumbing - EMPL Agg'!A33</f>
        <v>37316</v>
      </c>
      <c r="B29" s="5">
        <f>'DLX - EMPL'!H34</f>
        <v>1269</v>
      </c>
      <c r="C29" s="5">
        <f>'DLX - EMPL'!AX34</f>
        <v>19115</v>
      </c>
      <c r="D29">
        <f>'DLX - EMPL'!AJ34</f>
        <v>6.6</v>
      </c>
      <c r="E29" s="5">
        <f>'DLX - EMPL'!J34</f>
        <v>313</v>
      </c>
      <c r="F29" s="5">
        <f>'DLX - EMPL'!AZ34</f>
        <v>7266</v>
      </c>
      <c r="G29">
        <f>'DLX - EMPL'!AL34</f>
        <v>5.6</v>
      </c>
      <c r="H29" s="4">
        <f t="shared" si="1"/>
        <v>6.3289632728963268</v>
      </c>
    </row>
    <row r="30" spans="1:8" x14ac:dyDescent="0.25">
      <c r="A30" s="7">
        <f>'Plumbing - EMPL Agg'!A34</f>
        <v>37347</v>
      </c>
      <c r="B30" s="5">
        <f>'DLX - EMPL'!H35</f>
        <v>1222</v>
      </c>
      <c r="C30" s="5">
        <f>'DLX - EMPL'!AX35</f>
        <v>19155</v>
      </c>
      <c r="D30">
        <f>'DLX - EMPL'!AJ35</f>
        <v>6.4</v>
      </c>
      <c r="E30" s="5">
        <f>'DLX - EMPL'!J35</f>
        <v>280</v>
      </c>
      <c r="F30" s="5">
        <f>'DLX - EMPL'!AZ35</f>
        <v>7444</v>
      </c>
      <c r="G30">
        <f>'DLX - EMPL'!AL35</f>
        <v>5</v>
      </c>
      <c r="H30" s="4">
        <f t="shared" si="1"/>
        <v>6.0151880715988755</v>
      </c>
    </row>
    <row r="31" spans="1:8" x14ac:dyDescent="0.25">
      <c r="A31" s="7">
        <f>'Plumbing - EMPL Agg'!A35</f>
        <v>37377</v>
      </c>
      <c r="B31" s="5">
        <f>'DLX - EMPL'!H36</f>
        <v>1138</v>
      </c>
      <c r="C31" s="5">
        <f>'DLX - EMPL'!AX36</f>
        <v>19730</v>
      </c>
      <c r="D31">
        <f>'DLX - EMPL'!AJ36</f>
        <v>5.8</v>
      </c>
      <c r="E31" s="5">
        <f>'DLX - EMPL'!J36</f>
        <v>257</v>
      </c>
      <c r="F31" s="5">
        <f>'DLX - EMPL'!AZ36</f>
        <v>7440</v>
      </c>
      <c r="G31">
        <f>'DLX - EMPL'!AL36</f>
        <v>4.5</v>
      </c>
      <c r="H31" s="4">
        <f t="shared" si="1"/>
        <v>5.4497076842289509</v>
      </c>
    </row>
    <row r="32" spans="1:8" x14ac:dyDescent="0.25">
      <c r="A32" s="7">
        <f>'Plumbing - EMPL Agg'!A36</f>
        <v>37408</v>
      </c>
      <c r="B32" s="5">
        <f>'DLX - EMPL'!H37</f>
        <v>1240</v>
      </c>
      <c r="C32" s="5">
        <f>'DLX - EMPL'!AX37</f>
        <v>20126</v>
      </c>
      <c r="D32">
        <f>'DLX - EMPL'!AJ37</f>
        <v>6.2</v>
      </c>
      <c r="E32" s="5">
        <f>'DLX - EMPL'!J37</f>
        <v>274</v>
      </c>
      <c r="F32" s="5">
        <f>'DLX - EMPL'!AZ37</f>
        <v>7261</v>
      </c>
      <c r="G32">
        <f>'DLX - EMPL'!AL37</f>
        <v>4.9000000000000004</v>
      </c>
      <c r="H32" s="4">
        <f t="shared" si="1"/>
        <v>5.8610670911041147</v>
      </c>
    </row>
    <row r="33" spans="1:8" x14ac:dyDescent="0.25">
      <c r="A33" s="7">
        <f>'Plumbing - EMPL Agg'!A37</f>
        <v>37438</v>
      </c>
      <c r="B33" s="5">
        <f>'DLX - EMPL'!H38</f>
        <v>1132</v>
      </c>
      <c r="C33" s="5">
        <f>'DLX - EMPL'!AX38</f>
        <v>20270</v>
      </c>
      <c r="D33">
        <f>'DLX - EMPL'!AJ38</f>
        <v>5.6</v>
      </c>
      <c r="E33" s="5">
        <f>'DLX - EMPL'!J38</f>
        <v>270</v>
      </c>
      <c r="F33" s="5">
        <f>'DLX - EMPL'!AZ38</f>
        <v>7231</v>
      </c>
      <c r="G33">
        <f>'DLX - EMPL'!AL38</f>
        <v>4.9000000000000004</v>
      </c>
      <c r="H33" s="4">
        <f t="shared" si="1"/>
        <v>5.4183337369823201</v>
      </c>
    </row>
    <row r="34" spans="1:8" x14ac:dyDescent="0.25">
      <c r="A34" s="7">
        <f>'Plumbing - EMPL Agg'!A38</f>
        <v>37469</v>
      </c>
      <c r="B34" s="5">
        <f>'DLX - EMPL'!H39</f>
        <v>1170</v>
      </c>
      <c r="C34" s="5">
        <f>'DLX - EMPL'!AX39</f>
        <v>20323</v>
      </c>
      <c r="D34">
        <f>'DLX - EMPL'!AJ39</f>
        <v>5.8</v>
      </c>
      <c r="E34" s="5">
        <f>'DLX - EMPL'!J39</f>
        <v>221</v>
      </c>
      <c r="F34" s="5">
        <f>'DLX - EMPL'!AZ39</f>
        <v>7276</v>
      </c>
      <c r="G34">
        <f>'DLX - EMPL'!AL39</f>
        <v>3.9</v>
      </c>
      <c r="H34" s="4">
        <f t="shared" si="1"/>
        <v>5.3086478095895133</v>
      </c>
    </row>
    <row r="35" spans="1:8" x14ac:dyDescent="0.25">
      <c r="A35" s="7">
        <f>'Plumbing - EMPL Agg'!A39</f>
        <v>37500</v>
      </c>
      <c r="B35" s="5">
        <f>'DLX - EMPL'!H40</f>
        <v>1171</v>
      </c>
      <c r="C35" s="5">
        <f>'DLX - EMPL'!AX40</f>
        <v>19941</v>
      </c>
      <c r="D35">
        <f>'DLX - EMPL'!AJ40</f>
        <v>5.9</v>
      </c>
      <c r="E35" s="5">
        <f>'DLX - EMPL'!J40</f>
        <v>235</v>
      </c>
      <c r="F35" s="5">
        <f>'DLX - EMPL'!AZ40</f>
        <v>7299</v>
      </c>
      <c r="G35">
        <f>'DLX - EMPL'!AL40</f>
        <v>4.2</v>
      </c>
      <c r="H35" s="4">
        <f t="shared" si="1"/>
        <v>5.4528939467988549</v>
      </c>
    </row>
    <row r="36" spans="1:8" x14ac:dyDescent="0.25">
      <c r="A36" s="7">
        <f>'Plumbing - EMPL Agg'!A40</f>
        <v>37530</v>
      </c>
      <c r="B36" s="5">
        <f>'DLX - EMPL'!H41</f>
        <v>1212</v>
      </c>
      <c r="C36" s="5">
        <f>'DLX - EMPL'!AX41</f>
        <v>19989</v>
      </c>
      <c r="D36">
        <f>'DLX - EMPL'!AJ41</f>
        <v>6.1</v>
      </c>
      <c r="E36" s="5">
        <f>'DLX - EMPL'!J41</f>
        <v>262</v>
      </c>
      <c r="F36" s="5">
        <f>'DLX - EMPL'!AZ41</f>
        <v>7233</v>
      </c>
      <c r="G36">
        <f>'DLX - EMPL'!AL41</f>
        <v>4.7</v>
      </c>
      <c r="H36" s="4">
        <f t="shared" si="1"/>
        <v>5.7343392807359903</v>
      </c>
    </row>
    <row r="37" spans="1:8" x14ac:dyDescent="0.25">
      <c r="A37" s="7">
        <f>'Plumbing - EMPL Agg'!A41</f>
        <v>37561</v>
      </c>
      <c r="B37" s="5">
        <f>'DLX - EMPL'!H42</f>
        <v>1242</v>
      </c>
      <c r="C37" s="5">
        <f>'DLX - EMPL'!AX42</f>
        <v>20223</v>
      </c>
      <c r="D37">
        <f>'DLX - EMPL'!AJ42</f>
        <v>6.2</v>
      </c>
      <c r="E37" s="5">
        <f>'DLX - EMPL'!J42</f>
        <v>233</v>
      </c>
      <c r="F37" s="5">
        <f>'DLX - EMPL'!AZ42</f>
        <v>7156</v>
      </c>
      <c r="G37">
        <f>'DLX - EMPL'!AL42</f>
        <v>4.2</v>
      </c>
      <c r="H37" s="4">
        <f t="shared" si="1"/>
        <v>5.6878353087960072</v>
      </c>
    </row>
    <row r="38" spans="1:8" x14ac:dyDescent="0.25">
      <c r="A38" s="7">
        <f>'Plumbing - EMPL Agg'!A42</f>
        <v>37591</v>
      </c>
      <c r="B38" s="5">
        <f>'DLX - EMPL'!H43</f>
        <v>1150</v>
      </c>
      <c r="C38" s="5">
        <f>'DLX - EMPL'!AX43</f>
        <v>20481</v>
      </c>
      <c r="D38">
        <f>'DLX - EMPL'!AJ43</f>
        <v>5.7</v>
      </c>
      <c r="E38" s="5">
        <f>'DLX - EMPL'!J43</f>
        <v>243</v>
      </c>
      <c r="F38" s="5">
        <f>'DLX - EMPL'!AZ43</f>
        <v>6886</v>
      </c>
      <c r="G38">
        <f>'DLX - EMPL'!AL43</f>
        <v>4.5999999999999996</v>
      </c>
      <c r="H38" s="4">
        <f t="shared" si="1"/>
        <v>5.4273331015299018</v>
      </c>
    </row>
    <row r="39" spans="1:8" x14ac:dyDescent="0.25">
      <c r="A39" s="7">
        <f>'Plumbing - EMPL Agg'!A43</f>
        <v>37622</v>
      </c>
      <c r="B39" s="5">
        <f>'DLX - EMPL'!H44</f>
        <v>1342</v>
      </c>
      <c r="C39" s="5">
        <f>'DLX - EMPL'!AX44</f>
        <v>20078</v>
      </c>
      <c r="D39">
        <f>'DLX - EMPL'!AJ44</f>
        <v>6.7</v>
      </c>
      <c r="E39" s="5">
        <f>'DLX - EMPL'!J44</f>
        <v>331</v>
      </c>
      <c r="F39" s="5">
        <f>'DLX - EMPL'!AZ44</f>
        <v>6772</v>
      </c>
      <c r="G39">
        <f>'DLX - EMPL'!AL44</f>
        <v>6.3</v>
      </c>
      <c r="H39" s="4">
        <f t="shared" si="1"/>
        <v>6.600389159625565</v>
      </c>
    </row>
    <row r="40" spans="1:8" x14ac:dyDescent="0.25">
      <c r="A40" s="7">
        <f>'Plumbing - EMPL Agg'!A44</f>
        <v>37653</v>
      </c>
      <c r="B40" s="5">
        <f>'DLX - EMPL'!H45</f>
        <v>1238</v>
      </c>
      <c r="C40" s="5">
        <f>'DLX - EMPL'!AX45</f>
        <v>20205</v>
      </c>
      <c r="D40">
        <f>'DLX - EMPL'!AJ45</f>
        <v>6.1</v>
      </c>
      <c r="E40" s="5">
        <f>'DLX - EMPL'!J45</f>
        <v>316</v>
      </c>
      <c r="F40" s="5">
        <f>'DLX - EMPL'!AZ45</f>
        <v>7014</v>
      </c>
      <c r="G40">
        <f>'DLX - EMPL'!AL45</f>
        <v>5.8</v>
      </c>
      <c r="H40" s="4">
        <f t="shared" si="1"/>
        <v>6.0235741841309558</v>
      </c>
    </row>
    <row r="41" spans="1:8" x14ac:dyDescent="0.25">
      <c r="A41" s="7">
        <f>'Plumbing - EMPL Agg'!A45</f>
        <v>37681</v>
      </c>
      <c r="B41" s="5">
        <f>'DLX - EMPL'!H46</f>
        <v>1179</v>
      </c>
      <c r="C41" s="5">
        <f>'DLX - EMPL'!AX46</f>
        <v>20034</v>
      </c>
      <c r="D41">
        <f>'DLX - EMPL'!AJ46</f>
        <v>5.9</v>
      </c>
      <c r="E41" s="5">
        <f>'DLX - EMPL'!J46</f>
        <v>319</v>
      </c>
      <c r="F41" s="5">
        <f>'DLX - EMPL'!AZ46</f>
        <v>6961</v>
      </c>
      <c r="G41">
        <f>'DLX - EMPL'!AL46</f>
        <v>5.9</v>
      </c>
      <c r="H41" s="4">
        <f t="shared" si="1"/>
        <v>5.9</v>
      </c>
    </row>
    <row r="42" spans="1:8" x14ac:dyDescent="0.25">
      <c r="A42" s="7">
        <f>'Plumbing - EMPL Agg'!A46</f>
        <v>37712</v>
      </c>
      <c r="B42" s="5">
        <f>'DLX - EMPL'!H47</f>
        <v>1201</v>
      </c>
      <c r="C42" s="5">
        <f>'DLX - EMPL'!AX47</f>
        <v>20191</v>
      </c>
      <c r="D42">
        <f>'DLX - EMPL'!AJ47</f>
        <v>6</v>
      </c>
      <c r="E42" s="5">
        <f>'DLX - EMPL'!J47</f>
        <v>274</v>
      </c>
      <c r="F42" s="5">
        <f>'DLX - EMPL'!AZ47</f>
        <v>7127</v>
      </c>
      <c r="G42">
        <f>'DLX - EMPL'!AL47</f>
        <v>5</v>
      </c>
      <c r="H42" s="4">
        <f t="shared" si="1"/>
        <v>5.7429583579342198</v>
      </c>
    </row>
    <row r="43" spans="1:8" x14ac:dyDescent="0.25">
      <c r="A43" s="7">
        <f>'Plumbing - EMPL Agg'!A47</f>
        <v>37742</v>
      </c>
      <c r="B43" s="5">
        <f>'DLX - EMPL'!H48</f>
        <v>1247</v>
      </c>
      <c r="C43" s="5">
        <f>'DLX - EMPL'!AX48</f>
        <v>20196</v>
      </c>
      <c r="D43">
        <f>'DLX - EMPL'!AJ48</f>
        <v>6.2</v>
      </c>
      <c r="E43" s="5">
        <f>'DLX - EMPL'!J48</f>
        <v>260</v>
      </c>
      <c r="F43" s="5">
        <f>'DLX - EMPL'!AZ48</f>
        <v>6902</v>
      </c>
      <c r="G43">
        <f>'DLX - EMPL'!AL48</f>
        <v>4.9000000000000004</v>
      </c>
      <c r="H43" s="4">
        <f t="shared" si="1"/>
        <v>5.87451144904737</v>
      </c>
    </row>
    <row r="44" spans="1:8" x14ac:dyDescent="0.25">
      <c r="A44" s="7">
        <f>'Plumbing - EMPL Agg'!A48</f>
        <v>37773</v>
      </c>
      <c r="B44" s="5">
        <f>'DLX - EMPL'!H49</f>
        <v>1434</v>
      </c>
      <c r="C44" s="5">
        <f>'DLX - EMPL'!AX49</f>
        <v>20534</v>
      </c>
      <c r="D44">
        <f>'DLX - EMPL'!AJ49</f>
        <v>6.9</v>
      </c>
      <c r="E44" s="5">
        <f>'DLX - EMPL'!J49</f>
        <v>300</v>
      </c>
      <c r="F44" s="5">
        <f>'DLX - EMPL'!AZ49</f>
        <v>6940</v>
      </c>
      <c r="G44">
        <f>'DLX - EMPL'!AL49</f>
        <v>5.5</v>
      </c>
      <c r="H44" s="4">
        <f t="shared" si="1"/>
        <v>6.5529717885510825</v>
      </c>
    </row>
    <row r="45" spans="1:8" x14ac:dyDescent="0.25">
      <c r="A45" s="7">
        <f>'Plumbing - EMPL Agg'!A49</f>
        <v>37803</v>
      </c>
      <c r="B45" s="5">
        <f>'DLX - EMPL'!H50</f>
        <v>1387</v>
      </c>
      <c r="C45" s="5">
        <f>'DLX - EMPL'!AX50</f>
        <v>21026</v>
      </c>
      <c r="D45">
        <f>'DLX - EMPL'!AJ50</f>
        <v>6.6</v>
      </c>
      <c r="E45" s="5">
        <f>'DLX - EMPL'!J50</f>
        <v>289</v>
      </c>
      <c r="F45" s="5">
        <f>'DLX - EMPL'!AZ50</f>
        <v>6944</v>
      </c>
      <c r="G45">
        <f>'DLX - EMPL'!AL50</f>
        <v>5.4</v>
      </c>
      <c r="H45" s="4">
        <f t="shared" si="1"/>
        <v>6.3072252580449302</v>
      </c>
    </row>
    <row r="46" spans="1:8" x14ac:dyDescent="0.25">
      <c r="A46" s="7">
        <f>'Plumbing - EMPL Agg'!A50</f>
        <v>37834</v>
      </c>
      <c r="B46" s="5">
        <f>'DLX - EMPL'!H51</f>
        <v>1161</v>
      </c>
      <c r="C46" s="5">
        <f>'DLX - EMPL'!AX51</f>
        <v>20884</v>
      </c>
      <c r="D46">
        <f>'DLX - EMPL'!AJ51</f>
        <v>5.6</v>
      </c>
      <c r="E46" s="5">
        <f>'DLX - EMPL'!J51</f>
        <v>255</v>
      </c>
      <c r="F46" s="5">
        <f>'DLX - EMPL'!AZ51</f>
        <v>6980</v>
      </c>
      <c r="G46">
        <f>'DLX - EMPL'!AL51</f>
        <v>4.8</v>
      </c>
      <c r="H46" s="4">
        <f t="shared" si="1"/>
        <v>5.402322404371585</v>
      </c>
    </row>
    <row r="47" spans="1:8" x14ac:dyDescent="0.25">
      <c r="A47" s="7">
        <f>'Plumbing - EMPL Agg'!A51</f>
        <v>37865</v>
      </c>
      <c r="B47" s="5">
        <f>'DLX - EMPL'!H52</f>
        <v>1229</v>
      </c>
      <c r="C47" s="5">
        <f>'DLX - EMPL'!AX52</f>
        <v>20835</v>
      </c>
      <c r="D47">
        <f>'DLX - EMPL'!AJ52</f>
        <v>5.9</v>
      </c>
      <c r="E47" s="5">
        <f>'DLX - EMPL'!J52</f>
        <v>255</v>
      </c>
      <c r="F47" s="5">
        <f>'DLX - EMPL'!AZ52</f>
        <v>7078</v>
      </c>
      <c r="G47">
        <f>'DLX - EMPL'!AL52</f>
        <v>4.7</v>
      </c>
      <c r="H47" s="4">
        <f t="shared" si="1"/>
        <v>5.6006633329931628</v>
      </c>
    </row>
    <row r="48" spans="1:8" x14ac:dyDescent="0.25">
      <c r="A48" s="7">
        <f>'Plumbing - EMPL Agg'!A52</f>
        <v>37895</v>
      </c>
      <c r="B48" s="5">
        <f>'DLX - EMPL'!H53</f>
        <v>1189</v>
      </c>
      <c r="C48" s="5">
        <f>'DLX - EMPL'!AX53</f>
        <v>20930</v>
      </c>
      <c r="D48">
        <f>'DLX - EMPL'!AJ53</f>
        <v>5.7</v>
      </c>
      <c r="E48" s="5">
        <f>'DLX - EMPL'!J53</f>
        <v>260</v>
      </c>
      <c r="F48" s="5">
        <f>'DLX - EMPL'!AZ53</f>
        <v>6977</v>
      </c>
      <c r="G48">
        <f>'DLX - EMPL'!AL53</f>
        <v>4.8</v>
      </c>
      <c r="H48" s="4">
        <f t="shared" si="1"/>
        <v>5.4781271290366531</v>
      </c>
    </row>
    <row r="49" spans="1:8" x14ac:dyDescent="0.25">
      <c r="A49" s="7">
        <f>'Plumbing - EMPL Agg'!A53</f>
        <v>37926</v>
      </c>
      <c r="B49" s="5">
        <f>'DLX - EMPL'!H54</f>
        <v>1156</v>
      </c>
      <c r="C49" s="5">
        <f>'DLX - EMPL'!AX54</f>
        <v>21712</v>
      </c>
      <c r="D49">
        <f>'DLX - EMPL'!AJ54</f>
        <v>5.4</v>
      </c>
      <c r="E49" s="5">
        <f>'DLX - EMPL'!J54</f>
        <v>275</v>
      </c>
      <c r="F49" s="5">
        <f>'DLX - EMPL'!AZ54</f>
        <v>6838</v>
      </c>
      <c r="G49">
        <f>'DLX - EMPL'!AL54</f>
        <v>5.0999999999999996</v>
      </c>
      <c r="H49" s="4">
        <f t="shared" si="1"/>
        <v>5.3288249224508855</v>
      </c>
    </row>
    <row r="50" spans="1:8" x14ac:dyDescent="0.25">
      <c r="A50" s="7">
        <f>'Plumbing - EMPL Agg'!A54</f>
        <v>37956</v>
      </c>
      <c r="B50" s="5">
        <f>'DLX - EMPL'!H55</f>
        <v>1081</v>
      </c>
      <c r="C50" s="5">
        <f>'DLX - EMPL'!AX55</f>
        <v>21847</v>
      </c>
      <c r="D50">
        <f>'DLX - EMPL'!AJ55</f>
        <v>5</v>
      </c>
      <c r="E50" s="5">
        <f>'DLX - EMPL'!J55</f>
        <v>267</v>
      </c>
      <c r="F50" s="5">
        <f>'DLX - EMPL'!AZ55</f>
        <v>6868</v>
      </c>
      <c r="G50">
        <f>'DLX - EMPL'!AL55</f>
        <v>5</v>
      </c>
      <c r="H50" s="4">
        <f t="shared" si="1"/>
        <v>5</v>
      </c>
    </row>
    <row r="51" spans="1:8" x14ac:dyDescent="0.25">
      <c r="A51" s="7">
        <f>'Plumbing - EMPL Agg'!A55</f>
        <v>37987</v>
      </c>
      <c r="B51" s="5">
        <f>'DLX - EMPL'!H56</f>
        <v>1389</v>
      </c>
      <c r="C51" s="5">
        <f>'DLX - EMPL'!AX56</f>
        <v>21201</v>
      </c>
      <c r="D51">
        <f>'DLX - EMPL'!AJ56</f>
        <v>6.5</v>
      </c>
      <c r="E51" s="5">
        <f>'DLX - EMPL'!J56</f>
        <v>243</v>
      </c>
      <c r="F51" s="5">
        <f>'DLX - EMPL'!AZ56</f>
        <v>6849</v>
      </c>
      <c r="G51">
        <f>'DLX - EMPL'!AL56</f>
        <v>4.5999999999999996</v>
      </c>
      <c r="H51" s="4">
        <f t="shared" si="1"/>
        <v>6.0460278956943609</v>
      </c>
    </row>
    <row r="52" spans="1:8" x14ac:dyDescent="0.25">
      <c r="A52" s="7">
        <f>'Plumbing - EMPL Agg'!A56</f>
        <v>38018</v>
      </c>
      <c r="B52" s="5">
        <f>'DLX - EMPL'!H57</f>
        <v>1369</v>
      </c>
      <c r="C52" s="5">
        <f>'DLX - EMPL'!AX57</f>
        <v>20926</v>
      </c>
      <c r="D52">
        <f>'DLX - EMPL'!AJ57</f>
        <v>6.5</v>
      </c>
      <c r="E52" s="5">
        <f>'DLX - EMPL'!J57</f>
        <v>291</v>
      </c>
      <c r="F52" s="5">
        <f>'DLX - EMPL'!AZ57</f>
        <v>6865</v>
      </c>
      <c r="G52">
        <f>'DLX - EMPL'!AL57</f>
        <v>5.5</v>
      </c>
      <c r="H52" s="4">
        <f t="shared" si="1"/>
        <v>6.2570201351397232</v>
      </c>
    </row>
    <row r="53" spans="1:8" x14ac:dyDescent="0.25">
      <c r="A53" s="7">
        <f>'Plumbing - EMPL Agg'!A57</f>
        <v>38047</v>
      </c>
      <c r="B53" s="5">
        <f>'DLX - EMPL'!H58</f>
        <v>1386</v>
      </c>
      <c r="C53" s="5">
        <f>'DLX - EMPL'!AX58</f>
        <v>20196</v>
      </c>
      <c r="D53">
        <f>'DLX - EMPL'!AJ58</f>
        <v>6.8</v>
      </c>
      <c r="E53" s="5">
        <f>'DLX - EMPL'!J58</f>
        <v>284</v>
      </c>
      <c r="F53" s="5">
        <f>'DLX - EMPL'!AZ58</f>
        <v>6859</v>
      </c>
      <c r="G53">
        <f>'DLX - EMPL'!AL58</f>
        <v>5.4</v>
      </c>
      <c r="H53" s="4">
        <f t="shared" si="1"/>
        <v>6.4518642297650137</v>
      </c>
    </row>
    <row r="54" spans="1:8" x14ac:dyDescent="0.25">
      <c r="A54" s="7">
        <f>'Plumbing - EMPL Agg'!A58</f>
        <v>38078</v>
      </c>
      <c r="B54" s="5">
        <f>'DLX - EMPL'!H59</f>
        <v>1248</v>
      </c>
      <c r="C54" s="5">
        <f>'DLX - EMPL'!AX59</f>
        <v>20176</v>
      </c>
      <c r="D54">
        <f>'DLX - EMPL'!AJ59</f>
        <v>6.1</v>
      </c>
      <c r="E54" s="5">
        <f>'DLX - EMPL'!J59</f>
        <v>239</v>
      </c>
      <c r="F54" s="5">
        <f>'DLX - EMPL'!AZ59</f>
        <v>6909</v>
      </c>
      <c r="G54">
        <f>'DLX - EMPL'!AL59</f>
        <v>4.5</v>
      </c>
      <c r="H54" s="4">
        <f t="shared" si="1"/>
        <v>5.6997200055998878</v>
      </c>
    </row>
    <row r="55" spans="1:8" x14ac:dyDescent="0.25">
      <c r="A55" s="7">
        <f>'Plumbing - EMPL Agg'!A59</f>
        <v>38108</v>
      </c>
      <c r="B55" s="5">
        <f>'DLX - EMPL'!H60</f>
        <v>1183</v>
      </c>
      <c r="C55" s="5">
        <f>'DLX - EMPL'!AX60</f>
        <v>20400</v>
      </c>
      <c r="D55">
        <f>'DLX - EMPL'!AJ60</f>
        <v>5.8</v>
      </c>
      <c r="E55" s="5">
        <f>'DLX - EMPL'!J60</f>
        <v>230</v>
      </c>
      <c r="F55" s="5">
        <f>'DLX - EMPL'!AZ60</f>
        <v>6911</v>
      </c>
      <c r="G55">
        <f>'DLX - EMPL'!AL60</f>
        <v>4.4000000000000004</v>
      </c>
      <c r="H55" s="4">
        <f t="shared" si="1"/>
        <v>5.4519495891937053</v>
      </c>
    </row>
    <row r="56" spans="1:8" x14ac:dyDescent="0.25">
      <c r="A56" s="7">
        <f>'Plumbing - EMPL Agg'!A60</f>
        <v>38139</v>
      </c>
      <c r="B56" s="5">
        <f>'DLX - EMPL'!H61</f>
        <v>1182</v>
      </c>
      <c r="C56" s="5">
        <f>'DLX - EMPL'!AX61</f>
        <v>20490</v>
      </c>
      <c r="D56">
        <f>'DLX - EMPL'!AJ61</f>
        <v>5.8</v>
      </c>
      <c r="E56" s="5">
        <f>'DLX - EMPL'!J61</f>
        <v>227</v>
      </c>
      <c r="F56" s="5">
        <f>'DLX - EMPL'!AZ61</f>
        <v>7046</v>
      </c>
      <c r="G56">
        <f>'DLX - EMPL'!AL61</f>
        <v>4.3</v>
      </c>
      <c r="H56" s="4">
        <f t="shared" si="1"/>
        <v>5.4230955259975815</v>
      </c>
    </row>
    <row r="57" spans="1:8" x14ac:dyDescent="0.25">
      <c r="A57" s="7">
        <f>'Plumbing - EMPL Agg'!A61</f>
        <v>38169</v>
      </c>
      <c r="B57" s="5">
        <f>'DLX - EMPL'!H62</f>
        <v>1163</v>
      </c>
      <c r="C57" s="5">
        <f>'DLX - EMPL'!AX62</f>
        <v>21252</v>
      </c>
      <c r="D57">
        <f>'DLX - EMPL'!AJ62</f>
        <v>5.5</v>
      </c>
      <c r="E57" s="5">
        <f>'DLX - EMPL'!J62</f>
        <v>231</v>
      </c>
      <c r="F57" s="5">
        <f>'DLX - EMPL'!AZ62</f>
        <v>7201</v>
      </c>
      <c r="G57">
        <f>'DLX - EMPL'!AL62</f>
        <v>4.3</v>
      </c>
      <c r="H57" s="4">
        <f t="shared" si="1"/>
        <v>5.2011961001105638</v>
      </c>
    </row>
    <row r="58" spans="1:8" x14ac:dyDescent="0.25">
      <c r="A58" s="7">
        <f>'Plumbing - EMPL Agg'!A62</f>
        <v>38200</v>
      </c>
      <c r="B58" s="5">
        <f>'DLX - EMPL'!H63</f>
        <v>1079</v>
      </c>
      <c r="C58" s="5">
        <f>'DLX - EMPL'!AX63</f>
        <v>21119</v>
      </c>
      <c r="D58">
        <f>'DLX - EMPL'!AJ63</f>
        <v>5.0999999999999996</v>
      </c>
      <c r="E58" s="5">
        <f>'DLX - EMPL'!J63</f>
        <v>236</v>
      </c>
      <c r="F58" s="5">
        <f>'DLX - EMPL'!AZ63</f>
        <v>7186</v>
      </c>
      <c r="G58">
        <f>'DLX - EMPL'!AL63</f>
        <v>4.4000000000000004</v>
      </c>
      <c r="H58" s="4">
        <f t="shared" si="1"/>
        <v>4.9245982444294389</v>
      </c>
    </row>
    <row r="59" spans="1:8" x14ac:dyDescent="0.25">
      <c r="A59" s="7">
        <f>'Plumbing - EMPL Agg'!A63</f>
        <v>38231</v>
      </c>
      <c r="B59" s="5">
        <f>'DLX - EMPL'!H64</f>
        <v>1127</v>
      </c>
      <c r="C59" s="5">
        <f>'DLX - EMPL'!AX64</f>
        <v>20861</v>
      </c>
      <c r="D59">
        <f>'DLX - EMPL'!AJ64</f>
        <v>5.5</v>
      </c>
      <c r="E59" s="5">
        <f>'DLX - EMPL'!J64</f>
        <v>208</v>
      </c>
      <c r="F59" s="5">
        <f>'DLX - EMPL'!AZ64</f>
        <v>7145</v>
      </c>
      <c r="G59">
        <f>'DLX - EMPL'!AL64</f>
        <v>3.9</v>
      </c>
      <c r="H59" s="4">
        <f t="shared" si="1"/>
        <v>5.0990320711632187</v>
      </c>
    </row>
    <row r="60" spans="1:8" x14ac:dyDescent="0.25">
      <c r="A60" s="7">
        <f>'Plumbing - EMPL Agg'!A64</f>
        <v>38261</v>
      </c>
      <c r="B60" s="5">
        <f>'DLX - EMPL'!H65</f>
        <v>1138</v>
      </c>
      <c r="C60" s="5">
        <f>'DLX - EMPL'!AX65</f>
        <v>21145</v>
      </c>
      <c r="D60">
        <f>'DLX - EMPL'!AJ65</f>
        <v>5.4</v>
      </c>
      <c r="E60" s="5">
        <f>'DLX - EMPL'!J65</f>
        <v>219</v>
      </c>
      <c r="F60" s="5">
        <f>'DLX - EMPL'!AZ65</f>
        <v>7098</v>
      </c>
      <c r="G60">
        <f>'DLX - EMPL'!AL65</f>
        <v>4</v>
      </c>
      <c r="H60" s="4">
        <f t="shared" si="1"/>
        <v>5.0539256756756759</v>
      </c>
    </row>
    <row r="61" spans="1:8" x14ac:dyDescent="0.25">
      <c r="A61" s="7">
        <f>'Plumbing - EMPL Agg'!A65</f>
        <v>38292</v>
      </c>
      <c r="B61" s="5">
        <f>'DLX - EMPL'!H66</f>
        <v>1045</v>
      </c>
      <c r="C61" s="5">
        <f>'DLX - EMPL'!AX66</f>
        <v>21333</v>
      </c>
      <c r="D61">
        <f>'DLX - EMPL'!AJ66</f>
        <v>5</v>
      </c>
      <c r="E61" s="5">
        <f>'DLX - EMPL'!J66</f>
        <v>217</v>
      </c>
      <c r="F61" s="5">
        <f>'DLX - EMPL'!AZ66</f>
        <v>7067</v>
      </c>
      <c r="G61">
        <f>'DLX - EMPL'!AL66</f>
        <v>4</v>
      </c>
      <c r="H61" s="4">
        <f t="shared" si="1"/>
        <v>4.7544332816398089</v>
      </c>
    </row>
    <row r="62" spans="1:8" x14ac:dyDescent="0.25">
      <c r="A62" s="7">
        <f>'Plumbing - EMPL Agg'!A66</f>
        <v>38322</v>
      </c>
      <c r="B62" s="5">
        <f>'DLX - EMPL'!H67</f>
        <v>1058</v>
      </c>
      <c r="C62" s="5">
        <f>'DLX - EMPL'!AX67</f>
        <v>21333</v>
      </c>
      <c r="D62">
        <f>'DLX - EMPL'!AJ67</f>
        <v>5</v>
      </c>
      <c r="E62" s="5">
        <f>'DLX - EMPL'!J67</f>
        <v>204</v>
      </c>
      <c r="F62" s="5">
        <f>'DLX - EMPL'!AZ67</f>
        <v>7016</v>
      </c>
      <c r="G62">
        <f>'DLX - EMPL'!AL67</f>
        <v>3.8</v>
      </c>
      <c r="H62" s="4">
        <f t="shared" si="1"/>
        <v>4.7074060315423321</v>
      </c>
    </row>
    <row r="63" spans="1:8" x14ac:dyDescent="0.25">
      <c r="A63" s="7">
        <f>'Plumbing - EMPL Agg'!A67</f>
        <v>38353</v>
      </c>
      <c r="B63" s="5">
        <f>'DLX - EMPL'!H68</f>
        <v>1302</v>
      </c>
      <c r="C63" s="5">
        <f>'DLX - EMPL'!AX68</f>
        <v>20988</v>
      </c>
      <c r="D63">
        <f>'DLX - EMPL'!AJ68</f>
        <v>6.3</v>
      </c>
      <c r="E63" s="5">
        <f>'DLX - EMPL'!J68</f>
        <v>276</v>
      </c>
      <c r="F63" s="5">
        <f>'DLX - EMPL'!AZ68</f>
        <v>7121</v>
      </c>
      <c r="G63">
        <f>'DLX - EMPL'!AL68</f>
        <v>5</v>
      </c>
      <c r="H63" s="4">
        <f t="shared" si="1"/>
        <v>5.9760838077272878</v>
      </c>
    </row>
    <row r="64" spans="1:8" x14ac:dyDescent="0.25">
      <c r="A64" s="7">
        <f>'Plumbing - EMPL Agg'!A68</f>
        <v>38384</v>
      </c>
      <c r="B64" s="5">
        <f>'DLX - EMPL'!H69</f>
        <v>1301</v>
      </c>
      <c r="C64" s="5">
        <f>'DLX - EMPL'!AX69</f>
        <v>21312</v>
      </c>
      <c r="D64">
        <f>'DLX - EMPL'!AJ69</f>
        <v>6.2</v>
      </c>
      <c r="E64" s="5">
        <f>'DLX - EMPL'!J69</f>
        <v>245</v>
      </c>
      <c r="F64" s="5">
        <f>'DLX - EMPL'!AZ69</f>
        <v>7284</v>
      </c>
      <c r="G64">
        <f>'DLX - EMPL'!AL69</f>
        <v>4.4000000000000004</v>
      </c>
      <c r="H64" s="4">
        <f t="shared" si="1"/>
        <v>5.75038816269657</v>
      </c>
    </row>
    <row r="65" spans="1:8" x14ac:dyDescent="0.25">
      <c r="A65" s="7">
        <f>'Plumbing - EMPL Agg'!A69</f>
        <v>38412</v>
      </c>
      <c r="B65" s="5">
        <f>'DLX - EMPL'!H70</f>
        <v>1173</v>
      </c>
      <c r="C65" s="5">
        <f>'DLX - EMPL'!AX70</f>
        <v>21171</v>
      </c>
      <c r="D65">
        <f>'DLX - EMPL'!AJ70</f>
        <v>5.6</v>
      </c>
      <c r="E65" s="5">
        <f>'DLX - EMPL'!J70</f>
        <v>267</v>
      </c>
      <c r="F65" s="5">
        <f>'DLX - EMPL'!AZ70</f>
        <v>7204</v>
      </c>
      <c r="G65">
        <f>'DLX - EMPL'!AL70</f>
        <v>4.8</v>
      </c>
      <c r="H65" s="4">
        <f t="shared" si="1"/>
        <v>5.3995371457320136</v>
      </c>
    </row>
    <row r="66" spans="1:8" x14ac:dyDescent="0.25">
      <c r="A66" s="7">
        <f>'Plumbing - EMPL Agg'!A70</f>
        <v>38443</v>
      </c>
      <c r="B66" s="5">
        <f>'DLX - EMPL'!H71</f>
        <v>1131</v>
      </c>
      <c r="C66" s="5">
        <f>'DLX - EMPL'!AX71</f>
        <v>21239</v>
      </c>
      <c r="D66">
        <f>'DLX - EMPL'!AJ71</f>
        <v>5.4</v>
      </c>
      <c r="E66" s="5">
        <f>'DLX - EMPL'!J71</f>
        <v>257</v>
      </c>
      <c r="F66" s="5">
        <f>'DLX - EMPL'!AZ71</f>
        <v>7180</v>
      </c>
      <c r="G66">
        <f>'DLX - EMPL'!AL71</f>
        <v>4.7</v>
      </c>
      <c r="H66" s="4">
        <f t="shared" si="1"/>
        <v>5.2253463951420818</v>
      </c>
    </row>
    <row r="67" spans="1:8" x14ac:dyDescent="0.25">
      <c r="A67" s="7">
        <f>'Plumbing - EMPL Agg'!A71</f>
        <v>38473</v>
      </c>
      <c r="B67" s="5">
        <f>'DLX - EMPL'!H72</f>
        <v>1145</v>
      </c>
      <c r="C67" s="5">
        <f>'DLX - EMPL'!AX72</f>
        <v>21278</v>
      </c>
      <c r="D67">
        <f>'DLX - EMPL'!AJ72</f>
        <v>5.4</v>
      </c>
      <c r="E67" s="5">
        <f>'DLX - EMPL'!J72</f>
        <v>223</v>
      </c>
      <c r="F67" s="5">
        <f>'DLX - EMPL'!AZ72</f>
        <v>7217</v>
      </c>
      <c r="G67">
        <f>'DLX - EMPL'!AL72</f>
        <v>4.0999999999999996</v>
      </c>
      <c r="H67" s="4">
        <f t="shared" si="1"/>
        <v>5.0761209523490614</v>
      </c>
    </row>
    <row r="68" spans="1:8" x14ac:dyDescent="0.25">
      <c r="A68" s="7">
        <f>'Plumbing - EMPL Agg'!A72</f>
        <v>38504</v>
      </c>
      <c r="B68" s="5">
        <f>'DLX - EMPL'!H73</f>
        <v>1197</v>
      </c>
      <c r="C68" s="5">
        <f>'DLX - EMPL'!AX73</f>
        <v>20876</v>
      </c>
      <c r="D68">
        <f>'DLX - EMPL'!AJ73</f>
        <v>5.7</v>
      </c>
      <c r="E68" s="5">
        <f>'DLX - EMPL'!J73</f>
        <v>247</v>
      </c>
      <c r="F68" s="5">
        <f>'DLX - EMPL'!AZ73</f>
        <v>7298</v>
      </c>
      <c r="G68">
        <f>'DLX - EMPL'!AL73</f>
        <v>4.5</v>
      </c>
      <c r="H68" s="4">
        <f t="shared" ref="H68:H131" si="2">((B68+C68)*D68+(E68+F68)*G68)/(B68+C68+E68+F68)</f>
        <v>5.3943075156999125</v>
      </c>
    </row>
    <row r="69" spans="1:8" x14ac:dyDescent="0.25">
      <c r="A69" s="7">
        <f>'Plumbing - EMPL Agg'!A73</f>
        <v>38534</v>
      </c>
      <c r="B69" s="5">
        <f>'DLX - EMPL'!H74</f>
        <v>1194</v>
      </c>
      <c r="C69" s="5">
        <f>'DLX - EMPL'!AX74</f>
        <v>21518</v>
      </c>
      <c r="D69">
        <f>'DLX - EMPL'!AJ74</f>
        <v>5.6</v>
      </c>
      <c r="E69" s="5">
        <f>'DLX - EMPL'!J74</f>
        <v>222</v>
      </c>
      <c r="F69" s="5">
        <f>'DLX - EMPL'!AZ74</f>
        <v>7530</v>
      </c>
      <c r="G69">
        <f>'DLX - EMPL'!AL74</f>
        <v>3.9</v>
      </c>
      <c r="H69" s="4">
        <f t="shared" si="2"/>
        <v>5.1674107142857144</v>
      </c>
    </row>
    <row r="70" spans="1:8" x14ac:dyDescent="0.25">
      <c r="A70" s="7">
        <f>'Plumbing - EMPL Agg'!A74</f>
        <v>38565</v>
      </c>
      <c r="B70" s="5">
        <f>'DLX - EMPL'!H75</f>
        <v>1130</v>
      </c>
      <c r="C70" s="5">
        <f>'DLX - EMPL'!AX75</f>
        <v>21581</v>
      </c>
      <c r="D70">
        <f>'DLX - EMPL'!AJ75</f>
        <v>5.3</v>
      </c>
      <c r="E70" s="5">
        <f>'DLX - EMPL'!J75</f>
        <v>187</v>
      </c>
      <c r="F70" s="5">
        <f>'DLX - EMPL'!AZ75</f>
        <v>7596</v>
      </c>
      <c r="G70">
        <f>'DLX - EMPL'!AL75</f>
        <v>3.3</v>
      </c>
      <c r="H70" s="4">
        <f t="shared" si="2"/>
        <v>4.7895389256902998</v>
      </c>
    </row>
    <row r="71" spans="1:8" x14ac:dyDescent="0.25">
      <c r="A71" s="7">
        <f>'Plumbing - EMPL Agg'!A75</f>
        <v>38596</v>
      </c>
      <c r="B71" s="5">
        <f>'DLX - EMPL'!H76</f>
        <v>1038</v>
      </c>
      <c r="C71" s="5">
        <f>'DLX - EMPL'!AX76</f>
        <v>21495</v>
      </c>
      <c r="D71">
        <f>'DLX - EMPL'!AJ76</f>
        <v>4.9000000000000004</v>
      </c>
      <c r="E71" s="5">
        <f>'DLX - EMPL'!J76</f>
        <v>211</v>
      </c>
      <c r="F71" s="5">
        <f>'DLX - EMPL'!AZ76</f>
        <v>7561</v>
      </c>
      <c r="G71">
        <f>'DLX - EMPL'!AL76</f>
        <v>3.7</v>
      </c>
      <c r="H71" s="4">
        <f t="shared" si="2"/>
        <v>4.5922488038277516</v>
      </c>
    </row>
    <row r="72" spans="1:8" x14ac:dyDescent="0.25">
      <c r="A72" s="7">
        <f>'Plumbing - EMPL Agg'!A76</f>
        <v>38626</v>
      </c>
      <c r="B72" s="5">
        <f>'DLX - EMPL'!H77</f>
        <v>1050</v>
      </c>
      <c r="C72" s="5">
        <f>'DLX - EMPL'!AX77</f>
        <v>21672</v>
      </c>
      <c r="D72">
        <f>'DLX - EMPL'!AJ77</f>
        <v>4.9000000000000004</v>
      </c>
      <c r="E72" s="5">
        <f>'DLX - EMPL'!J77</f>
        <v>251</v>
      </c>
      <c r="F72" s="5">
        <f>'DLX - EMPL'!AZ77</f>
        <v>7470</v>
      </c>
      <c r="G72">
        <f>'DLX - EMPL'!AL77</f>
        <v>4.4000000000000004</v>
      </c>
      <c r="H72" s="4">
        <f t="shared" si="2"/>
        <v>4.7731892389054957</v>
      </c>
    </row>
    <row r="73" spans="1:8" x14ac:dyDescent="0.25">
      <c r="A73" s="7">
        <f>'Plumbing - EMPL Agg'!A77</f>
        <v>38657</v>
      </c>
      <c r="B73" s="5">
        <f>'DLX - EMPL'!H78</f>
        <v>1013</v>
      </c>
      <c r="C73" s="5">
        <f>'DLX - EMPL'!AX78</f>
        <v>21805</v>
      </c>
      <c r="D73">
        <f>'DLX - EMPL'!AJ78</f>
        <v>4.7</v>
      </c>
      <c r="E73" s="5">
        <f>'DLX - EMPL'!J78</f>
        <v>199</v>
      </c>
      <c r="F73" s="5">
        <f>'DLX - EMPL'!AZ78</f>
        <v>7477</v>
      </c>
      <c r="G73">
        <f>'DLX - EMPL'!AL78</f>
        <v>3.5</v>
      </c>
      <c r="H73" s="4">
        <f t="shared" si="2"/>
        <v>4.3979340198071757</v>
      </c>
    </row>
    <row r="74" spans="1:8" x14ac:dyDescent="0.25">
      <c r="A74" s="7">
        <f>'Plumbing - EMPL Agg'!A78</f>
        <v>38687</v>
      </c>
      <c r="B74" s="5">
        <f>'DLX - EMPL'!H79</f>
        <v>968</v>
      </c>
      <c r="C74" s="5">
        <f>'DLX - EMPL'!AX79</f>
        <v>21921</v>
      </c>
      <c r="D74">
        <f>'DLX - EMPL'!AJ79</f>
        <v>4.5</v>
      </c>
      <c r="E74" s="5">
        <f>'DLX - EMPL'!J79</f>
        <v>202</v>
      </c>
      <c r="F74" s="5">
        <f>'DLX - EMPL'!AZ79</f>
        <v>7380</v>
      </c>
      <c r="G74">
        <f>'DLX - EMPL'!AL79</f>
        <v>3.6</v>
      </c>
      <c r="H74" s="4">
        <f t="shared" si="2"/>
        <v>4.27605592202422</v>
      </c>
    </row>
    <row r="75" spans="1:8" x14ac:dyDescent="0.25">
      <c r="A75" s="7">
        <f>'Plumbing - EMPL Agg'!A79</f>
        <v>38718</v>
      </c>
      <c r="B75" s="5">
        <f>'DLX - EMPL'!H80</f>
        <v>1203</v>
      </c>
      <c r="C75" s="5">
        <f>'DLX - EMPL'!AX80</f>
        <v>21410</v>
      </c>
      <c r="D75">
        <f>'DLX - EMPL'!AJ80</f>
        <v>5.7</v>
      </c>
      <c r="E75" s="5">
        <f>'DLX - EMPL'!J80</f>
        <v>287</v>
      </c>
      <c r="F75" s="5">
        <f>'DLX - EMPL'!AZ80</f>
        <v>7346</v>
      </c>
      <c r="G75">
        <f>'DLX - EMPL'!AL80</f>
        <v>5</v>
      </c>
      <c r="H75" s="4">
        <f t="shared" si="2"/>
        <v>5.5233452357336512</v>
      </c>
    </row>
    <row r="76" spans="1:8" x14ac:dyDescent="0.25">
      <c r="A76" s="7">
        <f>'Plumbing - EMPL Agg'!A80</f>
        <v>38749</v>
      </c>
      <c r="B76" s="5">
        <f>'DLX - EMPL'!H81</f>
        <v>1141</v>
      </c>
      <c r="C76" s="5">
        <f>'DLX - EMPL'!AX81</f>
        <v>21158</v>
      </c>
      <c r="D76">
        <f>'DLX - EMPL'!AJ81</f>
        <v>5.4</v>
      </c>
      <c r="E76" s="5">
        <f>'DLX - EMPL'!J81</f>
        <v>260</v>
      </c>
      <c r="F76" s="5">
        <f>'DLX - EMPL'!AZ81</f>
        <v>7291</v>
      </c>
      <c r="G76">
        <f>'DLX - EMPL'!AL81</f>
        <v>4.5999999999999996</v>
      </c>
      <c r="H76" s="4">
        <f t="shared" si="2"/>
        <v>5.1976281407035181</v>
      </c>
    </row>
    <row r="77" spans="1:8" x14ac:dyDescent="0.25">
      <c r="A77" s="7">
        <f>'Plumbing - EMPL Agg'!A81</f>
        <v>38777</v>
      </c>
      <c r="B77" s="5">
        <f>'DLX - EMPL'!H82</f>
        <v>1022</v>
      </c>
      <c r="C77" s="5">
        <f>'DLX - EMPL'!AX82</f>
        <v>21230</v>
      </c>
      <c r="D77">
        <f>'DLX - EMPL'!AJ82</f>
        <v>4.9000000000000004</v>
      </c>
      <c r="E77" s="5">
        <f>'DLX - EMPL'!J82</f>
        <v>263</v>
      </c>
      <c r="F77" s="5">
        <f>'DLX - EMPL'!AZ82</f>
        <v>7213</v>
      </c>
      <c r="G77">
        <f>'DLX - EMPL'!AL82</f>
        <v>4.7</v>
      </c>
      <c r="H77" s="4">
        <f t="shared" si="2"/>
        <v>4.8497039827771795</v>
      </c>
    </row>
    <row r="78" spans="1:8" x14ac:dyDescent="0.25">
      <c r="A78" s="7">
        <f>'Plumbing - EMPL Agg'!A82</f>
        <v>38808</v>
      </c>
      <c r="B78" s="5">
        <f>'DLX - EMPL'!H83</f>
        <v>972</v>
      </c>
      <c r="C78" s="5">
        <f>'DLX - EMPL'!AX83</f>
        <v>21364</v>
      </c>
      <c r="D78">
        <f>'DLX - EMPL'!AJ83</f>
        <v>4.5999999999999996</v>
      </c>
      <c r="E78" s="5">
        <f>'DLX - EMPL'!J83</f>
        <v>272</v>
      </c>
      <c r="F78" s="5">
        <f>'DLX - EMPL'!AZ83</f>
        <v>7301</v>
      </c>
      <c r="G78">
        <f>'DLX - EMPL'!AL83</f>
        <v>4.8</v>
      </c>
      <c r="H78" s="4">
        <f t="shared" si="2"/>
        <v>4.650640275502357</v>
      </c>
    </row>
    <row r="79" spans="1:8" x14ac:dyDescent="0.25">
      <c r="A79" s="7">
        <f>'Plumbing - EMPL Agg'!A83</f>
        <v>38838</v>
      </c>
      <c r="B79" s="5">
        <f>'DLX - EMPL'!H84</f>
        <v>1025</v>
      </c>
      <c r="C79" s="5">
        <f>'DLX - EMPL'!AX84</f>
        <v>21435</v>
      </c>
      <c r="D79">
        <f>'DLX - EMPL'!AJ84</f>
        <v>4.8</v>
      </c>
      <c r="E79" s="5">
        <f>'DLX - EMPL'!J84</f>
        <v>226</v>
      </c>
      <c r="F79" s="5">
        <f>'DLX - EMPL'!AZ84</f>
        <v>7353</v>
      </c>
      <c r="G79">
        <f>'DLX - EMPL'!AL84</f>
        <v>4</v>
      </c>
      <c r="H79" s="4">
        <f t="shared" si="2"/>
        <v>4.5981557308831853</v>
      </c>
    </row>
    <row r="80" spans="1:8" x14ac:dyDescent="0.25">
      <c r="A80" s="7">
        <f>'Plumbing - EMPL Agg'!A84</f>
        <v>38869</v>
      </c>
      <c r="B80" s="5">
        <f>'DLX - EMPL'!H85</f>
        <v>1085</v>
      </c>
      <c r="C80" s="5">
        <f>'DLX - EMPL'!AX85</f>
        <v>21584</v>
      </c>
      <c r="D80">
        <f>'DLX - EMPL'!AJ85</f>
        <v>5.0999999999999996</v>
      </c>
      <c r="E80" s="5">
        <f>'DLX - EMPL'!J85</f>
        <v>225</v>
      </c>
      <c r="F80" s="5">
        <f>'DLX - EMPL'!AZ85</f>
        <v>7491</v>
      </c>
      <c r="G80">
        <f>'DLX - EMPL'!AL85</f>
        <v>3.9</v>
      </c>
      <c r="H80" s="4">
        <f t="shared" si="2"/>
        <v>4.7952706927760405</v>
      </c>
    </row>
    <row r="81" spans="1:8" x14ac:dyDescent="0.25">
      <c r="A81" s="7">
        <f>'Plumbing - EMPL Agg'!A85</f>
        <v>38899</v>
      </c>
      <c r="B81" s="5">
        <f>'DLX - EMPL'!H86</f>
        <v>1083</v>
      </c>
      <c r="C81" s="5">
        <f>'DLX - EMPL'!AX86</f>
        <v>21414</v>
      </c>
      <c r="D81">
        <f>'DLX - EMPL'!AJ86</f>
        <v>5.0999999999999996</v>
      </c>
      <c r="E81" s="5">
        <f>'DLX - EMPL'!J86</f>
        <v>237</v>
      </c>
      <c r="F81" s="5">
        <f>'DLX - EMPL'!AZ86</f>
        <v>7461</v>
      </c>
      <c r="G81">
        <f>'DLX - EMPL'!AL86</f>
        <v>4.2</v>
      </c>
      <c r="H81" s="4">
        <f t="shared" si="2"/>
        <v>4.8705514157973173</v>
      </c>
    </row>
    <row r="82" spans="1:8" x14ac:dyDescent="0.25">
      <c r="A82" s="7">
        <f>'Plumbing - EMPL Agg'!A86</f>
        <v>38930</v>
      </c>
      <c r="B82" s="5">
        <f>'DLX - EMPL'!H87</f>
        <v>977</v>
      </c>
      <c r="C82" s="5">
        <f>'DLX - EMPL'!AX87</f>
        <v>21138</v>
      </c>
      <c r="D82">
        <f>'DLX - EMPL'!AJ87</f>
        <v>4.7</v>
      </c>
      <c r="E82" s="5">
        <f>'DLX - EMPL'!J87</f>
        <v>217</v>
      </c>
      <c r="F82" s="5">
        <f>'DLX - EMPL'!AZ87</f>
        <v>7663</v>
      </c>
      <c r="G82">
        <f>'DLX - EMPL'!AL87</f>
        <v>3.7</v>
      </c>
      <c r="H82" s="4">
        <f t="shared" si="2"/>
        <v>4.4372895482580432</v>
      </c>
    </row>
    <row r="83" spans="1:8" x14ac:dyDescent="0.25">
      <c r="A83" s="7">
        <f>'Plumbing - EMPL Agg'!A87</f>
        <v>38961</v>
      </c>
      <c r="B83" s="5">
        <f>'DLX - EMPL'!H88</f>
        <v>1008</v>
      </c>
      <c r="C83" s="5">
        <f>'DLX - EMPL'!AX88</f>
        <v>21001</v>
      </c>
      <c r="D83">
        <f>'DLX - EMPL'!AJ88</f>
        <v>4.9000000000000004</v>
      </c>
      <c r="E83" s="5">
        <f>'DLX - EMPL'!J88</f>
        <v>183</v>
      </c>
      <c r="F83" s="5">
        <f>'DLX - EMPL'!AZ88</f>
        <v>7656</v>
      </c>
      <c r="G83">
        <f>'DLX - EMPL'!AL88</f>
        <v>3.1</v>
      </c>
      <c r="H83" s="4">
        <f t="shared" si="2"/>
        <v>4.4272648083623691</v>
      </c>
    </row>
    <row r="84" spans="1:8" x14ac:dyDescent="0.25">
      <c r="A84" s="7">
        <f>'Plumbing - EMPL Agg'!A88</f>
        <v>38991</v>
      </c>
      <c r="B84" s="5">
        <f>'DLX - EMPL'!H89</f>
        <v>972</v>
      </c>
      <c r="C84" s="5">
        <f>'DLX - EMPL'!AX89</f>
        <v>20988</v>
      </c>
      <c r="D84">
        <f>'DLX - EMPL'!AJ89</f>
        <v>4.7</v>
      </c>
      <c r="E84" s="5">
        <f>'DLX - EMPL'!J89</f>
        <v>206</v>
      </c>
      <c r="F84" s="5">
        <f>'DLX - EMPL'!AZ89</f>
        <v>7529</v>
      </c>
      <c r="G84">
        <f>'DLX - EMPL'!AL89</f>
        <v>3.6</v>
      </c>
      <c r="H84" s="4">
        <f t="shared" si="2"/>
        <v>4.4134702811921196</v>
      </c>
    </row>
    <row r="85" spans="1:8" x14ac:dyDescent="0.25">
      <c r="A85" s="7">
        <f>'Plumbing - EMPL Agg'!A89</f>
        <v>39022</v>
      </c>
      <c r="B85" s="5">
        <f>'DLX - EMPL'!H90</f>
        <v>1018</v>
      </c>
      <c r="C85" s="5">
        <f>'DLX - EMPL'!AX90</f>
        <v>21522</v>
      </c>
      <c r="D85">
        <f>'DLX - EMPL'!AJ90</f>
        <v>4.8</v>
      </c>
      <c r="E85" s="5">
        <f>'DLX - EMPL'!J90</f>
        <v>183</v>
      </c>
      <c r="F85" s="5">
        <f>'DLX - EMPL'!AZ90</f>
        <v>7552</v>
      </c>
      <c r="G85">
        <f>'DLX - EMPL'!AL90</f>
        <v>3.1</v>
      </c>
      <c r="H85" s="4">
        <f t="shared" si="2"/>
        <v>4.3656647398843926</v>
      </c>
    </row>
    <row r="86" spans="1:8" x14ac:dyDescent="0.25">
      <c r="A86" s="7">
        <f>'Plumbing - EMPL Agg'!A90</f>
        <v>39052</v>
      </c>
      <c r="B86" s="5">
        <f>'DLX - EMPL'!H91</f>
        <v>965</v>
      </c>
      <c r="C86" s="5">
        <f>'DLX - EMPL'!AX91</f>
        <v>21692</v>
      </c>
      <c r="D86">
        <f>'DLX - EMPL'!AJ91</f>
        <v>4.5</v>
      </c>
      <c r="E86" s="5">
        <f>'DLX - EMPL'!J91</f>
        <v>190</v>
      </c>
      <c r="F86" s="5">
        <f>'DLX - EMPL'!AZ91</f>
        <v>7600</v>
      </c>
      <c r="G86">
        <f>'DLX - EMPL'!AL91</f>
        <v>3.2</v>
      </c>
      <c r="H86" s="4">
        <f t="shared" si="2"/>
        <v>4.1673892337504519</v>
      </c>
    </row>
    <row r="87" spans="1:8" x14ac:dyDescent="0.25">
      <c r="A87" s="7">
        <f>'Plumbing - EMPL Agg'!A91</f>
        <v>39083</v>
      </c>
      <c r="B87" s="5">
        <f>'DLX - EMPL'!H92</f>
        <v>1166</v>
      </c>
      <c r="C87" s="5">
        <f>'DLX - EMPL'!AX92</f>
        <v>21139</v>
      </c>
      <c r="D87">
        <f>'DLX - EMPL'!AJ92</f>
        <v>5.5</v>
      </c>
      <c r="E87" s="5">
        <f>'DLX - EMPL'!J92</f>
        <v>248</v>
      </c>
      <c r="F87" s="5">
        <f>'DLX - EMPL'!AZ92</f>
        <v>7457</v>
      </c>
      <c r="G87">
        <f>'DLX - EMPL'!AL92</f>
        <v>4.2</v>
      </c>
      <c r="H87" s="4">
        <f t="shared" si="2"/>
        <v>5.1662279240253248</v>
      </c>
    </row>
    <row r="88" spans="1:8" x14ac:dyDescent="0.25">
      <c r="A88" s="7">
        <f>'Plumbing - EMPL Agg'!A92</f>
        <v>39114</v>
      </c>
      <c r="B88" s="5">
        <f>'DLX - EMPL'!H93</f>
        <v>1045</v>
      </c>
      <c r="C88" s="5">
        <f>'DLX - EMPL'!AX93</f>
        <v>20632</v>
      </c>
      <c r="D88">
        <f>'DLX - EMPL'!AJ93</f>
        <v>5.0999999999999996</v>
      </c>
      <c r="E88" s="5">
        <f>'DLX - EMPL'!J93</f>
        <v>251</v>
      </c>
      <c r="F88" s="5">
        <f>'DLX - EMPL'!AZ93</f>
        <v>7476</v>
      </c>
      <c r="G88">
        <f>'DLX - EMPL'!AL93</f>
        <v>4.2</v>
      </c>
      <c r="H88" s="4">
        <f t="shared" si="2"/>
        <v>4.8634913617194941</v>
      </c>
    </row>
    <row r="89" spans="1:8" x14ac:dyDescent="0.25">
      <c r="A89" s="7">
        <f>'Plumbing - EMPL Agg'!A93</f>
        <v>39142</v>
      </c>
      <c r="B89" s="5">
        <f>'DLX - EMPL'!H94</f>
        <v>896</v>
      </c>
      <c r="C89" s="5">
        <f>'DLX - EMPL'!AX94</f>
        <v>20674</v>
      </c>
      <c r="D89">
        <f>'DLX - EMPL'!AJ94</f>
        <v>4.4000000000000004</v>
      </c>
      <c r="E89" s="5">
        <f>'DLX - EMPL'!J94</f>
        <v>249</v>
      </c>
      <c r="F89" s="5">
        <f>'DLX - EMPL'!AZ94</f>
        <v>7469</v>
      </c>
      <c r="G89">
        <f>'DLX - EMPL'!AL94</f>
        <v>4.3</v>
      </c>
      <c r="H89" s="4">
        <f t="shared" si="2"/>
        <v>4.3736479104069934</v>
      </c>
    </row>
    <row r="90" spans="1:8" x14ac:dyDescent="0.25">
      <c r="A90" s="7">
        <f>'Plumbing - EMPL Agg'!A94</f>
        <v>39173</v>
      </c>
      <c r="B90" s="5">
        <f>'DLX - EMPL'!H95</f>
        <v>872</v>
      </c>
      <c r="C90" s="5">
        <f>'DLX - EMPL'!AX95</f>
        <v>21040</v>
      </c>
      <c r="D90">
        <f>'DLX - EMPL'!AJ95</f>
        <v>4.2</v>
      </c>
      <c r="E90" s="5">
        <f>'DLX - EMPL'!J95</f>
        <v>188</v>
      </c>
      <c r="F90" s="5">
        <f>'DLX - EMPL'!AZ95</f>
        <v>7314</v>
      </c>
      <c r="G90">
        <f>'DLX - EMPL'!AL95</f>
        <v>3.3</v>
      </c>
      <c r="H90" s="4">
        <f t="shared" si="2"/>
        <v>3.9704562453253551</v>
      </c>
    </row>
    <row r="91" spans="1:8" x14ac:dyDescent="0.25">
      <c r="A91" s="7">
        <f>'Plumbing - EMPL Agg'!A95</f>
        <v>39203</v>
      </c>
      <c r="B91" s="5">
        <f>'DLX - EMPL'!H96</f>
        <v>795</v>
      </c>
      <c r="C91" s="5">
        <f>'DLX - EMPL'!AX96</f>
        <v>20794</v>
      </c>
      <c r="D91">
        <f>'DLX - EMPL'!AJ96</f>
        <v>3.9</v>
      </c>
      <c r="E91" s="5">
        <f>'DLX - EMPL'!J96</f>
        <v>216</v>
      </c>
      <c r="F91" s="5">
        <f>'DLX - EMPL'!AZ96</f>
        <v>7444</v>
      </c>
      <c r="G91">
        <f>'DLX - EMPL'!AL96</f>
        <v>3.8</v>
      </c>
      <c r="H91" s="4">
        <f t="shared" si="2"/>
        <v>3.873811070463947</v>
      </c>
    </row>
    <row r="92" spans="1:8" x14ac:dyDescent="0.25">
      <c r="A92" s="7">
        <f>'Plumbing - EMPL Agg'!A96</f>
        <v>39234</v>
      </c>
      <c r="B92" s="5">
        <f>'DLX - EMPL'!H97</f>
        <v>979</v>
      </c>
      <c r="C92" s="5">
        <f>'DLX - EMPL'!AX97</f>
        <v>21523</v>
      </c>
      <c r="D92">
        <f>'DLX - EMPL'!AJ97</f>
        <v>4.5999999999999996</v>
      </c>
      <c r="E92" s="5">
        <f>'DLX - EMPL'!J97</f>
        <v>242</v>
      </c>
      <c r="F92" s="5">
        <f>'DLX - EMPL'!AZ97</f>
        <v>7659</v>
      </c>
      <c r="G92">
        <f>'DLX - EMPL'!AL97</f>
        <v>4.0999999999999996</v>
      </c>
      <c r="H92" s="4">
        <f t="shared" si="2"/>
        <v>4.4700621649179357</v>
      </c>
    </row>
    <row r="93" spans="1:8" x14ac:dyDescent="0.25">
      <c r="A93" s="7">
        <f>'Plumbing - EMPL Agg'!A97</f>
        <v>39264</v>
      </c>
      <c r="B93" s="5">
        <f>'DLX - EMPL'!H98</f>
        <v>1089</v>
      </c>
      <c r="C93" s="5">
        <f>'DLX - EMPL'!AX98</f>
        <v>21297</v>
      </c>
      <c r="D93">
        <f>'DLX - EMPL'!AJ98</f>
        <v>5.2</v>
      </c>
      <c r="E93" s="5">
        <f>'DLX - EMPL'!J98</f>
        <v>309</v>
      </c>
      <c r="F93" s="5">
        <f>'DLX - EMPL'!AZ98</f>
        <v>7713</v>
      </c>
      <c r="G93">
        <f>'DLX - EMPL'!AL98</f>
        <v>5.0999999999999996</v>
      </c>
      <c r="H93" s="4">
        <f t="shared" si="2"/>
        <v>5.1736187845303867</v>
      </c>
    </row>
    <row r="94" spans="1:8" x14ac:dyDescent="0.25">
      <c r="A94" s="7">
        <f>'Plumbing - EMPL Agg'!A98</f>
        <v>39295</v>
      </c>
      <c r="B94" s="5">
        <f>'DLX - EMPL'!H99</f>
        <v>1028</v>
      </c>
      <c r="C94" s="5">
        <f>'DLX - EMPL'!AX99</f>
        <v>20603</v>
      </c>
      <c r="D94">
        <f>'DLX - EMPL'!AJ99</f>
        <v>5.0999999999999996</v>
      </c>
      <c r="E94" s="5">
        <f>'DLX - EMPL'!J99</f>
        <v>205</v>
      </c>
      <c r="F94" s="5">
        <f>'DLX - EMPL'!AZ99</f>
        <v>7841</v>
      </c>
      <c r="G94">
        <f>'DLX - EMPL'!AL99</f>
        <v>3.4</v>
      </c>
      <c r="H94" s="4">
        <f t="shared" si="2"/>
        <v>4.6390976176837277</v>
      </c>
    </row>
    <row r="95" spans="1:8" x14ac:dyDescent="0.25">
      <c r="A95" s="7">
        <f>'Plumbing - EMPL Agg'!A99</f>
        <v>39326</v>
      </c>
      <c r="B95" s="5">
        <f>'DLX - EMPL'!H100</f>
        <v>1027</v>
      </c>
      <c r="C95" s="5">
        <f>'DLX - EMPL'!AX100</f>
        <v>20485</v>
      </c>
      <c r="D95">
        <f>'DLX - EMPL'!AJ100</f>
        <v>5.0999999999999996</v>
      </c>
      <c r="E95" s="5">
        <f>'DLX - EMPL'!J100</f>
        <v>224</v>
      </c>
      <c r="F95" s="5">
        <f>'DLX - EMPL'!AZ100</f>
        <v>7801</v>
      </c>
      <c r="G95">
        <f>'DLX - EMPL'!AL100</f>
        <v>3.7</v>
      </c>
      <c r="H95" s="4">
        <f t="shared" si="2"/>
        <v>4.7196296170904297</v>
      </c>
    </row>
    <row r="96" spans="1:8" x14ac:dyDescent="0.25">
      <c r="A96" s="7">
        <f>'Plumbing - EMPL Agg'!A100</f>
        <v>39356</v>
      </c>
      <c r="B96" s="5">
        <f>'DLX - EMPL'!H101</f>
        <v>907</v>
      </c>
      <c r="C96" s="5">
        <f>'DLX - EMPL'!AX101</f>
        <v>20759</v>
      </c>
      <c r="D96">
        <f>'DLX - EMPL'!AJ101</f>
        <v>4.4000000000000004</v>
      </c>
      <c r="E96" s="5">
        <f>'DLX - EMPL'!J101</f>
        <v>218</v>
      </c>
      <c r="F96" s="5">
        <f>'DLX - EMPL'!AZ101</f>
        <v>7774</v>
      </c>
      <c r="G96">
        <f>'DLX - EMPL'!AL101</f>
        <v>3.6</v>
      </c>
      <c r="H96" s="4">
        <f t="shared" si="2"/>
        <v>4.1844224155371235</v>
      </c>
    </row>
    <row r="97" spans="1:8" x14ac:dyDescent="0.25">
      <c r="A97" s="7">
        <f>'Plumbing - EMPL Agg'!A101</f>
        <v>39387</v>
      </c>
      <c r="B97" s="5">
        <f>'DLX - EMPL'!H102</f>
        <v>893</v>
      </c>
      <c r="C97" s="5">
        <f>'DLX - EMPL'!AX102</f>
        <v>21125</v>
      </c>
      <c r="D97">
        <f>'DLX - EMPL'!AJ102</f>
        <v>4.3</v>
      </c>
      <c r="E97" s="5">
        <f>'DLX - EMPL'!J102</f>
        <v>242</v>
      </c>
      <c r="F97" s="5">
        <f>'DLX - EMPL'!AZ102</f>
        <v>7896</v>
      </c>
      <c r="G97">
        <f>'DLX - EMPL'!AL102</f>
        <v>3.9</v>
      </c>
      <c r="H97" s="4">
        <f t="shared" si="2"/>
        <v>4.1920546491577131</v>
      </c>
    </row>
    <row r="98" spans="1:8" x14ac:dyDescent="0.25">
      <c r="A98" s="7">
        <f>'Plumbing - EMPL Agg'!A102</f>
        <v>39417</v>
      </c>
      <c r="B98" s="5">
        <f>'DLX - EMPL'!H103</f>
        <v>1009</v>
      </c>
      <c r="C98" s="5">
        <f>'DLX - EMPL'!AX103</f>
        <v>21178</v>
      </c>
      <c r="D98">
        <f>'DLX - EMPL'!AJ103</f>
        <v>4.8</v>
      </c>
      <c r="E98" s="5">
        <f>'DLX - EMPL'!J103</f>
        <v>210</v>
      </c>
      <c r="F98" s="5">
        <f>'DLX - EMPL'!AZ103</f>
        <v>7959</v>
      </c>
      <c r="G98">
        <f>'DLX - EMPL'!AL103</f>
        <v>3.4</v>
      </c>
      <c r="H98" s="4">
        <f t="shared" si="2"/>
        <v>4.4232507576755822</v>
      </c>
    </row>
    <row r="99" spans="1:8" x14ac:dyDescent="0.25">
      <c r="A99" s="7">
        <f>'Plumbing - EMPL Agg'!A103</f>
        <v>39448</v>
      </c>
      <c r="B99" s="5">
        <f>'DLX - EMPL'!H104</f>
        <v>1120</v>
      </c>
      <c r="C99" s="5">
        <f>'DLX - EMPL'!AX104</f>
        <v>20959</v>
      </c>
      <c r="D99">
        <f>'DLX - EMPL'!AJ104</f>
        <v>5.4</v>
      </c>
      <c r="E99" s="5">
        <f>'DLX - EMPL'!J104</f>
        <v>271</v>
      </c>
      <c r="F99" s="5">
        <f>'DLX - EMPL'!AZ104</f>
        <v>7893</v>
      </c>
      <c r="G99">
        <f>'DLX - EMPL'!AL104</f>
        <v>4.4000000000000004</v>
      </c>
      <c r="H99" s="4">
        <f t="shared" si="2"/>
        <v>5.1300532354594459</v>
      </c>
    </row>
    <row r="100" spans="1:8" x14ac:dyDescent="0.25">
      <c r="A100" s="7">
        <f>'Plumbing - EMPL Agg'!A104</f>
        <v>39479</v>
      </c>
      <c r="B100" s="5">
        <f>'DLX - EMPL'!H105</f>
        <v>1007</v>
      </c>
      <c r="C100" s="5">
        <f>'DLX - EMPL'!AX105</f>
        <v>20674</v>
      </c>
      <c r="D100">
        <f>'DLX - EMPL'!AJ105</f>
        <v>4.9000000000000004</v>
      </c>
      <c r="E100" s="5">
        <f>'DLX - EMPL'!J105</f>
        <v>289</v>
      </c>
      <c r="F100" s="5">
        <f>'DLX - EMPL'!AZ105</f>
        <v>7868</v>
      </c>
      <c r="G100">
        <f>'DLX - EMPL'!AL105</f>
        <v>4.5999999999999996</v>
      </c>
      <c r="H100" s="4">
        <f t="shared" si="2"/>
        <v>4.8179871305047257</v>
      </c>
    </row>
    <row r="101" spans="1:8" x14ac:dyDescent="0.25">
      <c r="A101" s="7">
        <f>'Plumbing - EMPL Agg'!A105</f>
        <v>39508</v>
      </c>
      <c r="B101" s="5">
        <f>'DLX - EMPL'!H106</f>
        <v>992</v>
      </c>
      <c r="C101" s="5">
        <f>'DLX - EMPL'!AX106</f>
        <v>20548</v>
      </c>
      <c r="D101">
        <f>'DLX - EMPL'!AJ106</f>
        <v>4.9000000000000004</v>
      </c>
      <c r="E101" s="5">
        <f>'DLX - EMPL'!J106</f>
        <v>267</v>
      </c>
      <c r="F101" s="5">
        <f>'DLX - EMPL'!AZ106</f>
        <v>7835</v>
      </c>
      <c r="G101">
        <f>'DLX - EMPL'!AL106</f>
        <v>4.3</v>
      </c>
      <c r="H101" s="4">
        <f t="shared" si="2"/>
        <v>4.7360029687605429</v>
      </c>
    </row>
    <row r="102" spans="1:8" x14ac:dyDescent="0.25">
      <c r="A102" s="7">
        <f>'Plumbing - EMPL Agg'!A106</f>
        <v>39539</v>
      </c>
      <c r="B102" s="5">
        <f>'DLX - EMPL'!H107</f>
        <v>919</v>
      </c>
      <c r="C102" s="5">
        <f>'DLX - EMPL'!AX107</f>
        <v>20686</v>
      </c>
      <c r="D102">
        <f>'DLX - EMPL'!AJ107</f>
        <v>4.5</v>
      </c>
      <c r="E102" s="5">
        <f>'DLX - EMPL'!J107</f>
        <v>245</v>
      </c>
      <c r="F102" s="5">
        <f>'DLX - EMPL'!AZ107</f>
        <v>7809</v>
      </c>
      <c r="G102">
        <f>'DLX - EMPL'!AL107</f>
        <v>4</v>
      </c>
      <c r="H102" s="4">
        <f t="shared" si="2"/>
        <v>4.3642233386155969</v>
      </c>
    </row>
    <row r="103" spans="1:8" x14ac:dyDescent="0.25">
      <c r="A103" s="7">
        <f>'Plumbing - EMPL Agg'!A107</f>
        <v>39569</v>
      </c>
      <c r="B103" s="5">
        <f>'DLX - EMPL'!H108</f>
        <v>1049</v>
      </c>
      <c r="C103" s="5">
        <f>'DLX - EMPL'!AX108</f>
        <v>20350</v>
      </c>
      <c r="D103">
        <f>'DLX - EMPL'!AJ108</f>
        <v>5.2</v>
      </c>
      <c r="E103" s="5">
        <f>'DLX - EMPL'!J108</f>
        <v>269</v>
      </c>
      <c r="F103" s="5">
        <f>'DLX - EMPL'!AZ108</f>
        <v>8055</v>
      </c>
      <c r="G103">
        <f>'DLX - EMPL'!AL108</f>
        <v>4.3</v>
      </c>
      <c r="H103" s="4">
        <f t="shared" si="2"/>
        <v>4.9479527638529088</v>
      </c>
    </row>
    <row r="104" spans="1:8" x14ac:dyDescent="0.25">
      <c r="A104" s="7">
        <f>'Plumbing - EMPL Agg'!A108</f>
        <v>39600</v>
      </c>
      <c r="B104" s="5">
        <f>'DLX - EMPL'!H109</f>
        <v>1160</v>
      </c>
      <c r="C104" s="5">
        <f>'DLX - EMPL'!AX109</f>
        <v>20414</v>
      </c>
      <c r="D104">
        <f>'DLX - EMPL'!AJ109</f>
        <v>5.7</v>
      </c>
      <c r="E104" s="5">
        <f>'DLX - EMPL'!J109</f>
        <v>329</v>
      </c>
      <c r="F104" s="5">
        <f>'DLX - EMPL'!AZ109</f>
        <v>8138</v>
      </c>
      <c r="G104">
        <f>'DLX - EMPL'!AL109</f>
        <v>5.0999999999999996</v>
      </c>
      <c r="H104" s="4">
        <f t="shared" si="2"/>
        <v>5.5308911154755167</v>
      </c>
    </row>
    <row r="105" spans="1:8" x14ac:dyDescent="0.25">
      <c r="A105" s="7">
        <f>'Plumbing - EMPL Agg'!A109</f>
        <v>39630</v>
      </c>
      <c r="B105" s="5">
        <f>'DLX - EMPL'!H110</f>
        <v>1329</v>
      </c>
      <c r="C105" s="5">
        <f>'DLX - EMPL'!AX110</f>
        <v>20300</v>
      </c>
      <c r="D105">
        <f>'DLX - EMPL'!AJ110</f>
        <v>6.5</v>
      </c>
      <c r="E105" s="5">
        <f>'DLX - EMPL'!J110</f>
        <v>359</v>
      </c>
      <c r="F105" s="5">
        <f>'DLX - EMPL'!AZ110</f>
        <v>8131</v>
      </c>
      <c r="G105">
        <f>'DLX - EMPL'!AL110</f>
        <v>5.7</v>
      </c>
      <c r="H105" s="4">
        <f t="shared" si="2"/>
        <v>6.2744945051296526</v>
      </c>
    </row>
    <row r="106" spans="1:8" x14ac:dyDescent="0.25">
      <c r="A106" s="7">
        <f>'Plumbing - EMPL Agg'!A110</f>
        <v>39661</v>
      </c>
      <c r="B106" s="5">
        <f>'DLX - EMPL'!H111</f>
        <v>1366</v>
      </c>
      <c r="C106" s="5">
        <f>'DLX - EMPL'!AX111</f>
        <v>20391</v>
      </c>
      <c r="D106">
        <f>'DLX - EMPL'!AJ111</f>
        <v>6.6</v>
      </c>
      <c r="E106" s="5">
        <f>'DLX - EMPL'!J111</f>
        <v>309</v>
      </c>
      <c r="F106" s="5">
        <f>'DLX - EMPL'!AZ111</f>
        <v>7583</v>
      </c>
      <c r="G106">
        <f>'DLX - EMPL'!AL111</f>
        <v>5.2</v>
      </c>
      <c r="H106" s="4">
        <f t="shared" si="2"/>
        <v>6.2273466221457712</v>
      </c>
    </row>
    <row r="107" spans="1:8" x14ac:dyDescent="0.25">
      <c r="A107" s="7">
        <f>'Plumbing - EMPL Agg'!A111</f>
        <v>39692</v>
      </c>
      <c r="B107" s="5">
        <f>'DLX - EMPL'!H112</f>
        <v>1277</v>
      </c>
      <c r="C107" s="5">
        <f>'DLX - EMPL'!AX112</f>
        <v>20545</v>
      </c>
      <c r="D107">
        <f>'DLX - EMPL'!AJ112</f>
        <v>6.2</v>
      </c>
      <c r="E107" s="5">
        <f>'DLX - EMPL'!J112</f>
        <v>337</v>
      </c>
      <c r="F107" s="5">
        <f>'DLX - EMPL'!AZ112</f>
        <v>7282</v>
      </c>
      <c r="G107">
        <f>'DLX - EMPL'!AL112</f>
        <v>5.8</v>
      </c>
      <c r="H107" s="4">
        <f t="shared" si="2"/>
        <v>6.0964844944125529</v>
      </c>
    </row>
    <row r="108" spans="1:8" x14ac:dyDescent="0.25">
      <c r="A108" s="7">
        <f>'Plumbing - EMPL Agg'!A112</f>
        <v>39722</v>
      </c>
      <c r="B108" s="5">
        <f>'DLX - EMPL'!H113</f>
        <v>1313</v>
      </c>
      <c r="C108" s="5">
        <f>'DLX - EMPL'!AX113</f>
        <v>20689</v>
      </c>
      <c r="D108">
        <f>'DLX - EMPL'!AJ113</f>
        <v>6.3</v>
      </c>
      <c r="E108" s="5">
        <f>'DLX - EMPL'!J113</f>
        <v>316</v>
      </c>
      <c r="F108" s="5">
        <f>'DLX - EMPL'!AZ113</f>
        <v>7054</v>
      </c>
      <c r="G108">
        <f>'DLX - EMPL'!AL113</f>
        <v>5.7</v>
      </c>
      <c r="H108" s="4">
        <f t="shared" si="2"/>
        <v>6.1494484543102272</v>
      </c>
    </row>
    <row r="109" spans="1:8" x14ac:dyDescent="0.25">
      <c r="A109" s="7">
        <f>'Plumbing - EMPL Agg'!A113</f>
        <v>39753</v>
      </c>
      <c r="B109" s="5">
        <f>'DLX - EMPL'!H114</f>
        <v>1397</v>
      </c>
      <c r="C109" s="5">
        <f>'DLX - EMPL'!AX114</f>
        <v>20625</v>
      </c>
      <c r="D109">
        <f>'DLX - EMPL'!AJ114</f>
        <v>6.7</v>
      </c>
      <c r="E109" s="5">
        <f>'DLX - EMPL'!J114</f>
        <v>331</v>
      </c>
      <c r="F109" s="5">
        <f>'DLX - EMPL'!AZ114</f>
        <v>7231</v>
      </c>
      <c r="G109">
        <f>'DLX - EMPL'!AL114</f>
        <v>5.8</v>
      </c>
      <c r="H109" s="4">
        <f t="shared" si="2"/>
        <v>6.4699499729583563</v>
      </c>
    </row>
    <row r="110" spans="1:8" x14ac:dyDescent="0.25">
      <c r="A110" s="7">
        <f>'Plumbing - EMPL Agg'!A114</f>
        <v>39783</v>
      </c>
      <c r="B110" s="5">
        <f>'DLX - EMPL'!H115</f>
        <v>1535</v>
      </c>
      <c r="C110" s="5">
        <f>'DLX - EMPL'!AX115</f>
        <v>20836</v>
      </c>
      <c r="D110">
        <f>'DLX - EMPL'!AJ115</f>
        <v>7.2</v>
      </c>
      <c r="E110" s="5">
        <f>'DLX - EMPL'!J115</f>
        <v>421</v>
      </c>
      <c r="F110" s="5">
        <f>'DLX - EMPL'!AZ115</f>
        <v>7840</v>
      </c>
      <c r="G110">
        <f>'DLX - EMPL'!AL115</f>
        <v>6.7</v>
      </c>
      <c r="H110" s="4">
        <f t="shared" si="2"/>
        <v>7.0651573517889794</v>
      </c>
    </row>
    <row r="111" spans="1:8" x14ac:dyDescent="0.25">
      <c r="A111" s="7">
        <f>'Plumbing - EMPL Agg'!A115</f>
        <v>39814</v>
      </c>
      <c r="B111" s="5">
        <f>'DLX - EMPL'!H116</f>
        <v>1794</v>
      </c>
      <c r="C111" s="5">
        <f>'DLX - EMPL'!AX116</f>
        <v>19826</v>
      </c>
      <c r="D111">
        <f>'DLX - EMPL'!AJ116</f>
        <v>8.6999999999999993</v>
      </c>
      <c r="E111" s="5">
        <f>'DLX - EMPL'!J116</f>
        <v>522</v>
      </c>
      <c r="F111" s="5">
        <f>'DLX - EMPL'!AZ116</f>
        <v>7525</v>
      </c>
      <c r="G111">
        <f>'DLX - EMPL'!AL116</f>
        <v>8.4</v>
      </c>
      <c r="H111" s="4">
        <f t="shared" si="2"/>
        <v>8.6186267570027297</v>
      </c>
    </row>
    <row r="112" spans="1:8" x14ac:dyDescent="0.25">
      <c r="A112" s="7">
        <f>'Plumbing - EMPL Agg'!A116</f>
        <v>39845</v>
      </c>
      <c r="B112" s="5">
        <f>'DLX - EMPL'!H117</f>
        <v>1847</v>
      </c>
      <c r="C112" s="5">
        <f>'DLX - EMPL'!AX117</f>
        <v>19913</v>
      </c>
      <c r="D112">
        <f>'DLX - EMPL'!AJ117</f>
        <v>8.9</v>
      </c>
      <c r="E112" s="5">
        <f>'DLX - EMPL'!J117</f>
        <v>563</v>
      </c>
      <c r="F112" s="5">
        <f>'DLX - EMPL'!AZ117</f>
        <v>7434</v>
      </c>
      <c r="G112">
        <f>'DLX - EMPL'!AL117</f>
        <v>9.1</v>
      </c>
      <c r="H112" s="4">
        <f t="shared" si="2"/>
        <v>8.9537486977853948</v>
      </c>
    </row>
    <row r="113" spans="1:8" x14ac:dyDescent="0.25">
      <c r="A113" s="7">
        <f>'Plumbing - EMPL Agg'!A117</f>
        <v>39873</v>
      </c>
      <c r="B113" s="5">
        <f>'DLX - EMPL'!H118</f>
        <v>1852</v>
      </c>
      <c r="C113" s="5">
        <f>'DLX - EMPL'!AX118</f>
        <v>19842</v>
      </c>
      <c r="D113">
        <f>'DLX - EMPL'!AJ118</f>
        <v>9</v>
      </c>
      <c r="E113" s="5">
        <f>'DLX - EMPL'!J118</f>
        <v>558</v>
      </c>
      <c r="F113" s="5">
        <f>'DLX - EMPL'!AZ118</f>
        <v>7439</v>
      </c>
      <c r="G113">
        <f>'DLX - EMPL'!AL118</f>
        <v>9</v>
      </c>
      <c r="H113" s="4">
        <f t="shared" si="2"/>
        <v>9</v>
      </c>
    </row>
    <row r="114" spans="1:8" x14ac:dyDescent="0.25">
      <c r="A114" s="7">
        <f>'Plumbing - EMPL Agg'!A118</f>
        <v>39904</v>
      </c>
      <c r="B114" s="5">
        <f>'DLX - EMPL'!H119</f>
        <v>1833</v>
      </c>
      <c r="C114" s="5">
        <f>'DLX - EMPL'!AX119</f>
        <v>19516</v>
      </c>
      <c r="D114">
        <f>'DLX - EMPL'!AJ119</f>
        <v>9</v>
      </c>
      <c r="E114" s="5">
        <f>'DLX - EMPL'!J119</f>
        <v>541</v>
      </c>
      <c r="F114" s="5">
        <f>'DLX - EMPL'!AZ119</f>
        <v>7304</v>
      </c>
      <c r="G114">
        <f>'DLX - EMPL'!AL119</f>
        <v>9</v>
      </c>
      <c r="H114" s="4">
        <f t="shared" si="2"/>
        <v>9</v>
      </c>
    </row>
    <row r="115" spans="1:8" x14ac:dyDescent="0.25">
      <c r="A115" s="7">
        <f>'Plumbing - EMPL Agg'!A119</f>
        <v>39934</v>
      </c>
      <c r="B115" s="5">
        <f>'DLX - EMPL'!H120</f>
        <v>1835</v>
      </c>
      <c r="C115" s="5">
        <f>'DLX - EMPL'!AX120</f>
        <v>19701</v>
      </c>
      <c r="D115">
        <f>'DLX - EMPL'!AJ120</f>
        <v>9</v>
      </c>
      <c r="E115" s="5">
        <f>'DLX - EMPL'!J120</f>
        <v>506</v>
      </c>
      <c r="F115" s="5">
        <f>'DLX - EMPL'!AZ120</f>
        <v>7400</v>
      </c>
      <c r="G115">
        <f>'DLX - EMPL'!AL120</f>
        <v>8.5</v>
      </c>
      <c r="H115" s="4">
        <f t="shared" si="2"/>
        <v>8.8657360233679778</v>
      </c>
    </row>
    <row r="116" spans="1:8" x14ac:dyDescent="0.25">
      <c r="A116" s="7">
        <f>'Plumbing - EMPL Agg'!A120</f>
        <v>39965</v>
      </c>
      <c r="B116" s="5">
        <f>'DLX - EMPL'!H121</f>
        <v>1863</v>
      </c>
      <c r="C116" s="5">
        <f>'DLX - EMPL'!AX121</f>
        <v>19830</v>
      </c>
      <c r="D116">
        <f>'DLX - EMPL'!AJ121</f>
        <v>9.1</v>
      </c>
      <c r="E116" s="5">
        <f>'DLX - EMPL'!J121</f>
        <v>499</v>
      </c>
      <c r="F116" s="5">
        <f>'DLX - EMPL'!AZ121</f>
        <v>7417</v>
      </c>
      <c r="G116">
        <f>'DLX - EMPL'!AL121</f>
        <v>8.4</v>
      </c>
      <c r="H116" s="4">
        <f t="shared" si="2"/>
        <v>8.9128541997365662</v>
      </c>
    </row>
    <row r="117" spans="1:8" x14ac:dyDescent="0.25">
      <c r="A117" s="7">
        <f>'Plumbing - EMPL Agg'!A121</f>
        <v>39995</v>
      </c>
      <c r="B117" s="5">
        <f>'DLX - EMPL'!H122</f>
        <v>1854</v>
      </c>
      <c r="C117" s="5">
        <f>'DLX - EMPL'!AX122</f>
        <v>19813</v>
      </c>
      <c r="D117">
        <f>'DLX - EMPL'!AJ122</f>
        <v>9</v>
      </c>
      <c r="E117" s="5">
        <f>'DLX - EMPL'!J122</f>
        <v>511</v>
      </c>
      <c r="F117" s="5">
        <f>'DLX - EMPL'!AZ122</f>
        <v>7304</v>
      </c>
      <c r="G117">
        <f>'DLX - EMPL'!AL122</f>
        <v>8.8000000000000007</v>
      </c>
      <c r="H117" s="4">
        <f t="shared" si="2"/>
        <v>8.9469846007733533</v>
      </c>
    </row>
    <row r="118" spans="1:8" x14ac:dyDescent="0.25">
      <c r="A118" s="7">
        <f>'Plumbing - EMPL Agg'!A122</f>
        <v>40026</v>
      </c>
      <c r="B118" s="5">
        <f>'DLX - EMPL'!H123</f>
        <v>1794</v>
      </c>
      <c r="C118" s="5">
        <f>'DLX - EMPL'!AX123</f>
        <v>19699</v>
      </c>
      <c r="D118">
        <f>'DLX - EMPL'!AJ123</f>
        <v>8.8000000000000007</v>
      </c>
      <c r="E118" s="5">
        <f>'DLX - EMPL'!J123</f>
        <v>547</v>
      </c>
      <c r="F118" s="5">
        <f>'DLX - EMPL'!AZ123</f>
        <v>7030</v>
      </c>
      <c r="G118">
        <f>'DLX - EMPL'!AL123</f>
        <v>9.8000000000000007</v>
      </c>
      <c r="H118" s="4">
        <f t="shared" si="2"/>
        <v>9.0606467148262819</v>
      </c>
    </row>
    <row r="119" spans="1:8" x14ac:dyDescent="0.25">
      <c r="A119" s="7">
        <f>'Plumbing - EMPL Agg'!A123</f>
        <v>40057</v>
      </c>
      <c r="B119" s="5">
        <f>'DLX - EMPL'!H124</f>
        <v>1809</v>
      </c>
      <c r="C119" s="5">
        <f>'DLX - EMPL'!AX124</f>
        <v>19423</v>
      </c>
      <c r="D119">
        <f>'DLX - EMPL'!AJ124</f>
        <v>9</v>
      </c>
      <c r="E119" s="5">
        <f>'DLX - EMPL'!J124</f>
        <v>538</v>
      </c>
      <c r="F119" s="5">
        <f>'DLX - EMPL'!AZ124</f>
        <v>6999</v>
      </c>
      <c r="G119">
        <f>'DLX - EMPL'!AL124</f>
        <v>9.5</v>
      </c>
      <c r="H119" s="4">
        <f t="shared" si="2"/>
        <v>9.1309916924467309</v>
      </c>
    </row>
    <row r="120" spans="1:8" x14ac:dyDescent="0.25">
      <c r="A120" s="7">
        <f>'Plumbing - EMPL Agg'!A124</f>
        <v>40087</v>
      </c>
      <c r="B120" s="5">
        <f>'DLX - EMPL'!H125</f>
        <v>1919</v>
      </c>
      <c r="C120" s="5">
        <f>'DLX - EMPL'!AX125</f>
        <v>19276</v>
      </c>
      <c r="D120">
        <f>'DLX - EMPL'!AJ125</f>
        <v>9.6</v>
      </c>
      <c r="E120" s="5">
        <f>'DLX - EMPL'!J125</f>
        <v>480</v>
      </c>
      <c r="F120" s="5">
        <f>'DLX - EMPL'!AZ125</f>
        <v>6911</v>
      </c>
      <c r="G120">
        <f>'DLX - EMPL'!AL125</f>
        <v>8.6</v>
      </c>
      <c r="H120" s="4">
        <f t="shared" si="2"/>
        <v>9.3414468621003284</v>
      </c>
    </row>
    <row r="121" spans="1:8" x14ac:dyDescent="0.25">
      <c r="A121" s="7">
        <f>'Plumbing - EMPL Agg'!A125</f>
        <v>40118</v>
      </c>
      <c r="B121" s="5">
        <f>'DLX - EMPL'!H126</f>
        <v>1879</v>
      </c>
      <c r="C121" s="5">
        <f>'DLX - EMPL'!AX126</f>
        <v>19674</v>
      </c>
      <c r="D121">
        <f>'DLX - EMPL'!AJ126</f>
        <v>9.1999999999999993</v>
      </c>
      <c r="E121" s="5">
        <f>'DLX - EMPL'!J126</f>
        <v>493</v>
      </c>
      <c r="F121" s="5">
        <f>'DLX - EMPL'!AZ126</f>
        <v>7065</v>
      </c>
      <c r="G121">
        <f>'DLX - EMPL'!AL126</f>
        <v>8.5</v>
      </c>
      <c r="H121" s="4">
        <f t="shared" si="2"/>
        <v>9.0182611384012912</v>
      </c>
    </row>
    <row r="122" spans="1:8" x14ac:dyDescent="0.25">
      <c r="A122" s="7">
        <f>'Plumbing - EMPL Agg'!A126</f>
        <v>40148</v>
      </c>
      <c r="B122" s="5">
        <f>'DLX - EMPL'!H127</f>
        <v>1851</v>
      </c>
      <c r="C122" s="5">
        <f>'DLX - EMPL'!AX127</f>
        <v>19697</v>
      </c>
      <c r="D122">
        <f>'DLX - EMPL'!AJ127</f>
        <v>9.1</v>
      </c>
      <c r="E122" s="5">
        <f>'DLX - EMPL'!J127</f>
        <v>539</v>
      </c>
      <c r="F122" s="5">
        <f>'DLX - EMPL'!AZ127</f>
        <v>7113</v>
      </c>
      <c r="G122">
        <f>'DLX - EMPL'!AL127</f>
        <v>9</v>
      </c>
      <c r="H122" s="4">
        <f t="shared" si="2"/>
        <v>9.0737945205479456</v>
      </c>
    </row>
    <row r="123" spans="1:8" x14ac:dyDescent="0.25">
      <c r="A123" s="7">
        <f>'Plumbing - EMPL Agg'!A127</f>
        <v>40179</v>
      </c>
      <c r="B123" s="5">
        <f>'DLX - EMPL'!H128</f>
        <v>2154</v>
      </c>
      <c r="C123" s="5">
        <f>'DLX - EMPL'!AX128</f>
        <v>19441</v>
      </c>
      <c r="D123">
        <f>'DLX - EMPL'!AJ128</f>
        <v>10.5</v>
      </c>
      <c r="E123" s="5">
        <f>'DLX - EMPL'!J128</f>
        <v>657</v>
      </c>
      <c r="F123" s="5">
        <f>'DLX - EMPL'!AZ128</f>
        <v>6903</v>
      </c>
      <c r="G123">
        <f>'DLX - EMPL'!AL128</f>
        <v>11.3</v>
      </c>
      <c r="H123" s="4">
        <f t="shared" si="2"/>
        <v>10.707442977190876</v>
      </c>
    </row>
    <row r="124" spans="1:8" x14ac:dyDescent="0.25">
      <c r="A124" s="7">
        <f>'Plumbing - EMPL Agg'!A128</f>
        <v>40210</v>
      </c>
      <c r="B124" s="5">
        <f>'DLX - EMPL'!H129</f>
        <v>2071</v>
      </c>
      <c r="C124" s="5">
        <f>'DLX - EMPL'!AX129</f>
        <v>19558</v>
      </c>
      <c r="D124">
        <f>'DLX - EMPL'!AJ129</f>
        <v>10</v>
      </c>
      <c r="E124" s="5">
        <f>'DLX - EMPL'!J129</f>
        <v>591</v>
      </c>
      <c r="F124" s="5">
        <f>'DLX - EMPL'!AZ129</f>
        <v>6895</v>
      </c>
      <c r="G124">
        <f>'DLX - EMPL'!AL129</f>
        <v>10.5</v>
      </c>
      <c r="H124" s="4">
        <f t="shared" si="2"/>
        <v>10.128559161944015</v>
      </c>
    </row>
    <row r="125" spans="1:8" x14ac:dyDescent="0.25">
      <c r="A125" s="7">
        <f>'Plumbing - EMPL Agg'!A129</f>
        <v>40238</v>
      </c>
      <c r="B125" s="5">
        <f>'DLX - EMPL'!H130</f>
        <v>2097</v>
      </c>
      <c r="C125" s="5">
        <f>'DLX - EMPL'!AX130</f>
        <v>19759</v>
      </c>
      <c r="D125">
        <f>'DLX - EMPL'!AJ130</f>
        <v>10.1</v>
      </c>
      <c r="E125" s="5">
        <f>'DLX - EMPL'!J130</f>
        <v>569</v>
      </c>
      <c r="F125" s="5">
        <f>'DLX - EMPL'!AZ130</f>
        <v>7098</v>
      </c>
      <c r="G125">
        <f>'DLX - EMPL'!AL130</f>
        <v>9.6999999999999993</v>
      </c>
      <c r="H125" s="4">
        <f t="shared" si="2"/>
        <v>9.9961216678521829</v>
      </c>
    </row>
    <row r="126" spans="1:8" x14ac:dyDescent="0.25">
      <c r="A126" s="7">
        <f>'Plumbing - EMPL Agg'!A130</f>
        <v>40269</v>
      </c>
      <c r="B126" s="5">
        <f>'DLX - EMPL'!H131</f>
        <v>1967</v>
      </c>
      <c r="C126" s="5">
        <f>'DLX - EMPL'!AX131</f>
        <v>19852</v>
      </c>
      <c r="D126">
        <f>'DLX - EMPL'!AJ131</f>
        <v>9.5</v>
      </c>
      <c r="E126" s="5">
        <f>'DLX - EMPL'!J131</f>
        <v>530</v>
      </c>
      <c r="F126" s="5">
        <f>'DLX - EMPL'!AZ131</f>
        <v>7172</v>
      </c>
      <c r="G126">
        <f>'DLX - EMPL'!AL131</f>
        <v>9.1</v>
      </c>
      <c r="H126" s="4">
        <f t="shared" si="2"/>
        <v>9.3956403915856512</v>
      </c>
    </row>
    <row r="127" spans="1:8" x14ac:dyDescent="0.25">
      <c r="A127" s="7">
        <f>'Plumbing - EMPL Agg'!A131</f>
        <v>40299</v>
      </c>
      <c r="B127" s="5">
        <f>'DLX - EMPL'!H132</f>
        <v>1998</v>
      </c>
      <c r="C127" s="5">
        <f>'DLX - EMPL'!AX132</f>
        <v>19538</v>
      </c>
      <c r="D127">
        <f>'DLX - EMPL'!AJ132</f>
        <v>9.8000000000000007</v>
      </c>
      <c r="E127" s="5">
        <f>'DLX - EMPL'!J132</f>
        <v>461</v>
      </c>
      <c r="F127" s="5">
        <f>'DLX - EMPL'!AZ132</f>
        <v>7324</v>
      </c>
      <c r="G127">
        <f>'DLX - EMPL'!AL132</f>
        <v>7.8</v>
      </c>
      <c r="H127" s="4">
        <f t="shared" si="2"/>
        <v>9.2689812762184118</v>
      </c>
    </row>
    <row r="128" spans="1:8" x14ac:dyDescent="0.25">
      <c r="A128" s="7">
        <f>'Plumbing - EMPL Agg'!A132</f>
        <v>40330</v>
      </c>
      <c r="B128" s="5">
        <f>'DLX - EMPL'!H133</f>
        <v>1900</v>
      </c>
      <c r="C128" s="5">
        <f>'DLX - EMPL'!AX133</f>
        <v>19718</v>
      </c>
      <c r="D128">
        <f>'DLX - EMPL'!AJ133</f>
        <v>9.3000000000000007</v>
      </c>
      <c r="E128" s="5">
        <f>'DLX - EMPL'!J133</f>
        <v>434</v>
      </c>
      <c r="F128" s="5">
        <f>'DLX - EMPL'!AZ133</f>
        <v>7412</v>
      </c>
      <c r="G128">
        <f>'DLX - EMPL'!AL133</f>
        <v>7.2</v>
      </c>
      <c r="H128" s="4">
        <f t="shared" si="2"/>
        <v>8.7407887591637259</v>
      </c>
    </row>
    <row r="129" spans="1:8" x14ac:dyDescent="0.25">
      <c r="A129" s="7">
        <f>'Plumbing - EMPL Agg'!A133</f>
        <v>40360</v>
      </c>
      <c r="B129" s="5">
        <f>'DLX - EMPL'!H134</f>
        <v>2023</v>
      </c>
      <c r="C129" s="5">
        <f>'DLX - EMPL'!AX134</f>
        <v>19594</v>
      </c>
      <c r="D129">
        <f>'DLX - EMPL'!AJ134</f>
        <v>9.8000000000000007</v>
      </c>
      <c r="E129" s="5">
        <f>'DLX - EMPL'!J134</f>
        <v>537</v>
      </c>
      <c r="F129" s="5">
        <f>'DLX - EMPL'!AZ134</f>
        <v>7112</v>
      </c>
      <c r="G129">
        <f>'DLX - EMPL'!AL134</f>
        <v>9.1999999999999993</v>
      </c>
      <c r="H129" s="4">
        <f t="shared" si="2"/>
        <v>9.6431832160185884</v>
      </c>
    </row>
    <row r="130" spans="1:8" x14ac:dyDescent="0.25">
      <c r="A130" s="7">
        <f>'Plumbing - EMPL Agg'!A134</f>
        <v>40391</v>
      </c>
      <c r="B130" s="5">
        <f>'DLX - EMPL'!H135</f>
        <v>1909</v>
      </c>
      <c r="C130" s="5">
        <f>'DLX - EMPL'!AX135</f>
        <v>19652</v>
      </c>
      <c r="D130">
        <f>'DLX - EMPL'!AJ135</f>
        <v>9.3000000000000007</v>
      </c>
      <c r="E130" s="5">
        <f>'DLX - EMPL'!J135</f>
        <v>440</v>
      </c>
      <c r="F130" s="5">
        <f>'DLX - EMPL'!AZ135</f>
        <v>7362</v>
      </c>
      <c r="G130">
        <f>'DLX - EMPL'!AL135</f>
        <v>7.3</v>
      </c>
      <c r="H130" s="4">
        <f t="shared" si="2"/>
        <v>8.7685829104655522</v>
      </c>
    </row>
    <row r="131" spans="1:8" x14ac:dyDescent="0.25">
      <c r="A131" s="7">
        <f>'Plumbing - EMPL Agg'!A135</f>
        <v>40422</v>
      </c>
      <c r="B131" s="5">
        <f>'DLX - EMPL'!H136</f>
        <v>1962</v>
      </c>
      <c r="C131" s="5">
        <f>'DLX - EMPL'!AX136</f>
        <v>19718</v>
      </c>
      <c r="D131">
        <f>'DLX - EMPL'!AJ136</f>
        <v>9.6</v>
      </c>
      <c r="E131" s="5">
        <f>'DLX - EMPL'!J136</f>
        <v>418</v>
      </c>
      <c r="F131" s="5">
        <f>'DLX - EMPL'!AZ136</f>
        <v>7228</v>
      </c>
      <c r="G131">
        <f>'DLX - EMPL'!AL136</f>
        <v>7.1</v>
      </c>
      <c r="H131" s="4">
        <f t="shared" si="2"/>
        <v>8.9481893200572866</v>
      </c>
    </row>
    <row r="132" spans="1:8" x14ac:dyDescent="0.25">
      <c r="A132" s="7">
        <f>'Plumbing - EMPL Agg'!A136</f>
        <v>40452</v>
      </c>
      <c r="B132" s="5">
        <f>'DLX - EMPL'!H137</f>
        <v>1888</v>
      </c>
      <c r="C132" s="5">
        <f>'DLX - EMPL'!AX137</f>
        <v>19737</v>
      </c>
      <c r="D132">
        <f>'DLX - EMPL'!AJ137</f>
        <v>9.1999999999999993</v>
      </c>
      <c r="E132" s="5">
        <f>'DLX - EMPL'!J137</f>
        <v>404</v>
      </c>
      <c r="F132" s="5">
        <f>'DLX - EMPL'!AZ137</f>
        <v>7183</v>
      </c>
      <c r="G132">
        <f>'DLX - EMPL'!AL137</f>
        <v>6.9</v>
      </c>
      <c r="H132" s="4">
        <f t="shared" ref="H132:H194" si="3">((B132+C132)*D132+(E132+F132)*G132)/(B132+C132+E132+F132)</f>
        <v>8.6026393263042582</v>
      </c>
    </row>
    <row r="133" spans="1:8" x14ac:dyDescent="0.25">
      <c r="A133" s="7">
        <f>'Plumbing - EMPL Agg'!A137</f>
        <v>40483</v>
      </c>
      <c r="B133" s="5">
        <f>'DLX - EMPL'!H138</f>
        <v>1883</v>
      </c>
      <c r="C133" s="5">
        <f>'DLX - EMPL'!AX138</f>
        <v>20237</v>
      </c>
      <c r="D133">
        <f>'DLX - EMPL'!AJ138</f>
        <v>9</v>
      </c>
      <c r="E133" s="5">
        <f>'DLX - EMPL'!J138</f>
        <v>434</v>
      </c>
      <c r="F133" s="5">
        <f>'DLX - EMPL'!AZ138</f>
        <v>6972</v>
      </c>
      <c r="G133">
        <f>'DLX - EMPL'!AL138</f>
        <v>7.6</v>
      </c>
      <c r="H133" s="4">
        <f t="shared" si="3"/>
        <v>8.6488383119962062</v>
      </c>
    </row>
    <row r="134" spans="1:8" x14ac:dyDescent="0.25">
      <c r="A134" s="7">
        <f>'Plumbing - EMPL Agg'!A138</f>
        <v>40513</v>
      </c>
      <c r="B134" s="5">
        <f>'DLX - EMPL'!H139</f>
        <v>1698</v>
      </c>
      <c r="C134" s="5">
        <f>'DLX - EMPL'!AX139</f>
        <v>20071</v>
      </c>
      <c r="D134">
        <f>'DLX - EMPL'!AJ139</f>
        <v>8.1999999999999993</v>
      </c>
      <c r="E134" s="5">
        <f>'DLX - EMPL'!J139</f>
        <v>428</v>
      </c>
      <c r="F134" s="5">
        <f>'DLX - EMPL'!AZ139</f>
        <v>6943</v>
      </c>
      <c r="G134">
        <f>'DLX - EMPL'!AL139</f>
        <v>7.4</v>
      </c>
      <c r="H134" s="4">
        <f t="shared" si="3"/>
        <v>7.997638984214138</v>
      </c>
    </row>
    <row r="135" spans="1:8" x14ac:dyDescent="0.25">
      <c r="A135" s="7">
        <f>'Plumbing - EMPL Agg'!A139</f>
        <v>40544</v>
      </c>
      <c r="B135" s="5">
        <f>'DLX - EMPL'!H140</f>
        <v>1866</v>
      </c>
      <c r="C135" s="5">
        <f>'DLX - EMPL'!AX140</f>
        <v>19851</v>
      </c>
      <c r="D135">
        <f>'DLX - EMPL'!AJ140</f>
        <v>9.1</v>
      </c>
      <c r="E135" s="5">
        <f>'DLX - EMPL'!J140</f>
        <v>498</v>
      </c>
      <c r="F135" s="5">
        <f>'DLX - EMPL'!AZ140</f>
        <v>6909</v>
      </c>
      <c r="G135">
        <f>'DLX - EMPL'!AL140</f>
        <v>8.8000000000000007</v>
      </c>
      <c r="H135" s="4">
        <f t="shared" si="3"/>
        <v>9.023702101359703</v>
      </c>
    </row>
    <row r="136" spans="1:8" x14ac:dyDescent="0.25">
      <c r="A136" s="7">
        <f>'Plumbing - EMPL Agg'!A140</f>
        <v>40575</v>
      </c>
      <c r="B136" s="5">
        <f>'DLX - EMPL'!H141</f>
        <v>1889</v>
      </c>
      <c r="C136" s="5">
        <f>'DLX - EMPL'!AX141</f>
        <v>19792</v>
      </c>
      <c r="D136">
        <f>'DLX - EMPL'!AJ141</f>
        <v>9.1999999999999993</v>
      </c>
      <c r="E136" s="5">
        <f>'DLX - EMPL'!J141</f>
        <v>499</v>
      </c>
      <c r="F136" s="5">
        <f>'DLX - EMPL'!AZ141</f>
        <v>6786</v>
      </c>
      <c r="G136">
        <f>'DLX - EMPL'!AL141</f>
        <v>9</v>
      </c>
      <c r="H136" s="4">
        <f t="shared" si="3"/>
        <v>9.1496996478630095</v>
      </c>
    </row>
    <row r="137" spans="1:8" x14ac:dyDescent="0.25">
      <c r="A137" s="7">
        <f>'Plumbing - EMPL Agg'!A141</f>
        <v>40603</v>
      </c>
      <c r="B137" s="5">
        <f>'DLX - EMPL'!H142</f>
        <v>1796</v>
      </c>
      <c r="C137" s="5">
        <f>'DLX - EMPL'!AX142</f>
        <v>19542</v>
      </c>
      <c r="D137">
        <f>'DLX - EMPL'!AJ142</f>
        <v>8.8000000000000007</v>
      </c>
      <c r="E137" s="5">
        <f>'DLX - EMPL'!J142</f>
        <v>562</v>
      </c>
      <c r="F137" s="5">
        <f>'DLX - EMPL'!AZ142</f>
        <v>7042</v>
      </c>
      <c r="G137">
        <f>'DLX - EMPL'!AL142</f>
        <v>9.6</v>
      </c>
      <c r="H137" s="4">
        <f t="shared" si="3"/>
        <v>9.010185889019418</v>
      </c>
    </row>
    <row r="138" spans="1:8" x14ac:dyDescent="0.25">
      <c r="A138" s="7">
        <f>'Plumbing - EMPL Agg'!A142</f>
        <v>40634</v>
      </c>
      <c r="B138" s="5">
        <f>'DLX - EMPL'!H143</f>
        <v>1776</v>
      </c>
      <c r="C138" s="5">
        <f>'DLX - EMPL'!AX143</f>
        <v>19534</v>
      </c>
      <c r="D138">
        <f>'DLX - EMPL'!AJ143</f>
        <v>8.8000000000000007</v>
      </c>
      <c r="E138" s="5">
        <f>'DLX - EMPL'!J143</f>
        <v>500</v>
      </c>
      <c r="F138" s="5">
        <f>'DLX - EMPL'!AZ143</f>
        <v>7195</v>
      </c>
      <c r="G138">
        <f>'DLX - EMPL'!AL143</f>
        <v>8.4</v>
      </c>
      <c r="H138" s="4">
        <f t="shared" si="3"/>
        <v>8.6938803654542323</v>
      </c>
    </row>
    <row r="139" spans="1:8" x14ac:dyDescent="0.25">
      <c r="A139" s="7">
        <f>'Plumbing - EMPL Agg'!A143</f>
        <v>40664</v>
      </c>
      <c r="B139" s="5">
        <f>'DLX - EMPL'!H144</f>
        <v>1845</v>
      </c>
      <c r="C139" s="5">
        <f>'DLX - EMPL'!AX144</f>
        <v>19606</v>
      </c>
      <c r="D139">
        <f>'DLX - EMPL'!AJ144</f>
        <v>9</v>
      </c>
      <c r="E139" s="5">
        <f>'DLX - EMPL'!J144</f>
        <v>483</v>
      </c>
      <c r="F139" s="5">
        <f>'DLX - EMPL'!AZ144</f>
        <v>7349</v>
      </c>
      <c r="G139">
        <f>'DLX - EMPL'!AL144</f>
        <v>8</v>
      </c>
      <c r="H139" s="4">
        <f t="shared" si="3"/>
        <v>8.7325410647816142</v>
      </c>
    </row>
    <row r="140" spans="1:8" x14ac:dyDescent="0.25">
      <c r="A140" s="7">
        <f>'Plumbing - EMPL Agg'!A144</f>
        <v>40695</v>
      </c>
      <c r="B140" s="5">
        <f>'DLX - EMPL'!H145</f>
        <v>1995</v>
      </c>
      <c r="C140" s="5">
        <f>'DLX - EMPL'!AX145</f>
        <v>19557</v>
      </c>
      <c r="D140">
        <f>'DLX - EMPL'!AJ145</f>
        <v>9.6999999999999993</v>
      </c>
      <c r="E140" s="5">
        <f>'DLX - EMPL'!J145</f>
        <v>504</v>
      </c>
      <c r="F140" s="5">
        <f>'DLX - EMPL'!AZ145</f>
        <v>7434</v>
      </c>
      <c r="G140">
        <f>'DLX - EMPL'!AL145</f>
        <v>8.1999999999999993</v>
      </c>
      <c r="H140" s="4">
        <f t="shared" si="3"/>
        <v>9.2962360122075278</v>
      </c>
    </row>
    <row r="141" spans="1:8" x14ac:dyDescent="0.25">
      <c r="A141" s="7">
        <f>'Plumbing - EMPL Agg'!A145</f>
        <v>40725</v>
      </c>
      <c r="B141" s="5">
        <f>'DLX - EMPL'!H146</f>
        <v>1916</v>
      </c>
      <c r="C141" s="5">
        <f>'DLX - EMPL'!AX146</f>
        <v>19604</v>
      </c>
      <c r="D141">
        <f>'DLX - EMPL'!AJ146</f>
        <v>9.4</v>
      </c>
      <c r="E141" s="5">
        <f>'DLX - EMPL'!J146</f>
        <v>486</v>
      </c>
      <c r="F141" s="5">
        <f>'DLX - EMPL'!AZ146</f>
        <v>7572</v>
      </c>
      <c r="G141">
        <f>'DLX - EMPL'!AL146</f>
        <v>7.8</v>
      </c>
      <c r="H141" s="4">
        <f t="shared" si="3"/>
        <v>8.9641084589897897</v>
      </c>
    </row>
    <row r="142" spans="1:8" x14ac:dyDescent="0.25">
      <c r="A142" s="7">
        <f>'Plumbing - EMPL Agg'!A146</f>
        <v>40756</v>
      </c>
      <c r="B142" s="5">
        <f>'DLX - EMPL'!H147</f>
        <v>1851</v>
      </c>
      <c r="C142" s="5">
        <f>'DLX - EMPL'!AX147</f>
        <v>19468</v>
      </c>
      <c r="D142">
        <f>'DLX - EMPL'!AJ147</f>
        <v>9.1</v>
      </c>
      <c r="E142" s="5">
        <f>'DLX - EMPL'!J147</f>
        <v>537</v>
      </c>
      <c r="F142" s="5">
        <f>'DLX - EMPL'!AZ147</f>
        <v>7514</v>
      </c>
      <c r="G142">
        <f>'DLX - EMPL'!AL147</f>
        <v>8.6999999999999993</v>
      </c>
      <c r="H142" s="4">
        <f t="shared" si="3"/>
        <v>8.9903506979911469</v>
      </c>
    </row>
    <row r="143" spans="1:8" x14ac:dyDescent="0.25">
      <c r="A143" s="7">
        <f>'Plumbing - EMPL Agg'!A147</f>
        <v>40787</v>
      </c>
      <c r="B143" s="5">
        <f>'DLX - EMPL'!H148</f>
        <v>1882</v>
      </c>
      <c r="C143" s="5">
        <f>'DLX - EMPL'!AX148</f>
        <v>19716</v>
      </c>
      <c r="D143">
        <f>'DLX - EMPL'!AJ148</f>
        <v>9.1999999999999993</v>
      </c>
      <c r="E143" s="5">
        <f>'DLX - EMPL'!J148</f>
        <v>458</v>
      </c>
      <c r="F143" s="5">
        <f>'DLX - EMPL'!AZ148</f>
        <v>7212</v>
      </c>
      <c r="G143">
        <f>'DLX - EMPL'!AL148</f>
        <v>7.8</v>
      </c>
      <c r="H143" s="4">
        <f t="shared" si="3"/>
        <v>8.833114664479977</v>
      </c>
    </row>
    <row r="144" spans="1:8" x14ac:dyDescent="0.25">
      <c r="A144" s="7">
        <f>'Plumbing - EMPL Agg'!A148</f>
        <v>40817</v>
      </c>
      <c r="B144" s="5">
        <f>'DLX - EMPL'!H149</f>
        <v>1764</v>
      </c>
      <c r="C144" s="5">
        <f>'DLX - EMPL'!AX149</f>
        <v>19900</v>
      </c>
      <c r="D144">
        <f>'DLX - EMPL'!AJ149</f>
        <v>8.6</v>
      </c>
      <c r="E144" s="5">
        <f>'DLX - EMPL'!J149</f>
        <v>462</v>
      </c>
      <c r="F144" s="5">
        <f>'DLX - EMPL'!AZ149</f>
        <v>7161</v>
      </c>
      <c r="G144">
        <f>'DLX - EMPL'!AL149</f>
        <v>7.8</v>
      </c>
      <c r="H144" s="4">
        <f t="shared" si="3"/>
        <v>8.3917710929764056</v>
      </c>
    </row>
    <row r="145" spans="1:8" x14ac:dyDescent="0.25">
      <c r="A145" s="7">
        <f>'Plumbing - EMPL Agg'!A149</f>
        <v>40848</v>
      </c>
      <c r="B145" s="5">
        <f>'DLX - EMPL'!H150</f>
        <v>1726</v>
      </c>
      <c r="C145" s="5">
        <f>'DLX - EMPL'!AX150</f>
        <v>20060</v>
      </c>
      <c r="D145">
        <f>'DLX - EMPL'!AJ150</f>
        <v>8.4</v>
      </c>
      <c r="E145" s="5">
        <f>'DLX - EMPL'!J150</f>
        <v>423</v>
      </c>
      <c r="F145" s="5">
        <f>'DLX - EMPL'!AZ150</f>
        <v>7190</v>
      </c>
      <c r="G145">
        <f>'DLX - EMPL'!AL150</f>
        <v>7.2</v>
      </c>
      <c r="H145" s="4">
        <f t="shared" si="3"/>
        <v>8.0892547365556648</v>
      </c>
    </row>
    <row r="146" spans="1:8" x14ac:dyDescent="0.25">
      <c r="A146" s="7">
        <f>'Plumbing - EMPL Agg'!A150</f>
        <v>40878</v>
      </c>
      <c r="B146" s="5">
        <f>'DLX - EMPL'!H151</f>
        <v>1701</v>
      </c>
      <c r="C146" s="5">
        <f>'DLX - EMPL'!AX151</f>
        <v>20079</v>
      </c>
      <c r="D146">
        <f>'DLX - EMPL'!AJ151</f>
        <v>8.1999999999999993</v>
      </c>
      <c r="E146" s="5">
        <f>'DLX - EMPL'!J151</f>
        <v>399</v>
      </c>
      <c r="F146" s="5">
        <f>'DLX - EMPL'!AZ151</f>
        <v>7033</v>
      </c>
      <c r="G146">
        <f>'DLX - EMPL'!AL151</f>
        <v>7</v>
      </c>
      <c r="H146" s="4">
        <f t="shared" si="3"/>
        <v>7.894700807887169</v>
      </c>
    </row>
    <row r="147" spans="1:8" x14ac:dyDescent="0.25">
      <c r="A147" s="7">
        <f>'Plumbing - EMPL Agg'!A151</f>
        <v>40909</v>
      </c>
      <c r="B147" s="5">
        <f>'DLX - EMPL'!H152</f>
        <v>1906</v>
      </c>
      <c r="C147" s="5">
        <f>'DLX - EMPL'!AX152</f>
        <v>19710</v>
      </c>
      <c r="D147">
        <f>'DLX - EMPL'!AJ152</f>
        <v>9.3000000000000007</v>
      </c>
      <c r="E147" s="5">
        <f>'DLX - EMPL'!J152</f>
        <v>400</v>
      </c>
      <c r="F147" s="5">
        <f>'DLX - EMPL'!AZ152</f>
        <v>7047</v>
      </c>
      <c r="G147">
        <f>'DLX - EMPL'!AL152</f>
        <v>7</v>
      </c>
      <c r="H147" s="4">
        <f t="shared" si="3"/>
        <v>8.7106561607542243</v>
      </c>
    </row>
    <row r="148" spans="1:8" x14ac:dyDescent="0.25">
      <c r="A148" s="7">
        <f>'Plumbing - EMPL Agg'!A152</f>
        <v>40940</v>
      </c>
      <c r="B148" s="5">
        <f>'DLX - EMPL'!H153</f>
        <v>1824</v>
      </c>
      <c r="C148" s="5">
        <f>'DLX - EMPL'!AX153</f>
        <v>19540</v>
      </c>
      <c r="D148">
        <f>'DLX - EMPL'!AJ153</f>
        <v>8.9</v>
      </c>
      <c r="E148" s="5">
        <f>'DLX - EMPL'!J153</f>
        <v>440</v>
      </c>
      <c r="F148" s="5">
        <f>'DLX - EMPL'!AZ153</f>
        <v>7098</v>
      </c>
      <c r="G148">
        <f>'DLX - EMPL'!AL153</f>
        <v>7.6</v>
      </c>
      <c r="H148" s="4">
        <f t="shared" si="3"/>
        <v>8.5609438793163104</v>
      </c>
    </row>
    <row r="149" spans="1:8" x14ac:dyDescent="0.25">
      <c r="A149" s="7">
        <f>'Plumbing - EMPL Agg'!A153</f>
        <v>40969</v>
      </c>
      <c r="B149" s="5">
        <f>'DLX - EMPL'!H154</f>
        <v>1763</v>
      </c>
      <c r="C149" s="5">
        <f>'DLX - EMPL'!AX154</f>
        <v>19716</v>
      </c>
      <c r="D149">
        <f>'DLX - EMPL'!AJ154</f>
        <v>8.6</v>
      </c>
      <c r="E149" s="5">
        <f>'DLX - EMPL'!J154</f>
        <v>383</v>
      </c>
      <c r="F149" s="5">
        <f>'DLX - EMPL'!AZ154</f>
        <v>7076</v>
      </c>
      <c r="G149">
        <f>'DLX - EMPL'!AL154</f>
        <v>6.7</v>
      </c>
      <c r="H149" s="4">
        <f t="shared" si="3"/>
        <v>8.1102598659202432</v>
      </c>
    </row>
    <row r="150" spans="1:8" x14ac:dyDescent="0.25">
      <c r="A150" s="7">
        <f>'Plumbing - EMPL Agg'!A154</f>
        <v>41000</v>
      </c>
      <c r="B150" s="5">
        <f>'DLX - EMPL'!H155</f>
        <v>1603</v>
      </c>
      <c r="C150" s="5">
        <f>'DLX - EMPL'!AX155</f>
        <v>19640</v>
      </c>
      <c r="D150">
        <f>'DLX - EMPL'!AJ155</f>
        <v>7.9</v>
      </c>
      <c r="E150" s="5">
        <f>'DLX - EMPL'!J155</f>
        <v>453</v>
      </c>
      <c r="F150" s="5">
        <f>'DLX - EMPL'!AZ155</f>
        <v>7173</v>
      </c>
      <c r="G150">
        <f>'DLX - EMPL'!AL155</f>
        <v>7.6</v>
      </c>
      <c r="H150" s="4">
        <f t="shared" si="3"/>
        <v>7.8207523641276113</v>
      </c>
    </row>
    <row r="151" spans="1:8" x14ac:dyDescent="0.25">
      <c r="A151" s="7">
        <f>'Plumbing - EMPL Agg'!A155</f>
        <v>41030</v>
      </c>
      <c r="B151" s="5">
        <f>'DLX - EMPL'!H156</f>
        <v>1654</v>
      </c>
      <c r="C151" s="5">
        <f>'DLX - EMPL'!AX156</f>
        <v>19672</v>
      </c>
      <c r="D151">
        <f>'DLX - EMPL'!AJ156</f>
        <v>8.1</v>
      </c>
      <c r="E151" s="5">
        <f>'DLX - EMPL'!J156</f>
        <v>480</v>
      </c>
      <c r="F151" s="5">
        <f>'DLX - EMPL'!AZ156</f>
        <v>7359</v>
      </c>
      <c r="G151">
        <f>'DLX - EMPL'!AL156</f>
        <v>7.8</v>
      </c>
      <c r="H151" s="4">
        <f t="shared" si="3"/>
        <v>8.0193656780387439</v>
      </c>
    </row>
    <row r="152" spans="1:8" x14ac:dyDescent="0.25">
      <c r="A152" s="7">
        <f>'Plumbing - EMPL Agg'!A156</f>
        <v>41061</v>
      </c>
      <c r="B152" s="5">
        <f>'DLX - EMPL'!H157</f>
        <v>1709</v>
      </c>
      <c r="C152" s="5">
        <f>'DLX - EMPL'!AX157</f>
        <v>20030</v>
      </c>
      <c r="D152">
        <f>'DLX - EMPL'!AJ157</f>
        <v>8.3000000000000007</v>
      </c>
      <c r="E152" s="5">
        <f>'DLX - EMPL'!J157</f>
        <v>437</v>
      </c>
      <c r="F152" s="5">
        <f>'DLX - EMPL'!AZ157</f>
        <v>7472</v>
      </c>
      <c r="G152">
        <f>'DLX - EMPL'!AL157</f>
        <v>7.2</v>
      </c>
      <c r="H152" s="4">
        <f t="shared" si="3"/>
        <v>8.0065603076092824</v>
      </c>
    </row>
    <row r="153" spans="1:8" x14ac:dyDescent="0.25">
      <c r="A153" s="7">
        <f>'Plumbing - EMPL Agg'!A157</f>
        <v>41091</v>
      </c>
      <c r="B153" s="5">
        <f>'DLX - EMPL'!H158</f>
        <v>1780</v>
      </c>
      <c r="C153" s="5">
        <f>'DLX - EMPL'!AX158</f>
        <v>20054</v>
      </c>
      <c r="D153">
        <f>'DLX - EMPL'!AJ158</f>
        <v>8.6</v>
      </c>
      <c r="E153" s="5">
        <f>'DLX - EMPL'!J158</f>
        <v>392</v>
      </c>
      <c r="F153" s="5">
        <f>'DLX - EMPL'!AZ158</f>
        <v>7396</v>
      </c>
      <c r="G153">
        <f>'DLX - EMPL'!AL158</f>
        <v>6.5</v>
      </c>
      <c r="H153" s="4">
        <f t="shared" si="3"/>
        <v>8.0478833299574646</v>
      </c>
    </row>
    <row r="154" spans="1:8" x14ac:dyDescent="0.25">
      <c r="A154" s="7">
        <f>'Plumbing - EMPL Agg'!A158</f>
        <v>41122</v>
      </c>
      <c r="B154" s="5" t="e">
        <f>'DLX - EMPL'!H159</f>
        <v>#N/A</v>
      </c>
      <c r="C154" s="5" t="e">
        <f>'DLX - EMPL'!AX159</f>
        <v>#N/A</v>
      </c>
      <c r="D154" t="e">
        <f>'DLX - EMPL'!AJ159</f>
        <v>#N/A</v>
      </c>
      <c r="E154" s="5" t="e">
        <f>'DLX - EMPL'!J159</f>
        <v>#N/A</v>
      </c>
      <c r="F154" s="5" t="e">
        <f>'DLX - EMPL'!AZ159</f>
        <v>#N/A</v>
      </c>
      <c r="G154" t="e">
        <f>'DLX - EMPL'!AL159</f>
        <v>#N/A</v>
      </c>
      <c r="H154" s="4" t="e">
        <f t="shared" si="3"/>
        <v>#N/A</v>
      </c>
    </row>
    <row r="155" spans="1:8" x14ac:dyDescent="0.25">
      <c r="A155" s="7">
        <f>'Plumbing - EMPL Agg'!A159</f>
        <v>41153</v>
      </c>
      <c r="B155" s="5" t="e">
        <f>'DLX - EMPL'!H160</f>
        <v>#N/A</v>
      </c>
      <c r="C155" s="5" t="e">
        <f>'DLX - EMPL'!AX160</f>
        <v>#N/A</v>
      </c>
      <c r="D155" t="e">
        <f>'DLX - EMPL'!AJ160</f>
        <v>#N/A</v>
      </c>
      <c r="E155" s="5" t="e">
        <f>'DLX - EMPL'!J160</f>
        <v>#N/A</v>
      </c>
      <c r="F155" s="5" t="e">
        <f>'DLX - EMPL'!AZ160</f>
        <v>#N/A</v>
      </c>
      <c r="G155" t="e">
        <f>'DLX - EMPL'!AL160</f>
        <v>#N/A</v>
      </c>
      <c r="H155" s="4" t="e">
        <f t="shared" si="3"/>
        <v>#N/A</v>
      </c>
    </row>
    <row r="156" spans="1:8" x14ac:dyDescent="0.25">
      <c r="A156" s="7">
        <f>'Plumbing - EMPL Agg'!A160</f>
        <v>41183</v>
      </c>
      <c r="B156" s="5" t="e">
        <f>'DLX - EMPL'!H161</f>
        <v>#N/A</v>
      </c>
      <c r="C156" s="5" t="e">
        <f>'DLX - EMPL'!AX161</f>
        <v>#N/A</v>
      </c>
      <c r="D156" t="e">
        <f>'DLX - EMPL'!AJ161</f>
        <v>#N/A</v>
      </c>
      <c r="E156" s="5" t="e">
        <f>'DLX - EMPL'!J161</f>
        <v>#N/A</v>
      </c>
      <c r="F156" s="5" t="e">
        <f>'DLX - EMPL'!AZ161</f>
        <v>#N/A</v>
      </c>
      <c r="G156" t="e">
        <f>'DLX - EMPL'!AL161</f>
        <v>#N/A</v>
      </c>
      <c r="H156" s="4" t="e">
        <f t="shared" si="3"/>
        <v>#N/A</v>
      </c>
    </row>
    <row r="157" spans="1:8" x14ac:dyDescent="0.25">
      <c r="A157" s="7">
        <f>'Plumbing - EMPL Agg'!A161</f>
        <v>41214</v>
      </c>
      <c r="B157" s="5" t="e">
        <f>'DLX - EMPL'!H162</f>
        <v>#N/A</v>
      </c>
      <c r="C157" s="5" t="e">
        <f>'DLX - EMPL'!AX162</f>
        <v>#N/A</v>
      </c>
      <c r="D157" t="e">
        <f>'DLX - EMPL'!AJ162</f>
        <v>#N/A</v>
      </c>
      <c r="E157" s="5" t="e">
        <f>'DLX - EMPL'!J162</f>
        <v>#N/A</v>
      </c>
      <c r="F157" s="5" t="e">
        <f>'DLX - EMPL'!AZ162</f>
        <v>#N/A</v>
      </c>
      <c r="G157" t="e">
        <f>'DLX - EMPL'!AL162</f>
        <v>#N/A</v>
      </c>
      <c r="H157" s="4" t="e">
        <f t="shared" si="3"/>
        <v>#N/A</v>
      </c>
    </row>
    <row r="158" spans="1:8" x14ac:dyDescent="0.25">
      <c r="A158" s="7">
        <f>'Plumbing - EMPL Agg'!A162</f>
        <v>41244</v>
      </c>
      <c r="B158" s="5" t="e">
        <f>'DLX - EMPL'!H163</f>
        <v>#N/A</v>
      </c>
      <c r="C158" s="5" t="e">
        <f>'DLX - EMPL'!AX163</f>
        <v>#N/A</v>
      </c>
      <c r="D158" t="e">
        <f>'DLX - EMPL'!AJ163</f>
        <v>#N/A</v>
      </c>
      <c r="E158" s="5" t="e">
        <f>'DLX - EMPL'!J163</f>
        <v>#N/A</v>
      </c>
      <c r="F158" s="5" t="e">
        <f>'DLX - EMPL'!AZ163</f>
        <v>#N/A</v>
      </c>
      <c r="G158" t="e">
        <f>'DLX - EMPL'!AL163</f>
        <v>#N/A</v>
      </c>
      <c r="H158" s="4" t="e">
        <f t="shared" si="3"/>
        <v>#N/A</v>
      </c>
    </row>
    <row r="159" spans="1:8" x14ac:dyDescent="0.25">
      <c r="A159" s="7">
        <f>'Plumbing - EMPL Agg'!A163</f>
        <v>41275</v>
      </c>
      <c r="B159" s="5" t="e">
        <f>'DLX - EMPL'!H164</f>
        <v>#N/A</v>
      </c>
      <c r="C159" s="5" t="e">
        <f>'DLX - EMPL'!AX164</f>
        <v>#N/A</v>
      </c>
      <c r="D159" t="e">
        <f>'DLX - EMPL'!AJ164</f>
        <v>#N/A</v>
      </c>
      <c r="E159" s="5" t="e">
        <f>'DLX - EMPL'!J164</f>
        <v>#N/A</v>
      </c>
      <c r="F159" s="5" t="e">
        <f>'DLX - EMPL'!AZ164</f>
        <v>#N/A</v>
      </c>
      <c r="G159" t="e">
        <f>'DLX - EMPL'!AL164</f>
        <v>#N/A</v>
      </c>
      <c r="H159" s="4" t="e">
        <f t="shared" si="3"/>
        <v>#N/A</v>
      </c>
    </row>
    <row r="160" spans="1:8" x14ac:dyDescent="0.25">
      <c r="A160" s="7">
        <f>'Plumbing - EMPL Agg'!A164</f>
        <v>41306</v>
      </c>
      <c r="B160" s="5" t="e">
        <f>'DLX - EMPL'!H165</f>
        <v>#N/A</v>
      </c>
      <c r="C160" s="5" t="e">
        <f>'DLX - EMPL'!AX165</f>
        <v>#N/A</v>
      </c>
      <c r="D160" t="e">
        <f>'DLX - EMPL'!AJ165</f>
        <v>#N/A</v>
      </c>
      <c r="E160" s="5" t="e">
        <f>'DLX - EMPL'!J165</f>
        <v>#N/A</v>
      </c>
      <c r="F160" s="5" t="e">
        <f>'DLX - EMPL'!AZ165</f>
        <v>#N/A</v>
      </c>
      <c r="G160" t="e">
        <f>'DLX - EMPL'!AL165</f>
        <v>#N/A</v>
      </c>
      <c r="H160" s="4" t="e">
        <f t="shared" si="3"/>
        <v>#N/A</v>
      </c>
    </row>
    <row r="161" spans="1:8" x14ac:dyDescent="0.25">
      <c r="A161" s="7">
        <f>'Plumbing - EMPL Agg'!A165</f>
        <v>41334</v>
      </c>
      <c r="B161" s="5" t="e">
        <f>'DLX - EMPL'!H166</f>
        <v>#N/A</v>
      </c>
      <c r="C161" s="5" t="e">
        <f>'DLX - EMPL'!AX166</f>
        <v>#N/A</v>
      </c>
      <c r="D161" t="e">
        <f>'DLX - EMPL'!AJ166</f>
        <v>#N/A</v>
      </c>
      <c r="E161" s="5" t="e">
        <f>'DLX - EMPL'!J166</f>
        <v>#N/A</v>
      </c>
      <c r="F161" s="5" t="e">
        <f>'DLX - EMPL'!AZ166</f>
        <v>#N/A</v>
      </c>
      <c r="G161" t="e">
        <f>'DLX - EMPL'!AL166</f>
        <v>#N/A</v>
      </c>
      <c r="H161" s="4" t="e">
        <f t="shared" si="3"/>
        <v>#N/A</v>
      </c>
    </row>
    <row r="162" spans="1:8" x14ac:dyDescent="0.25">
      <c r="A162" s="7">
        <f>'Plumbing - EMPL Agg'!A166</f>
        <v>41365</v>
      </c>
      <c r="B162" s="5" t="e">
        <f>'DLX - EMPL'!H167</f>
        <v>#N/A</v>
      </c>
      <c r="C162" s="5" t="e">
        <f>'DLX - EMPL'!AX167</f>
        <v>#N/A</v>
      </c>
      <c r="D162" t="e">
        <f>'DLX - EMPL'!AJ167</f>
        <v>#N/A</v>
      </c>
      <c r="E162" s="5" t="e">
        <f>'DLX - EMPL'!J167</f>
        <v>#N/A</v>
      </c>
      <c r="F162" s="5" t="e">
        <f>'DLX - EMPL'!AZ167</f>
        <v>#N/A</v>
      </c>
      <c r="G162" t="e">
        <f>'DLX - EMPL'!AL167</f>
        <v>#N/A</v>
      </c>
      <c r="H162" s="4" t="e">
        <f t="shared" si="3"/>
        <v>#N/A</v>
      </c>
    </row>
    <row r="163" spans="1:8" x14ac:dyDescent="0.25">
      <c r="A163" s="7">
        <f>'Plumbing - EMPL Agg'!A167</f>
        <v>41395</v>
      </c>
      <c r="B163" s="5" t="e">
        <f>'DLX - EMPL'!H168</f>
        <v>#N/A</v>
      </c>
      <c r="C163" s="5" t="e">
        <f>'DLX - EMPL'!AX168</f>
        <v>#N/A</v>
      </c>
      <c r="D163" t="e">
        <f>'DLX - EMPL'!AJ168</f>
        <v>#N/A</v>
      </c>
      <c r="E163" s="5" t="e">
        <f>'DLX - EMPL'!J168</f>
        <v>#N/A</v>
      </c>
      <c r="F163" s="5" t="e">
        <f>'DLX - EMPL'!AZ168</f>
        <v>#N/A</v>
      </c>
      <c r="G163" t="e">
        <f>'DLX - EMPL'!AL168</f>
        <v>#N/A</v>
      </c>
      <c r="H163" s="4" t="e">
        <f t="shared" si="3"/>
        <v>#N/A</v>
      </c>
    </row>
    <row r="164" spans="1:8" x14ac:dyDescent="0.25">
      <c r="A164" s="7">
        <f>'Plumbing - EMPL Agg'!A168</f>
        <v>41426</v>
      </c>
      <c r="B164" s="5" t="e">
        <f>'DLX - EMPL'!H169</f>
        <v>#N/A</v>
      </c>
      <c r="C164" s="5" t="e">
        <f>'DLX - EMPL'!AX169</f>
        <v>#N/A</v>
      </c>
      <c r="D164" t="e">
        <f>'DLX - EMPL'!AJ169</f>
        <v>#N/A</v>
      </c>
      <c r="E164" s="5" t="e">
        <f>'DLX - EMPL'!J169</f>
        <v>#N/A</v>
      </c>
      <c r="F164" s="5" t="e">
        <f>'DLX - EMPL'!AZ169</f>
        <v>#N/A</v>
      </c>
      <c r="G164" t="e">
        <f>'DLX - EMPL'!AL169</f>
        <v>#N/A</v>
      </c>
      <c r="H164" s="4" t="e">
        <f t="shared" si="3"/>
        <v>#N/A</v>
      </c>
    </row>
    <row r="165" spans="1:8" x14ac:dyDescent="0.25">
      <c r="A165" s="7">
        <f>'Plumbing - EMPL Agg'!A169</f>
        <v>41456</v>
      </c>
      <c r="B165" s="5" t="e">
        <f>'DLX - EMPL'!H170</f>
        <v>#N/A</v>
      </c>
      <c r="C165" s="5" t="e">
        <f>'DLX - EMPL'!AX170</f>
        <v>#N/A</v>
      </c>
      <c r="D165" t="e">
        <f>'DLX - EMPL'!AJ170</f>
        <v>#N/A</v>
      </c>
      <c r="E165" s="5" t="e">
        <f>'DLX - EMPL'!J170</f>
        <v>#N/A</v>
      </c>
      <c r="F165" s="5" t="e">
        <f>'DLX - EMPL'!AZ170</f>
        <v>#N/A</v>
      </c>
      <c r="G165" t="e">
        <f>'DLX - EMPL'!AL170</f>
        <v>#N/A</v>
      </c>
      <c r="H165" s="4" t="e">
        <f t="shared" si="3"/>
        <v>#N/A</v>
      </c>
    </row>
    <row r="166" spans="1:8" x14ac:dyDescent="0.25">
      <c r="A166" s="7">
        <f>'Plumbing - EMPL Agg'!A170</f>
        <v>41487</v>
      </c>
      <c r="B166" s="5" t="e">
        <f>'DLX - EMPL'!H171</f>
        <v>#N/A</v>
      </c>
      <c r="C166" s="5" t="e">
        <f>'DLX - EMPL'!AX171</f>
        <v>#N/A</v>
      </c>
      <c r="D166" t="e">
        <f>'DLX - EMPL'!AJ171</f>
        <v>#N/A</v>
      </c>
      <c r="E166" s="5" t="e">
        <f>'DLX - EMPL'!J171</f>
        <v>#N/A</v>
      </c>
      <c r="F166" s="5" t="e">
        <f>'DLX - EMPL'!AZ171</f>
        <v>#N/A</v>
      </c>
      <c r="G166" t="e">
        <f>'DLX - EMPL'!AL171</f>
        <v>#N/A</v>
      </c>
      <c r="H166" s="4" t="e">
        <f t="shared" si="3"/>
        <v>#N/A</v>
      </c>
    </row>
    <row r="167" spans="1:8" x14ac:dyDescent="0.25">
      <c r="A167" s="7">
        <f>'Plumbing - EMPL Agg'!A171</f>
        <v>41518</v>
      </c>
      <c r="B167" s="5" t="e">
        <f>'DLX - EMPL'!H172</f>
        <v>#N/A</v>
      </c>
      <c r="C167" s="5" t="e">
        <f>'DLX - EMPL'!AX172</f>
        <v>#N/A</v>
      </c>
      <c r="D167" t="e">
        <f>'DLX - EMPL'!AJ172</f>
        <v>#N/A</v>
      </c>
      <c r="E167" s="5" t="e">
        <f>'DLX - EMPL'!J172</f>
        <v>#N/A</v>
      </c>
      <c r="F167" s="5" t="e">
        <f>'DLX - EMPL'!AZ172</f>
        <v>#N/A</v>
      </c>
      <c r="G167" t="e">
        <f>'DLX - EMPL'!AL172</f>
        <v>#N/A</v>
      </c>
      <c r="H167" s="4" t="e">
        <f t="shared" si="3"/>
        <v>#N/A</v>
      </c>
    </row>
    <row r="168" spans="1:8" x14ac:dyDescent="0.25">
      <c r="A168" s="7">
        <f>'Plumbing - EMPL Agg'!A172</f>
        <v>41548</v>
      </c>
      <c r="B168" s="5" t="e">
        <f>'DLX - EMPL'!H173</f>
        <v>#N/A</v>
      </c>
      <c r="C168" s="5" t="e">
        <f>'DLX - EMPL'!AX173</f>
        <v>#N/A</v>
      </c>
      <c r="D168" t="e">
        <f>'DLX - EMPL'!AJ173</f>
        <v>#N/A</v>
      </c>
      <c r="E168" s="5" t="e">
        <f>'DLX - EMPL'!J173</f>
        <v>#N/A</v>
      </c>
      <c r="F168" s="5" t="e">
        <f>'DLX - EMPL'!AZ173</f>
        <v>#N/A</v>
      </c>
      <c r="G168" t="e">
        <f>'DLX - EMPL'!AL173</f>
        <v>#N/A</v>
      </c>
      <c r="H168" s="4" t="e">
        <f t="shared" si="3"/>
        <v>#N/A</v>
      </c>
    </row>
    <row r="169" spans="1:8" x14ac:dyDescent="0.25">
      <c r="A169" s="7">
        <f>'Plumbing - EMPL Agg'!A173</f>
        <v>41579</v>
      </c>
      <c r="B169" s="5" t="e">
        <f>'DLX - EMPL'!H174</f>
        <v>#N/A</v>
      </c>
      <c r="C169" s="5" t="e">
        <f>'DLX - EMPL'!AX174</f>
        <v>#N/A</v>
      </c>
      <c r="D169" t="e">
        <f>'DLX - EMPL'!AJ174</f>
        <v>#N/A</v>
      </c>
      <c r="E169" s="5" t="e">
        <f>'DLX - EMPL'!J174</f>
        <v>#N/A</v>
      </c>
      <c r="F169" s="5" t="e">
        <f>'DLX - EMPL'!AZ174</f>
        <v>#N/A</v>
      </c>
      <c r="G169" t="e">
        <f>'DLX - EMPL'!AL174</f>
        <v>#N/A</v>
      </c>
      <c r="H169" s="4" t="e">
        <f t="shared" si="3"/>
        <v>#N/A</v>
      </c>
    </row>
    <row r="170" spans="1:8" x14ac:dyDescent="0.25">
      <c r="A170" s="7">
        <f>'Plumbing - EMPL Agg'!A174</f>
        <v>41609</v>
      </c>
      <c r="B170" s="5" t="e">
        <f>'DLX - EMPL'!H175</f>
        <v>#N/A</v>
      </c>
      <c r="C170" s="5" t="e">
        <f>'DLX - EMPL'!AX175</f>
        <v>#N/A</v>
      </c>
      <c r="D170" t="e">
        <f>'DLX - EMPL'!AJ175</f>
        <v>#N/A</v>
      </c>
      <c r="E170" s="5" t="e">
        <f>'DLX - EMPL'!J175</f>
        <v>#N/A</v>
      </c>
      <c r="F170" s="5" t="e">
        <f>'DLX - EMPL'!AZ175</f>
        <v>#N/A</v>
      </c>
      <c r="G170" t="e">
        <f>'DLX - EMPL'!AL175</f>
        <v>#N/A</v>
      </c>
      <c r="H170" s="4" t="e">
        <f t="shared" si="3"/>
        <v>#N/A</v>
      </c>
    </row>
    <row r="171" spans="1:8" x14ac:dyDescent="0.25">
      <c r="A171" s="7">
        <f>'Plumbing - EMPL Agg'!A175</f>
        <v>41640</v>
      </c>
      <c r="B171" s="5" t="e">
        <f>'DLX - EMPL'!H176</f>
        <v>#N/A</v>
      </c>
      <c r="C171" s="5" t="e">
        <f>'DLX - EMPL'!AX176</f>
        <v>#N/A</v>
      </c>
      <c r="D171" t="e">
        <f>'DLX - EMPL'!AJ176</f>
        <v>#N/A</v>
      </c>
      <c r="E171" s="5" t="e">
        <f>'DLX - EMPL'!J176</f>
        <v>#N/A</v>
      </c>
      <c r="F171" s="5" t="e">
        <f>'DLX - EMPL'!AZ176</f>
        <v>#N/A</v>
      </c>
      <c r="G171" t="e">
        <f>'DLX - EMPL'!AL176</f>
        <v>#N/A</v>
      </c>
      <c r="H171" s="4" t="e">
        <f t="shared" si="3"/>
        <v>#N/A</v>
      </c>
    </row>
    <row r="172" spans="1:8" x14ac:dyDescent="0.25">
      <c r="A172" s="7">
        <f>'Plumbing - EMPL Agg'!A176</f>
        <v>41671</v>
      </c>
      <c r="B172" s="5" t="e">
        <f>'DLX - EMPL'!H177</f>
        <v>#N/A</v>
      </c>
      <c r="C172" s="5" t="e">
        <f>'DLX - EMPL'!AX177</f>
        <v>#N/A</v>
      </c>
      <c r="D172" t="e">
        <f>'DLX - EMPL'!AJ177</f>
        <v>#N/A</v>
      </c>
      <c r="E172" s="5" t="e">
        <f>'DLX - EMPL'!J177</f>
        <v>#N/A</v>
      </c>
      <c r="F172" s="5" t="e">
        <f>'DLX - EMPL'!AZ177</f>
        <v>#N/A</v>
      </c>
      <c r="G172" t="e">
        <f>'DLX - EMPL'!AL177</f>
        <v>#N/A</v>
      </c>
      <c r="H172" s="4" t="e">
        <f t="shared" si="3"/>
        <v>#N/A</v>
      </c>
    </row>
    <row r="173" spans="1:8" x14ac:dyDescent="0.25">
      <c r="A173" s="7">
        <f>'Plumbing - EMPL Agg'!A177</f>
        <v>41699</v>
      </c>
      <c r="B173" s="5" t="e">
        <f>'DLX - EMPL'!H178</f>
        <v>#N/A</v>
      </c>
      <c r="C173" s="5" t="e">
        <f>'DLX - EMPL'!AX178</f>
        <v>#N/A</v>
      </c>
      <c r="D173" t="e">
        <f>'DLX - EMPL'!AJ178</f>
        <v>#N/A</v>
      </c>
      <c r="E173" s="5" t="e">
        <f>'DLX - EMPL'!J178</f>
        <v>#N/A</v>
      </c>
      <c r="F173" s="5" t="e">
        <f>'DLX - EMPL'!AZ178</f>
        <v>#N/A</v>
      </c>
      <c r="G173" t="e">
        <f>'DLX - EMPL'!AL178</f>
        <v>#N/A</v>
      </c>
      <c r="H173" s="4" t="e">
        <f t="shared" si="3"/>
        <v>#N/A</v>
      </c>
    </row>
    <row r="174" spans="1:8" x14ac:dyDescent="0.25">
      <c r="A174" s="7">
        <f>'Plumbing - EMPL Agg'!A178</f>
        <v>41730</v>
      </c>
      <c r="B174" s="5" t="e">
        <f>'DLX - EMPL'!H179</f>
        <v>#N/A</v>
      </c>
      <c r="C174" s="5" t="e">
        <f>'DLX - EMPL'!AX179</f>
        <v>#N/A</v>
      </c>
      <c r="D174" t="e">
        <f>'DLX - EMPL'!AJ179</f>
        <v>#N/A</v>
      </c>
      <c r="E174" s="5" t="e">
        <f>'DLX - EMPL'!J179</f>
        <v>#N/A</v>
      </c>
      <c r="F174" s="5" t="e">
        <f>'DLX - EMPL'!AZ179</f>
        <v>#N/A</v>
      </c>
      <c r="G174" t="e">
        <f>'DLX - EMPL'!AL179</f>
        <v>#N/A</v>
      </c>
      <c r="H174" s="4" t="e">
        <f t="shared" si="3"/>
        <v>#N/A</v>
      </c>
    </row>
    <row r="175" spans="1:8" x14ac:dyDescent="0.25">
      <c r="A175" s="7">
        <f>'Plumbing - EMPL Agg'!A179</f>
        <v>41760</v>
      </c>
      <c r="B175" s="5" t="e">
        <f>'DLX - EMPL'!H180</f>
        <v>#N/A</v>
      </c>
      <c r="C175" s="5" t="e">
        <f>'DLX - EMPL'!AX180</f>
        <v>#N/A</v>
      </c>
      <c r="D175" t="e">
        <f>'DLX - EMPL'!AJ180</f>
        <v>#N/A</v>
      </c>
      <c r="E175" s="5" t="e">
        <f>'DLX - EMPL'!J180</f>
        <v>#N/A</v>
      </c>
      <c r="F175" s="5" t="e">
        <f>'DLX - EMPL'!AZ180</f>
        <v>#N/A</v>
      </c>
      <c r="G175" t="e">
        <f>'DLX - EMPL'!AL180</f>
        <v>#N/A</v>
      </c>
      <c r="H175" s="4" t="e">
        <f t="shared" si="3"/>
        <v>#N/A</v>
      </c>
    </row>
    <row r="176" spans="1:8" x14ac:dyDescent="0.25">
      <c r="A176" s="7">
        <f>'Plumbing - EMPL Agg'!A180</f>
        <v>41791</v>
      </c>
      <c r="B176" s="5" t="e">
        <f>'DLX - EMPL'!H181</f>
        <v>#N/A</v>
      </c>
      <c r="C176" s="5" t="e">
        <f>'DLX - EMPL'!AX181</f>
        <v>#N/A</v>
      </c>
      <c r="D176" t="e">
        <f>'DLX - EMPL'!AJ181</f>
        <v>#N/A</v>
      </c>
      <c r="E176" s="5" t="e">
        <f>'DLX - EMPL'!J181</f>
        <v>#N/A</v>
      </c>
      <c r="F176" s="5" t="e">
        <f>'DLX - EMPL'!AZ181</f>
        <v>#N/A</v>
      </c>
      <c r="G176" t="e">
        <f>'DLX - EMPL'!AL181</f>
        <v>#N/A</v>
      </c>
      <c r="H176" s="4" t="e">
        <f t="shared" si="3"/>
        <v>#N/A</v>
      </c>
    </row>
    <row r="177" spans="1:8" x14ac:dyDescent="0.25">
      <c r="A177" s="7">
        <f>'Plumbing - EMPL Agg'!A181</f>
        <v>41821</v>
      </c>
      <c r="B177" s="5" t="e">
        <f>'DLX - EMPL'!H182</f>
        <v>#N/A</v>
      </c>
      <c r="C177" s="5" t="e">
        <f>'DLX - EMPL'!AX182</f>
        <v>#N/A</v>
      </c>
      <c r="D177" t="e">
        <f>'DLX - EMPL'!AJ182</f>
        <v>#N/A</v>
      </c>
      <c r="E177" s="5" t="e">
        <f>'DLX - EMPL'!J182</f>
        <v>#N/A</v>
      </c>
      <c r="F177" s="5" t="e">
        <f>'DLX - EMPL'!AZ182</f>
        <v>#N/A</v>
      </c>
      <c r="G177" t="e">
        <f>'DLX - EMPL'!AL182</f>
        <v>#N/A</v>
      </c>
      <c r="H177" s="4" t="e">
        <f t="shared" si="3"/>
        <v>#N/A</v>
      </c>
    </row>
    <row r="178" spans="1:8" x14ac:dyDescent="0.25">
      <c r="A178" s="7">
        <f>'Plumbing - EMPL Agg'!A182</f>
        <v>41852</v>
      </c>
      <c r="B178" s="5" t="e">
        <f>'DLX - EMPL'!H183</f>
        <v>#N/A</v>
      </c>
      <c r="C178" s="5" t="e">
        <f>'DLX - EMPL'!AX183</f>
        <v>#N/A</v>
      </c>
      <c r="D178" t="e">
        <f>'DLX - EMPL'!AJ183</f>
        <v>#N/A</v>
      </c>
      <c r="E178" s="5" t="e">
        <f>'DLX - EMPL'!J183</f>
        <v>#N/A</v>
      </c>
      <c r="F178" s="5" t="e">
        <f>'DLX - EMPL'!AZ183</f>
        <v>#N/A</v>
      </c>
      <c r="G178" t="e">
        <f>'DLX - EMPL'!AL183</f>
        <v>#N/A</v>
      </c>
      <c r="H178" s="4" t="e">
        <f t="shared" si="3"/>
        <v>#N/A</v>
      </c>
    </row>
    <row r="179" spans="1:8" x14ac:dyDescent="0.25">
      <c r="A179" s="7">
        <f>'Plumbing - EMPL Agg'!A183</f>
        <v>41883</v>
      </c>
      <c r="B179" s="5" t="e">
        <f>'DLX - EMPL'!H184</f>
        <v>#N/A</v>
      </c>
      <c r="C179" s="5" t="e">
        <f>'DLX - EMPL'!AX184</f>
        <v>#N/A</v>
      </c>
      <c r="D179" t="e">
        <f>'DLX - EMPL'!AJ184</f>
        <v>#N/A</v>
      </c>
      <c r="E179" s="5" t="e">
        <f>'DLX - EMPL'!J184</f>
        <v>#N/A</v>
      </c>
      <c r="F179" s="5" t="e">
        <f>'DLX - EMPL'!AZ184</f>
        <v>#N/A</v>
      </c>
      <c r="G179" t="e">
        <f>'DLX - EMPL'!AL184</f>
        <v>#N/A</v>
      </c>
      <c r="H179" s="4" t="e">
        <f t="shared" si="3"/>
        <v>#N/A</v>
      </c>
    </row>
    <row r="180" spans="1:8" x14ac:dyDescent="0.25">
      <c r="A180" s="7">
        <f>'Plumbing - EMPL Agg'!A184</f>
        <v>41913</v>
      </c>
      <c r="B180" s="5" t="e">
        <f>'DLX - EMPL'!H185</f>
        <v>#N/A</v>
      </c>
      <c r="C180" s="5" t="e">
        <f>'DLX - EMPL'!AX185</f>
        <v>#N/A</v>
      </c>
      <c r="D180" t="e">
        <f>'DLX - EMPL'!AJ185</f>
        <v>#N/A</v>
      </c>
      <c r="E180" s="5" t="e">
        <f>'DLX - EMPL'!J185</f>
        <v>#N/A</v>
      </c>
      <c r="F180" s="5" t="e">
        <f>'DLX - EMPL'!AZ185</f>
        <v>#N/A</v>
      </c>
      <c r="G180" t="e">
        <f>'DLX - EMPL'!AL185</f>
        <v>#N/A</v>
      </c>
      <c r="H180" s="4" t="e">
        <f t="shared" si="3"/>
        <v>#N/A</v>
      </c>
    </row>
    <row r="181" spans="1:8" x14ac:dyDescent="0.25">
      <c r="A181" s="7">
        <f>'Plumbing - EMPL Agg'!A185</f>
        <v>41944</v>
      </c>
      <c r="B181" s="5" t="e">
        <f>'DLX - EMPL'!H186</f>
        <v>#N/A</v>
      </c>
      <c r="C181" s="5" t="e">
        <f>'DLX - EMPL'!AX186</f>
        <v>#N/A</v>
      </c>
      <c r="D181" t="e">
        <f>'DLX - EMPL'!AJ186</f>
        <v>#N/A</v>
      </c>
      <c r="E181" s="5" t="e">
        <f>'DLX - EMPL'!J186</f>
        <v>#N/A</v>
      </c>
      <c r="F181" s="5" t="e">
        <f>'DLX - EMPL'!AZ186</f>
        <v>#N/A</v>
      </c>
      <c r="G181" t="e">
        <f>'DLX - EMPL'!AL186</f>
        <v>#N/A</v>
      </c>
      <c r="H181" s="4" t="e">
        <f t="shared" si="3"/>
        <v>#N/A</v>
      </c>
    </row>
    <row r="182" spans="1:8" x14ac:dyDescent="0.25">
      <c r="A182" s="7">
        <f>'Plumbing - EMPL Agg'!A186</f>
        <v>41974</v>
      </c>
      <c r="B182" s="5" t="e">
        <f>'DLX - EMPL'!H187</f>
        <v>#N/A</v>
      </c>
      <c r="C182" s="5" t="e">
        <f>'DLX - EMPL'!AX187</f>
        <v>#N/A</v>
      </c>
      <c r="D182" t="e">
        <f>'DLX - EMPL'!AJ187</f>
        <v>#N/A</v>
      </c>
      <c r="E182" s="5" t="e">
        <f>'DLX - EMPL'!J187</f>
        <v>#N/A</v>
      </c>
      <c r="F182" s="5" t="e">
        <f>'DLX - EMPL'!AZ187</f>
        <v>#N/A</v>
      </c>
      <c r="G182" t="e">
        <f>'DLX - EMPL'!AL187</f>
        <v>#N/A</v>
      </c>
      <c r="H182" s="4" t="e">
        <f t="shared" si="3"/>
        <v>#N/A</v>
      </c>
    </row>
    <row r="183" spans="1:8" x14ac:dyDescent="0.25">
      <c r="A183" s="7">
        <f>'Plumbing - EMPL Agg'!A187</f>
        <v>42005</v>
      </c>
      <c r="B183" s="5" t="e">
        <f>'DLX - EMPL'!H188</f>
        <v>#N/A</v>
      </c>
      <c r="C183" s="5" t="e">
        <f>'DLX - EMPL'!AX188</f>
        <v>#N/A</v>
      </c>
      <c r="D183" t="e">
        <f>'DLX - EMPL'!AJ188</f>
        <v>#N/A</v>
      </c>
      <c r="E183" s="5" t="e">
        <f>'DLX - EMPL'!J188</f>
        <v>#N/A</v>
      </c>
      <c r="F183" s="5" t="e">
        <f>'DLX - EMPL'!AZ188</f>
        <v>#N/A</v>
      </c>
      <c r="G183" t="e">
        <f>'DLX - EMPL'!AL188</f>
        <v>#N/A</v>
      </c>
      <c r="H183" s="4" t="e">
        <f t="shared" si="3"/>
        <v>#N/A</v>
      </c>
    </row>
    <row r="184" spans="1:8" x14ac:dyDescent="0.25">
      <c r="A184" s="7">
        <f>'Plumbing - EMPL Agg'!A188</f>
        <v>42036</v>
      </c>
      <c r="B184" s="5" t="e">
        <f>'DLX - EMPL'!H189</f>
        <v>#N/A</v>
      </c>
      <c r="C184" s="5" t="e">
        <f>'DLX - EMPL'!AX189</f>
        <v>#N/A</v>
      </c>
      <c r="D184" t="e">
        <f>'DLX - EMPL'!AJ189</f>
        <v>#N/A</v>
      </c>
      <c r="E184" s="5" t="e">
        <f>'DLX - EMPL'!J189</f>
        <v>#N/A</v>
      </c>
      <c r="F184" s="5" t="e">
        <f>'DLX - EMPL'!AZ189</f>
        <v>#N/A</v>
      </c>
      <c r="G184" t="e">
        <f>'DLX - EMPL'!AL189</f>
        <v>#N/A</v>
      </c>
      <c r="H184" s="4" t="e">
        <f t="shared" si="3"/>
        <v>#N/A</v>
      </c>
    </row>
    <row r="185" spans="1:8" x14ac:dyDescent="0.25">
      <c r="A185" s="7">
        <f>'Plumbing - EMPL Agg'!A189</f>
        <v>42064</v>
      </c>
      <c r="B185" s="5" t="e">
        <f>'DLX - EMPL'!H190</f>
        <v>#N/A</v>
      </c>
      <c r="C185" s="5" t="e">
        <f>'DLX - EMPL'!AX190</f>
        <v>#N/A</v>
      </c>
      <c r="D185" t="e">
        <f>'DLX - EMPL'!AJ190</f>
        <v>#N/A</v>
      </c>
      <c r="E185" s="5" t="e">
        <f>'DLX - EMPL'!J190</f>
        <v>#N/A</v>
      </c>
      <c r="F185" s="5" t="e">
        <f>'DLX - EMPL'!AZ190</f>
        <v>#N/A</v>
      </c>
      <c r="G185" t="e">
        <f>'DLX - EMPL'!AL190</f>
        <v>#N/A</v>
      </c>
      <c r="H185" s="4" t="e">
        <f t="shared" si="3"/>
        <v>#N/A</v>
      </c>
    </row>
    <row r="186" spans="1:8" x14ac:dyDescent="0.25">
      <c r="A186" s="7">
        <f>'Plumbing - EMPL Agg'!A190</f>
        <v>42095</v>
      </c>
      <c r="B186" s="5" t="e">
        <f>'DLX - EMPL'!H191</f>
        <v>#N/A</v>
      </c>
      <c r="C186" s="5" t="e">
        <f>'DLX - EMPL'!AX191</f>
        <v>#N/A</v>
      </c>
      <c r="D186" t="e">
        <f>'DLX - EMPL'!AJ191</f>
        <v>#N/A</v>
      </c>
      <c r="E186" s="5" t="e">
        <f>'DLX - EMPL'!J191</f>
        <v>#N/A</v>
      </c>
      <c r="F186" s="5" t="e">
        <f>'DLX - EMPL'!AZ191</f>
        <v>#N/A</v>
      </c>
      <c r="G186" t="e">
        <f>'DLX - EMPL'!AL191</f>
        <v>#N/A</v>
      </c>
      <c r="H186" s="4" t="e">
        <f t="shared" si="3"/>
        <v>#N/A</v>
      </c>
    </row>
    <row r="187" spans="1:8" x14ac:dyDescent="0.25">
      <c r="A187" s="7">
        <f>'Plumbing - EMPL Agg'!A191</f>
        <v>42125</v>
      </c>
      <c r="B187" s="5" t="e">
        <f>'DLX - EMPL'!H192</f>
        <v>#N/A</v>
      </c>
      <c r="C187" s="5" t="e">
        <f>'DLX - EMPL'!AX192</f>
        <v>#N/A</v>
      </c>
      <c r="D187" t="e">
        <f>'DLX - EMPL'!AJ192</f>
        <v>#N/A</v>
      </c>
      <c r="E187" s="5" t="e">
        <f>'DLX - EMPL'!J192</f>
        <v>#N/A</v>
      </c>
      <c r="F187" s="5" t="e">
        <f>'DLX - EMPL'!AZ192</f>
        <v>#N/A</v>
      </c>
      <c r="G187" t="e">
        <f>'DLX - EMPL'!AL192</f>
        <v>#N/A</v>
      </c>
      <c r="H187" s="4" t="e">
        <f t="shared" si="3"/>
        <v>#N/A</v>
      </c>
    </row>
    <row r="188" spans="1:8" x14ac:dyDescent="0.25">
      <c r="A188" s="7">
        <f>'Plumbing - EMPL Agg'!A192</f>
        <v>42156</v>
      </c>
      <c r="B188" s="5" t="e">
        <f>'DLX - EMPL'!H193</f>
        <v>#N/A</v>
      </c>
      <c r="C188" s="5" t="e">
        <f>'DLX - EMPL'!AX193</f>
        <v>#N/A</v>
      </c>
      <c r="D188" t="e">
        <f>'DLX - EMPL'!AJ193</f>
        <v>#N/A</v>
      </c>
      <c r="E188" s="5" t="e">
        <f>'DLX - EMPL'!J193</f>
        <v>#N/A</v>
      </c>
      <c r="F188" s="5" t="e">
        <f>'DLX - EMPL'!AZ193</f>
        <v>#N/A</v>
      </c>
      <c r="G188" t="e">
        <f>'DLX - EMPL'!AL193</f>
        <v>#N/A</v>
      </c>
      <c r="H188" s="4" t="e">
        <f t="shared" si="3"/>
        <v>#N/A</v>
      </c>
    </row>
    <row r="189" spans="1:8" x14ac:dyDescent="0.25">
      <c r="A189" s="7">
        <f>'Plumbing - EMPL Agg'!A193</f>
        <v>42186</v>
      </c>
      <c r="B189" s="5" t="e">
        <f>'DLX - EMPL'!H194</f>
        <v>#N/A</v>
      </c>
      <c r="C189" s="5" t="e">
        <f>'DLX - EMPL'!AX194</f>
        <v>#N/A</v>
      </c>
      <c r="D189" t="e">
        <f>'DLX - EMPL'!AJ194</f>
        <v>#N/A</v>
      </c>
      <c r="E189" s="5" t="e">
        <f>'DLX - EMPL'!J194</f>
        <v>#N/A</v>
      </c>
      <c r="F189" s="5" t="e">
        <f>'DLX - EMPL'!AZ194</f>
        <v>#N/A</v>
      </c>
      <c r="G189" t="e">
        <f>'DLX - EMPL'!AL194</f>
        <v>#N/A</v>
      </c>
      <c r="H189" s="4" t="e">
        <f t="shared" si="3"/>
        <v>#N/A</v>
      </c>
    </row>
    <row r="190" spans="1:8" x14ac:dyDescent="0.25">
      <c r="A190" s="7">
        <f>'Plumbing - EMPL Agg'!A194</f>
        <v>42217</v>
      </c>
      <c r="B190" s="5" t="e">
        <f>'DLX - EMPL'!H195</f>
        <v>#N/A</v>
      </c>
      <c r="C190" s="5" t="e">
        <f>'DLX - EMPL'!AX195</f>
        <v>#N/A</v>
      </c>
      <c r="D190" t="e">
        <f>'DLX - EMPL'!AJ195</f>
        <v>#N/A</v>
      </c>
      <c r="E190" s="5" t="e">
        <f>'DLX - EMPL'!J195</f>
        <v>#N/A</v>
      </c>
      <c r="F190" s="5" t="e">
        <f>'DLX - EMPL'!AZ195</f>
        <v>#N/A</v>
      </c>
      <c r="G190" t="e">
        <f>'DLX - EMPL'!AL195</f>
        <v>#N/A</v>
      </c>
      <c r="H190" s="4" t="e">
        <f t="shared" si="3"/>
        <v>#N/A</v>
      </c>
    </row>
    <row r="191" spans="1:8" x14ac:dyDescent="0.25">
      <c r="A191" s="7">
        <f>'Plumbing - EMPL Agg'!A195</f>
        <v>42248</v>
      </c>
      <c r="B191" s="5" t="e">
        <f>'DLX - EMPL'!H196</f>
        <v>#N/A</v>
      </c>
      <c r="C191" s="5" t="e">
        <f>'DLX - EMPL'!AX196</f>
        <v>#N/A</v>
      </c>
      <c r="D191" t="e">
        <f>'DLX - EMPL'!AJ196</f>
        <v>#N/A</v>
      </c>
      <c r="E191" s="5" t="e">
        <f>'DLX - EMPL'!J196</f>
        <v>#N/A</v>
      </c>
      <c r="F191" s="5" t="e">
        <f>'DLX - EMPL'!AZ196</f>
        <v>#N/A</v>
      </c>
      <c r="G191" t="e">
        <f>'DLX - EMPL'!AL196</f>
        <v>#N/A</v>
      </c>
      <c r="H191" s="4" t="e">
        <f t="shared" si="3"/>
        <v>#N/A</v>
      </c>
    </row>
    <row r="192" spans="1:8" x14ac:dyDescent="0.25">
      <c r="A192" s="7">
        <f>'Plumbing - EMPL Agg'!A196</f>
        <v>42278</v>
      </c>
      <c r="B192" s="5" t="e">
        <f>'DLX - EMPL'!H197</f>
        <v>#N/A</v>
      </c>
      <c r="C192" s="5" t="e">
        <f>'DLX - EMPL'!AX197</f>
        <v>#N/A</v>
      </c>
      <c r="D192" t="e">
        <f>'DLX - EMPL'!AJ197</f>
        <v>#N/A</v>
      </c>
      <c r="E192" s="5" t="e">
        <f>'DLX - EMPL'!J197</f>
        <v>#N/A</v>
      </c>
      <c r="F192" s="5" t="e">
        <f>'DLX - EMPL'!AZ197</f>
        <v>#N/A</v>
      </c>
      <c r="G192" t="e">
        <f>'DLX - EMPL'!AL197</f>
        <v>#N/A</v>
      </c>
      <c r="H192" s="4" t="e">
        <f t="shared" si="3"/>
        <v>#N/A</v>
      </c>
    </row>
    <row r="193" spans="1:8" x14ac:dyDescent="0.25">
      <c r="A193" s="7">
        <f>'Plumbing - EMPL Agg'!A197</f>
        <v>42309</v>
      </c>
      <c r="B193" s="5" t="e">
        <f>'DLX - EMPL'!H198</f>
        <v>#N/A</v>
      </c>
      <c r="C193" s="5" t="e">
        <f>'DLX - EMPL'!AX198</f>
        <v>#N/A</v>
      </c>
      <c r="D193" t="e">
        <f>'DLX - EMPL'!AJ198</f>
        <v>#N/A</v>
      </c>
      <c r="E193" s="5" t="e">
        <f>'DLX - EMPL'!J198</f>
        <v>#N/A</v>
      </c>
      <c r="F193" s="5" t="e">
        <f>'DLX - EMPL'!AZ198</f>
        <v>#N/A</v>
      </c>
      <c r="G193" t="e">
        <f>'DLX - EMPL'!AL198</f>
        <v>#N/A</v>
      </c>
      <c r="H193" s="4" t="e">
        <f t="shared" si="3"/>
        <v>#N/A</v>
      </c>
    </row>
    <row r="194" spans="1:8" x14ac:dyDescent="0.25">
      <c r="A194" s="7">
        <f>'Plumbing - EMPL Agg'!A198</f>
        <v>42339</v>
      </c>
      <c r="B194" s="5" t="e">
        <f>'DLX - EMPL'!H199</f>
        <v>#N/A</v>
      </c>
      <c r="C194" s="5" t="e">
        <f>'DLX - EMPL'!AX199</f>
        <v>#N/A</v>
      </c>
      <c r="D194" t="e">
        <f>'DLX - EMPL'!AJ199</f>
        <v>#N/A</v>
      </c>
      <c r="E194" s="5" t="e">
        <f>'DLX - EMPL'!J199</f>
        <v>#N/A</v>
      </c>
      <c r="F194" s="5" t="e">
        <f>'DLX - EMPL'!AZ199</f>
        <v>#N/A</v>
      </c>
      <c r="G194" t="e">
        <f>'DLX - EMPL'!AL199</f>
        <v>#N/A</v>
      </c>
      <c r="H194" s="4" t="e">
        <f t="shared" si="3"/>
        <v>#N/A</v>
      </c>
    </row>
    <row r="195" spans="1:8" x14ac:dyDescent="0.25">
      <c r="A195" s="7"/>
    </row>
    <row r="196" spans="1:8" x14ac:dyDescent="0.25">
      <c r="A196" s="7"/>
    </row>
    <row r="197" spans="1:8" x14ac:dyDescent="0.25">
      <c r="A197" s="7"/>
    </row>
    <row r="198" spans="1:8" x14ac:dyDescent="0.25">
      <c r="A198" s="7"/>
    </row>
    <row r="199" spans="1:8" x14ac:dyDescent="0.25">
      <c r="A199" s="7"/>
    </row>
    <row r="200" spans="1:8" x14ac:dyDescent="0.25">
      <c r="A200" s="7"/>
    </row>
    <row r="201" spans="1:8" x14ac:dyDescent="0.25">
      <c r="A201" s="7"/>
    </row>
    <row r="202" spans="1:8" x14ac:dyDescent="0.25">
      <c r="A202" s="7"/>
    </row>
    <row r="203" spans="1:8" x14ac:dyDescent="0.25">
      <c r="A203" s="7"/>
    </row>
    <row r="204" spans="1:8" x14ac:dyDescent="0.25">
      <c r="A204" s="7"/>
    </row>
    <row r="205" spans="1:8" x14ac:dyDescent="0.25">
      <c r="A205" s="7"/>
    </row>
    <row r="206" spans="1:8" x14ac:dyDescent="0.25">
      <c r="A206" s="7"/>
    </row>
    <row r="207" spans="1:8" x14ac:dyDescent="0.25">
      <c r="A207" s="7"/>
    </row>
    <row r="208" spans="1:8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tabColor theme="7"/>
  </sheetPr>
  <dimension ref="A2:X274"/>
  <sheetViews>
    <sheetView workbookViewId="0">
      <pane xSplit="1" ySplit="2" topLeftCell="G135" activePane="bottomRight" state="frozen"/>
      <selection pane="topRight" activeCell="B1" sqref="B1"/>
      <selection pane="bottomLeft" activeCell="A3" sqref="A3"/>
      <selection pane="bottomRight" activeCell="L145" sqref="L145"/>
    </sheetView>
  </sheetViews>
  <sheetFormatPr defaultRowHeight="15" x14ac:dyDescent="0.25"/>
  <cols>
    <col min="1" max="1" width="10.140625" customWidth="1"/>
  </cols>
  <sheetData>
    <row r="2" spans="1:24" x14ac:dyDescent="0.25">
      <c r="A2" t="s">
        <v>481</v>
      </c>
      <c r="B2" t="s">
        <v>477</v>
      </c>
      <c r="C2" t="s">
        <v>479</v>
      </c>
      <c r="D2" t="s">
        <v>480</v>
      </c>
      <c r="E2" t="s">
        <v>482</v>
      </c>
      <c r="F2" t="s">
        <v>487</v>
      </c>
      <c r="G2" t="s">
        <v>478</v>
      </c>
      <c r="H2" t="s">
        <v>483</v>
      </c>
      <c r="I2" t="s">
        <v>484</v>
      </c>
      <c r="J2" t="s">
        <v>519</v>
      </c>
      <c r="K2" t="s">
        <v>520</v>
      </c>
      <c r="L2" t="s">
        <v>485</v>
      </c>
      <c r="M2" t="s">
        <v>513</v>
      </c>
      <c r="N2" t="s">
        <v>514</v>
      </c>
      <c r="O2" t="s">
        <v>370</v>
      </c>
      <c r="P2" t="s">
        <v>371</v>
      </c>
      <c r="Q2" t="s">
        <v>512</v>
      </c>
      <c r="R2" t="s">
        <v>488</v>
      </c>
      <c r="S2" t="s">
        <v>475</v>
      </c>
      <c r="T2" t="s">
        <v>476</v>
      </c>
      <c r="U2" t="s">
        <v>395</v>
      </c>
      <c r="V2" t="s">
        <v>521</v>
      </c>
      <c r="W2" t="s">
        <v>522</v>
      </c>
      <c r="X2" t="s">
        <v>474</v>
      </c>
    </row>
    <row r="3" spans="1:24" x14ac:dyDescent="0.25">
      <c r="A3" s="7">
        <f>'Plumbing - EMPL Agg'!A7</f>
        <v>36526</v>
      </c>
      <c r="B3" s="5">
        <f>'DLX - EMPL'!C8</f>
        <v>5708</v>
      </c>
      <c r="C3" s="5">
        <f>'DLX - EMPL'!AS8</f>
        <v>136559</v>
      </c>
      <c r="D3" s="5">
        <f>B3+C3</f>
        <v>142267</v>
      </c>
      <c r="E3" s="5">
        <f>'DLX - LABOR'!C5</f>
        <v>130781</v>
      </c>
      <c r="F3" s="5" t="e">
        <f>'Plumbing - JOLTS Agg'!B7</f>
        <v>#N/A</v>
      </c>
      <c r="G3" t="e">
        <f>'Plumbing - JOLTS Agg'!K7</f>
        <v>#N/A</v>
      </c>
      <c r="H3" t="e">
        <f>'Plumbing - JOLTS Agg'!BM7-'Plumbing - JOLTS Agg'!AU7</f>
        <v>#N/A</v>
      </c>
      <c r="I3" t="e">
        <f>'Plumbing - JOLTS Agg'!AU7</f>
        <v>#N/A</v>
      </c>
      <c r="J3" s="5">
        <f>'DLX - Flows'!H3+'BLS - Additional flows'!D2+'DLX - Flows'!E3+'BLS - Additional flows'!B2</f>
        <v>6959</v>
      </c>
      <c r="K3" s="5" t="e">
        <f>'DLX - Flows'!J3+'BLS - Additional flows'!E2+'DLX - Flows'!I3+'BLS - Additional flows'!C2</f>
        <v>#N/A</v>
      </c>
      <c r="L3" t="e">
        <f>NA()</f>
        <v>#N/A</v>
      </c>
      <c r="M3" t="e">
        <f>-NA()</f>
        <v>#N/A</v>
      </c>
      <c r="N3" s="5" t="e">
        <f t="shared" ref="N3:N34" si="0">B3-M3</f>
        <v>#N/A</v>
      </c>
      <c r="O3">
        <f>B3/D3</f>
        <v>4.0121742920002527E-2</v>
      </c>
      <c r="P3" t="e">
        <f>F3/(E3+F3)</f>
        <v>#N/A</v>
      </c>
      <c r="Q3" t="e">
        <f>NA()</f>
        <v>#N/A</v>
      </c>
      <c r="R3">
        <f>(E3/C3)</f>
        <v>0.95768861810645944</v>
      </c>
      <c r="S3" t="e">
        <f>G3/F3</f>
        <v>#N/A</v>
      </c>
      <c r="T3" t="e">
        <f>H3/E3</f>
        <v>#N/A</v>
      </c>
      <c r="U3" t="e">
        <f>I3/E3</f>
        <v>#N/A</v>
      </c>
      <c r="V3" t="e">
        <f>NA()</f>
        <v>#N/A</v>
      </c>
      <c r="W3" t="e">
        <f>NA()</f>
        <v>#N/A</v>
      </c>
      <c r="X3" t="e">
        <f>NA()</f>
        <v>#N/A</v>
      </c>
    </row>
    <row r="4" spans="1:24" x14ac:dyDescent="0.25">
      <c r="A4" s="7">
        <f>'Plumbing - EMPL Agg'!A8</f>
        <v>36557</v>
      </c>
      <c r="B4" s="5">
        <f>'DLX - EMPL'!C9</f>
        <v>5858</v>
      </c>
      <c r="C4" s="5">
        <f>'DLX - EMPL'!AS9</f>
        <v>136598</v>
      </c>
      <c r="D4" s="5">
        <f t="shared" ref="D4:D67" si="1">B4+C4</f>
        <v>142456</v>
      </c>
      <c r="E4" s="5">
        <f>'DLX - LABOR'!C6</f>
        <v>130903</v>
      </c>
      <c r="F4" s="5" t="e">
        <f>'Plumbing - JOLTS Agg'!B8</f>
        <v>#N/A</v>
      </c>
      <c r="G4" t="e">
        <f>'Plumbing - JOLTS Agg'!K8</f>
        <v>#N/A</v>
      </c>
      <c r="H4" t="e">
        <f>'Plumbing - JOLTS Agg'!BM8-'Plumbing - JOLTS Agg'!AU8</f>
        <v>#N/A</v>
      </c>
      <c r="I4" t="e">
        <f>'Plumbing - JOLTS Agg'!AU8</f>
        <v>#N/A</v>
      </c>
      <c r="J4" s="5">
        <f>'DLX - Flows'!H4+'BLS - Additional flows'!D3+'DLX - Flows'!E4+'BLS - Additional flows'!B3</f>
        <v>5357</v>
      </c>
      <c r="K4" s="5">
        <f>'DLX - Flows'!J4+'BLS - Additional flows'!E3+'DLX - Flows'!I4+'BLS - Additional flows'!C3</f>
        <v>5168</v>
      </c>
      <c r="L4" t="e">
        <f>NA()</f>
        <v>#N/A</v>
      </c>
      <c r="M4" s="5">
        <f>B3-(C4-C3)+(J4-K4)</f>
        <v>5858</v>
      </c>
      <c r="N4" s="5">
        <f t="shared" si="0"/>
        <v>0</v>
      </c>
      <c r="O4">
        <f t="shared" ref="O4:O67" si="2">B4/D4</f>
        <v>4.1121469085191216E-2</v>
      </c>
      <c r="P4" t="e">
        <f t="shared" ref="P4:P67" si="3">F4/(E4+F4)</f>
        <v>#N/A</v>
      </c>
      <c r="Q4">
        <f>(D4-D3)/D3</f>
        <v>1.3284879838613311E-3</v>
      </c>
      <c r="R4">
        <f t="shared" ref="R4:R67" si="4">(E4/C4)</f>
        <v>0.95830832076604344</v>
      </c>
      <c r="S4" t="e">
        <f t="shared" ref="S4:S67" si="5">G4/F4</f>
        <v>#N/A</v>
      </c>
      <c r="T4" t="e">
        <f t="shared" ref="T4:T67" si="6">H4/E4</f>
        <v>#N/A</v>
      </c>
      <c r="U4" t="e">
        <f t="shared" ref="U4:U67" si="7">I4/E4</f>
        <v>#N/A</v>
      </c>
      <c r="V4">
        <f>J4/D3</f>
        <v>3.7654550949974344E-2</v>
      </c>
      <c r="W4">
        <f>K4/D3</f>
        <v>3.6326062966113015E-2</v>
      </c>
      <c r="X4">
        <f>(C4-C3)/C3-(E3/C3)*(E4-E3)/E3</f>
        <v>-6.0779589774383235E-4</v>
      </c>
    </row>
    <row r="5" spans="1:24" x14ac:dyDescent="0.25">
      <c r="A5" s="7">
        <f>'Plumbing - EMPL Agg'!A9</f>
        <v>36586</v>
      </c>
      <c r="B5" s="5">
        <f>'DLX - EMPL'!C10</f>
        <v>5733</v>
      </c>
      <c r="C5" s="5">
        <f>'DLX - EMPL'!AS10</f>
        <v>136701</v>
      </c>
      <c r="D5" s="5">
        <f t="shared" si="1"/>
        <v>142434</v>
      </c>
      <c r="E5" s="5">
        <f>'DLX - LABOR'!C7</f>
        <v>131374</v>
      </c>
      <c r="F5" s="5" t="e">
        <f>'Plumbing - JOLTS Agg'!B9</f>
        <v>#N/A</v>
      </c>
      <c r="G5" t="e">
        <f>'Plumbing - JOLTS Agg'!K9</f>
        <v>#N/A</v>
      </c>
      <c r="H5" t="e">
        <f>'Plumbing - JOLTS Agg'!BM9-'Plumbing - JOLTS Agg'!AU9</f>
        <v>#N/A</v>
      </c>
      <c r="I5" t="e">
        <f>'Plumbing - JOLTS Agg'!AU9</f>
        <v>#N/A</v>
      </c>
      <c r="J5" s="5">
        <f>'DLX - Flows'!H5+'BLS - Additional flows'!D4+'DLX - Flows'!E5+'BLS - Additional flows'!B4</f>
        <v>5247</v>
      </c>
      <c r="K5" s="5">
        <f>'DLX - Flows'!J5+'BLS - Additional flows'!E4+'DLX - Flows'!I5+'BLS - Additional flows'!C4</f>
        <v>5269</v>
      </c>
      <c r="L5" t="e">
        <f>NA()</f>
        <v>#N/A</v>
      </c>
      <c r="M5" s="5">
        <f t="shared" ref="M5:M68" si="8">B4-(C5-C4)+(J5-K5)</f>
        <v>5733</v>
      </c>
      <c r="N5" s="5">
        <f t="shared" si="0"/>
        <v>0</v>
      </c>
      <c r="O5">
        <f t="shared" si="2"/>
        <v>4.0250221155061293E-2</v>
      </c>
      <c r="P5" t="e">
        <f t="shared" si="3"/>
        <v>#N/A</v>
      </c>
      <c r="Q5">
        <f t="shared" ref="Q5:Q68" si="9">(D5-D4)/D4</f>
        <v>-1.544336496883248E-4</v>
      </c>
      <c r="R5">
        <f t="shared" si="4"/>
        <v>0.96103174080657783</v>
      </c>
      <c r="S5" t="e">
        <f t="shared" si="5"/>
        <v>#N/A</v>
      </c>
      <c r="T5" t="e">
        <f t="shared" si="6"/>
        <v>#N/A</v>
      </c>
      <c r="U5" t="e">
        <f t="shared" si="7"/>
        <v>#N/A</v>
      </c>
      <c r="V5">
        <f t="shared" ref="V5:V68" si="10">J5/D4</f>
        <v>3.6832425450665465E-2</v>
      </c>
      <c r="W5">
        <f t="shared" ref="W5:W68" si="11">K5/D4</f>
        <v>3.6986859100353792E-2</v>
      </c>
      <c r="X5">
        <f t="shared" ref="X5:X68" si="12">(C5-C4)/C4-(E4/C4)*(E5-E4)/E4</f>
        <v>-2.6940365159079929E-3</v>
      </c>
    </row>
    <row r="6" spans="1:24" x14ac:dyDescent="0.25">
      <c r="A6" s="7">
        <f>'Plumbing - EMPL Agg'!A10</f>
        <v>36617</v>
      </c>
      <c r="B6" s="5">
        <f>'DLX - EMPL'!C11</f>
        <v>5481</v>
      </c>
      <c r="C6" s="5">
        <f>'DLX - EMPL'!AS11</f>
        <v>137270</v>
      </c>
      <c r="D6" s="5">
        <f t="shared" si="1"/>
        <v>142751</v>
      </c>
      <c r="E6" s="5">
        <f>'DLX - LABOR'!C8</f>
        <v>131662</v>
      </c>
      <c r="F6" s="5" t="e">
        <f>'Plumbing - JOLTS Agg'!B10</f>
        <v>#N/A</v>
      </c>
      <c r="G6" t="e">
        <f>'Plumbing - JOLTS Agg'!K10</f>
        <v>#N/A</v>
      </c>
      <c r="H6" t="e">
        <f>'Plumbing - JOLTS Agg'!BM10-'Plumbing - JOLTS Agg'!AU10</f>
        <v>#N/A</v>
      </c>
      <c r="I6" t="e">
        <f>'Plumbing - JOLTS Agg'!AU10</f>
        <v>#N/A</v>
      </c>
      <c r="J6" s="5">
        <f>'DLX - Flows'!H6+'BLS - Additional flows'!D5+'DLX - Flows'!E6+'BLS - Additional flows'!B5</f>
        <v>5285</v>
      </c>
      <c r="K6" s="5">
        <f>'DLX - Flows'!J6+'BLS - Additional flows'!E5+'DLX - Flows'!I6+'BLS - Additional flows'!C5</f>
        <v>4968</v>
      </c>
      <c r="L6" t="e">
        <f>NA()</f>
        <v>#N/A</v>
      </c>
      <c r="M6" s="5">
        <f t="shared" si="8"/>
        <v>5481</v>
      </c>
      <c r="N6" s="5">
        <f t="shared" si="0"/>
        <v>0</v>
      </c>
      <c r="O6">
        <f t="shared" si="2"/>
        <v>3.8395527877212766E-2</v>
      </c>
      <c r="P6" t="e">
        <f t="shared" si="3"/>
        <v>#N/A</v>
      </c>
      <c r="Q6">
        <f t="shared" si="9"/>
        <v>2.2255922041085697E-3</v>
      </c>
      <c r="R6">
        <f t="shared" si="4"/>
        <v>0.95914620820281193</v>
      </c>
      <c r="S6" t="e">
        <f t="shared" si="5"/>
        <v>#N/A</v>
      </c>
      <c r="T6" t="e">
        <f t="shared" si="6"/>
        <v>#N/A</v>
      </c>
      <c r="U6" t="e">
        <f t="shared" si="7"/>
        <v>#N/A</v>
      </c>
      <c r="V6">
        <f t="shared" si="10"/>
        <v>3.7104904727803756E-2</v>
      </c>
      <c r="W6">
        <f t="shared" si="11"/>
        <v>3.4879312523695187E-2</v>
      </c>
      <c r="X6">
        <f t="shared" si="12"/>
        <v>2.0555811588795986E-3</v>
      </c>
    </row>
    <row r="7" spans="1:24" x14ac:dyDescent="0.25">
      <c r="A7" s="7">
        <f>'Plumbing - EMPL Agg'!A11</f>
        <v>36647</v>
      </c>
      <c r="B7" s="5">
        <f>'DLX - EMPL'!C12</f>
        <v>5758</v>
      </c>
      <c r="C7" s="5">
        <f>'DLX - EMPL'!AS12</f>
        <v>136630</v>
      </c>
      <c r="D7" s="5">
        <f t="shared" si="1"/>
        <v>142388</v>
      </c>
      <c r="E7" s="5">
        <f>'DLX - LABOR'!C9</f>
        <v>131886</v>
      </c>
      <c r="F7" s="5" t="e">
        <f>'Plumbing - JOLTS Agg'!B11</f>
        <v>#N/A</v>
      </c>
      <c r="G7" t="e">
        <f>'Plumbing - JOLTS Agg'!K11</f>
        <v>#N/A</v>
      </c>
      <c r="H7" t="e">
        <f>'Plumbing - JOLTS Agg'!BM11-'Plumbing - JOLTS Agg'!AU11</f>
        <v>#N/A</v>
      </c>
      <c r="I7" t="e">
        <f>'Plumbing - JOLTS Agg'!AU11</f>
        <v>#N/A</v>
      </c>
      <c r="J7" s="5">
        <f>'DLX - Flows'!H7+'BLS - Additional flows'!D6+'DLX - Flows'!E7+'BLS - Additional flows'!B6</f>
        <v>5030</v>
      </c>
      <c r="K7" s="5">
        <f>'DLX - Flows'!J7+'BLS - Additional flows'!E6+'DLX - Flows'!I7+'BLS - Additional flows'!C6</f>
        <v>5393</v>
      </c>
      <c r="L7" t="e">
        <f>NA()</f>
        <v>#N/A</v>
      </c>
      <c r="M7" s="5">
        <f t="shared" si="8"/>
        <v>5758</v>
      </c>
      <c r="N7" s="5">
        <f t="shared" si="0"/>
        <v>0</v>
      </c>
      <c r="O7">
        <f t="shared" si="2"/>
        <v>4.0438801022558084E-2</v>
      </c>
      <c r="P7" t="e">
        <f t="shared" si="3"/>
        <v>#N/A</v>
      </c>
      <c r="Q7">
        <f t="shared" si="9"/>
        <v>-2.5428893667995322E-3</v>
      </c>
      <c r="R7">
        <f t="shared" si="4"/>
        <v>0.96527848935080141</v>
      </c>
      <c r="S7" t="e">
        <f t="shared" si="5"/>
        <v>#N/A</v>
      </c>
      <c r="T7" t="e">
        <f t="shared" si="6"/>
        <v>#N/A</v>
      </c>
      <c r="U7" t="e">
        <f t="shared" si="7"/>
        <v>#N/A</v>
      </c>
      <c r="V7">
        <f t="shared" si="10"/>
        <v>3.5236180482098201E-2</v>
      </c>
      <c r="W7">
        <f t="shared" si="11"/>
        <v>3.7779069848897728E-2</v>
      </c>
      <c r="X7">
        <f t="shared" si="12"/>
        <v>-6.2941647847308217E-3</v>
      </c>
    </row>
    <row r="8" spans="1:24" x14ac:dyDescent="0.25">
      <c r="A8" s="7">
        <f>'Plumbing - EMPL Agg'!A12</f>
        <v>36678</v>
      </c>
      <c r="B8" s="5">
        <f>'DLX - EMPL'!C13</f>
        <v>5651</v>
      </c>
      <c r="C8" s="5">
        <f>'DLX - EMPL'!AS13</f>
        <v>136940</v>
      </c>
      <c r="D8" s="5">
        <f t="shared" si="1"/>
        <v>142591</v>
      </c>
      <c r="E8" s="5">
        <f>'DLX - LABOR'!C10</f>
        <v>131839</v>
      </c>
      <c r="F8" s="5" t="e">
        <f>'Plumbing - JOLTS Agg'!B12</f>
        <v>#N/A</v>
      </c>
      <c r="G8" t="e">
        <f>'Plumbing - JOLTS Agg'!K12</f>
        <v>#N/A</v>
      </c>
      <c r="H8" t="e">
        <f>'Plumbing - JOLTS Agg'!BM12-'Plumbing - JOLTS Agg'!AU12</f>
        <v>#N/A</v>
      </c>
      <c r="I8" t="e">
        <f>'Plumbing - JOLTS Agg'!AU12</f>
        <v>#N/A</v>
      </c>
      <c r="J8" s="5">
        <f>'DLX - Flows'!H8+'BLS - Additional flows'!D7+'DLX - Flows'!E8+'BLS - Additional flows'!B7</f>
        <v>5422</v>
      </c>
      <c r="K8" s="5">
        <f>'DLX - Flows'!J8+'BLS - Additional flows'!E7+'DLX - Flows'!I8+'BLS - Additional flows'!C7</f>
        <v>5219</v>
      </c>
      <c r="L8" t="e">
        <f>NA()</f>
        <v>#N/A</v>
      </c>
      <c r="M8" s="5">
        <f t="shared" si="8"/>
        <v>5651</v>
      </c>
      <c r="N8" s="5">
        <f t="shared" si="0"/>
        <v>0</v>
      </c>
      <c r="O8">
        <f t="shared" si="2"/>
        <v>3.9630832240463987E-2</v>
      </c>
      <c r="P8" t="e">
        <f t="shared" si="3"/>
        <v>#N/A</v>
      </c>
      <c r="Q8">
        <f t="shared" si="9"/>
        <v>1.4256819394892829E-3</v>
      </c>
      <c r="R8">
        <f t="shared" si="4"/>
        <v>0.96275010953702356</v>
      </c>
      <c r="S8" t="e">
        <f t="shared" si="5"/>
        <v>#N/A</v>
      </c>
      <c r="T8" t="e">
        <f t="shared" si="6"/>
        <v>#N/A</v>
      </c>
      <c r="U8" t="e">
        <f t="shared" si="7"/>
        <v>#N/A</v>
      </c>
      <c r="V8">
        <f t="shared" si="10"/>
        <v>3.8079051605472369E-2</v>
      </c>
      <c r="W8">
        <f t="shared" si="11"/>
        <v>3.6653369665983086E-2</v>
      </c>
      <c r="X8">
        <f t="shared" si="12"/>
        <v>2.6128961428675988E-3</v>
      </c>
    </row>
    <row r="9" spans="1:24" x14ac:dyDescent="0.25">
      <c r="A9" s="7">
        <f>'Plumbing - EMPL Agg'!A13</f>
        <v>36708</v>
      </c>
      <c r="B9" s="5">
        <f>'DLX - EMPL'!C14</f>
        <v>5747</v>
      </c>
      <c r="C9" s="5">
        <f>'DLX - EMPL'!AS14</f>
        <v>136531</v>
      </c>
      <c r="D9" s="5">
        <f t="shared" si="1"/>
        <v>142278</v>
      </c>
      <c r="E9" s="5">
        <f>'DLX - LABOR'!C11</f>
        <v>132004</v>
      </c>
      <c r="F9" s="5" t="e">
        <f>'Plumbing - JOLTS Agg'!B13</f>
        <v>#N/A</v>
      </c>
      <c r="G9" t="e">
        <f>'Plumbing - JOLTS Agg'!K13</f>
        <v>#N/A</v>
      </c>
      <c r="H9" t="e">
        <f>'Plumbing - JOLTS Agg'!BM13-'Plumbing - JOLTS Agg'!AU13</f>
        <v>#N/A</v>
      </c>
      <c r="I9" t="e">
        <f>'Plumbing - JOLTS Agg'!AU13</f>
        <v>#N/A</v>
      </c>
      <c r="J9" s="5">
        <f>'DLX - Flows'!H9+'BLS - Additional flows'!D8+'DLX - Flows'!E9+'BLS - Additional flows'!B8</f>
        <v>4920</v>
      </c>
      <c r="K9" s="5">
        <f>'DLX - Flows'!J9+'BLS - Additional flows'!E8+'DLX - Flows'!I9+'BLS - Additional flows'!C8</f>
        <v>5233</v>
      </c>
      <c r="L9" t="e">
        <f>NA()</f>
        <v>#N/A</v>
      </c>
      <c r="M9" s="5">
        <f t="shared" si="8"/>
        <v>5747</v>
      </c>
      <c r="N9" s="5">
        <f t="shared" si="0"/>
        <v>0</v>
      </c>
      <c r="O9">
        <f t="shared" si="2"/>
        <v>4.0392752217489704E-2</v>
      </c>
      <c r="P9" t="e">
        <f t="shared" si="3"/>
        <v>#N/A</v>
      </c>
      <c r="Q9">
        <f t="shared" si="9"/>
        <v>-2.1950894516484208E-3</v>
      </c>
      <c r="R9">
        <f t="shared" si="4"/>
        <v>0.96684269506558951</v>
      </c>
      <c r="S9" t="e">
        <f t="shared" si="5"/>
        <v>#N/A</v>
      </c>
      <c r="T9" t="e">
        <f t="shared" si="6"/>
        <v>#N/A</v>
      </c>
      <c r="U9" t="e">
        <f t="shared" si="7"/>
        <v>#N/A</v>
      </c>
      <c r="V9">
        <f t="shared" si="10"/>
        <v>3.4504281476390515E-2</v>
      </c>
      <c r="W9">
        <f t="shared" si="11"/>
        <v>3.6699370928038939E-2</v>
      </c>
      <c r="X9">
        <f t="shared" si="12"/>
        <v>-4.1916167664670656E-3</v>
      </c>
    </row>
    <row r="10" spans="1:24" x14ac:dyDescent="0.25">
      <c r="A10" s="7">
        <f>'Plumbing - EMPL Agg'!A14</f>
        <v>36739</v>
      </c>
      <c r="B10" s="5">
        <f>'DLX - EMPL'!C15</f>
        <v>5853</v>
      </c>
      <c r="C10" s="5">
        <f>'DLX - EMPL'!AS15</f>
        <v>136662</v>
      </c>
      <c r="D10" s="5">
        <f t="shared" si="1"/>
        <v>142515</v>
      </c>
      <c r="E10" s="5">
        <f>'DLX - LABOR'!C12</f>
        <v>132005</v>
      </c>
      <c r="F10" s="5" t="e">
        <f>'Plumbing - JOLTS Agg'!B14</f>
        <v>#N/A</v>
      </c>
      <c r="G10" t="e">
        <f>'Plumbing - JOLTS Agg'!K14</f>
        <v>#N/A</v>
      </c>
      <c r="H10" t="e">
        <f>'Plumbing - JOLTS Agg'!BM14-'Plumbing - JOLTS Agg'!AU14</f>
        <v>#N/A</v>
      </c>
      <c r="I10" t="e">
        <f>'Plumbing - JOLTS Agg'!AU14</f>
        <v>#N/A</v>
      </c>
      <c r="J10" s="5">
        <f>'DLX - Flows'!H10+'BLS - Additional flows'!D9+'DLX - Flows'!E10+'BLS - Additional flows'!B9</f>
        <v>5377</v>
      </c>
      <c r="K10" s="5">
        <f>'DLX - Flows'!J10+'BLS - Additional flows'!E9+'DLX - Flows'!I10+'BLS - Additional flows'!C9</f>
        <v>5140</v>
      </c>
      <c r="L10" t="e">
        <f>NA()</f>
        <v>#N/A</v>
      </c>
      <c r="M10" s="5">
        <f t="shared" si="8"/>
        <v>5853</v>
      </c>
      <c r="N10" s="5">
        <f t="shared" si="0"/>
        <v>0</v>
      </c>
      <c r="O10">
        <f t="shared" si="2"/>
        <v>4.1069361119882117E-2</v>
      </c>
      <c r="P10" t="e">
        <f t="shared" si="3"/>
        <v>#N/A</v>
      </c>
      <c r="Q10">
        <f t="shared" si="9"/>
        <v>1.6657529625100156E-3</v>
      </c>
      <c r="R10">
        <f t="shared" si="4"/>
        <v>0.96592322664676356</v>
      </c>
      <c r="S10" t="e">
        <f t="shared" si="5"/>
        <v>#N/A</v>
      </c>
      <c r="T10" t="e">
        <f t="shared" si="6"/>
        <v>#N/A</v>
      </c>
      <c r="U10" t="e">
        <f t="shared" si="7"/>
        <v>#N/A</v>
      </c>
      <c r="V10">
        <f t="shared" si="10"/>
        <v>3.779220961779052E-2</v>
      </c>
      <c r="W10">
        <f t="shared" si="11"/>
        <v>3.6126456655280505E-2</v>
      </c>
      <c r="X10">
        <f t="shared" si="12"/>
        <v>9.5216470984611551E-4</v>
      </c>
    </row>
    <row r="11" spans="1:24" x14ac:dyDescent="0.25">
      <c r="A11" s="7">
        <f>'Plumbing - EMPL Agg'!A15</f>
        <v>36770</v>
      </c>
      <c r="B11" s="5">
        <f>'DLX - EMPL'!C16</f>
        <v>5625</v>
      </c>
      <c r="C11" s="5">
        <f>'DLX - EMPL'!AS16</f>
        <v>136893</v>
      </c>
      <c r="D11" s="5">
        <f t="shared" si="1"/>
        <v>142518</v>
      </c>
      <c r="E11" s="5">
        <f>'DLX - LABOR'!C13</f>
        <v>132130</v>
      </c>
      <c r="F11" s="5" t="e">
        <f>'Plumbing - JOLTS Agg'!B15</f>
        <v>#N/A</v>
      </c>
      <c r="G11" t="e">
        <f>'Plumbing - JOLTS Agg'!K15</f>
        <v>#N/A</v>
      </c>
      <c r="H11" t="e">
        <f>'Plumbing - JOLTS Agg'!BM15-'Plumbing - JOLTS Agg'!AU15</f>
        <v>#N/A</v>
      </c>
      <c r="I11" t="e">
        <f>'Plumbing - JOLTS Agg'!AU15</f>
        <v>#N/A</v>
      </c>
      <c r="J11" s="5">
        <f>'DLX - Flows'!H11+'BLS - Additional flows'!D10+'DLX - Flows'!E11+'BLS - Additional flows'!B10</f>
        <v>5423</v>
      </c>
      <c r="K11" s="5">
        <f>'DLX - Flows'!J11+'BLS - Additional flows'!E10+'DLX - Flows'!I11+'BLS - Additional flows'!C10</f>
        <v>5420</v>
      </c>
      <c r="L11" t="e">
        <f>NA()</f>
        <v>#N/A</v>
      </c>
      <c r="M11" s="5">
        <f t="shared" si="8"/>
        <v>5625</v>
      </c>
      <c r="N11" s="5">
        <f t="shared" si="0"/>
        <v>0</v>
      </c>
      <c r="O11">
        <f t="shared" si="2"/>
        <v>3.9468698690691702E-2</v>
      </c>
      <c r="P11" t="e">
        <f t="shared" si="3"/>
        <v>#N/A</v>
      </c>
      <c r="Q11">
        <f t="shared" si="9"/>
        <v>2.1050415745710977E-5</v>
      </c>
      <c r="R11">
        <f t="shared" si="4"/>
        <v>0.96520640208045705</v>
      </c>
      <c r="S11" t="e">
        <f t="shared" si="5"/>
        <v>#N/A</v>
      </c>
      <c r="T11" t="e">
        <f t="shared" si="6"/>
        <v>#N/A</v>
      </c>
      <c r="U11" t="e">
        <f t="shared" si="7"/>
        <v>#N/A</v>
      </c>
      <c r="V11">
        <f t="shared" si="10"/>
        <v>3.8052134862996877E-2</v>
      </c>
      <c r="W11">
        <f t="shared" si="11"/>
        <v>3.8031084447251166E-2</v>
      </c>
      <c r="X11">
        <f t="shared" si="12"/>
        <v>7.7563624123750568E-4</v>
      </c>
    </row>
    <row r="12" spans="1:24" x14ac:dyDescent="0.25">
      <c r="A12" s="7">
        <f>'Plumbing - EMPL Agg'!A16</f>
        <v>36800</v>
      </c>
      <c r="B12" s="5">
        <f>'DLX - EMPL'!C17</f>
        <v>5534</v>
      </c>
      <c r="C12" s="5">
        <f>'DLX - EMPL'!AS17</f>
        <v>137088</v>
      </c>
      <c r="D12" s="5">
        <f t="shared" si="1"/>
        <v>142622</v>
      </c>
      <c r="E12" s="5">
        <f>'DLX - LABOR'!C14</f>
        <v>132118</v>
      </c>
      <c r="F12" s="5" t="e">
        <f>'Plumbing - JOLTS Agg'!B16</f>
        <v>#N/A</v>
      </c>
      <c r="G12" t="e">
        <f>'Plumbing - JOLTS Agg'!K16</f>
        <v>#N/A</v>
      </c>
      <c r="H12" t="e">
        <f>'Plumbing - JOLTS Agg'!BM16-'Plumbing - JOLTS Agg'!AU16</f>
        <v>#N/A</v>
      </c>
      <c r="I12" t="e">
        <f>'Plumbing - JOLTS Agg'!AU16</f>
        <v>#N/A</v>
      </c>
      <c r="J12" s="5">
        <f>'DLX - Flows'!H12+'BLS - Additional flows'!D11+'DLX - Flows'!E12+'BLS - Additional flows'!B11</f>
        <v>5328</v>
      </c>
      <c r="K12" s="5">
        <f>'DLX - Flows'!J12+'BLS - Additional flows'!E11+'DLX - Flows'!I12+'BLS - Additional flows'!C11</f>
        <v>5224</v>
      </c>
      <c r="L12" t="e">
        <f>NA()</f>
        <v>#N/A</v>
      </c>
      <c r="M12" s="5">
        <f t="shared" si="8"/>
        <v>5534</v>
      </c>
      <c r="N12" s="5">
        <f t="shared" si="0"/>
        <v>0</v>
      </c>
      <c r="O12">
        <f t="shared" si="2"/>
        <v>3.8801867874521459E-2</v>
      </c>
      <c r="P12" t="e">
        <f t="shared" si="3"/>
        <v>#N/A</v>
      </c>
      <c r="Q12">
        <f t="shared" si="9"/>
        <v>7.2973238468123324E-4</v>
      </c>
      <c r="R12">
        <f t="shared" si="4"/>
        <v>0.9637459150326797</v>
      </c>
      <c r="S12" t="e">
        <f t="shared" si="5"/>
        <v>#N/A</v>
      </c>
      <c r="T12" t="e">
        <f t="shared" si="6"/>
        <v>#N/A</v>
      </c>
      <c r="U12" t="e">
        <f t="shared" si="7"/>
        <v>#N/A</v>
      </c>
      <c r="V12">
        <f t="shared" si="10"/>
        <v>3.7384751399823182E-2</v>
      </c>
      <c r="W12">
        <f t="shared" si="11"/>
        <v>3.6655019015141947E-2</v>
      </c>
      <c r="X12">
        <f t="shared" si="12"/>
        <v>1.5121299116828473E-3</v>
      </c>
    </row>
    <row r="13" spans="1:24" x14ac:dyDescent="0.25">
      <c r="A13" s="7">
        <f>'Plumbing - EMPL Agg'!A17</f>
        <v>36831</v>
      </c>
      <c r="B13" s="5">
        <f>'DLX - EMPL'!C18</f>
        <v>5639</v>
      </c>
      <c r="C13" s="5">
        <f>'DLX - EMPL'!AS18</f>
        <v>137322</v>
      </c>
      <c r="D13" s="5">
        <f t="shared" si="1"/>
        <v>142961</v>
      </c>
      <c r="E13" s="5">
        <f>'DLX - LABOR'!C15</f>
        <v>132345</v>
      </c>
      <c r="F13" s="5" t="e">
        <f>'Plumbing - JOLTS Agg'!B17</f>
        <v>#N/A</v>
      </c>
      <c r="G13" t="e">
        <f>'Plumbing - JOLTS Agg'!K17</f>
        <v>#N/A</v>
      </c>
      <c r="H13" t="e">
        <f>'Plumbing - JOLTS Agg'!BM17-'Plumbing - JOLTS Agg'!AU17</f>
        <v>#N/A</v>
      </c>
      <c r="I13" t="e">
        <f>'Plumbing - JOLTS Agg'!AU17</f>
        <v>#N/A</v>
      </c>
      <c r="J13" s="5">
        <f>'DLX - Flows'!H13+'BLS - Additional flows'!D12+'DLX - Flows'!E13+'BLS - Additional flows'!B12</f>
        <v>5567</v>
      </c>
      <c r="K13" s="5">
        <f>'DLX - Flows'!J13+'BLS - Additional flows'!E12+'DLX - Flows'!I13+'BLS - Additional flows'!C12</f>
        <v>5228</v>
      </c>
      <c r="L13" t="e">
        <f>NA()</f>
        <v>#N/A</v>
      </c>
      <c r="M13" s="5">
        <f t="shared" si="8"/>
        <v>5639</v>
      </c>
      <c r="N13" s="5">
        <f t="shared" si="0"/>
        <v>0</v>
      </c>
      <c r="O13">
        <f t="shared" si="2"/>
        <v>3.944432397646911E-2</v>
      </c>
      <c r="P13" t="e">
        <f t="shared" si="3"/>
        <v>#N/A</v>
      </c>
      <c r="Q13">
        <f t="shared" si="9"/>
        <v>2.3769123978067898E-3</v>
      </c>
      <c r="R13">
        <f t="shared" si="4"/>
        <v>0.96375671778739025</v>
      </c>
      <c r="S13" t="e">
        <f t="shared" si="5"/>
        <v>#N/A</v>
      </c>
      <c r="T13" t="e">
        <f t="shared" si="6"/>
        <v>#N/A</v>
      </c>
      <c r="U13" t="e">
        <f t="shared" si="7"/>
        <v>#N/A</v>
      </c>
      <c r="V13">
        <f t="shared" si="10"/>
        <v>3.9033248727405309E-2</v>
      </c>
      <c r="W13">
        <f t="shared" si="11"/>
        <v>3.665633632959852E-2</v>
      </c>
      <c r="X13">
        <f t="shared" si="12"/>
        <v>5.1062091503268009E-5</v>
      </c>
    </row>
    <row r="14" spans="1:24" x14ac:dyDescent="0.25">
      <c r="A14" s="7">
        <f>'Plumbing - EMPL Agg'!A18</f>
        <v>36861</v>
      </c>
      <c r="B14" s="5">
        <f>'DLX - EMPL'!C19</f>
        <v>5634</v>
      </c>
      <c r="C14" s="5">
        <f>'DLX - EMPL'!AS19</f>
        <v>137614</v>
      </c>
      <c r="D14" s="5">
        <f t="shared" si="1"/>
        <v>143248</v>
      </c>
      <c r="E14" s="5">
        <f>'DLX - LABOR'!C16</f>
        <v>132481</v>
      </c>
      <c r="F14" s="5">
        <f>'Plumbing - JOLTS Agg'!B18</f>
        <v>5191</v>
      </c>
      <c r="G14">
        <f>'Plumbing - JOLTS Agg'!K18</f>
        <v>5438</v>
      </c>
      <c r="H14">
        <f>'Plumbing - JOLTS Agg'!BM18-'Plumbing - JOLTS Agg'!AU18</f>
        <v>2243</v>
      </c>
      <c r="I14">
        <f>'Plumbing - JOLTS Agg'!AU18</f>
        <v>3092</v>
      </c>
      <c r="J14" s="5">
        <f>'DLX - Flows'!H14+'BLS - Additional flows'!D13+'DLX - Flows'!E14+'BLS - Additional flows'!B13</f>
        <v>5427</v>
      </c>
      <c r="K14" s="5">
        <f>'DLX - Flows'!J14+'BLS - Additional flows'!E13+'DLX - Flows'!I14+'BLS - Additional flows'!C13</f>
        <v>5140</v>
      </c>
      <c r="L14" s="5">
        <f>(C14-C13)-(G14-H14-I14)</f>
        <v>189</v>
      </c>
      <c r="M14" s="5">
        <f t="shared" si="8"/>
        <v>5634</v>
      </c>
      <c r="N14" s="5">
        <f t="shared" si="0"/>
        <v>0</v>
      </c>
      <c r="O14">
        <f t="shared" si="2"/>
        <v>3.9330392047358428E-2</v>
      </c>
      <c r="P14">
        <f t="shared" si="3"/>
        <v>3.7705561043639958E-2</v>
      </c>
      <c r="Q14">
        <f t="shared" si="9"/>
        <v>2.0075405180433824E-3</v>
      </c>
      <c r="R14">
        <f t="shared" si="4"/>
        <v>0.96270001598674548</v>
      </c>
      <c r="S14">
        <f t="shared" si="5"/>
        <v>1.0475823540743594</v>
      </c>
      <c r="T14">
        <f t="shared" si="6"/>
        <v>1.6930729689540389E-2</v>
      </c>
      <c r="U14">
        <f t="shared" si="7"/>
        <v>2.3339195809210376E-2</v>
      </c>
      <c r="V14">
        <f t="shared" si="10"/>
        <v>3.7961402060701872E-2</v>
      </c>
      <c r="W14">
        <f t="shared" si="11"/>
        <v>3.5953861542658484E-2</v>
      </c>
      <c r="X14">
        <f t="shared" si="12"/>
        <v>1.1360160789968103E-3</v>
      </c>
    </row>
    <row r="15" spans="1:24" x14ac:dyDescent="0.25">
      <c r="A15" s="7">
        <f>'Plumbing - EMPL Agg'!A19</f>
        <v>36892</v>
      </c>
      <c r="B15" s="5">
        <f>'DLX - EMPL'!C20</f>
        <v>6023</v>
      </c>
      <c r="C15" s="5">
        <f>'DLX - EMPL'!AS20</f>
        <v>137778</v>
      </c>
      <c r="D15" s="5">
        <f t="shared" si="1"/>
        <v>143801</v>
      </c>
      <c r="E15" s="5">
        <f>'DLX - LABOR'!C17</f>
        <v>132466</v>
      </c>
      <c r="F15" s="5">
        <f>'Plumbing - JOLTS Agg'!B19</f>
        <v>5186</v>
      </c>
      <c r="G15">
        <f>'Plumbing - JOLTS Agg'!K19</f>
        <v>5790</v>
      </c>
      <c r="H15">
        <f>'Plumbing - JOLTS Agg'!BM19-'Plumbing - JOLTS Agg'!AU19</f>
        <v>2592</v>
      </c>
      <c r="I15">
        <f>'Plumbing - JOLTS Agg'!AU19</f>
        <v>3246</v>
      </c>
      <c r="J15" s="5">
        <f>'DLX - Flows'!H15+'BLS - Additional flows'!D14+'DLX - Flows'!E15+'BLS - Additional flows'!B14</f>
        <v>5726</v>
      </c>
      <c r="K15" s="5">
        <f>'DLX - Flows'!J15+'BLS - Additional flows'!E14+'DLX - Flows'!I15+'BLS - Additional flows'!C14</f>
        <v>5173</v>
      </c>
      <c r="L15" s="5">
        <f t="shared" ref="L15:L78" si="13">(C15-C14)-(G15-H15-I15)</f>
        <v>212</v>
      </c>
      <c r="M15" s="5">
        <f t="shared" si="8"/>
        <v>6023</v>
      </c>
      <c r="N15" s="5">
        <f t="shared" si="0"/>
        <v>0</v>
      </c>
      <c r="O15">
        <f t="shared" si="2"/>
        <v>4.1884270623987314E-2</v>
      </c>
      <c r="P15">
        <f t="shared" si="3"/>
        <v>3.7674715950367595E-2</v>
      </c>
      <c r="Q15">
        <f t="shared" si="9"/>
        <v>3.8604378420641124E-3</v>
      </c>
      <c r="R15">
        <f t="shared" si="4"/>
        <v>0.96144522347544603</v>
      </c>
      <c r="S15">
        <f t="shared" si="5"/>
        <v>1.1164674122637872</v>
      </c>
      <c r="T15">
        <f t="shared" si="6"/>
        <v>1.9567285190162004E-2</v>
      </c>
      <c r="U15">
        <f t="shared" si="7"/>
        <v>2.4504401129346397E-2</v>
      </c>
      <c r="V15">
        <f t="shared" si="10"/>
        <v>3.9972634870992965E-2</v>
      </c>
      <c r="W15">
        <f t="shared" si="11"/>
        <v>3.6112197028928851E-2</v>
      </c>
      <c r="X15">
        <f t="shared" si="12"/>
        <v>1.3007397503161015E-3</v>
      </c>
    </row>
    <row r="16" spans="1:24" x14ac:dyDescent="0.25">
      <c r="A16" s="7">
        <f>'Plumbing - EMPL Agg'!A20</f>
        <v>36923</v>
      </c>
      <c r="B16" s="5">
        <f>'DLX - EMPL'!C21</f>
        <v>6089</v>
      </c>
      <c r="C16" s="5">
        <f>'DLX - EMPL'!AS21</f>
        <v>137612</v>
      </c>
      <c r="D16" s="5">
        <f t="shared" si="1"/>
        <v>143701</v>
      </c>
      <c r="E16" s="5">
        <f>'DLX - LABOR'!C18</f>
        <v>132529</v>
      </c>
      <c r="F16" s="5">
        <f>'Plumbing - JOLTS Agg'!B20</f>
        <v>4702</v>
      </c>
      <c r="G16">
        <f>'Plumbing - JOLTS Agg'!K20</f>
        <v>5396</v>
      </c>
      <c r="H16">
        <f>'Plumbing - JOLTS Agg'!BM20-'Plumbing - JOLTS Agg'!AU20</f>
        <v>2074</v>
      </c>
      <c r="I16">
        <f>'Plumbing - JOLTS Agg'!AU20</f>
        <v>3270</v>
      </c>
      <c r="J16" s="5">
        <f>'DLX - Flows'!H16+'BLS - Additional flows'!D15+'DLX - Flows'!E16+'BLS - Additional flows'!B15</f>
        <v>5529</v>
      </c>
      <c r="K16" s="5">
        <f>'DLX - Flows'!J16+'BLS - Additional flows'!E15+'DLX - Flows'!I16+'BLS - Additional flows'!C15</f>
        <v>5629</v>
      </c>
      <c r="L16" s="5">
        <f t="shared" si="13"/>
        <v>-218</v>
      </c>
      <c r="M16" s="5">
        <f t="shared" si="8"/>
        <v>6089</v>
      </c>
      <c r="N16" s="5">
        <f t="shared" si="0"/>
        <v>0</v>
      </c>
      <c r="O16">
        <f t="shared" si="2"/>
        <v>4.2372704434903027E-2</v>
      </c>
      <c r="P16">
        <f t="shared" si="3"/>
        <v>3.4263395296981004E-2</v>
      </c>
      <c r="Q16">
        <f t="shared" si="9"/>
        <v>-6.95405456151209E-4</v>
      </c>
      <c r="R16">
        <f t="shared" si="4"/>
        <v>0.96306281428945151</v>
      </c>
      <c r="S16">
        <f t="shared" si="5"/>
        <v>1.1475967673330498</v>
      </c>
      <c r="T16">
        <f t="shared" si="6"/>
        <v>1.564940503587894E-2</v>
      </c>
      <c r="U16">
        <f t="shared" si="7"/>
        <v>2.4673844969780197E-2</v>
      </c>
      <c r="V16">
        <f t="shared" si="10"/>
        <v>3.8448967670600347E-2</v>
      </c>
      <c r="W16">
        <f t="shared" si="11"/>
        <v>3.914437312675155E-2</v>
      </c>
      <c r="X16">
        <f t="shared" si="12"/>
        <v>-1.6620940933966236E-3</v>
      </c>
    </row>
    <row r="17" spans="1:24" x14ac:dyDescent="0.25">
      <c r="A17" s="7">
        <f>'Plumbing - EMPL Agg'!A21</f>
        <v>36951</v>
      </c>
      <c r="B17" s="5">
        <f>'DLX - EMPL'!C22</f>
        <v>6141</v>
      </c>
      <c r="C17" s="5">
        <f>'DLX - EMPL'!AS22</f>
        <v>137783</v>
      </c>
      <c r="D17" s="5">
        <f t="shared" si="1"/>
        <v>143924</v>
      </c>
      <c r="E17" s="5">
        <f>'DLX - LABOR'!C19</f>
        <v>132501</v>
      </c>
      <c r="F17" s="5">
        <f>'Plumbing - JOLTS Agg'!B21</f>
        <v>4774</v>
      </c>
      <c r="G17">
        <f>'Plumbing - JOLTS Agg'!K21</f>
        <v>5614</v>
      </c>
      <c r="H17">
        <f>'Plumbing - JOLTS Agg'!BM21-'Plumbing - JOLTS Agg'!AU21</f>
        <v>2653</v>
      </c>
      <c r="I17">
        <f>'Plumbing - JOLTS Agg'!AU21</f>
        <v>3134</v>
      </c>
      <c r="J17" s="5">
        <f>'DLX - Flows'!H17+'BLS - Additional flows'!D16+'DLX - Flows'!E17+'BLS - Additional flows'!B16</f>
        <v>5560</v>
      </c>
      <c r="K17" s="5">
        <f>'DLX - Flows'!J17+'BLS - Additional flows'!E16+'DLX - Flows'!I17+'BLS - Additional flows'!C16</f>
        <v>5337</v>
      </c>
      <c r="L17" s="5">
        <f t="shared" si="13"/>
        <v>344</v>
      </c>
      <c r="M17" s="5">
        <f t="shared" si="8"/>
        <v>6141</v>
      </c>
      <c r="N17" s="5">
        <f t="shared" si="0"/>
        <v>0</v>
      </c>
      <c r="O17">
        <f t="shared" si="2"/>
        <v>4.2668352741724799E-2</v>
      </c>
      <c r="P17">
        <f t="shared" si="3"/>
        <v>3.4776907667091607E-2</v>
      </c>
      <c r="Q17">
        <f t="shared" si="9"/>
        <v>1.5518333205753613E-3</v>
      </c>
      <c r="R17">
        <f t="shared" si="4"/>
        <v>0.96166435627036717</v>
      </c>
      <c r="S17">
        <f t="shared" si="5"/>
        <v>1.1759530791788857</v>
      </c>
      <c r="T17">
        <f t="shared" si="6"/>
        <v>2.0022490396298897E-2</v>
      </c>
      <c r="U17">
        <f t="shared" si="7"/>
        <v>2.3652651678100541E-2</v>
      </c>
      <c r="V17">
        <f t="shared" si="10"/>
        <v>3.8691449607170442E-2</v>
      </c>
      <c r="W17">
        <f t="shared" si="11"/>
        <v>3.7139616286595081E-2</v>
      </c>
      <c r="X17">
        <f t="shared" si="12"/>
        <v>1.4460948173124436E-3</v>
      </c>
    </row>
    <row r="18" spans="1:24" x14ac:dyDescent="0.25">
      <c r="A18" s="7">
        <f>'Plumbing - EMPL Agg'!A22</f>
        <v>36982</v>
      </c>
      <c r="B18" s="5">
        <f>'DLX - EMPL'!C23</f>
        <v>6271</v>
      </c>
      <c r="C18" s="5">
        <f>'DLX - EMPL'!AS23</f>
        <v>137299</v>
      </c>
      <c r="D18" s="5">
        <f t="shared" si="1"/>
        <v>143570</v>
      </c>
      <c r="E18" s="5">
        <f>'DLX - LABOR'!C20</f>
        <v>132219</v>
      </c>
      <c r="F18" s="5">
        <f>'Plumbing - JOLTS Agg'!B22</f>
        <v>4653</v>
      </c>
      <c r="G18">
        <f>'Plumbing - JOLTS Agg'!K22</f>
        <v>5386</v>
      </c>
      <c r="H18">
        <f>'Plumbing - JOLTS Agg'!BM22-'Plumbing - JOLTS Agg'!AU22</f>
        <v>2398</v>
      </c>
      <c r="I18">
        <f>'Plumbing - JOLTS Agg'!AU22</f>
        <v>3159</v>
      </c>
      <c r="J18" s="5">
        <f>'DLX - Flows'!H18+'BLS - Additional flows'!D17+'DLX - Flows'!E18+'BLS - Additional flows'!B17</f>
        <v>5400</v>
      </c>
      <c r="K18" s="5">
        <f>'DLX - Flows'!J18+'BLS - Additional flows'!E17+'DLX - Flows'!I18+'BLS - Additional flows'!C17</f>
        <v>5754</v>
      </c>
      <c r="L18" s="5">
        <f t="shared" si="13"/>
        <v>-313</v>
      </c>
      <c r="M18" s="5">
        <f t="shared" si="8"/>
        <v>6271</v>
      </c>
      <c r="N18" s="5">
        <f t="shared" si="0"/>
        <v>0</v>
      </c>
      <c r="O18">
        <f t="shared" si="2"/>
        <v>4.3679041582503311E-2</v>
      </c>
      <c r="P18">
        <f t="shared" si="3"/>
        <v>3.3995265649658074E-2</v>
      </c>
      <c r="Q18">
        <f t="shared" si="9"/>
        <v>-2.4596314721658653E-3</v>
      </c>
      <c r="R18">
        <f t="shared" si="4"/>
        <v>0.96300045885257723</v>
      </c>
      <c r="S18">
        <f t="shared" si="5"/>
        <v>1.1575327745540511</v>
      </c>
      <c r="T18">
        <f t="shared" si="6"/>
        <v>1.8136576437577049E-2</v>
      </c>
      <c r="U18">
        <f t="shared" si="7"/>
        <v>2.3892178885031652E-2</v>
      </c>
      <c r="V18">
        <f t="shared" si="10"/>
        <v>3.7519802117784384E-2</v>
      </c>
      <c r="W18">
        <f t="shared" si="11"/>
        <v>3.997943358995025E-2</v>
      </c>
      <c r="X18">
        <f t="shared" si="12"/>
        <v>-1.4660734633445346E-3</v>
      </c>
    </row>
    <row r="19" spans="1:24" x14ac:dyDescent="0.25">
      <c r="A19" s="7">
        <f>'Plumbing - EMPL Agg'!A23</f>
        <v>37012</v>
      </c>
      <c r="B19" s="5">
        <f>'DLX - EMPL'!C24</f>
        <v>6226</v>
      </c>
      <c r="C19" s="5">
        <f>'DLX - EMPL'!AS24</f>
        <v>137092</v>
      </c>
      <c r="D19" s="5">
        <f t="shared" si="1"/>
        <v>143318</v>
      </c>
      <c r="E19" s="5">
        <f>'DLX - LABOR'!C21</f>
        <v>132175</v>
      </c>
      <c r="F19" s="5">
        <f>'Plumbing - JOLTS Agg'!B23</f>
        <v>4452</v>
      </c>
      <c r="G19">
        <f>'Plumbing - JOLTS Agg'!K23</f>
        <v>5507</v>
      </c>
      <c r="H19">
        <f>'Plumbing - JOLTS Agg'!BM23-'Plumbing - JOLTS Agg'!AU23</f>
        <v>2388</v>
      </c>
      <c r="I19">
        <f>'Plumbing - JOLTS Agg'!AU23</f>
        <v>3086</v>
      </c>
      <c r="J19" s="5">
        <f>'DLX - Flows'!H19+'BLS - Additional flows'!D18+'DLX - Flows'!E19+'BLS - Additional flows'!B18</f>
        <v>5396</v>
      </c>
      <c r="K19" s="5">
        <f>'DLX - Flows'!J19+'BLS - Additional flows'!E18+'DLX - Flows'!I19+'BLS - Additional flows'!C18</f>
        <v>5648</v>
      </c>
      <c r="L19" s="5">
        <f t="shared" si="13"/>
        <v>-240</v>
      </c>
      <c r="M19" s="5">
        <f t="shared" si="8"/>
        <v>6226</v>
      </c>
      <c r="N19" s="5">
        <f t="shared" si="0"/>
        <v>0</v>
      </c>
      <c r="O19">
        <f t="shared" si="2"/>
        <v>4.3441856570702909E-2</v>
      </c>
      <c r="P19">
        <f t="shared" si="3"/>
        <v>3.2585067373213199E-2</v>
      </c>
      <c r="Q19">
        <f t="shared" si="9"/>
        <v>-1.7552413456850316E-3</v>
      </c>
      <c r="R19">
        <f t="shared" si="4"/>
        <v>0.9641335745338897</v>
      </c>
      <c r="S19">
        <f t="shared" si="5"/>
        <v>1.2369721473495059</v>
      </c>
      <c r="T19">
        <f t="shared" si="6"/>
        <v>1.8066956686211461E-2</v>
      </c>
      <c r="U19">
        <f t="shared" si="7"/>
        <v>2.3347834310573103E-2</v>
      </c>
      <c r="V19">
        <f t="shared" si="10"/>
        <v>3.7584453576652507E-2</v>
      </c>
      <c r="W19">
        <f t="shared" si="11"/>
        <v>3.9339694922337534E-2</v>
      </c>
      <c r="X19">
        <f t="shared" si="12"/>
        <v>-1.1871900013838413E-3</v>
      </c>
    </row>
    <row r="20" spans="1:24" x14ac:dyDescent="0.25">
      <c r="A20" s="7">
        <f>'Plumbing - EMPL Agg'!A24</f>
        <v>37043</v>
      </c>
      <c r="B20" s="5">
        <f>'DLX - EMPL'!C25</f>
        <v>6484</v>
      </c>
      <c r="C20" s="5">
        <f>'DLX - EMPL'!AS25</f>
        <v>136873</v>
      </c>
      <c r="D20" s="5">
        <f t="shared" si="1"/>
        <v>143357</v>
      </c>
      <c r="E20" s="5">
        <f>'DLX - LABOR'!C22</f>
        <v>132047</v>
      </c>
      <c r="F20" s="5">
        <f>'Plumbing - JOLTS Agg'!B24</f>
        <v>4337</v>
      </c>
      <c r="G20">
        <f>'Plumbing - JOLTS Agg'!K24</f>
        <v>5116</v>
      </c>
      <c r="H20">
        <f>'Plumbing - JOLTS Agg'!BM24-'Plumbing - JOLTS Agg'!AU24</f>
        <v>2351</v>
      </c>
      <c r="I20">
        <f>'Plumbing - JOLTS Agg'!AU24</f>
        <v>2969</v>
      </c>
      <c r="J20" s="5">
        <f>'DLX - Flows'!H20+'BLS - Additional flows'!D19+'DLX - Flows'!E20+'BLS - Additional flows'!B19</f>
        <v>5466</v>
      </c>
      <c r="K20" s="5">
        <f>'DLX - Flows'!J20+'BLS - Additional flows'!E19+'DLX - Flows'!I20+'BLS - Additional flows'!C19</f>
        <v>5427</v>
      </c>
      <c r="L20" s="5">
        <f t="shared" si="13"/>
        <v>-15</v>
      </c>
      <c r="M20" s="5">
        <f t="shared" si="8"/>
        <v>6484</v>
      </c>
      <c r="N20" s="5">
        <f t="shared" si="0"/>
        <v>0</v>
      </c>
      <c r="O20">
        <f t="shared" si="2"/>
        <v>4.5229741135765958E-2</v>
      </c>
      <c r="P20">
        <f t="shared" si="3"/>
        <v>3.1799917878930078E-2</v>
      </c>
      <c r="Q20">
        <f t="shared" si="9"/>
        <v>2.7212213399572979E-4</v>
      </c>
      <c r="R20">
        <f t="shared" si="4"/>
        <v>0.9647410373119607</v>
      </c>
      <c r="S20">
        <f t="shared" si="5"/>
        <v>1.1796172469448927</v>
      </c>
      <c r="T20">
        <f t="shared" si="6"/>
        <v>1.7804266662627702E-2</v>
      </c>
      <c r="U20">
        <f t="shared" si="7"/>
        <v>2.2484418426772287E-2</v>
      </c>
      <c r="V20">
        <f t="shared" si="10"/>
        <v>3.8138963703093817E-2</v>
      </c>
      <c r="W20">
        <f t="shared" si="11"/>
        <v>3.7866841569098086E-2</v>
      </c>
      <c r="X20">
        <f t="shared" si="12"/>
        <v>-6.6378782131707185E-4</v>
      </c>
    </row>
    <row r="21" spans="1:24" x14ac:dyDescent="0.25">
      <c r="A21" s="7">
        <f>'Plumbing - EMPL Agg'!A25</f>
        <v>37073</v>
      </c>
      <c r="B21" s="5">
        <f>'DLX - EMPL'!C26</f>
        <v>6583</v>
      </c>
      <c r="C21" s="5">
        <f>'DLX - EMPL'!AS26</f>
        <v>137071</v>
      </c>
      <c r="D21" s="5">
        <f t="shared" si="1"/>
        <v>143654</v>
      </c>
      <c r="E21" s="5">
        <f>'DLX - LABOR'!C23</f>
        <v>131922</v>
      </c>
      <c r="F21" s="5">
        <f>'Plumbing - JOLTS Agg'!B25</f>
        <v>4231</v>
      </c>
      <c r="G21">
        <f>'Plumbing - JOLTS Agg'!K25</f>
        <v>5173</v>
      </c>
      <c r="H21">
        <f>'Plumbing - JOLTS Agg'!BM25-'Plumbing - JOLTS Agg'!AU25</f>
        <v>2382</v>
      </c>
      <c r="I21">
        <f>'Plumbing - JOLTS Agg'!AU25</f>
        <v>2961</v>
      </c>
      <c r="J21" s="5">
        <f>'DLX - Flows'!H21+'BLS - Additional flows'!D20+'DLX - Flows'!E21+'BLS - Additional flows'!B20</f>
        <v>5802</v>
      </c>
      <c r="K21" s="5">
        <f>'DLX - Flows'!J21+'BLS - Additional flows'!E20+'DLX - Flows'!I21+'BLS - Additional flows'!C20</f>
        <v>5505</v>
      </c>
      <c r="L21" s="5">
        <f t="shared" si="13"/>
        <v>368</v>
      </c>
      <c r="M21" s="5">
        <f t="shared" si="8"/>
        <v>6583</v>
      </c>
      <c r="N21" s="5">
        <f t="shared" si="0"/>
        <v>0</v>
      </c>
      <c r="O21">
        <f t="shared" si="2"/>
        <v>4.5825385996909239E-2</v>
      </c>
      <c r="P21">
        <f t="shared" si="3"/>
        <v>3.1075334366484762E-2</v>
      </c>
      <c r="Q21">
        <f t="shared" si="9"/>
        <v>2.0717509434488722E-3</v>
      </c>
      <c r="R21">
        <f t="shared" si="4"/>
        <v>0.96243552611420358</v>
      </c>
      <c r="S21">
        <f t="shared" si="5"/>
        <v>1.2226424013235642</v>
      </c>
      <c r="T21">
        <f t="shared" si="6"/>
        <v>1.8056124073316051E-2</v>
      </c>
      <c r="U21">
        <f t="shared" si="7"/>
        <v>2.2445081184336198E-2</v>
      </c>
      <c r="V21">
        <f t="shared" si="10"/>
        <v>4.0472387117475951E-2</v>
      </c>
      <c r="W21">
        <f t="shared" si="11"/>
        <v>3.8400636174027079E-2</v>
      </c>
      <c r="X21">
        <f t="shared" si="12"/>
        <v>2.3598518334514477E-3</v>
      </c>
    </row>
    <row r="22" spans="1:24" x14ac:dyDescent="0.25">
      <c r="A22" s="7">
        <f>'Plumbing - EMPL Agg'!A26</f>
        <v>37104</v>
      </c>
      <c r="B22" s="5">
        <f>'DLX - EMPL'!C27</f>
        <v>7042</v>
      </c>
      <c r="C22" s="5">
        <f>'DLX - EMPL'!AS27</f>
        <v>136241</v>
      </c>
      <c r="D22" s="5">
        <f t="shared" si="1"/>
        <v>143283</v>
      </c>
      <c r="E22" s="5">
        <f>'DLX - LABOR'!C24</f>
        <v>131767</v>
      </c>
      <c r="F22" s="5">
        <f>'Plumbing - JOLTS Agg'!B26</f>
        <v>4139</v>
      </c>
      <c r="G22">
        <f>'Plumbing - JOLTS Agg'!K26</f>
        <v>5090</v>
      </c>
      <c r="H22">
        <f>'Plumbing - JOLTS Agg'!BM26-'Plumbing - JOLTS Agg'!AU26</f>
        <v>2294</v>
      </c>
      <c r="I22">
        <f>'Plumbing - JOLTS Agg'!AU26</f>
        <v>2869</v>
      </c>
      <c r="J22" s="5">
        <f>'DLX - Flows'!H22+'BLS - Additional flows'!D21+'DLX - Flows'!E22+'BLS - Additional flows'!B21</f>
        <v>5630</v>
      </c>
      <c r="K22" s="5">
        <f>'DLX - Flows'!J22+'BLS - Additional flows'!E21+'DLX - Flows'!I22+'BLS - Additional flows'!C21</f>
        <v>6001</v>
      </c>
      <c r="L22" s="5">
        <f t="shared" si="13"/>
        <v>-757</v>
      </c>
      <c r="M22" s="5">
        <f t="shared" si="8"/>
        <v>7042</v>
      </c>
      <c r="N22" s="5">
        <f t="shared" si="0"/>
        <v>0</v>
      </c>
      <c r="O22">
        <f t="shared" si="2"/>
        <v>4.9147491328350189E-2</v>
      </c>
      <c r="P22">
        <f t="shared" si="3"/>
        <v>3.0454873221197006E-2</v>
      </c>
      <c r="Q22">
        <f t="shared" si="9"/>
        <v>-2.5825942890556476E-3</v>
      </c>
      <c r="R22">
        <f t="shared" si="4"/>
        <v>0.96716113357946576</v>
      </c>
      <c r="S22">
        <f t="shared" si="5"/>
        <v>1.2297656438753322</v>
      </c>
      <c r="T22">
        <f t="shared" si="6"/>
        <v>1.7409518316422169E-2</v>
      </c>
      <c r="U22">
        <f t="shared" si="7"/>
        <v>2.1773281625900264E-2</v>
      </c>
      <c r="V22">
        <f t="shared" si="10"/>
        <v>3.9191390424213733E-2</v>
      </c>
      <c r="W22">
        <f t="shared" si="11"/>
        <v>4.1773984713269381E-2</v>
      </c>
      <c r="X22">
        <f t="shared" si="12"/>
        <v>-4.9244552093440624E-3</v>
      </c>
    </row>
    <row r="23" spans="1:24" x14ac:dyDescent="0.25">
      <c r="A23" s="7">
        <f>'Plumbing - EMPL Agg'!A27</f>
        <v>37135</v>
      </c>
      <c r="B23" s="5">
        <f>'DLX - EMPL'!C28</f>
        <v>7142</v>
      </c>
      <c r="C23" s="5">
        <f>'DLX - EMPL'!AS28</f>
        <v>136846</v>
      </c>
      <c r="D23" s="5">
        <f t="shared" si="1"/>
        <v>143988</v>
      </c>
      <c r="E23" s="5">
        <f>'DLX - LABOR'!C25</f>
        <v>131524</v>
      </c>
      <c r="F23" s="5">
        <f>'Plumbing - JOLTS Agg'!B27</f>
        <v>4006</v>
      </c>
      <c r="G23">
        <f>'Plumbing - JOLTS Agg'!K27</f>
        <v>4937</v>
      </c>
      <c r="H23">
        <f>'Plumbing - JOLTS Agg'!BM27-'Plumbing - JOLTS Agg'!AU27</f>
        <v>2423</v>
      </c>
      <c r="I23">
        <f>'Plumbing - JOLTS Agg'!AU27</f>
        <v>2790</v>
      </c>
      <c r="J23" s="5">
        <f>'DLX - Flows'!H23+'BLS - Additional flows'!D22+'DLX - Flows'!E23+'BLS - Additional flows'!B22</f>
        <v>6116</v>
      </c>
      <c r="K23" s="5">
        <f>'DLX - Flows'!J23+'BLS - Additional flows'!E22+'DLX - Flows'!I23+'BLS - Additional flows'!C22</f>
        <v>5411</v>
      </c>
      <c r="L23" s="5">
        <f t="shared" si="13"/>
        <v>881</v>
      </c>
      <c r="M23" s="5">
        <f t="shared" si="8"/>
        <v>7142</v>
      </c>
      <c r="N23" s="5">
        <f t="shared" si="0"/>
        <v>0</v>
      </c>
      <c r="O23">
        <f t="shared" si="2"/>
        <v>4.9601355668527934E-2</v>
      </c>
      <c r="P23">
        <f t="shared" si="3"/>
        <v>2.9558031432155241E-2</v>
      </c>
      <c r="Q23">
        <f t="shared" si="9"/>
        <v>4.9203324888507363E-3</v>
      </c>
      <c r="R23">
        <f t="shared" si="4"/>
        <v>0.96110956841997575</v>
      </c>
      <c r="S23">
        <f t="shared" si="5"/>
        <v>1.2324013979031452</v>
      </c>
      <c r="T23">
        <f t="shared" si="6"/>
        <v>1.8422493233174173E-2</v>
      </c>
      <c r="U23">
        <f t="shared" si="7"/>
        <v>2.1212858489705302E-2</v>
      </c>
      <c r="V23">
        <f t="shared" si="10"/>
        <v>4.2684756740157592E-2</v>
      </c>
      <c r="W23">
        <f t="shared" si="11"/>
        <v>3.7764424251306855E-2</v>
      </c>
      <c r="X23">
        <f t="shared" si="12"/>
        <v>6.2242643550766662E-3</v>
      </c>
    </row>
    <row r="24" spans="1:24" x14ac:dyDescent="0.25">
      <c r="A24" s="7">
        <f>'Plumbing - EMPL Agg'!A28</f>
        <v>37165</v>
      </c>
      <c r="B24" s="5">
        <f>'DLX - EMPL'!C29</f>
        <v>7694</v>
      </c>
      <c r="C24" s="5">
        <f>'DLX - EMPL'!AS29</f>
        <v>136392</v>
      </c>
      <c r="D24" s="5">
        <f t="shared" si="1"/>
        <v>144086</v>
      </c>
      <c r="E24" s="5">
        <f>'DLX - LABOR'!C26</f>
        <v>131193</v>
      </c>
      <c r="F24" s="5">
        <f>'Plumbing - JOLTS Agg'!B28</f>
        <v>3583</v>
      </c>
      <c r="G24">
        <f>'Plumbing - JOLTS Agg'!K28</f>
        <v>5030</v>
      </c>
      <c r="H24">
        <f>'Plumbing - JOLTS Agg'!BM28-'Plumbing - JOLTS Agg'!AU28</f>
        <v>2586</v>
      </c>
      <c r="I24">
        <f>'Plumbing - JOLTS Agg'!AU28</f>
        <v>2848</v>
      </c>
      <c r="J24" s="5">
        <f>'DLX - Flows'!H24+'BLS - Additional flows'!D23+'DLX - Flows'!E24+'BLS - Additional flows'!B23</f>
        <v>5573</v>
      </c>
      <c r="K24" s="5">
        <f>'DLX - Flows'!J24+'BLS - Additional flows'!E23+'DLX - Flows'!I24+'BLS - Additional flows'!C23</f>
        <v>5475</v>
      </c>
      <c r="L24" s="5">
        <f t="shared" si="13"/>
        <v>-50</v>
      </c>
      <c r="M24" s="5">
        <f t="shared" si="8"/>
        <v>7694</v>
      </c>
      <c r="N24" s="5">
        <f t="shared" si="0"/>
        <v>0</v>
      </c>
      <c r="O24">
        <f t="shared" si="2"/>
        <v>5.3398664686367864E-2</v>
      </c>
      <c r="P24">
        <f t="shared" si="3"/>
        <v>2.658485190241586E-2</v>
      </c>
      <c r="Q24">
        <f t="shared" si="9"/>
        <v>6.8061227324499264E-4</v>
      </c>
      <c r="R24">
        <f t="shared" si="4"/>
        <v>0.96188192855885979</v>
      </c>
      <c r="S24">
        <f t="shared" si="5"/>
        <v>1.4038515210717275</v>
      </c>
      <c r="T24">
        <f t="shared" si="6"/>
        <v>1.97114175298987E-2</v>
      </c>
      <c r="U24">
        <f t="shared" si="7"/>
        <v>2.1708475299749223E-2</v>
      </c>
      <c r="V24">
        <f t="shared" si="10"/>
        <v>3.8704614273411674E-2</v>
      </c>
      <c r="W24">
        <f t="shared" si="11"/>
        <v>3.802400200016668E-2</v>
      </c>
      <c r="X24">
        <f t="shared" si="12"/>
        <v>-8.9882057202987295E-4</v>
      </c>
    </row>
    <row r="25" spans="1:24" x14ac:dyDescent="0.25">
      <c r="A25" s="7">
        <f>'Plumbing - EMPL Agg'!A29</f>
        <v>37196</v>
      </c>
      <c r="B25" s="5">
        <f>'DLX - EMPL'!C30</f>
        <v>8003</v>
      </c>
      <c r="C25" s="5">
        <f>'DLX - EMPL'!AS30</f>
        <v>136238</v>
      </c>
      <c r="D25" s="5">
        <f t="shared" si="1"/>
        <v>144241</v>
      </c>
      <c r="E25" s="5">
        <f>'DLX - LABOR'!C27</f>
        <v>130898</v>
      </c>
      <c r="F25" s="5">
        <f>'Plumbing - JOLTS Agg'!B29</f>
        <v>3538</v>
      </c>
      <c r="G25">
        <f>'Plumbing - JOLTS Agg'!K29</f>
        <v>4957</v>
      </c>
      <c r="H25">
        <f>'Plumbing - JOLTS Agg'!BM29-'Plumbing - JOLTS Agg'!AU29</f>
        <v>2460</v>
      </c>
      <c r="I25">
        <f>'Plumbing - JOLTS Agg'!AU29</f>
        <v>2668</v>
      </c>
      <c r="J25" s="5">
        <f>'DLX - Flows'!H25+'BLS - Additional flows'!D24+'DLX - Flows'!E25+'BLS - Additional flows'!B24</f>
        <v>5529</v>
      </c>
      <c r="K25" s="5">
        <f>'DLX - Flows'!J25+'BLS - Additional flows'!E24+'DLX - Flows'!I25+'BLS - Additional flows'!C24</f>
        <v>5374</v>
      </c>
      <c r="L25" s="5">
        <f t="shared" si="13"/>
        <v>17</v>
      </c>
      <c r="M25" s="5">
        <f t="shared" si="8"/>
        <v>8003</v>
      </c>
      <c r="N25" s="5">
        <f t="shared" si="0"/>
        <v>0</v>
      </c>
      <c r="O25">
        <f t="shared" si="2"/>
        <v>5.5483531034865259E-2</v>
      </c>
      <c r="P25">
        <f t="shared" si="3"/>
        <v>2.6317355470260942E-2</v>
      </c>
      <c r="Q25">
        <f t="shared" si="9"/>
        <v>1.0757464292158849E-3</v>
      </c>
      <c r="R25">
        <f t="shared" si="4"/>
        <v>0.96080388731484612</v>
      </c>
      <c r="S25">
        <f t="shared" si="5"/>
        <v>1.4010740531373658</v>
      </c>
      <c r="T25">
        <f t="shared" si="6"/>
        <v>1.8793258873321211E-2</v>
      </c>
      <c r="U25">
        <f t="shared" si="7"/>
        <v>2.0382282387813411E-2</v>
      </c>
      <c r="V25">
        <f t="shared" si="10"/>
        <v>3.8372916175062118E-2</v>
      </c>
      <c r="W25">
        <f t="shared" si="11"/>
        <v>3.729716974584623E-2</v>
      </c>
      <c r="X25">
        <f t="shared" si="12"/>
        <v>1.0337849727256733E-3</v>
      </c>
    </row>
    <row r="26" spans="1:24" x14ac:dyDescent="0.25">
      <c r="A26" s="7">
        <f>'Plumbing - EMPL Agg'!A30</f>
        <v>37226</v>
      </c>
      <c r="B26" s="5">
        <f>'DLX - EMPL'!C31</f>
        <v>8258</v>
      </c>
      <c r="C26" s="5">
        <f>'DLX - EMPL'!AS31</f>
        <v>136047</v>
      </c>
      <c r="D26" s="5">
        <f t="shared" si="1"/>
        <v>144305</v>
      </c>
      <c r="E26" s="5">
        <f>'DLX - LABOR'!C28</f>
        <v>130720</v>
      </c>
      <c r="F26" s="5">
        <f>'Plumbing - JOLTS Agg'!B30</f>
        <v>3559</v>
      </c>
      <c r="G26">
        <f>'Plumbing - JOLTS Agg'!K30</f>
        <v>4771</v>
      </c>
      <c r="H26">
        <f>'Plumbing - JOLTS Agg'!BM30-'Plumbing - JOLTS Agg'!AU30</f>
        <v>2244</v>
      </c>
      <c r="I26">
        <f>'Plumbing - JOLTS Agg'!AU30</f>
        <v>2613</v>
      </c>
      <c r="J26" s="5">
        <f>'DLX - Flows'!H26+'BLS - Additional flows'!D25+'DLX - Flows'!E26+'BLS - Additional flows'!B25</f>
        <v>5649</v>
      </c>
      <c r="K26" s="5">
        <f>'DLX - Flows'!J26+'BLS - Additional flows'!E25+'DLX - Flows'!I26+'BLS - Additional flows'!C25</f>
        <v>5585</v>
      </c>
      <c r="L26" s="5">
        <f t="shared" si="13"/>
        <v>-105</v>
      </c>
      <c r="M26" s="5">
        <f t="shared" si="8"/>
        <v>8258</v>
      </c>
      <c r="N26" s="5">
        <f t="shared" si="0"/>
        <v>0</v>
      </c>
      <c r="O26">
        <f t="shared" si="2"/>
        <v>5.7226014344617306E-2</v>
      </c>
      <c r="P26">
        <f t="shared" si="3"/>
        <v>2.6504516715197463E-2</v>
      </c>
      <c r="Q26">
        <f t="shared" si="9"/>
        <v>4.4370186008139154E-4</v>
      </c>
      <c r="R26">
        <f t="shared" si="4"/>
        <v>0.96084441406278709</v>
      </c>
      <c r="S26">
        <f t="shared" si="5"/>
        <v>1.340545096937342</v>
      </c>
      <c r="T26">
        <f t="shared" si="6"/>
        <v>1.7166462668298653E-2</v>
      </c>
      <c r="U26">
        <f t="shared" si="7"/>
        <v>1.9989290085679314E-2</v>
      </c>
      <c r="V26">
        <f t="shared" si="10"/>
        <v>3.9163621993746574E-2</v>
      </c>
      <c r="W26">
        <f t="shared" si="11"/>
        <v>3.8719920133665188E-2</v>
      </c>
      <c r="X26">
        <f t="shared" si="12"/>
        <v>-9.5421248109925231E-5</v>
      </c>
    </row>
    <row r="27" spans="1:24" x14ac:dyDescent="0.25">
      <c r="A27" s="7">
        <f>'Plumbing - EMPL Agg'!A31</f>
        <v>37257</v>
      </c>
      <c r="B27" s="5">
        <f>'DLX - EMPL'!C32</f>
        <v>8182</v>
      </c>
      <c r="C27" s="5">
        <f>'DLX - EMPL'!AS32</f>
        <v>135701</v>
      </c>
      <c r="D27" s="5">
        <f t="shared" si="1"/>
        <v>143883</v>
      </c>
      <c r="E27" s="5">
        <f>'DLX - LABOR'!C29</f>
        <v>130591</v>
      </c>
      <c r="F27" s="5">
        <f>'Plumbing - JOLTS Agg'!B31</f>
        <v>3572</v>
      </c>
      <c r="G27">
        <f>'Plumbing - JOLTS Agg'!K31</f>
        <v>4858</v>
      </c>
      <c r="H27">
        <f>'Plumbing - JOLTS Agg'!BM31-'Plumbing - JOLTS Agg'!AU31</f>
        <v>2227</v>
      </c>
      <c r="I27">
        <f>'Plumbing - JOLTS Agg'!AU31</f>
        <v>2824</v>
      </c>
      <c r="J27" s="5">
        <f>'DLX - Flows'!H27+'BLS - Additional flows'!D26+'DLX - Flows'!E27+'BLS - Additional flows'!B26</f>
        <v>5324</v>
      </c>
      <c r="K27" s="5">
        <f>'DLX - Flows'!J27+'BLS - Additional flows'!E26+'DLX - Flows'!I27+'BLS - Additional flows'!C26</f>
        <v>5746</v>
      </c>
      <c r="L27" s="5">
        <f t="shared" si="13"/>
        <v>-153</v>
      </c>
      <c r="M27" s="5">
        <f t="shared" si="8"/>
        <v>8182</v>
      </c>
      <c r="N27" s="5">
        <f t="shared" si="0"/>
        <v>0</v>
      </c>
      <c r="O27">
        <f t="shared" si="2"/>
        <v>5.6865647783268351E-2</v>
      </c>
      <c r="P27">
        <f t="shared" si="3"/>
        <v>2.6624330105915937E-2</v>
      </c>
      <c r="Q27">
        <f t="shared" si="9"/>
        <v>-2.9243615952323204E-3</v>
      </c>
      <c r="R27">
        <f t="shared" si="4"/>
        <v>0.96234368206571796</v>
      </c>
      <c r="S27">
        <f t="shared" si="5"/>
        <v>1.3600223964165734</v>
      </c>
      <c r="T27">
        <f t="shared" si="6"/>
        <v>1.7053242566486205E-2</v>
      </c>
      <c r="U27">
        <f t="shared" si="7"/>
        <v>2.1624767403572987E-2</v>
      </c>
      <c r="V27">
        <f t="shared" si="10"/>
        <v>3.6894078514257994E-2</v>
      </c>
      <c r="W27">
        <f t="shared" si="11"/>
        <v>3.9818440109490316E-2</v>
      </c>
      <c r="X27">
        <f t="shared" si="12"/>
        <v>-1.5950370092688553E-3</v>
      </c>
    </row>
    <row r="28" spans="1:24" x14ac:dyDescent="0.25">
      <c r="A28" s="7">
        <f>'Plumbing - EMPL Agg'!A32</f>
        <v>37288</v>
      </c>
      <c r="B28" s="5">
        <f>'DLX - EMPL'!C33</f>
        <v>8215</v>
      </c>
      <c r="C28" s="5">
        <f>'DLX - EMPL'!AS33</f>
        <v>136438</v>
      </c>
      <c r="D28" s="5">
        <f t="shared" si="1"/>
        <v>144653</v>
      </c>
      <c r="E28" s="5">
        <f>'DLX - LABOR'!C30</f>
        <v>130445</v>
      </c>
      <c r="F28" s="5">
        <f>'Plumbing - JOLTS Agg'!B32</f>
        <v>3370</v>
      </c>
      <c r="G28">
        <f>'Plumbing - JOLTS Agg'!K32</f>
        <v>4903</v>
      </c>
      <c r="H28">
        <f>'Plumbing - JOLTS Agg'!BM32-'Plumbing - JOLTS Agg'!AU32</f>
        <v>2326</v>
      </c>
      <c r="I28">
        <f>'Plumbing - JOLTS Agg'!AU32</f>
        <v>2706</v>
      </c>
      <c r="J28" s="5">
        <f>'DLX - Flows'!H28+'BLS - Additional flows'!D27+'DLX - Flows'!E28+'BLS - Additional flows'!B27</f>
        <v>5843</v>
      </c>
      <c r="K28" s="5">
        <f>'DLX - Flows'!J28+'BLS - Additional flows'!E27+'DLX - Flows'!I28+'BLS - Additional flows'!C27</f>
        <v>5073</v>
      </c>
      <c r="L28" s="5">
        <f t="shared" si="13"/>
        <v>866</v>
      </c>
      <c r="M28" s="5">
        <f t="shared" si="8"/>
        <v>8215</v>
      </c>
      <c r="N28" s="5">
        <f t="shared" si="0"/>
        <v>0</v>
      </c>
      <c r="O28">
        <f t="shared" si="2"/>
        <v>5.6791079341596787E-2</v>
      </c>
      <c r="P28">
        <f t="shared" si="3"/>
        <v>2.5184022717931472E-2</v>
      </c>
      <c r="Q28">
        <f t="shared" si="9"/>
        <v>5.3515703731504072E-3</v>
      </c>
      <c r="R28">
        <f t="shared" si="4"/>
        <v>0.95607528694352018</v>
      </c>
      <c r="S28">
        <f t="shared" si="5"/>
        <v>1.4548961424332345</v>
      </c>
      <c r="T28">
        <f t="shared" si="6"/>
        <v>1.7831269883859097E-2</v>
      </c>
      <c r="U28">
        <f t="shared" si="7"/>
        <v>2.0744375023956457E-2</v>
      </c>
      <c r="V28">
        <f t="shared" si="10"/>
        <v>4.060938401339978E-2</v>
      </c>
      <c r="W28">
        <f t="shared" si="11"/>
        <v>3.5257813640249366E-2</v>
      </c>
      <c r="X28">
        <f t="shared" si="12"/>
        <v>6.5069527859043042E-3</v>
      </c>
    </row>
    <row r="29" spans="1:24" x14ac:dyDescent="0.25">
      <c r="A29" s="7">
        <f>'Plumbing - EMPL Agg'!A33</f>
        <v>37316</v>
      </c>
      <c r="B29" s="5">
        <f>'DLX - EMPL'!C34</f>
        <v>8304</v>
      </c>
      <c r="C29" s="5">
        <f>'DLX - EMPL'!AS34</f>
        <v>136177</v>
      </c>
      <c r="D29" s="5">
        <f t="shared" si="1"/>
        <v>144481</v>
      </c>
      <c r="E29" s="5">
        <f>'DLX - LABOR'!C31</f>
        <v>130421</v>
      </c>
      <c r="F29" s="5">
        <f>'Plumbing - JOLTS Agg'!B33</f>
        <v>3560</v>
      </c>
      <c r="G29">
        <f>'Plumbing - JOLTS Agg'!K33</f>
        <v>4637</v>
      </c>
      <c r="H29">
        <f>'Plumbing - JOLTS Agg'!BM33-'Plumbing - JOLTS Agg'!AU33</f>
        <v>2166</v>
      </c>
      <c r="I29">
        <f>'Plumbing - JOLTS Agg'!AU33</f>
        <v>2583</v>
      </c>
      <c r="J29" s="5">
        <f>'DLX - Flows'!H29+'BLS - Additional flows'!D28+'DLX - Flows'!E29+'BLS - Additional flows'!B28</f>
        <v>5497</v>
      </c>
      <c r="K29" s="5">
        <f>'DLX - Flows'!J29+'BLS - Additional flows'!E28+'DLX - Flows'!I29+'BLS - Additional flows'!C28</f>
        <v>5669</v>
      </c>
      <c r="L29" s="5">
        <f t="shared" si="13"/>
        <v>-149</v>
      </c>
      <c r="M29" s="5">
        <f t="shared" si="8"/>
        <v>8304</v>
      </c>
      <c r="N29" s="5">
        <f t="shared" si="0"/>
        <v>0</v>
      </c>
      <c r="O29">
        <f t="shared" si="2"/>
        <v>5.7474685252732194E-2</v>
      </c>
      <c r="P29">
        <f t="shared" si="3"/>
        <v>2.6570931699270793E-2</v>
      </c>
      <c r="Q29">
        <f t="shared" si="9"/>
        <v>-1.1890524220030004E-3</v>
      </c>
      <c r="R29">
        <f t="shared" si="4"/>
        <v>0.95773148182145296</v>
      </c>
      <c r="S29">
        <f t="shared" si="5"/>
        <v>1.3025280898876404</v>
      </c>
      <c r="T29">
        <f t="shared" si="6"/>
        <v>1.660775488609963E-2</v>
      </c>
      <c r="U29">
        <f t="shared" si="7"/>
        <v>1.9805092738132662E-2</v>
      </c>
      <c r="V29">
        <f t="shared" si="10"/>
        <v>3.800128583575868E-2</v>
      </c>
      <c r="W29">
        <f t="shared" si="11"/>
        <v>3.9190338257761678E-2</v>
      </c>
      <c r="X29">
        <f t="shared" si="12"/>
        <v>-1.7370527272460752E-3</v>
      </c>
    </row>
    <row r="30" spans="1:24" x14ac:dyDescent="0.25">
      <c r="A30" s="7">
        <f>'Plumbing - EMPL Agg'!A34</f>
        <v>37347</v>
      </c>
      <c r="B30" s="5">
        <f>'DLX - EMPL'!C35</f>
        <v>8599</v>
      </c>
      <c r="C30" s="5">
        <f>'DLX - EMPL'!AS35</f>
        <v>136126</v>
      </c>
      <c r="D30" s="5">
        <f t="shared" si="1"/>
        <v>144725</v>
      </c>
      <c r="E30" s="5">
        <f>'DLX - LABOR'!C32</f>
        <v>130337</v>
      </c>
      <c r="F30" s="5">
        <f>'Plumbing - JOLTS Agg'!B34</f>
        <v>3373</v>
      </c>
      <c r="G30">
        <f>'Plumbing - JOLTS Agg'!K34</f>
        <v>4984</v>
      </c>
      <c r="H30">
        <f>'Plumbing - JOLTS Agg'!BM34-'Plumbing - JOLTS Agg'!AU34</f>
        <v>2315</v>
      </c>
      <c r="I30">
        <f>'Plumbing - JOLTS Agg'!AU34</f>
        <v>2715</v>
      </c>
      <c r="J30" s="5">
        <f>'DLX - Flows'!H30+'BLS - Additional flows'!D29+'DLX - Flows'!E30+'BLS - Additional flows'!B29</f>
        <v>5722</v>
      </c>
      <c r="K30" s="5">
        <f>'DLX - Flows'!J30+'BLS - Additional flows'!E29+'DLX - Flows'!I30+'BLS - Additional flows'!C29</f>
        <v>5478</v>
      </c>
      <c r="L30" s="5">
        <f t="shared" si="13"/>
        <v>-5</v>
      </c>
      <c r="M30" s="5">
        <f t="shared" si="8"/>
        <v>8599</v>
      </c>
      <c r="N30" s="5">
        <f t="shared" si="0"/>
        <v>0</v>
      </c>
      <c r="O30">
        <f t="shared" si="2"/>
        <v>5.9416134047331148E-2</v>
      </c>
      <c r="P30">
        <f t="shared" si="3"/>
        <v>2.522623588362875E-2</v>
      </c>
      <c r="Q30">
        <f t="shared" si="9"/>
        <v>1.6888033720696839E-3</v>
      </c>
      <c r="R30">
        <f t="shared" si="4"/>
        <v>0.95747322333720231</v>
      </c>
      <c r="S30">
        <f t="shared" si="5"/>
        <v>1.4776163652534835</v>
      </c>
      <c r="T30">
        <f t="shared" si="6"/>
        <v>1.7761648649270736E-2</v>
      </c>
      <c r="U30">
        <f t="shared" si="7"/>
        <v>2.0830616018475183E-2</v>
      </c>
      <c r="V30">
        <f t="shared" si="10"/>
        <v>3.9603823340093158E-2</v>
      </c>
      <c r="W30">
        <f t="shared" si="11"/>
        <v>3.7915019968023475E-2</v>
      </c>
      <c r="X30">
        <f t="shared" si="12"/>
        <v>2.4233167128075958E-4</v>
      </c>
    </row>
    <row r="31" spans="1:24" x14ac:dyDescent="0.25">
      <c r="A31" s="7">
        <f>'Plumbing - EMPL Agg'!A35</f>
        <v>37377</v>
      </c>
      <c r="B31" s="5">
        <f>'DLX - EMPL'!C36</f>
        <v>8399</v>
      </c>
      <c r="C31" s="5">
        <f>'DLX - EMPL'!AS36</f>
        <v>136539</v>
      </c>
      <c r="D31" s="5">
        <f t="shared" si="1"/>
        <v>144938</v>
      </c>
      <c r="E31" s="5">
        <f>'DLX - LABOR'!C33</f>
        <v>130328</v>
      </c>
      <c r="F31" s="5">
        <f>'Plumbing - JOLTS Agg'!B35</f>
        <v>3482</v>
      </c>
      <c r="G31">
        <f>'Plumbing - JOLTS Agg'!K35</f>
        <v>4997</v>
      </c>
      <c r="H31">
        <f>'Plumbing - JOLTS Agg'!BM35-'Plumbing - JOLTS Agg'!AU35</f>
        <v>2295</v>
      </c>
      <c r="I31">
        <f>'Plumbing - JOLTS Agg'!AU35</f>
        <v>2654</v>
      </c>
      <c r="J31" s="5">
        <f>'DLX - Flows'!H31+'BLS - Additional flows'!D30+'DLX - Flows'!E31+'BLS - Additional flows'!B30</f>
        <v>5871</v>
      </c>
      <c r="K31" s="5">
        <f>'DLX - Flows'!J31+'BLS - Additional flows'!E30+'DLX - Flows'!I31+'BLS - Additional flows'!C30</f>
        <v>5658</v>
      </c>
      <c r="L31" s="5">
        <f t="shared" si="13"/>
        <v>365</v>
      </c>
      <c r="M31" s="5">
        <f t="shared" si="8"/>
        <v>8399</v>
      </c>
      <c r="N31" s="5">
        <f t="shared" si="0"/>
        <v>0</v>
      </c>
      <c r="O31">
        <f t="shared" si="2"/>
        <v>5.7948916088258424E-2</v>
      </c>
      <c r="P31">
        <f t="shared" si="3"/>
        <v>2.6021971452058888E-2</v>
      </c>
      <c r="Q31">
        <f t="shared" si="9"/>
        <v>1.47175678010019E-3</v>
      </c>
      <c r="R31">
        <f t="shared" si="4"/>
        <v>0.95451116530808044</v>
      </c>
      <c r="S31">
        <f t="shared" si="5"/>
        <v>1.4350947731188972</v>
      </c>
      <c r="T31">
        <f t="shared" si="6"/>
        <v>1.7609416242096863E-2</v>
      </c>
      <c r="U31">
        <f t="shared" si="7"/>
        <v>2.0364004665152539E-2</v>
      </c>
      <c r="V31">
        <f t="shared" si="10"/>
        <v>4.0566591812057351E-2</v>
      </c>
      <c r="W31">
        <f t="shared" si="11"/>
        <v>3.9094835031957161E-2</v>
      </c>
      <c r="X31">
        <f t="shared" si="12"/>
        <v>3.1000690536708638E-3</v>
      </c>
    </row>
    <row r="32" spans="1:24" x14ac:dyDescent="0.25">
      <c r="A32" s="7">
        <f>'Plumbing - EMPL Agg'!A36</f>
        <v>37408</v>
      </c>
      <c r="B32" s="5">
        <f>'DLX - EMPL'!C37</f>
        <v>8393</v>
      </c>
      <c r="C32" s="5">
        <f>'DLX - EMPL'!AS37</f>
        <v>136415</v>
      </c>
      <c r="D32" s="5">
        <f t="shared" si="1"/>
        <v>144808</v>
      </c>
      <c r="E32" s="5">
        <f>'DLX - LABOR'!C34</f>
        <v>130375</v>
      </c>
      <c r="F32" s="5">
        <f>'Plumbing - JOLTS Agg'!B36</f>
        <v>3251</v>
      </c>
      <c r="G32">
        <f>'Plumbing - JOLTS Agg'!K36</f>
        <v>4840</v>
      </c>
      <c r="H32">
        <f>'Plumbing - JOLTS Agg'!BM36-'Plumbing - JOLTS Agg'!AU36</f>
        <v>2249</v>
      </c>
      <c r="I32">
        <f>'Plumbing - JOLTS Agg'!AU36</f>
        <v>2591</v>
      </c>
      <c r="J32" s="5">
        <f>'DLX - Flows'!H32+'BLS - Additional flows'!D31+'DLX - Flows'!E32+'BLS - Additional flows'!B31</f>
        <v>5667</v>
      </c>
      <c r="K32" s="5">
        <f>'DLX - Flows'!J32+'BLS - Additional flows'!E31+'DLX - Flows'!I32+'BLS - Additional flows'!C31</f>
        <v>5797</v>
      </c>
      <c r="L32" s="5">
        <f t="shared" si="13"/>
        <v>-124</v>
      </c>
      <c r="M32" s="5">
        <f t="shared" si="8"/>
        <v>8393</v>
      </c>
      <c r="N32" s="5">
        <f t="shared" si="0"/>
        <v>0</v>
      </c>
      <c r="O32">
        <f t="shared" si="2"/>
        <v>5.7959504999723771E-2</v>
      </c>
      <c r="P32">
        <f t="shared" si="3"/>
        <v>2.4329097630700611E-2</v>
      </c>
      <c r="Q32">
        <f t="shared" si="9"/>
        <v>-8.9693524127557988E-4</v>
      </c>
      <c r="R32">
        <f t="shared" si="4"/>
        <v>0.95572334420701532</v>
      </c>
      <c r="S32">
        <f t="shared" si="5"/>
        <v>1.4887726853275915</v>
      </c>
      <c r="T32">
        <f t="shared" si="6"/>
        <v>1.7250239693192712E-2</v>
      </c>
      <c r="U32">
        <f t="shared" si="7"/>
        <v>1.9873441994247364E-2</v>
      </c>
      <c r="V32">
        <f t="shared" si="10"/>
        <v>3.9099477017759315E-2</v>
      </c>
      <c r="W32">
        <f t="shared" si="11"/>
        <v>3.99964122590349E-2</v>
      </c>
      <c r="X32">
        <f t="shared" si="12"/>
        <v>-1.2523894271966251E-3</v>
      </c>
    </row>
    <row r="33" spans="1:24" x14ac:dyDescent="0.25">
      <c r="A33" s="7">
        <f>'Plumbing - EMPL Agg'!A37</f>
        <v>37438</v>
      </c>
      <c r="B33" s="5">
        <f>'DLX - EMPL'!C38</f>
        <v>8390</v>
      </c>
      <c r="C33" s="5">
        <f>'DLX - EMPL'!AS38</f>
        <v>136413</v>
      </c>
      <c r="D33" s="5">
        <f t="shared" si="1"/>
        <v>144803</v>
      </c>
      <c r="E33" s="5">
        <f>'DLX - LABOR'!C35</f>
        <v>130275</v>
      </c>
      <c r="F33" s="5">
        <f>'Plumbing - JOLTS Agg'!B37</f>
        <v>3403</v>
      </c>
      <c r="G33">
        <f>'Plumbing - JOLTS Agg'!K37</f>
        <v>5047</v>
      </c>
      <c r="H33">
        <f>'Plumbing - JOLTS Agg'!BM37-'Plumbing - JOLTS Agg'!AU37</f>
        <v>2582</v>
      </c>
      <c r="I33">
        <f>'Plumbing - JOLTS Agg'!AU37</f>
        <v>2639</v>
      </c>
      <c r="J33" s="5">
        <f>'DLX - Flows'!H33+'BLS - Additional flows'!D32+'DLX - Flows'!E33+'BLS - Additional flows'!B32</f>
        <v>5713</v>
      </c>
      <c r="K33" s="5">
        <f>'DLX - Flows'!J33+'BLS - Additional flows'!E32+'DLX - Flows'!I33+'BLS - Additional flows'!C32</f>
        <v>5718</v>
      </c>
      <c r="L33" s="5">
        <f t="shared" si="13"/>
        <v>172</v>
      </c>
      <c r="M33" s="5">
        <f t="shared" si="8"/>
        <v>8390</v>
      </c>
      <c r="N33" s="5">
        <f t="shared" si="0"/>
        <v>0</v>
      </c>
      <c r="O33">
        <f t="shared" si="2"/>
        <v>5.7940788519574869E-2</v>
      </c>
      <c r="P33">
        <f t="shared" si="3"/>
        <v>2.5456694444860036E-2</v>
      </c>
      <c r="Q33">
        <f t="shared" si="9"/>
        <v>-3.4528479089553062E-5</v>
      </c>
      <c r="R33">
        <f t="shared" si="4"/>
        <v>0.95500428844758201</v>
      </c>
      <c r="S33">
        <f t="shared" si="5"/>
        <v>1.4831031442844549</v>
      </c>
      <c r="T33">
        <f t="shared" si="6"/>
        <v>1.981961235847246E-2</v>
      </c>
      <c r="U33">
        <f t="shared" si="7"/>
        <v>2.0257148340049894E-2</v>
      </c>
      <c r="V33">
        <f t="shared" si="10"/>
        <v>3.9452240207723331E-2</v>
      </c>
      <c r="W33">
        <f t="shared" si="11"/>
        <v>3.9486768686812883E-2</v>
      </c>
      <c r="X33">
        <f t="shared" si="12"/>
        <v>7.1839607081332693E-4</v>
      </c>
    </row>
    <row r="34" spans="1:24" x14ac:dyDescent="0.25">
      <c r="A34" s="7">
        <f>'Plumbing - EMPL Agg'!A38</f>
        <v>37469</v>
      </c>
      <c r="B34" s="5">
        <f>'DLX - EMPL'!C39</f>
        <v>8304</v>
      </c>
      <c r="C34" s="5">
        <f>'DLX - EMPL'!AS39</f>
        <v>136705</v>
      </c>
      <c r="D34" s="5">
        <f t="shared" si="1"/>
        <v>145009</v>
      </c>
      <c r="E34" s="5">
        <f>'DLX - LABOR'!C36</f>
        <v>130264</v>
      </c>
      <c r="F34" s="5">
        <f>'Plumbing - JOLTS Agg'!B38</f>
        <v>3415</v>
      </c>
      <c r="G34">
        <f>'Plumbing - JOLTS Agg'!K38</f>
        <v>4845</v>
      </c>
      <c r="H34">
        <f>'Plumbing - JOLTS Agg'!BM38-'Plumbing - JOLTS Agg'!AU38</f>
        <v>2204</v>
      </c>
      <c r="I34">
        <f>'Plumbing - JOLTS Agg'!AU38</f>
        <v>2617</v>
      </c>
      <c r="J34" s="5">
        <f>'DLX - Flows'!H34+'BLS - Additional flows'!D33+'DLX - Flows'!E34+'BLS - Additional flows'!B33</f>
        <v>5645</v>
      </c>
      <c r="K34" s="5">
        <f>'DLX - Flows'!J34+'BLS - Additional flows'!E33+'DLX - Flows'!I34+'BLS - Additional flows'!C33</f>
        <v>5439</v>
      </c>
      <c r="L34" s="5">
        <f t="shared" si="13"/>
        <v>268</v>
      </c>
      <c r="M34" s="5">
        <f t="shared" si="8"/>
        <v>8304</v>
      </c>
      <c r="N34" s="5">
        <f t="shared" si="0"/>
        <v>0</v>
      </c>
      <c r="O34">
        <f t="shared" si="2"/>
        <v>5.7265411112413712E-2</v>
      </c>
      <c r="P34">
        <f t="shared" si="3"/>
        <v>2.5546271291676328E-2</v>
      </c>
      <c r="Q34">
        <f t="shared" si="9"/>
        <v>1.4226224594794308E-3</v>
      </c>
      <c r="R34">
        <f t="shared" si="4"/>
        <v>0.95288394718554548</v>
      </c>
      <c r="S34">
        <f t="shared" si="5"/>
        <v>1.4187408491947291</v>
      </c>
      <c r="T34">
        <f t="shared" si="6"/>
        <v>1.6919486581096849E-2</v>
      </c>
      <c r="U34">
        <f t="shared" si="7"/>
        <v>2.0089971135540133E-2</v>
      </c>
      <c r="V34">
        <f t="shared" si="10"/>
        <v>3.8983998950297992E-2</v>
      </c>
      <c r="W34">
        <f t="shared" si="11"/>
        <v>3.756137649081856E-2</v>
      </c>
      <c r="X34">
        <f t="shared" si="12"/>
        <v>2.221195927074399E-3</v>
      </c>
    </row>
    <row r="35" spans="1:24" x14ac:dyDescent="0.25">
      <c r="A35" s="7">
        <f>'Plumbing - EMPL Agg'!A39</f>
        <v>37500</v>
      </c>
      <c r="B35" s="5">
        <f>'DLX - EMPL'!C40</f>
        <v>8251</v>
      </c>
      <c r="C35" s="5">
        <f>'DLX - EMPL'!AS40</f>
        <v>137302</v>
      </c>
      <c r="D35" s="5">
        <f t="shared" si="1"/>
        <v>145553</v>
      </c>
      <c r="E35" s="5">
        <f>'DLX - LABOR'!C37</f>
        <v>130209</v>
      </c>
      <c r="F35" s="5">
        <f>'Plumbing - JOLTS Agg'!B39</f>
        <v>3290</v>
      </c>
      <c r="G35">
        <f>'Plumbing - JOLTS Agg'!K39</f>
        <v>4862</v>
      </c>
      <c r="H35">
        <f>'Plumbing - JOLTS Agg'!BM39-'Plumbing - JOLTS Agg'!AU39</f>
        <v>2293</v>
      </c>
      <c r="I35">
        <f>'Plumbing - JOLTS Agg'!AU39</f>
        <v>2630</v>
      </c>
      <c r="J35" s="5">
        <f>'DLX - Flows'!H35+'BLS - Additional flows'!D34+'DLX - Flows'!E35+'BLS - Additional flows'!B34</f>
        <v>5693</v>
      </c>
      <c r="K35" s="5">
        <f>'DLX - Flows'!J35+'BLS - Additional flows'!E34+'DLX - Flows'!I35+'BLS - Additional flows'!C34</f>
        <v>5149</v>
      </c>
      <c r="L35" s="5">
        <f t="shared" si="13"/>
        <v>658</v>
      </c>
      <c r="M35" s="5">
        <f t="shared" si="8"/>
        <v>8251</v>
      </c>
      <c r="N35" s="5">
        <f t="shared" ref="N35:N66" si="14">B35-M35</f>
        <v>0</v>
      </c>
      <c r="O35">
        <f t="shared" si="2"/>
        <v>5.6687254814397507E-2</v>
      </c>
      <c r="P35">
        <f t="shared" si="3"/>
        <v>2.4644379358646881E-2</v>
      </c>
      <c r="Q35">
        <f t="shared" si="9"/>
        <v>3.7514912867477189E-3</v>
      </c>
      <c r="R35">
        <f t="shared" si="4"/>
        <v>0.94834015527814597</v>
      </c>
      <c r="S35">
        <f t="shared" si="5"/>
        <v>1.4778115501519757</v>
      </c>
      <c r="T35">
        <f t="shared" si="6"/>
        <v>1.7610149836032839E-2</v>
      </c>
      <c r="U35">
        <f t="shared" si="7"/>
        <v>2.0198296584721488E-2</v>
      </c>
      <c r="V35">
        <f t="shared" si="10"/>
        <v>3.9259632160762434E-2</v>
      </c>
      <c r="W35">
        <f t="shared" si="11"/>
        <v>3.5508140874014715E-2</v>
      </c>
      <c r="X35">
        <f t="shared" si="12"/>
        <v>4.7693939504773047E-3</v>
      </c>
    </row>
    <row r="36" spans="1:24" x14ac:dyDescent="0.25">
      <c r="A36" s="7">
        <f>'Plumbing - EMPL Agg'!A40</f>
        <v>37530</v>
      </c>
      <c r="B36" s="5">
        <f>'DLX - EMPL'!C41</f>
        <v>8307</v>
      </c>
      <c r="C36" s="5">
        <f>'DLX - EMPL'!AS41</f>
        <v>137008</v>
      </c>
      <c r="D36" s="5">
        <f t="shared" si="1"/>
        <v>145315</v>
      </c>
      <c r="E36" s="5">
        <f>'DLX - LABOR'!C38</f>
        <v>130330</v>
      </c>
      <c r="F36" s="5">
        <f>'Plumbing - JOLTS Agg'!B40</f>
        <v>3560</v>
      </c>
      <c r="G36">
        <f>'Plumbing - JOLTS Agg'!K40</f>
        <v>4811</v>
      </c>
      <c r="H36">
        <f>'Plumbing - JOLTS Agg'!BM40-'Plumbing - JOLTS Agg'!AU40</f>
        <v>2206</v>
      </c>
      <c r="I36">
        <f>'Plumbing - JOLTS Agg'!AU40</f>
        <v>2551</v>
      </c>
      <c r="J36" s="5">
        <f>'DLX - Flows'!H36+'BLS - Additional flows'!D35+'DLX - Flows'!E36+'BLS - Additional flows'!B35</f>
        <v>5540</v>
      </c>
      <c r="K36" s="5">
        <f>'DLX - Flows'!J36+'BLS - Additional flows'!E35+'DLX - Flows'!I36+'BLS - Additional flows'!C35</f>
        <v>5778</v>
      </c>
      <c r="L36" s="5">
        <f t="shared" si="13"/>
        <v>-348</v>
      </c>
      <c r="M36" s="5">
        <f t="shared" si="8"/>
        <v>8307</v>
      </c>
      <c r="N36" s="5">
        <f t="shared" si="14"/>
        <v>0</v>
      </c>
      <c r="O36">
        <f t="shared" si="2"/>
        <v>5.7165468120978565E-2</v>
      </c>
      <c r="P36">
        <f t="shared" si="3"/>
        <v>2.65889909627306E-2</v>
      </c>
      <c r="Q36">
        <f t="shared" si="9"/>
        <v>-1.6351432124380809E-3</v>
      </c>
      <c r="R36">
        <f t="shared" si="4"/>
        <v>0.951258320682004</v>
      </c>
      <c r="S36">
        <f t="shared" si="5"/>
        <v>1.3514044943820225</v>
      </c>
      <c r="T36">
        <f t="shared" si="6"/>
        <v>1.6926264098826058E-2</v>
      </c>
      <c r="U36">
        <f t="shared" si="7"/>
        <v>1.9573390623801121E-2</v>
      </c>
      <c r="V36">
        <f t="shared" si="10"/>
        <v>3.8061736961793984E-2</v>
      </c>
      <c r="W36">
        <f t="shared" si="11"/>
        <v>3.969688017423207E-2</v>
      </c>
      <c r="X36">
        <f t="shared" si="12"/>
        <v>-3.0225342675270573E-3</v>
      </c>
    </row>
    <row r="37" spans="1:24" x14ac:dyDescent="0.25">
      <c r="A37" s="7">
        <f>'Plumbing - EMPL Agg'!A41</f>
        <v>37561</v>
      </c>
      <c r="B37" s="5">
        <f>'DLX - EMPL'!C42</f>
        <v>8520</v>
      </c>
      <c r="C37" s="5">
        <f>'DLX - EMPL'!AS42</f>
        <v>136521</v>
      </c>
      <c r="D37" s="5">
        <f t="shared" si="1"/>
        <v>145041</v>
      </c>
      <c r="E37" s="5">
        <f>'DLX - LABOR'!C39</f>
        <v>130338</v>
      </c>
      <c r="F37" s="5">
        <f>'Plumbing - JOLTS Agg'!B41</f>
        <v>3513</v>
      </c>
      <c r="G37">
        <f>'Plumbing - JOLTS Agg'!K41</f>
        <v>4893</v>
      </c>
      <c r="H37">
        <f>'Plumbing - JOLTS Agg'!BM41-'Plumbing - JOLTS Agg'!AU41</f>
        <v>2291</v>
      </c>
      <c r="I37">
        <f>'Plumbing - JOLTS Agg'!AU41</f>
        <v>2503</v>
      </c>
      <c r="J37" s="5">
        <f>'DLX - Flows'!H37+'BLS - Additional flows'!D36+'DLX - Flows'!E37+'BLS - Additional flows'!B36</f>
        <v>5610</v>
      </c>
      <c r="K37" s="5">
        <f>'DLX - Flows'!J37+'BLS - Additional flows'!E36+'DLX - Flows'!I37+'BLS - Additional flows'!C36</f>
        <v>5884</v>
      </c>
      <c r="L37" s="5">
        <f t="shared" si="13"/>
        <v>-586</v>
      </c>
      <c r="M37" s="5">
        <f t="shared" si="8"/>
        <v>8520</v>
      </c>
      <c r="N37" s="5">
        <f t="shared" si="14"/>
        <v>0</v>
      </c>
      <c r="O37">
        <f t="shared" si="2"/>
        <v>5.8742010879682297E-2</v>
      </c>
      <c r="P37">
        <f t="shared" si="3"/>
        <v>2.6245601452361208E-2</v>
      </c>
      <c r="Q37">
        <f t="shared" si="9"/>
        <v>-1.8855589581254517E-3</v>
      </c>
      <c r="R37">
        <f t="shared" si="4"/>
        <v>0.95471026435493445</v>
      </c>
      <c r="S37">
        <f t="shared" si="5"/>
        <v>1.3928266438941077</v>
      </c>
      <c r="T37">
        <f t="shared" si="6"/>
        <v>1.7577375746136967E-2</v>
      </c>
      <c r="U37">
        <f t="shared" si="7"/>
        <v>1.9203915972318127E-2</v>
      </c>
      <c r="V37">
        <f t="shared" si="10"/>
        <v>3.8605787427313076E-2</v>
      </c>
      <c r="W37">
        <f t="shared" si="11"/>
        <v>4.0491346385438533E-2</v>
      </c>
      <c r="X37">
        <f t="shared" si="12"/>
        <v>-3.6129277122503795E-3</v>
      </c>
    </row>
    <row r="38" spans="1:24" x14ac:dyDescent="0.25">
      <c r="A38" s="7">
        <f>'Plumbing - EMPL Agg'!A42</f>
        <v>37591</v>
      </c>
      <c r="B38" s="5">
        <f>'DLX - EMPL'!C43</f>
        <v>8640</v>
      </c>
      <c r="C38" s="5">
        <f>'DLX - EMPL'!AS43</f>
        <v>136426</v>
      </c>
      <c r="D38" s="5">
        <f t="shared" si="1"/>
        <v>145066</v>
      </c>
      <c r="E38" s="5">
        <f>'DLX - LABOR'!C40</f>
        <v>130175</v>
      </c>
      <c r="F38" s="5">
        <f>'Plumbing - JOLTS Agg'!B42</f>
        <v>3056</v>
      </c>
      <c r="G38">
        <f>'Plumbing - JOLTS Agg'!K42</f>
        <v>4965</v>
      </c>
      <c r="H38">
        <f>'Plumbing - JOLTS Agg'!BM42-'Plumbing - JOLTS Agg'!AU42</f>
        <v>2411</v>
      </c>
      <c r="I38">
        <f>'Plumbing - JOLTS Agg'!AU42</f>
        <v>2658</v>
      </c>
      <c r="J38" s="5">
        <f>'DLX - Flows'!H38+'BLS - Additional flows'!D37+'DLX - Flows'!E38+'BLS - Additional flows'!B37</f>
        <v>5527</v>
      </c>
      <c r="K38" s="5">
        <f>'DLX - Flows'!J38+'BLS - Additional flows'!E37+'DLX - Flows'!I38+'BLS - Additional flows'!C37</f>
        <v>5502</v>
      </c>
      <c r="L38" s="5">
        <f t="shared" si="13"/>
        <v>9</v>
      </c>
      <c r="M38" s="5">
        <f t="shared" si="8"/>
        <v>8640</v>
      </c>
      <c r="N38" s="5">
        <f t="shared" si="14"/>
        <v>0</v>
      </c>
      <c r="O38">
        <f t="shared" si="2"/>
        <v>5.9559097238498337E-2</v>
      </c>
      <c r="P38">
        <f t="shared" si="3"/>
        <v>2.2937604611539358E-2</v>
      </c>
      <c r="Q38">
        <f t="shared" si="9"/>
        <v>1.723650553981288E-4</v>
      </c>
      <c r="R38">
        <f t="shared" si="4"/>
        <v>0.95418028821485645</v>
      </c>
      <c r="S38">
        <f t="shared" si="5"/>
        <v>1.6246727748691099</v>
      </c>
      <c r="T38">
        <f t="shared" si="6"/>
        <v>1.8521221432686769E-2</v>
      </c>
      <c r="U38">
        <f t="shared" si="7"/>
        <v>2.0418667178797773E-2</v>
      </c>
      <c r="V38">
        <f t="shared" si="10"/>
        <v>3.8106466447418316E-2</v>
      </c>
      <c r="W38">
        <f t="shared" si="11"/>
        <v>3.7934101392020185E-2</v>
      </c>
      <c r="X38">
        <f t="shared" si="12"/>
        <v>4.9809186865024438E-4</v>
      </c>
    </row>
    <row r="39" spans="1:24" x14ac:dyDescent="0.25">
      <c r="A39" s="7">
        <f>'Plumbing - EMPL Agg'!A43</f>
        <v>37622</v>
      </c>
      <c r="B39" s="5">
        <f>'DLX - EMPL'!C44</f>
        <v>8520</v>
      </c>
      <c r="C39" s="5">
        <f>'DLX - EMPL'!AS44</f>
        <v>137417</v>
      </c>
      <c r="D39" s="5">
        <f t="shared" si="1"/>
        <v>145937</v>
      </c>
      <c r="E39" s="5">
        <f>'DLX - LABOR'!C41</f>
        <v>130270</v>
      </c>
      <c r="F39" s="5">
        <f>'Plumbing - JOLTS Agg'!B43</f>
        <v>3618</v>
      </c>
      <c r="G39">
        <f>'Plumbing - JOLTS Agg'!K43</f>
        <v>5000</v>
      </c>
      <c r="H39">
        <f>'Plumbing - JOLTS Agg'!BM43-'Plumbing - JOLTS Agg'!AU43</f>
        <v>2388</v>
      </c>
      <c r="I39">
        <f>'Plumbing - JOLTS Agg'!AU43</f>
        <v>2492</v>
      </c>
      <c r="J39" s="5">
        <f>'DLX - Flows'!H39+'BLS - Additional flows'!D38+'DLX - Flows'!E39+'BLS - Additional flows'!B38</f>
        <v>6586</v>
      </c>
      <c r="K39" s="5">
        <f>'DLX - Flows'!J39+'BLS - Additional flows'!E38+'DLX - Flows'!I39+'BLS - Additional flows'!C38</f>
        <v>5715</v>
      </c>
      <c r="L39" s="5">
        <f t="shared" si="13"/>
        <v>871</v>
      </c>
      <c r="M39" s="5">
        <f t="shared" si="8"/>
        <v>8520</v>
      </c>
      <c r="N39" s="5">
        <f t="shared" si="14"/>
        <v>0</v>
      </c>
      <c r="O39">
        <f t="shared" si="2"/>
        <v>5.8381356338694096E-2</v>
      </c>
      <c r="P39">
        <f t="shared" si="3"/>
        <v>2.7022586042065009E-2</v>
      </c>
      <c r="Q39">
        <f t="shared" si="9"/>
        <v>6.0041636220754691E-3</v>
      </c>
      <c r="R39">
        <f t="shared" si="4"/>
        <v>0.94799042331007077</v>
      </c>
      <c r="S39">
        <f t="shared" si="5"/>
        <v>1.3819789939192924</v>
      </c>
      <c r="T39">
        <f t="shared" si="6"/>
        <v>1.8331158363399096E-2</v>
      </c>
      <c r="U39">
        <f t="shared" si="7"/>
        <v>1.9129500268672755E-2</v>
      </c>
      <c r="V39">
        <f t="shared" si="10"/>
        <v>4.5400024816290518E-2</v>
      </c>
      <c r="W39">
        <f t="shared" si="11"/>
        <v>3.9395861194215044E-2</v>
      </c>
      <c r="X39">
        <f t="shared" si="12"/>
        <v>6.567663055429317E-3</v>
      </c>
    </row>
    <row r="40" spans="1:24" x14ac:dyDescent="0.25">
      <c r="A40" s="7">
        <f>'Plumbing - EMPL Agg'!A44</f>
        <v>37653</v>
      </c>
      <c r="B40" s="5">
        <f>'DLX - EMPL'!C45</f>
        <v>8618</v>
      </c>
      <c r="C40" s="5">
        <f>'DLX - EMPL'!AS45</f>
        <v>137482</v>
      </c>
      <c r="D40" s="5">
        <f t="shared" si="1"/>
        <v>146100</v>
      </c>
      <c r="E40" s="5">
        <f>'DLX - LABOR'!C42</f>
        <v>130111</v>
      </c>
      <c r="F40" s="5">
        <f>'Plumbing - JOLTS Agg'!B44</f>
        <v>3378</v>
      </c>
      <c r="G40">
        <f>'Plumbing - JOLTS Agg'!K44</f>
        <v>4676</v>
      </c>
      <c r="H40">
        <f>'Plumbing - JOLTS Agg'!BM44-'Plumbing - JOLTS Agg'!AU44</f>
        <v>2312</v>
      </c>
      <c r="I40">
        <f>'Plumbing - JOLTS Agg'!AU44</f>
        <v>2511</v>
      </c>
      <c r="J40" s="5">
        <f>'DLX - Flows'!H40+'BLS - Additional flows'!D39+'DLX - Flows'!E40+'BLS - Additional flows'!B39</f>
        <v>5692</v>
      </c>
      <c r="K40" s="5">
        <f>'DLX - Flows'!J40+'BLS - Additional flows'!E39+'DLX - Flows'!I40+'BLS - Additional flows'!C39</f>
        <v>5529</v>
      </c>
      <c r="L40" s="5">
        <f t="shared" si="13"/>
        <v>212</v>
      </c>
      <c r="M40" s="5">
        <f t="shared" si="8"/>
        <v>8618</v>
      </c>
      <c r="N40" s="5">
        <f t="shared" si="14"/>
        <v>0</v>
      </c>
      <c r="O40">
        <f t="shared" si="2"/>
        <v>5.898699520876112E-2</v>
      </c>
      <c r="P40">
        <f t="shared" si="3"/>
        <v>2.5305455880259797E-2</v>
      </c>
      <c r="Q40">
        <f t="shared" si="9"/>
        <v>1.1169203149304153E-3</v>
      </c>
      <c r="R40">
        <f t="shared" si="4"/>
        <v>0.94638570867459015</v>
      </c>
      <c r="S40">
        <f t="shared" si="5"/>
        <v>1.3842510361160449</v>
      </c>
      <c r="T40">
        <f t="shared" si="6"/>
        <v>1.7769443014041857E-2</v>
      </c>
      <c r="U40">
        <f t="shared" si="7"/>
        <v>1.9298906318451169E-2</v>
      </c>
      <c r="V40">
        <f t="shared" si="10"/>
        <v>3.9003131488244927E-2</v>
      </c>
      <c r="W40">
        <f t="shared" si="11"/>
        <v>3.7886211173314512E-2</v>
      </c>
      <c r="X40">
        <f t="shared" si="12"/>
        <v>1.6300748815648719E-3</v>
      </c>
    </row>
    <row r="41" spans="1:24" x14ac:dyDescent="0.25">
      <c r="A41" s="7">
        <f>'Plumbing - EMPL Agg'!A45</f>
        <v>37681</v>
      </c>
      <c r="B41" s="5">
        <f>'DLX - EMPL'!C46</f>
        <v>8588</v>
      </c>
      <c r="C41" s="5">
        <f>'DLX - EMPL'!AS46</f>
        <v>137434</v>
      </c>
      <c r="D41" s="5">
        <f t="shared" si="1"/>
        <v>146022</v>
      </c>
      <c r="E41" s="5">
        <f>'DLX - LABOR'!C43</f>
        <v>129898</v>
      </c>
      <c r="F41" s="5">
        <f>'Plumbing - JOLTS Agg'!B45</f>
        <v>3056</v>
      </c>
      <c r="G41">
        <f>'Plumbing - JOLTS Agg'!K45</f>
        <v>4402</v>
      </c>
      <c r="H41">
        <f>'Plumbing - JOLTS Agg'!BM45-'Plumbing - JOLTS Agg'!AU45</f>
        <v>2268</v>
      </c>
      <c r="I41">
        <f>'Plumbing - JOLTS Agg'!AU45</f>
        <v>2426</v>
      </c>
      <c r="J41" s="5">
        <f>'DLX - Flows'!H41+'BLS - Additional flows'!D40+'DLX - Flows'!E41+'BLS - Additional flows'!B40</f>
        <v>5750</v>
      </c>
      <c r="K41" s="5">
        <f>'DLX - Flows'!J41+'BLS - Additional flows'!E40+'DLX - Flows'!I41+'BLS - Additional flows'!C40</f>
        <v>5828</v>
      </c>
      <c r="L41" s="5">
        <f t="shared" si="13"/>
        <v>244</v>
      </c>
      <c r="M41" s="5">
        <f t="shared" si="8"/>
        <v>8588</v>
      </c>
      <c r="N41" s="5">
        <f t="shared" si="14"/>
        <v>0</v>
      </c>
      <c r="O41">
        <f t="shared" si="2"/>
        <v>5.8813055566969363E-2</v>
      </c>
      <c r="P41">
        <f t="shared" si="3"/>
        <v>2.2985393444349172E-2</v>
      </c>
      <c r="Q41">
        <f t="shared" si="9"/>
        <v>-5.3388090349075978E-4</v>
      </c>
      <c r="R41">
        <f t="shared" si="4"/>
        <v>0.94516640714815836</v>
      </c>
      <c r="S41">
        <f t="shared" si="5"/>
        <v>1.4404450261780104</v>
      </c>
      <c r="T41">
        <f t="shared" si="6"/>
        <v>1.7459853115521409E-2</v>
      </c>
      <c r="U41">
        <f t="shared" si="7"/>
        <v>1.8676192089177663E-2</v>
      </c>
      <c r="V41">
        <f t="shared" si="10"/>
        <v>3.9356605065023954E-2</v>
      </c>
      <c r="W41">
        <f t="shared" si="11"/>
        <v>3.9890485968514716E-2</v>
      </c>
      <c r="X41">
        <f t="shared" si="12"/>
        <v>1.2001571114764113E-3</v>
      </c>
    </row>
    <row r="42" spans="1:24" x14ac:dyDescent="0.25">
      <c r="A42" s="7">
        <f>'Plumbing - EMPL Agg'!A46</f>
        <v>37712</v>
      </c>
      <c r="B42" s="5">
        <f>'DLX - EMPL'!C47</f>
        <v>8842</v>
      </c>
      <c r="C42" s="5">
        <f>'DLX - EMPL'!AS47</f>
        <v>137633</v>
      </c>
      <c r="D42" s="5">
        <f t="shared" si="1"/>
        <v>146475</v>
      </c>
      <c r="E42" s="5">
        <f>'DLX - LABOR'!C44</f>
        <v>129849</v>
      </c>
      <c r="F42" s="5">
        <f>'Plumbing - JOLTS Agg'!B46</f>
        <v>3107</v>
      </c>
      <c r="G42">
        <f>'Plumbing - JOLTS Agg'!K46</f>
        <v>4583</v>
      </c>
      <c r="H42">
        <f>'Plumbing - JOLTS Agg'!BM46-'Plumbing - JOLTS Agg'!AU46</f>
        <v>2289</v>
      </c>
      <c r="I42">
        <f>'Plumbing - JOLTS Agg'!AU46</f>
        <v>2352</v>
      </c>
      <c r="J42" s="5">
        <f>'DLX - Flows'!H42+'BLS - Additional flows'!D41+'DLX - Flows'!E42+'BLS - Additional flows'!B41</f>
        <v>5862</v>
      </c>
      <c r="K42" s="5">
        <f>'DLX - Flows'!J42+'BLS - Additional flows'!E41+'DLX - Flows'!I42+'BLS - Additional flows'!C41</f>
        <v>5409</v>
      </c>
      <c r="L42" s="5">
        <f t="shared" si="13"/>
        <v>257</v>
      </c>
      <c r="M42" s="5">
        <f t="shared" si="8"/>
        <v>8842</v>
      </c>
      <c r="N42" s="5">
        <f t="shared" si="14"/>
        <v>0</v>
      </c>
      <c r="O42">
        <f t="shared" si="2"/>
        <v>6.0365250042669398E-2</v>
      </c>
      <c r="P42">
        <f t="shared" si="3"/>
        <v>2.3368633232046691E-2</v>
      </c>
      <c r="Q42">
        <f t="shared" si="9"/>
        <v>3.1022722603443317E-3</v>
      </c>
      <c r="R42">
        <f t="shared" si="4"/>
        <v>0.94344379618260155</v>
      </c>
      <c r="S42">
        <f t="shared" si="5"/>
        <v>1.4750563244287094</v>
      </c>
      <c r="T42">
        <f t="shared" si="6"/>
        <v>1.7628168102950349E-2</v>
      </c>
      <c r="U42">
        <f t="shared" si="7"/>
        <v>1.8113347041563664E-2</v>
      </c>
      <c r="V42">
        <f t="shared" si="10"/>
        <v>4.014463573982003E-2</v>
      </c>
      <c r="W42">
        <f t="shared" si="11"/>
        <v>3.7042363479475697E-2</v>
      </c>
      <c r="X42">
        <f t="shared" si="12"/>
        <v>1.8045025248482908E-3</v>
      </c>
    </row>
    <row r="43" spans="1:24" x14ac:dyDescent="0.25">
      <c r="A43" s="7">
        <f>'Plumbing - EMPL Agg'!A47</f>
        <v>37742</v>
      </c>
      <c r="B43" s="5">
        <f>'DLX - EMPL'!C48</f>
        <v>8957</v>
      </c>
      <c r="C43" s="5">
        <f>'DLX - EMPL'!AS48</f>
        <v>137544</v>
      </c>
      <c r="D43" s="5">
        <f t="shared" si="1"/>
        <v>146501</v>
      </c>
      <c r="E43" s="5">
        <f>'DLX - LABOR'!C45</f>
        <v>129840</v>
      </c>
      <c r="F43" s="5">
        <f>'Plumbing - JOLTS Agg'!B47</f>
        <v>3108</v>
      </c>
      <c r="G43">
        <f>'Plumbing - JOLTS Agg'!K47</f>
        <v>4589</v>
      </c>
      <c r="H43">
        <f>'Plumbing - JOLTS Agg'!BM47-'Plumbing - JOLTS Agg'!AU47</f>
        <v>2314</v>
      </c>
      <c r="I43">
        <f>'Plumbing - JOLTS Agg'!AU47</f>
        <v>2318</v>
      </c>
      <c r="J43" s="5">
        <f>'DLX - Flows'!H43+'BLS - Additional flows'!D42+'DLX - Flows'!E43+'BLS - Additional flows'!B42</f>
        <v>5613</v>
      </c>
      <c r="K43" s="5">
        <f>'DLX - Flows'!J43+'BLS - Additional flows'!E42+'DLX - Flows'!I43+'BLS - Additional flows'!C42</f>
        <v>5587</v>
      </c>
      <c r="L43" s="5">
        <f t="shared" si="13"/>
        <v>-46</v>
      </c>
      <c r="M43" s="5">
        <f t="shared" si="8"/>
        <v>8957</v>
      </c>
      <c r="N43" s="5">
        <f t="shared" si="14"/>
        <v>0</v>
      </c>
      <c r="O43">
        <f t="shared" si="2"/>
        <v>6.1139514406045009E-2</v>
      </c>
      <c r="P43">
        <f t="shared" si="3"/>
        <v>2.3377561151728496E-2</v>
      </c>
      <c r="Q43">
        <f t="shared" si="9"/>
        <v>1.7750469363372588E-4</v>
      </c>
      <c r="R43">
        <f t="shared" si="4"/>
        <v>0.94398883266445643</v>
      </c>
      <c r="S43">
        <f t="shared" si="5"/>
        <v>1.4765122265122266</v>
      </c>
      <c r="T43">
        <f t="shared" si="6"/>
        <v>1.7821934688847813E-2</v>
      </c>
      <c r="U43">
        <f t="shared" si="7"/>
        <v>1.7852741836105978E-2</v>
      </c>
      <c r="V43">
        <f t="shared" si="10"/>
        <v>3.83205325140809E-2</v>
      </c>
      <c r="W43">
        <f t="shared" si="11"/>
        <v>3.8143027820447178E-2</v>
      </c>
      <c r="X43">
        <f t="shared" si="12"/>
        <v>-5.8125594879135096E-4</v>
      </c>
    </row>
    <row r="44" spans="1:24" x14ac:dyDescent="0.25">
      <c r="A44" s="7">
        <f>'Plumbing - EMPL Agg'!A48</f>
        <v>37773</v>
      </c>
      <c r="B44" s="5">
        <f>'DLX - EMPL'!C49</f>
        <v>9266</v>
      </c>
      <c r="C44" s="5">
        <f>'DLX - EMPL'!AS49</f>
        <v>137790</v>
      </c>
      <c r="D44" s="5">
        <f t="shared" si="1"/>
        <v>147056</v>
      </c>
      <c r="E44" s="5">
        <f>'DLX - LABOR'!C46</f>
        <v>129840</v>
      </c>
      <c r="F44" s="5">
        <f>'Plumbing - JOLTS Agg'!B48</f>
        <v>3196</v>
      </c>
      <c r="G44">
        <f>'Plumbing - JOLTS Agg'!K48</f>
        <v>4725</v>
      </c>
      <c r="H44">
        <f>'Plumbing - JOLTS Agg'!BM48-'Plumbing - JOLTS Agg'!AU48</f>
        <v>2419</v>
      </c>
      <c r="I44">
        <f>'Plumbing - JOLTS Agg'!AU48</f>
        <v>2333</v>
      </c>
      <c r="J44" s="5">
        <f>'DLX - Flows'!H44+'BLS - Additional flows'!D43+'DLX - Flows'!E44+'BLS - Additional flows'!B43</f>
        <v>6208</v>
      </c>
      <c r="K44" s="5">
        <f>'DLX - Flows'!J44+'BLS - Additional flows'!E43+'DLX - Flows'!I44+'BLS - Additional flows'!C43</f>
        <v>5653</v>
      </c>
      <c r="L44" s="5">
        <f t="shared" si="13"/>
        <v>273</v>
      </c>
      <c r="M44" s="5">
        <f t="shared" si="8"/>
        <v>9266</v>
      </c>
      <c r="N44" s="5">
        <f t="shared" si="14"/>
        <v>0</v>
      </c>
      <c r="O44">
        <f t="shared" si="2"/>
        <v>6.3010009792188015E-2</v>
      </c>
      <c r="P44">
        <f t="shared" si="3"/>
        <v>2.4023572566824018E-2</v>
      </c>
      <c r="Q44">
        <f t="shared" si="9"/>
        <v>3.7883700452556639E-3</v>
      </c>
      <c r="R44">
        <f t="shared" si="4"/>
        <v>0.94230350533420426</v>
      </c>
      <c r="S44">
        <f t="shared" si="5"/>
        <v>1.4784105131414267</v>
      </c>
      <c r="T44">
        <f t="shared" si="6"/>
        <v>1.8630622304374615E-2</v>
      </c>
      <c r="U44">
        <f t="shared" si="7"/>
        <v>1.7968268638324091E-2</v>
      </c>
      <c r="V44">
        <f t="shared" si="10"/>
        <v>4.2375137371075969E-2</v>
      </c>
      <c r="W44">
        <f t="shared" si="11"/>
        <v>3.8586767325820302E-2</v>
      </c>
      <c r="X44">
        <f t="shared" si="12"/>
        <v>1.7885185831443028E-3</v>
      </c>
    </row>
    <row r="45" spans="1:24" x14ac:dyDescent="0.25">
      <c r="A45" s="7">
        <f>'Plumbing - EMPL Agg'!A49</f>
        <v>37803</v>
      </c>
      <c r="B45" s="5">
        <f>'DLX - EMPL'!C50</f>
        <v>9011</v>
      </c>
      <c r="C45" s="5">
        <f>'DLX - EMPL'!AS50</f>
        <v>137474</v>
      </c>
      <c r="D45" s="5">
        <f t="shared" si="1"/>
        <v>146485</v>
      </c>
      <c r="E45" s="5">
        <f>'DLX - LABOR'!C47</f>
        <v>129865</v>
      </c>
      <c r="F45" s="5">
        <f>'Plumbing - JOLTS Agg'!B49</f>
        <v>3106</v>
      </c>
      <c r="G45">
        <f>'Plumbing - JOLTS Agg'!K49</f>
        <v>4616</v>
      </c>
      <c r="H45">
        <f>'Plumbing - JOLTS Agg'!BM49-'Plumbing - JOLTS Agg'!AU49</f>
        <v>2321</v>
      </c>
      <c r="I45">
        <f>'Plumbing - JOLTS Agg'!AU49</f>
        <v>2333</v>
      </c>
      <c r="J45" s="5">
        <f>'DLX - Flows'!H45+'BLS - Additional flows'!D44+'DLX - Flows'!E45+'BLS - Additional flows'!B44</f>
        <v>5548</v>
      </c>
      <c r="K45" s="5">
        <f>'DLX - Flows'!J45+'BLS - Additional flows'!E44+'DLX - Flows'!I45+'BLS - Additional flows'!C44</f>
        <v>6119</v>
      </c>
      <c r="L45" s="5">
        <f t="shared" si="13"/>
        <v>-278</v>
      </c>
      <c r="M45" s="5">
        <f t="shared" si="8"/>
        <v>9011</v>
      </c>
      <c r="N45" s="5">
        <f t="shared" si="14"/>
        <v>0</v>
      </c>
      <c r="O45">
        <f t="shared" si="2"/>
        <v>6.1514830870054951E-2</v>
      </c>
      <c r="P45">
        <f t="shared" si="3"/>
        <v>2.335847666032443E-2</v>
      </c>
      <c r="Q45">
        <f t="shared" si="9"/>
        <v>-3.882874551191383E-3</v>
      </c>
      <c r="R45">
        <f t="shared" si="4"/>
        <v>0.94465135225569929</v>
      </c>
      <c r="S45">
        <f t="shared" si="5"/>
        <v>1.4861558274307791</v>
      </c>
      <c r="T45">
        <f t="shared" si="6"/>
        <v>1.787240596003542E-2</v>
      </c>
      <c r="U45">
        <f t="shared" si="7"/>
        <v>1.7964809609979593E-2</v>
      </c>
      <c r="V45">
        <f t="shared" si="10"/>
        <v>3.7727124360787727E-2</v>
      </c>
      <c r="W45">
        <f t="shared" si="11"/>
        <v>4.1609998911979112E-2</v>
      </c>
      <c r="X45">
        <f t="shared" si="12"/>
        <v>-2.4747804630234414E-3</v>
      </c>
    </row>
    <row r="46" spans="1:24" x14ac:dyDescent="0.25">
      <c r="A46" s="7">
        <f>'Plumbing - EMPL Agg'!A50</f>
        <v>37834</v>
      </c>
      <c r="B46" s="5">
        <f>'DLX - EMPL'!C51</f>
        <v>8896</v>
      </c>
      <c r="C46" s="5">
        <f>'DLX - EMPL'!AS51</f>
        <v>137549</v>
      </c>
      <c r="D46" s="5">
        <f t="shared" si="1"/>
        <v>146445</v>
      </c>
      <c r="E46" s="5">
        <f>'DLX - LABOR'!C48</f>
        <v>129820</v>
      </c>
      <c r="F46" s="5">
        <f>'Plumbing - JOLTS Agg'!B50</f>
        <v>3182</v>
      </c>
      <c r="G46">
        <f>'Plumbing - JOLTS Agg'!K50</f>
        <v>4637</v>
      </c>
      <c r="H46">
        <f>'Plumbing - JOLTS Agg'!BM50-'Plumbing - JOLTS Agg'!AU50</f>
        <v>2381</v>
      </c>
      <c r="I46">
        <f>'Plumbing - JOLTS Agg'!AU50</f>
        <v>2307</v>
      </c>
      <c r="J46" s="5">
        <f>'DLX - Flows'!H46+'BLS - Additional flows'!D45+'DLX - Flows'!E46+'BLS - Additional flows'!B45</f>
        <v>5780</v>
      </c>
      <c r="K46" s="5">
        <f>'DLX - Flows'!J46+'BLS - Additional flows'!E45+'DLX - Flows'!I46+'BLS - Additional flows'!C45</f>
        <v>5820</v>
      </c>
      <c r="L46" s="5">
        <f t="shared" si="13"/>
        <v>126</v>
      </c>
      <c r="M46" s="5">
        <f t="shared" si="8"/>
        <v>8896</v>
      </c>
      <c r="N46" s="5">
        <f t="shared" si="14"/>
        <v>0</v>
      </c>
      <c r="O46">
        <f t="shared" si="2"/>
        <v>6.0746355286967806E-2</v>
      </c>
      <c r="P46">
        <f t="shared" si="3"/>
        <v>2.3924452263875733E-2</v>
      </c>
      <c r="Q46">
        <f t="shared" si="9"/>
        <v>-2.7306550158719324E-4</v>
      </c>
      <c r="R46">
        <f t="shared" si="4"/>
        <v>0.9438091152970941</v>
      </c>
      <c r="S46">
        <f t="shared" si="5"/>
        <v>1.457259585166562</v>
      </c>
      <c r="T46">
        <f t="shared" si="6"/>
        <v>1.8340779540902789E-2</v>
      </c>
      <c r="U46">
        <f t="shared" si="7"/>
        <v>1.7770759513172085E-2</v>
      </c>
      <c r="V46">
        <f t="shared" si="10"/>
        <v>3.9457964979349419E-2</v>
      </c>
      <c r="W46">
        <f t="shared" si="11"/>
        <v>3.9731030480936617E-2</v>
      </c>
      <c r="X46">
        <f t="shared" si="12"/>
        <v>8.728923287312511E-4</v>
      </c>
    </row>
    <row r="47" spans="1:24" x14ac:dyDescent="0.25">
      <c r="A47" s="7">
        <f>'Plumbing - EMPL Agg'!A51</f>
        <v>37865</v>
      </c>
      <c r="B47" s="5">
        <f>'DLX - EMPL'!C52</f>
        <v>8921</v>
      </c>
      <c r="C47" s="5">
        <f>'DLX - EMPL'!AS52</f>
        <v>137609</v>
      </c>
      <c r="D47" s="5">
        <f t="shared" si="1"/>
        <v>146530</v>
      </c>
      <c r="E47" s="5">
        <f>'DLX - LABOR'!C49</f>
        <v>129929</v>
      </c>
      <c r="F47" s="5">
        <f>'Plumbing - JOLTS Agg'!B51</f>
        <v>3051</v>
      </c>
      <c r="G47">
        <f>'Plumbing - JOLTS Agg'!K51</f>
        <v>4744</v>
      </c>
      <c r="H47">
        <f>'Plumbing - JOLTS Agg'!BM51-'Plumbing - JOLTS Agg'!AU51</f>
        <v>2164</v>
      </c>
      <c r="I47">
        <f>'Plumbing - JOLTS Agg'!AU51</f>
        <v>2469</v>
      </c>
      <c r="J47" s="5">
        <f>'DLX - Flows'!H47+'BLS - Additional flows'!D46+'DLX - Flows'!E47+'BLS - Additional flows'!B46</f>
        <v>5914</v>
      </c>
      <c r="K47" s="5">
        <f>'DLX - Flows'!J47+'BLS - Additional flows'!E46+'DLX - Flows'!I47+'BLS - Additional flows'!C46</f>
        <v>5829</v>
      </c>
      <c r="L47" s="5">
        <f t="shared" si="13"/>
        <v>-51</v>
      </c>
      <c r="M47" s="5">
        <f t="shared" si="8"/>
        <v>8921</v>
      </c>
      <c r="N47" s="5">
        <f t="shared" si="14"/>
        <v>0</v>
      </c>
      <c r="O47">
        <f t="shared" si="2"/>
        <v>6.0881730703610179E-2</v>
      </c>
      <c r="P47">
        <f t="shared" si="3"/>
        <v>2.2943299744322455E-2</v>
      </c>
      <c r="Q47">
        <f t="shared" si="9"/>
        <v>5.8042268428420225E-4</v>
      </c>
      <c r="R47">
        <f t="shared" si="4"/>
        <v>0.94418969689482524</v>
      </c>
      <c r="S47">
        <f t="shared" si="5"/>
        <v>1.5549000327761389</v>
      </c>
      <c r="T47">
        <f t="shared" si="6"/>
        <v>1.6655250175095629E-2</v>
      </c>
      <c r="U47">
        <f t="shared" si="7"/>
        <v>1.9002686082398849E-2</v>
      </c>
      <c r="V47">
        <f t="shared" si="10"/>
        <v>4.0383761821844381E-2</v>
      </c>
      <c r="W47">
        <f t="shared" si="11"/>
        <v>3.9803339137560179E-2</v>
      </c>
      <c r="X47">
        <f t="shared" si="12"/>
        <v>-3.5623668656260685E-4</v>
      </c>
    </row>
    <row r="48" spans="1:24" x14ac:dyDescent="0.25">
      <c r="A48" s="7">
        <f>'Plumbing - EMPL Agg'!A52</f>
        <v>37895</v>
      </c>
      <c r="B48" s="5">
        <f>'DLX - EMPL'!C53</f>
        <v>8732</v>
      </c>
      <c r="C48" s="5">
        <f>'DLX - EMPL'!AS53</f>
        <v>137984</v>
      </c>
      <c r="D48" s="5">
        <f t="shared" si="1"/>
        <v>146716</v>
      </c>
      <c r="E48" s="5">
        <f>'DLX - LABOR'!C50</f>
        <v>130126</v>
      </c>
      <c r="F48" s="5">
        <f>'Plumbing - JOLTS Agg'!B52</f>
        <v>3140</v>
      </c>
      <c r="G48">
        <f>'Plumbing - JOLTS Agg'!K52</f>
        <v>4896</v>
      </c>
      <c r="H48">
        <f>'Plumbing - JOLTS Agg'!BM52-'Plumbing - JOLTS Agg'!AU52</f>
        <v>2266</v>
      </c>
      <c r="I48">
        <f>'Plumbing - JOLTS Agg'!AU52</f>
        <v>2454</v>
      </c>
      <c r="J48" s="5">
        <f>'DLX - Flows'!H48+'BLS - Additional flows'!D47+'DLX - Flows'!E48+'BLS - Additional flows'!B47</f>
        <v>6002</v>
      </c>
      <c r="K48" s="5">
        <f>'DLX - Flows'!J48+'BLS - Additional flows'!E47+'DLX - Flows'!I48+'BLS - Additional flows'!C47</f>
        <v>5816</v>
      </c>
      <c r="L48" s="5">
        <f t="shared" si="13"/>
        <v>199</v>
      </c>
      <c r="M48" s="5">
        <f t="shared" si="8"/>
        <v>8732</v>
      </c>
      <c r="N48" s="5">
        <f t="shared" si="14"/>
        <v>0</v>
      </c>
      <c r="O48">
        <f t="shared" si="2"/>
        <v>5.9516344502303774E-2</v>
      </c>
      <c r="P48">
        <f t="shared" si="3"/>
        <v>2.3561898758873229E-2</v>
      </c>
      <c r="Q48">
        <f t="shared" si="9"/>
        <v>1.2693646352282808E-3</v>
      </c>
      <c r="R48">
        <f t="shared" si="4"/>
        <v>0.94305136827458258</v>
      </c>
      <c r="S48">
        <f t="shared" si="5"/>
        <v>1.559235668789809</v>
      </c>
      <c r="T48">
        <f t="shared" si="6"/>
        <v>1.7413891151653014E-2</v>
      </c>
      <c r="U48">
        <f t="shared" si="7"/>
        <v>1.8858644698215576E-2</v>
      </c>
      <c r="V48">
        <f t="shared" si="10"/>
        <v>4.0960895379785707E-2</v>
      </c>
      <c r="W48">
        <f t="shared" si="11"/>
        <v>3.9691530744557425E-2</v>
      </c>
      <c r="X48">
        <f t="shared" si="12"/>
        <v>1.2935200459272284E-3</v>
      </c>
    </row>
    <row r="49" spans="1:24" x14ac:dyDescent="0.25">
      <c r="A49" s="7">
        <f>'Plumbing - EMPL Agg'!A53</f>
        <v>37926</v>
      </c>
      <c r="B49" s="5">
        <f>'DLX - EMPL'!C54</f>
        <v>8576</v>
      </c>
      <c r="C49" s="5">
        <f>'DLX - EMPL'!AS54</f>
        <v>138424</v>
      </c>
      <c r="D49" s="5">
        <f t="shared" si="1"/>
        <v>147000</v>
      </c>
      <c r="E49" s="5">
        <f>'DLX - LABOR'!C51</f>
        <v>130140</v>
      </c>
      <c r="F49" s="5">
        <f>'Plumbing - JOLTS Agg'!B53</f>
        <v>3286</v>
      </c>
      <c r="G49">
        <f>'Plumbing - JOLTS Agg'!K53</f>
        <v>4666</v>
      </c>
      <c r="H49">
        <f>'Plumbing - JOLTS Agg'!BM53-'Plumbing - JOLTS Agg'!AU53</f>
        <v>2184</v>
      </c>
      <c r="I49">
        <f>'Plumbing - JOLTS Agg'!AU53</f>
        <v>2428</v>
      </c>
      <c r="J49" s="5">
        <f>'DLX - Flows'!H49+'BLS - Additional flows'!D48+'DLX - Flows'!E49+'BLS - Additional flows'!B48</f>
        <v>5974</v>
      </c>
      <c r="K49" s="5">
        <f>'DLX - Flows'!J49+'BLS - Additional flows'!E48+'DLX - Flows'!I49+'BLS - Additional flows'!C48</f>
        <v>5690</v>
      </c>
      <c r="L49" s="5">
        <f t="shared" si="13"/>
        <v>386</v>
      </c>
      <c r="M49" s="5">
        <f t="shared" si="8"/>
        <v>8576</v>
      </c>
      <c r="N49" s="5">
        <f t="shared" si="14"/>
        <v>0</v>
      </c>
      <c r="O49">
        <f t="shared" si="2"/>
        <v>5.8340136054421766E-2</v>
      </c>
      <c r="P49">
        <f t="shared" si="3"/>
        <v>2.4627883620883487E-2</v>
      </c>
      <c r="Q49">
        <f t="shared" si="9"/>
        <v>1.9357125330570627E-3</v>
      </c>
      <c r="R49">
        <f t="shared" si="4"/>
        <v>0.94015488643587819</v>
      </c>
      <c r="S49">
        <f t="shared" si="5"/>
        <v>1.4199634814363968</v>
      </c>
      <c r="T49">
        <f t="shared" si="6"/>
        <v>1.6781927155371138E-2</v>
      </c>
      <c r="U49">
        <f t="shared" si="7"/>
        <v>1.8656831104963884E-2</v>
      </c>
      <c r="V49">
        <f t="shared" si="10"/>
        <v>4.071812208620737E-2</v>
      </c>
      <c r="W49">
        <f t="shared" si="11"/>
        <v>3.8782409553150307E-2</v>
      </c>
      <c r="X49">
        <f t="shared" si="12"/>
        <v>3.0873144712430427E-3</v>
      </c>
    </row>
    <row r="50" spans="1:24" x14ac:dyDescent="0.25">
      <c r="A50" s="7">
        <f>'Plumbing - EMPL Agg'!A54</f>
        <v>37956</v>
      </c>
      <c r="B50" s="5">
        <f>'DLX - EMPL'!C55</f>
        <v>8317</v>
      </c>
      <c r="C50" s="5">
        <f>'DLX - EMPL'!AS55</f>
        <v>138411</v>
      </c>
      <c r="D50" s="5">
        <f t="shared" si="1"/>
        <v>146728</v>
      </c>
      <c r="E50" s="5">
        <f>'DLX - LABOR'!C52</f>
        <v>130259</v>
      </c>
      <c r="F50" s="5">
        <f>'Plumbing - JOLTS Agg'!B54</f>
        <v>3255</v>
      </c>
      <c r="G50">
        <f>'Plumbing - JOLTS Agg'!K54</f>
        <v>4980</v>
      </c>
      <c r="H50">
        <f>'Plumbing - JOLTS Agg'!BM54-'Plumbing - JOLTS Agg'!AU54</f>
        <v>2348</v>
      </c>
      <c r="I50">
        <f>'Plumbing - JOLTS Agg'!AU54</f>
        <v>2461</v>
      </c>
      <c r="J50" s="5">
        <f>'DLX - Flows'!H50+'BLS - Additional flows'!D49+'DLX - Flows'!E50+'BLS - Additional flows'!B49</f>
        <v>5635</v>
      </c>
      <c r="K50" s="5">
        <f>'DLX - Flows'!J50+'BLS - Additional flows'!E49+'DLX - Flows'!I50+'BLS - Additional flows'!C49</f>
        <v>5907</v>
      </c>
      <c r="L50" s="5">
        <f t="shared" si="13"/>
        <v>-184</v>
      </c>
      <c r="M50" s="5">
        <f t="shared" si="8"/>
        <v>8317</v>
      </c>
      <c r="N50" s="5">
        <f t="shared" si="14"/>
        <v>0</v>
      </c>
      <c r="O50">
        <f t="shared" si="2"/>
        <v>5.6683114334005781E-2</v>
      </c>
      <c r="P50">
        <f t="shared" si="3"/>
        <v>2.4379465823808739E-2</v>
      </c>
      <c r="Q50">
        <f t="shared" si="9"/>
        <v>-1.8503401360544219E-3</v>
      </c>
      <c r="R50">
        <f t="shared" si="4"/>
        <v>0.94110294702010677</v>
      </c>
      <c r="S50">
        <f t="shared" si="5"/>
        <v>1.5299539170506913</v>
      </c>
      <c r="T50">
        <f t="shared" si="6"/>
        <v>1.8025625868462063E-2</v>
      </c>
      <c r="U50">
        <f t="shared" si="7"/>
        <v>1.8893128305913602E-2</v>
      </c>
      <c r="V50">
        <f t="shared" si="10"/>
        <v>3.833333333333333E-2</v>
      </c>
      <c r="W50">
        <f t="shared" si="11"/>
        <v>4.0183673469387754E-2</v>
      </c>
      <c r="X50">
        <f t="shared" si="12"/>
        <v>-9.5359186268277173E-4</v>
      </c>
    </row>
    <row r="51" spans="1:24" x14ac:dyDescent="0.25">
      <c r="A51" s="7">
        <f>'Plumbing - EMPL Agg'!A55</f>
        <v>37987</v>
      </c>
      <c r="B51" s="5">
        <f>'DLX - EMPL'!C56</f>
        <v>8370</v>
      </c>
      <c r="C51" s="5">
        <f>'DLX - EMPL'!AS56</f>
        <v>138472</v>
      </c>
      <c r="D51" s="5">
        <f t="shared" si="1"/>
        <v>146842</v>
      </c>
      <c r="E51" s="5">
        <f>'DLX - LABOR'!C53</f>
        <v>130421</v>
      </c>
      <c r="F51" s="5">
        <f>'Plumbing - JOLTS Agg'!B55</f>
        <v>3322</v>
      </c>
      <c r="G51">
        <f>'Plumbing - JOLTS Agg'!K55</f>
        <v>4819</v>
      </c>
      <c r="H51">
        <f>'Plumbing - JOLTS Agg'!BM55-'Plumbing - JOLTS Agg'!AU55</f>
        <v>2242</v>
      </c>
      <c r="I51">
        <f>'Plumbing - JOLTS Agg'!AU55</f>
        <v>2411</v>
      </c>
      <c r="J51" s="5">
        <f>'DLX - Flows'!H51+'BLS - Additional flows'!D50+'DLX - Flows'!E51+'BLS - Additional flows'!B50</f>
        <v>5873</v>
      </c>
      <c r="K51" s="5">
        <f>'DLX - Flows'!J51+'BLS - Additional flows'!E50+'DLX - Flows'!I51+'BLS - Additional flows'!C50</f>
        <v>5759</v>
      </c>
      <c r="L51" s="5">
        <f t="shared" si="13"/>
        <v>-105</v>
      </c>
      <c r="M51" s="5">
        <f t="shared" si="8"/>
        <v>8370</v>
      </c>
      <c r="N51" s="5">
        <f t="shared" si="14"/>
        <v>0</v>
      </c>
      <c r="O51">
        <f t="shared" si="2"/>
        <v>5.7000040860244343E-2</v>
      </c>
      <c r="P51">
        <f t="shared" si="3"/>
        <v>2.483868314603381E-2</v>
      </c>
      <c r="Q51">
        <f t="shared" si="9"/>
        <v>7.7694782181996619E-4</v>
      </c>
      <c r="R51">
        <f t="shared" si="4"/>
        <v>0.94185828181870701</v>
      </c>
      <c r="S51">
        <f t="shared" si="5"/>
        <v>1.4506321493076459</v>
      </c>
      <c r="T51">
        <f t="shared" si="6"/>
        <v>1.7190483127717163E-2</v>
      </c>
      <c r="U51">
        <f t="shared" si="7"/>
        <v>1.8486286717629828E-2</v>
      </c>
      <c r="V51">
        <f t="shared" si="10"/>
        <v>4.0026443487268963E-2</v>
      </c>
      <c r="W51">
        <f t="shared" si="11"/>
        <v>3.9249495665448997E-2</v>
      </c>
      <c r="X51">
        <f t="shared" si="12"/>
        <v>-7.2971078888238656E-4</v>
      </c>
    </row>
    <row r="52" spans="1:24" x14ac:dyDescent="0.25">
      <c r="A52" s="7">
        <f>'Plumbing - EMPL Agg'!A56</f>
        <v>38018</v>
      </c>
      <c r="B52" s="5">
        <f>'DLX - EMPL'!C57</f>
        <v>8167</v>
      </c>
      <c r="C52" s="5">
        <f>'DLX - EMPL'!AS57</f>
        <v>138542</v>
      </c>
      <c r="D52" s="5">
        <f t="shared" si="1"/>
        <v>146709</v>
      </c>
      <c r="E52" s="5">
        <f>'DLX - LABOR'!C54</f>
        <v>130465</v>
      </c>
      <c r="F52" s="5">
        <f>'Plumbing - JOLTS Agg'!B56</f>
        <v>3415</v>
      </c>
      <c r="G52">
        <f>'Plumbing - JOLTS Agg'!K56</f>
        <v>4712</v>
      </c>
      <c r="H52">
        <f>'Plumbing - JOLTS Agg'!BM56-'Plumbing - JOLTS Agg'!AU56</f>
        <v>2205</v>
      </c>
      <c r="I52">
        <f>'Plumbing - JOLTS Agg'!AU56</f>
        <v>2434</v>
      </c>
      <c r="J52" s="5">
        <f>'DLX - Flows'!H52+'BLS - Additional flows'!D51+'DLX - Flows'!E52+'BLS - Additional flows'!B51</f>
        <v>5584</v>
      </c>
      <c r="K52" s="5">
        <f>'DLX - Flows'!J52+'BLS - Additional flows'!E51+'DLX - Flows'!I52+'BLS - Additional flows'!C51</f>
        <v>5717</v>
      </c>
      <c r="L52" s="5">
        <f t="shared" si="13"/>
        <v>-3</v>
      </c>
      <c r="M52" s="5">
        <f t="shared" si="8"/>
        <v>8167</v>
      </c>
      <c r="N52" s="5">
        <f t="shared" si="14"/>
        <v>0</v>
      </c>
      <c r="O52">
        <f t="shared" si="2"/>
        <v>5.5668023093334421E-2</v>
      </c>
      <c r="P52">
        <f t="shared" si="3"/>
        <v>2.5507917538093814E-2</v>
      </c>
      <c r="Q52">
        <f t="shared" si="9"/>
        <v>-9.057354162977895E-4</v>
      </c>
      <c r="R52">
        <f t="shared" si="4"/>
        <v>0.94169998989476111</v>
      </c>
      <c r="S52">
        <f t="shared" si="5"/>
        <v>1.3797950219619326</v>
      </c>
      <c r="T52">
        <f t="shared" si="6"/>
        <v>1.6901084582071822E-2</v>
      </c>
      <c r="U52">
        <f t="shared" si="7"/>
        <v>1.8656344613497872E-2</v>
      </c>
      <c r="V52">
        <f t="shared" si="10"/>
        <v>3.8027267403059069E-2</v>
      </c>
      <c r="W52">
        <f t="shared" si="11"/>
        <v>3.8933002819356861E-2</v>
      </c>
      <c r="X52">
        <f t="shared" si="12"/>
        <v>1.8776359119533186E-4</v>
      </c>
    </row>
    <row r="53" spans="1:24" x14ac:dyDescent="0.25">
      <c r="A53" s="7">
        <f>'Plumbing - EMPL Agg'!A57</f>
        <v>38047</v>
      </c>
      <c r="B53" s="5">
        <f>'DLX - EMPL'!C58</f>
        <v>8491</v>
      </c>
      <c r="C53" s="5">
        <f>'DLX - EMPL'!AS58</f>
        <v>138453</v>
      </c>
      <c r="D53" s="5">
        <f t="shared" si="1"/>
        <v>146944</v>
      </c>
      <c r="E53" s="5">
        <f>'DLX - LABOR'!C55</f>
        <v>130802</v>
      </c>
      <c r="F53" s="5">
        <f>'Plumbing - JOLTS Agg'!B57</f>
        <v>3394</v>
      </c>
      <c r="G53">
        <f>'Plumbing - JOLTS Agg'!K57</f>
        <v>5157</v>
      </c>
      <c r="H53">
        <f>'Plumbing - JOLTS Agg'!BM57-'Plumbing - JOLTS Agg'!AU57</f>
        <v>2303</v>
      </c>
      <c r="I53">
        <f>'Plumbing - JOLTS Agg'!AU57</f>
        <v>2620</v>
      </c>
      <c r="J53" s="5">
        <f>'DLX - Flows'!H53+'BLS - Additional flows'!D52+'DLX - Flows'!E53+'BLS - Additional flows'!B52</f>
        <v>6040</v>
      </c>
      <c r="K53" s="5">
        <f>'DLX - Flows'!J53+'BLS - Additional flows'!E52+'DLX - Flows'!I53+'BLS - Additional flows'!C52</f>
        <v>5805</v>
      </c>
      <c r="L53" s="5">
        <f t="shared" si="13"/>
        <v>-323</v>
      </c>
      <c r="M53" s="5">
        <f t="shared" si="8"/>
        <v>8491</v>
      </c>
      <c r="N53" s="5">
        <f t="shared" si="14"/>
        <v>0</v>
      </c>
      <c r="O53">
        <f t="shared" si="2"/>
        <v>5.778391768292683E-2</v>
      </c>
      <c r="P53">
        <f t="shared" si="3"/>
        <v>2.5291364869295656E-2</v>
      </c>
      <c r="Q53">
        <f t="shared" si="9"/>
        <v>1.6018103865475192E-3</v>
      </c>
      <c r="R53">
        <f t="shared" si="4"/>
        <v>0.94473937003893016</v>
      </c>
      <c r="S53">
        <f t="shared" si="5"/>
        <v>1.5194460813199764</v>
      </c>
      <c r="T53">
        <f t="shared" si="6"/>
        <v>1.7606764422562347E-2</v>
      </c>
      <c r="U53">
        <f t="shared" si="7"/>
        <v>2.003027476644088E-2</v>
      </c>
      <c r="V53">
        <f t="shared" si="10"/>
        <v>4.1169935041476667E-2</v>
      </c>
      <c r="W53">
        <f t="shared" si="11"/>
        <v>3.9568124654929149E-2</v>
      </c>
      <c r="X53">
        <f t="shared" si="12"/>
        <v>-3.0748798198380273E-3</v>
      </c>
    </row>
    <row r="54" spans="1:24" x14ac:dyDescent="0.25">
      <c r="A54" s="7">
        <f>'Plumbing - EMPL Agg'!A58</f>
        <v>38078</v>
      </c>
      <c r="B54" s="5">
        <f>'DLX - EMPL'!C59</f>
        <v>8170</v>
      </c>
      <c r="C54" s="5">
        <f>'DLX - EMPL'!AS59</f>
        <v>138680</v>
      </c>
      <c r="D54" s="5">
        <f t="shared" si="1"/>
        <v>146850</v>
      </c>
      <c r="E54" s="5">
        <f>'DLX - LABOR'!C56</f>
        <v>131051</v>
      </c>
      <c r="F54" s="5">
        <f>'Plumbing - JOLTS Agg'!B58</f>
        <v>3524</v>
      </c>
      <c r="G54">
        <f>'Plumbing - JOLTS Agg'!K58</f>
        <v>5131</v>
      </c>
      <c r="H54">
        <f>'Plumbing - JOLTS Agg'!BM58-'Plumbing - JOLTS Agg'!AU58</f>
        <v>2264</v>
      </c>
      <c r="I54">
        <f>'Plumbing - JOLTS Agg'!AU58</f>
        <v>2609</v>
      </c>
      <c r="J54" s="5">
        <f>'DLX - Flows'!H54+'BLS - Additional flows'!D53+'DLX - Flows'!E54+'BLS - Additional flows'!B53</f>
        <v>5653</v>
      </c>
      <c r="K54" s="5">
        <f>'DLX - Flows'!J54+'BLS - Additional flows'!E53+'DLX - Flows'!I54+'BLS - Additional flows'!C53</f>
        <v>5747</v>
      </c>
      <c r="L54" s="5">
        <f t="shared" si="13"/>
        <v>-31</v>
      </c>
      <c r="M54" s="5">
        <f t="shared" si="8"/>
        <v>8170</v>
      </c>
      <c r="N54" s="5">
        <f t="shared" si="14"/>
        <v>0</v>
      </c>
      <c r="O54">
        <f t="shared" si="2"/>
        <v>5.5635001702417433E-2</v>
      </c>
      <c r="P54">
        <f t="shared" si="3"/>
        <v>2.6186141556752741E-2</v>
      </c>
      <c r="Q54">
        <f t="shared" si="9"/>
        <v>-6.3969947735191632E-4</v>
      </c>
      <c r="R54">
        <f t="shared" si="4"/>
        <v>0.94498846264782232</v>
      </c>
      <c r="S54">
        <f t="shared" si="5"/>
        <v>1.4560158910329171</v>
      </c>
      <c r="T54">
        <f t="shared" si="6"/>
        <v>1.7275717087240846E-2</v>
      </c>
      <c r="U54">
        <f t="shared" si="7"/>
        <v>1.9908279982602192E-2</v>
      </c>
      <c r="V54">
        <f t="shared" si="10"/>
        <v>3.8470437717770034E-2</v>
      </c>
      <c r="W54">
        <f t="shared" si="11"/>
        <v>3.911013719512195E-2</v>
      </c>
      <c r="X54">
        <f t="shared" si="12"/>
        <v>-1.5889868764129328E-4</v>
      </c>
    </row>
    <row r="55" spans="1:24" x14ac:dyDescent="0.25">
      <c r="A55" s="7">
        <f>'Plumbing - EMPL Agg'!A59</f>
        <v>38108</v>
      </c>
      <c r="B55" s="5">
        <f>'DLX - EMPL'!C60</f>
        <v>8212</v>
      </c>
      <c r="C55" s="5">
        <f>'DLX - EMPL'!AS60</f>
        <v>138852</v>
      </c>
      <c r="D55" s="5">
        <f t="shared" si="1"/>
        <v>147064</v>
      </c>
      <c r="E55" s="5">
        <f>'DLX - LABOR'!C57</f>
        <v>131361</v>
      </c>
      <c r="F55" s="5">
        <f>'Plumbing - JOLTS Agg'!B59</f>
        <v>3620</v>
      </c>
      <c r="G55">
        <f>'Plumbing - JOLTS Agg'!K59</f>
        <v>4943</v>
      </c>
      <c r="H55">
        <f>'Plumbing - JOLTS Agg'!BM59-'Plumbing - JOLTS Agg'!AU59</f>
        <v>2217</v>
      </c>
      <c r="I55">
        <f>'Plumbing - JOLTS Agg'!AU59</f>
        <v>2436</v>
      </c>
      <c r="J55" s="5">
        <f>'DLX - Flows'!H55+'BLS - Additional flows'!D54+'DLX - Flows'!E55+'BLS - Additional flows'!B54</f>
        <v>5851</v>
      </c>
      <c r="K55" s="5">
        <f>'DLX - Flows'!J55+'BLS - Additional flows'!E54+'DLX - Flows'!I55+'BLS - Additional flows'!C54</f>
        <v>5637</v>
      </c>
      <c r="L55" s="5">
        <f t="shared" si="13"/>
        <v>-118</v>
      </c>
      <c r="M55" s="5">
        <f t="shared" si="8"/>
        <v>8212</v>
      </c>
      <c r="N55" s="5">
        <f t="shared" si="14"/>
        <v>0</v>
      </c>
      <c r="O55">
        <f t="shared" si="2"/>
        <v>5.5839634444867538E-2</v>
      </c>
      <c r="P55">
        <f t="shared" si="3"/>
        <v>2.6818589282936116E-2</v>
      </c>
      <c r="Q55">
        <f t="shared" si="9"/>
        <v>1.4572693224378618E-3</v>
      </c>
      <c r="R55">
        <f t="shared" si="4"/>
        <v>0.94605047100509898</v>
      </c>
      <c r="S55">
        <f t="shared" si="5"/>
        <v>1.3654696132596684</v>
      </c>
      <c r="T55">
        <f t="shared" si="6"/>
        <v>1.6877155320072168E-2</v>
      </c>
      <c r="U55">
        <f t="shared" si="7"/>
        <v>1.8544316806358051E-2</v>
      </c>
      <c r="V55">
        <f t="shared" si="10"/>
        <v>3.9843377596186585E-2</v>
      </c>
      <c r="W55">
        <f t="shared" si="11"/>
        <v>3.838610827374872E-2</v>
      </c>
      <c r="X55">
        <f t="shared" si="12"/>
        <v>-9.9509662532448816E-4</v>
      </c>
    </row>
    <row r="56" spans="1:24" x14ac:dyDescent="0.25">
      <c r="A56" s="7">
        <f>'Plumbing - EMPL Agg'!A60</f>
        <v>38139</v>
      </c>
      <c r="B56" s="5">
        <f>'DLX - EMPL'!C61</f>
        <v>8286</v>
      </c>
      <c r="C56" s="5">
        <f>'DLX - EMPL'!AS61</f>
        <v>139174</v>
      </c>
      <c r="D56" s="5">
        <f t="shared" si="1"/>
        <v>147460</v>
      </c>
      <c r="E56" s="5">
        <f>'DLX - LABOR'!C58</f>
        <v>131442</v>
      </c>
      <c r="F56" s="5">
        <f>'Plumbing - JOLTS Agg'!B60</f>
        <v>3423</v>
      </c>
      <c r="G56">
        <f>'Plumbing - JOLTS Agg'!K60</f>
        <v>4991</v>
      </c>
      <c r="H56">
        <f>'Plumbing - JOLTS Agg'!BM60-'Plumbing - JOLTS Agg'!AU60</f>
        <v>2219</v>
      </c>
      <c r="I56">
        <f>'Plumbing - JOLTS Agg'!AU60</f>
        <v>2665</v>
      </c>
      <c r="J56" s="5">
        <f>'DLX - Flows'!H56+'BLS - Additional flows'!D55+'DLX - Flows'!E56+'BLS - Additional flows'!B55</f>
        <v>5837</v>
      </c>
      <c r="K56" s="5">
        <f>'DLX - Flows'!J56+'BLS - Additional flows'!E55+'DLX - Flows'!I56+'BLS - Additional flows'!C55</f>
        <v>5441</v>
      </c>
      <c r="L56" s="5">
        <f t="shared" si="13"/>
        <v>215</v>
      </c>
      <c r="M56" s="5">
        <f t="shared" si="8"/>
        <v>8286</v>
      </c>
      <c r="N56" s="5">
        <f t="shared" si="14"/>
        <v>0</v>
      </c>
      <c r="O56">
        <f t="shared" si="2"/>
        <v>5.6191509561915098E-2</v>
      </c>
      <c r="P56">
        <f t="shared" si="3"/>
        <v>2.5380936492047604E-2</v>
      </c>
      <c r="Q56">
        <f t="shared" si="9"/>
        <v>2.6927052167763695E-3</v>
      </c>
      <c r="R56">
        <f t="shared" si="4"/>
        <v>0.94444364608332021</v>
      </c>
      <c r="S56">
        <f t="shared" si="5"/>
        <v>1.4580777096114519</v>
      </c>
      <c r="T56">
        <f t="shared" si="6"/>
        <v>1.6881970755161974E-2</v>
      </c>
      <c r="U56">
        <f t="shared" si="7"/>
        <v>2.0275102326501423E-2</v>
      </c>
      <c r="V56">
        <f t="shared" si="10"/>
        <v>3.9690202904857752E-2</v>
      </c>
      <c r="W56">
        <f t="shared" si="11"/>
        <v>3.6997497688081381E-2</v>
      </c>
      <c r="X56">
        <f t="shared" si="12"/>
        <v>1.735660991559358E-3</v>
      </c>
    </row>
    <row r="57" spans="1:24" x14ac:dyDescent="0.25">
      <c r="A57" s="7">
        <f>'Plumbing - EMPL Agg'!A61</f>
        <v>38169</v>
      </c>
      <c r="B57" s="5">
        <f>'DLX - EMPL'!C62</f>
        <v>8136</v>
      </c>
      <c r="C57" s="5">
        <f>'DLX - EMPL'!AS62</f>
        <v>139556</v>
      </c>
      <c r="D57" s="5">
        <f t="shared" si="1"/>
        <v>147692</v>
      </c>
      <c r="E57" s="5">
        <f>'DLX - LABOR'!C59</f>
        <v>131488</v>
      </c>
      <c r="F57" s="5">
        <f>'Plumbing - JOLTS Agg'!B61</f>
        <v>3807</v>
      </c>
      <c r="G57">
        <f>'Plumbing - JOLTS Agg'!K61</f>
        <v>4891</v>
      </c>
      <c r="H57">
        <f>'Plumbing - JOLTS Agg'!BM61-'Plumbing - JOLTS Agg'!AU61</f>
        <v>2193</v>
      </c>
      <c r="I57">
        <f>'Plumbing - JOLTS Agg'!AU61</f>
        <v>2673</v>
      </c>
      <c r="J57" s="5">
        <f>'DLX - Flows'!H57+'BLS - Additional flows'!D56+'DLX - Flows'!E57+'BLS - Additional flows'!B56</f>
        <v>6000</v>
      </c>
      <c r="K57" s="5">
        <f>'DLX - Flows'!J57+'BLS - Additional flows'!E56+'DLX - Flows'!I57+'BLS - Additional flows'!C56</f>
        <v>5768</v>
      </c>
      <c r="L57" s="5">
        <f t="shared" si="13"/>
        <v>357</v>
      </c>
      <c r="M57" s="5">
        <f t="shared" si="8"/>
        <v>8136</v>
      </c>
      <c r="N57" s="5">
        <f t="shared" si="14"/>
        <v>0</v>
      </c>
      <c r="O57">
        <f t="shared" si="2"/>
        <v>5.5087614765864094E-2</v>
      </c>
      <c r="P57">
        <f t="shared" si="3"/>
        <v>2.8138512140138218E-2</v>
      </c>
      <c r="Q57">
        <f t="shared" si="9"/>
        <v>1.5733080157330802E-3</v>
      </c>
      <c r="R57">
        <f t="shared" si="4"/>
        <v>0.94218808220355987</v>
      </c>
      <c r="S57">
        <f t="shared" si="5"/>
        <v>1.2847386393485685</v>
      </c>
      <c r="T57">
        <f t="shared" si="6"/>
        <v>1.6678328060355317E-2</v>
      </c>
      <c r="U57">
        <f t="shared" si="7"/>
        <v>2.0328851302019956E-2</v>
      </c>
      <c r="V57">
        <f t="shared" si="10"/>
        <v>4.0689000406890004E-2</v>
      </c>
      <c r="W57">
        <f t="shared" si="11"/>
        <v>3.9115692391156927E-2</v>
      </c>
      <c r="X57">
        <f t="shared" si="12"/>
        <v>2.4142440398350266E-3</v>
      </c>
    </row>
    <row r="58" spans="1:24" x14ac:dyDescent="0.25">
      <c r="A58" s="7">
        <f>'Plumbing - EMPL Agg'!A62</f>
        <v>38200</v>
      </c>
      <c r="B58" s="5">
        <f>'DLX - EMPL'!C63</f>
        <v>7990</v>
      </c>
      <c r="C58" s="5">
        <f>'DLX - EMPL'!AS63</f>
        <v>139573</v>
      </c>
      <c r="D58" s="5">
        <f t="shared" si="1"/>
        <v>147563</v>
      </c>
      <c r="E58" s="5">
        <f>'DLX - LABOR'!C60</f>
        <v>131610</v>
      </c>
      <c r="F58" s="5">
        <f>'Plumbing - JOLTS Agg'!B62</f>
        <v>3623</v>
      </c>
      <c r="G58">
        <f>'Plumbing - JOLTS Agg'!K62</f>
        <v>5094</v>
      </c>
      <c r="H58">
        <f>'Plumbing - JOLTS Agg'!BM62-'Plumbing - JOLTS Agg'!AU62</f>
        <v>2369</v>
      </c>
      <c r="I58">
        <f>'Plumbing - JOLTS Agg'!AU62</f>
        <v>2588</v>
      </c>
      <c r="J58" s="5">
        <f>'DLX - Flows'!H58+'BLS - Additional flows'!D57+'DLX - Flows'!E58+'BLS - Additional flows'!B57</f>
        <v>5817</v>
      </c>
      <c r="K58" s="5">
        <f>'DLX - Flows'!J58+'BLS - Additional flows'!E57+'DLX - Flows'!I58+'BLS - Additional flows'!C57</f>
        <v>5946</v>
      </c>
      <c r="L58" s="5">
        <f t="shared" si="13"/>
        <v>-120</v>
      </c>
      <c r="M58" s="5">
        <f t="shared" si="8"/>
        <v>7990</v>
      </c>
      <c r="N58" s="5">
        <f t="shared" si="14"/>
        <v>0</v>
      </c>
      <c r="O58">
        <f t="shared" si="2"/>
        <v>5.4146364603593039E-2</v>
      </c>
      <c r="P58">
        <f t="shared" si="3"/>
        <v>2.6790798104013074E-2</v>
      </c>
      <c r="Q58">
        <f t="shared" si="9"/>
        <v>-8.7343931966524929E-4</v>
      </c>
      <c r="R58">
        <f t="shared" si="4"/>
        <v>0.94294741819692918</v>
      </c>
      <c r="S58">
        <f t="shared" si="5"/>
        <v>1.4060171128898702</v>
      </c>
      <c r="T58">
        <f t="shared" si="6"/>
        <v>1.8000151964136464E-2</v>
      </c>
      <c r="U58">
        <f t="shared" si="7"/>
        <v>1.9664159258415016E-2</v>
      </c>
      <c r="V58">
        <f t="shared" si="10"/>
        <v>3.9386019554207403E-2</v>
      </c>
      <c r="W58">
        <f t="shared" si="11"/>
        <v>4.0259458873872653E-2</v>
      </c>
      <c r="X58">
        <f t="shared" si="12"/>
        <v>-7.5238613889764693E-4</v>
      </c>
    </row>
    <row r="59" spans="1:24" x14ac:dyDescent="0.25">
      <c r="A59" s="7">
        <f>'Plumbing - EMPL Agg'!A63</f>
        <v>38231</v>
      </c>
      <c r="B59" s="5">
        <f>'DLX - EMPL'!C64</f>
        <v>7927</v>
      </c>
      <c r="C59" s="5">
        <f>'DLX - EMPL'!AS64</f>
        <v>139487</v>
      </c>
      <c r="D59" s="5">
        <f t="shared" si="1"/>
        <v>147414</v>
      </c>
      <c r="E59" s="5">
        <f>'DLX - LABOR'!C61</f>
        <v>131771</v>
      </c>
      <c r="F59" s="5">
        <f>'Plumbing - JOLTS Agg'!B63</f>
        <v>3754</v>
      </c>
      <c r="G59">
        <f>'Plumbing - JOLTS Agg'!K63</f>
        <v>5057</v>
      </c>
      <c r="H59">
        <f>'Plumbing - JOLTS Agg'!BM63-'Plumbing - JOLTS Agg'!AU63</f>
        <v>2274</v>
      </c>
      <c r="I59">
        <f>'Plumbing - JOLTS Agg'!AU63</f>
        <v>2603</v>
      </c>
      <c r="J59" s="5">
        <f>'DLX - Flows'!H59+'BLS - Additional flows'!D58+'DLX - Flows'!E59+'BLS - Additional flows'!B58</f>
        <v>5767</v>
      </c>
      <c r="K59" s="5">
        <f>'DLX - Flows'!J59+'BLS - Additional flows'!E58+'DLX - Flows'!I59+'BLS - Additional flows'!C58</f>
        <v>5916</v>
      </c>
      <c r="L59" s="5">
        <f t="shared" si="13"/>
        <v>-266</v>
      </c>
      <c r="M59" s="5">
        <f t="shared" si="8"/>
        <v>7927</v>
      </c>
      <c r="N59" s="5">
        <f t="shared" si="14"/>
        <v>0</v>
      </c>
      <c r="O59">
        <f t="shared" si="2"/>
        <v>5.3773725697694924E-2</v>
      </c>
      <c r="P59">
        <f t="shared" si="3"/>
        <v>2.7699686404722375E-2</v>
      </c>
      <c r="Q59">
        <f t="shared" si="9"/>
        <v>-1.0097382135088064E-3</v>
      </c>
      <c r="R59">
        <f t="shared" si="4"/>
        <v>0.94468301705535285</v>
      </c>
      <c r="S59">
        <f t="shared" si="5"/>
        <v>1.3470964304741608</v>
      </c>
      <c r="T59">
        <f t="shared" si="6"/>
        <v>1.7257211374278103E-2</v>
      </c>
      <c r="U59">
        <f t="shared" si="7"/>
        <v>1.9753967109606817E-2</v>
      </c>
      <c r="V59">
        <f t="shared" si="10"/>
        <v>3.9081612599364338E-2</v>
      </c>
      <c r="W59">
        <f t="shared" si="11"/>
        <v>4.0091350812873149E-2</v>
      </c>
      <c r="X59">
        <f t="shared" si="12"/>
        <v>-1.7696832481927018E-3</v>
      </c>
    </row>
    <row r="60" spans="1:24" x14ac:dyDescent="0.25">
      <c r="A60" s="7">
        <f>'Plumbing - EMPL Agg'!A64</f>
        <v>38261</v>
      </c>
      <c r="B60" s="5">
        <f>'DLX - EMPL'!C65</f>
        <v>8061</v>
      </c>
      <c r="C60" s="5">
        <f>'DLX - EMPL'!AS65</f>
        <v>139732</v>
      </c>
      <c r="D60" s="5">
        <f t="shared" si="1"/>
        <v>147793</v>
      </c>
      <c r="E60" s="5">
        <f>'DLX - LABOR'!C62</f>
        <v>132119</v>
      </c>
      <c r="F60" s="5">
        <f>'Plumbing - JOLTS Agg'!B64</f>
        <v>3836</v>
      </c>
      <c r="G60">
        <f>'Plumbing - JOLTS Agg'!K64</f>
        <v>5155</v>
      </c>
      <c r="H60">
        <f>'Plumbing - JOLTS Agg'!BM64-'Plumbing - JOLTS Agg'!AU64</f>
        <v>2173</v>
      </c>
      <c r="I60">
        <f>'Plumbing - JOLTS Agg'!AU64</f>
        <v>2623</v>
      </c>
      <c r="J60" s="5">
        <f>'DLX - Flows'!H60+'BLS - Additional flows'!D59+'DLX - Flows'!E60+'BLS - Additional flows'!B59</f>
        <v>6157</v>
      </c>
      <c r="K60" s="5">
        <f>'DLX - Flows'!J60+'BLS - Additional flows'!E59+'DLX - Flows'!I60+'BLS - Additional flows'!C59</f>
        <v>5778</v>
      </c>
      <c r="L60" s="5">
        <f t="shared" si="13"/>
        <v>-114</v>
      </c>
      <c r="M60" s="5">
        <f t="shared" si="8"/>
        <v>8061</v>
      </c>
      <c r="N60" s="5">
        <f t="shared" si="14"/>
        <v>0</v>
      </c>
      <c r="O60">
        <f t="shared" si="2"/>
        <v>5.4542502012950543E-2</v>
      </c>
      <c r="P60">
        <f t="shared" si="3"/>
        <v>2.8215218270751352E-2</v>
      </c>
      <c r="Q60">
        <f t="shared" si="9"/>
        <v>2.5709905436390032E-3</v>
      </c>
      <c r="R60">
        <f t="shared" si="4"/>
        <v>0.94551713279706873</v>
      </c>
      <c r="S60">
        <f t="shared" si="5"/>
        <v>1.3438477580813348</v>
      </c>
      <c r="T60">
        <f t="shared" si="6"/>
        <v>1.6447293727624338E-2</v>
      </c>
      <c r="U60">
        <f t="shared" si="7"/>
        <v>1.9853314057781242E-2</v>
      </c>
      <c r="V60">
        <f t="shared" si="10"/>
        <v>4.1766725005766073E-2</v>
      </c>
      <c r="W60">
        <f t="shared" si="11"/>
        <v>3.9195734462127069E-2</v>
      </c>
      <c r="X60">
        <f t="shared" si="12"/>
        <v>-7.3842006781994025E-4</v>
      </c>
    </row>
    <row r="61" spans="1:24" x14ac:dyDescent="0.25">
      <c r="A61" s="7">
        <f>'Plumbing - EMPL Agg'!A65</f>
        <v>38292</v>
      </c>
      <c r="B61" s="5">
        <f>'DLX - EMPL'!C66</f>
        <v>7932</v>
      </c>
      <c r="C61" s="5">
        <f>'DLX - EMPL'!AS66</f>
        <v>140231</v>
      </c>
      <c r="D61" s="5">
        <f t="shared" si="1"/>
        <v>148163</v>
      </c>
      <c r="E61" s="5">
        <f>'DLX - LABOR'!C63</f>
        <v>132182</v>
      </c>
      <c r="F61" s="5">
        <f>'Plumbing - JOLTS Agg'!B65</f>
        <v>3383</v>
      </c>
      <c r="G61">
        <f>'Plumbing - JOLTS Agg'!K65</f>
        <v>5199</v>
      </c>
      <c r="H61">
        <f>'Plumbing - JOLTS Agg'!BM65-'Plumbing - JOLTS Agg'!AU65</f>
        <v>2298</v>
      </c>
      <c r="I61">
        <f>'Plumbing - JOLTS Agg'!AU65</f>
        <v>2854</v>
      </c>
      <c r="J61" s="5">
        <f>'DLX - Flows'!H61+'BLS - Additional flows'!D60+'DLX - Flows'!E61+'BLS - Additional flows'!B60</f>
        <v>5988</v>
      </c>
      <c r="K61" s="5">
        <f>'DLX - Flows'!J61+'BLS - Additional flows'!E60+'DLX - Flows'!I61+'BLS - Additional flows'!C60</f>
        <v>5618</v>
      </c>
      <c r="L61" s="5">
        <f t="shared" si="13"/>
        <v>452</v>
      </c>
      <c r="M61" s="5">
        <f t="shared" si="8"/>
        <v>7932</v>
      </c>
      <c r="N61" s="5">
        <f t="shared" si="14"/>
        <v>0</v>
      </c>
      <c r="O61">
        <f t="shared" si="2"/>
        <v>5.3535633052786455E-2</v>
      </c>
      <c r="P61">
        <f t="shared" si="3"/>
        <v>2.4954818721646444E-2</v>
      </c>
      <c r="Q61">
        <f t="shared" si="9"/>
        <v>2.5035015190164622E-3</v>
      </c>
      <c r="R61">
        <f t="shared" si="4"/>
        <v>0.94260184980496464</v>
      </c>
      <c r="S61">
        <f t="shared" si="5"/>
        <v>1.5368016553355011</v>
      </c>
      <c r="T61">
        <f t="shared" si="6"/>
        <v>1.738512051565266E-2</v>
      </c>
      <c r="U61">
        <f t="shared" si="7"/>
        <v>2.1591442102555567E-2</v>
      </c>
      <c r="V61">
        <f t="shared" si="10"/>
        <v>4.051612728613669E-2</v>
      </c>
      <c r="W61">
        <f t="shared" si="11"/>
        <v>3.801262576712023E-2</v>
      </c>
      <c r="X61">
        <f t="shared" si="12"/>
        <v>3.1202587810952396E-3</v>
      </c>
    </row>
    <row r="62" spans="1:24" x14ac:dyDescent="0.25">
      <c r="A62" s="7">
        <f>'Plumbing - EMPL Agg'!A66</f>
        <v>38322</v>
      </c>
      <c r="B62" s="5">
        <f>'DLX - EMPL'!C67</f>
        <v>7934</v>
      </c>
      <c r="C62" s="5">
        <f>'DLX - EMPL'!AS67</f>
        <v>140125</v>
      </c>
      <c r="D62" s="5">
        <f t="shared" si="1"/>
        <v>148059</v>
      </c>
      <c r="E62" s="5">
        <f>'DLX - LABOR'!C64</f>
        <v>132316</v>
      </c>
      <c r="F62" s="5">
        <f>'Plumbing - JOLTS Agg'!B66</f>
        <v>3808</v>
      </c>
      <c r="G62">
        <f>'Plumbing - JOLTS Agg'!K66</f>
        <v>5190</v>
      </c>
      <c r="H62">
        <f>'Plumbing - JOLTS Agg'!BM66-'Plumbing - JOLTS Agg'!AU66</f>
        <v>2291</v>
      </c>
      <c r="I62">
        <f>'Plumbing - JOLTS Agg'!AU66</f>
        <v>2745</v>
      </c>
      <c r="J62" s="5">
        <f>'DLX - Flows'!H62+'BLS - Additional flows'!D61+'DLX - Flows'!E62+'BLS - Additional flows'!B61</f>
        <v>5836</v>
      </c>
      <c r="K62" s="5">
        <f>'DLX - Flows'!J62+'BLS - Additional flows'!E61+'DLX - Flows'!I62+'BLS - Additional flows'!C61</f>
        <v>5940</v>
      </c>
      <c r="L62" s="5">
        <f t="shared" si="13"/>
        <v>-260</v>
      </c>
      <c r="M62" s="5">
        <f t="shared" si="8"/>
        <v>7934</v>
      </c>
      <c r="N62" s="5">
        <f t="shared" si="14"/>
        <v>0</v>
      </c>
      <c r="O62">
        <f t="shared" si="2"/>
        <v>5.3586745824299772E-2</v>
      </c>
      <c r="P62">
        <f t="shared" si="3"/>
        <v>2.7974493843848255E-2</v>
      </c>
      <c r="Q62">
        <f t="shared" si="9"/>
        <v>-7.0192963155443668E-4</v>
      </c>
      <c r="R62">
        <f t="shared" si="4"/>
        <v>0.94427118644067798</v>
      </c>
      <c r="S62">
        <f t="shared" si="5"/>
        <v>1.3629201680672269</v>
      </c>
      <c r="T62">
        <f t="shared" si="6"/>
        <v>1.7314610477946732E-2</v>
      </c>
      <c r="U62">
        <f t="shared" si="7"/>
        <v>2.074579038060401E-2</v>
      </c>
      <c r="V62">
        <f t="shared" si="10"/>
        <v>3.9389051247612425E-2</v>
      </c>
      <c r="W62">
        <f t="shared" si="11"/>
        <v>4.0090980879166863E-2</v>
      </c>
      <c r="X62">
        <f t="shared" si="12"/>
        <v>-1.7114618023118997E-3</v>
      </c>
    </row>
    <row r="63" spans="1:24" x14ac:dyDescent="0.25">
      <c r="A63" s="7">
        <f>'Plumbing - EMPL Agg'!A67</f>
        <v>38353</v>
      </c>
      <c r="B63" s="5">
        <f>'DLX - EMPL'!C68</f>
        <v>7784</v>
      </c>
      <c r="C63" s="5">
        <f>'DLX - EMPL'!AS68</f>
        <v>140245</v>
      </c>
      <c r="D63" s="5">
        <f t="shared" si="1"/>
        <v>148029</v>
      </c>
      <c r="E63" s="5">
        <f>'DLX - LABOR'!C65</f>
        <v>132453</v>
      </c>
      <c r="F63" s="5">
        <f>'Plumbing - JOLTS Agg'!B67</f>
        <v>3638</v>
      </c>
      <c r="G63">
        <f>'Plumbing - JOLTS Agg'!K67</f>
        <v>5193</v>
      </c>
      <c r="H63">
        <f>'Plumbing - JOLTS Agg'!BM67-'Plumbing - JOLTS Agg'!AU67</f>
        <v>2221</v>
      </c>
      <c r="I63">
        <f>'Plumbing - JOLTS Agg'!AU67</f>
        <v>2832</v>
      </c>
      <c r="J63" s="5">
        <f>'DLX - Flows'!H63+'BLS - Additional flows'!D62+'DLX - Flows'!E63+'BLS - Additional flows'!B62</f>
        <v>5726</v>
      </c>
      <c r="K63" s="5">
        <f>'DLX - Flows'!J63+'BLS - Additional flows'!E62+'DLX - Flows'!I63+'BLS - Additional flows'!C62</f>
        <v>5756</v>
      </c>
      <c r="L63" s="5">
        <f t="shared" si="13"/>
        <v>-20</v>
      </c>
      <c r="M63" s="5">
        <f t="shared" si="8"/>
        <v>7784</v>
      </c>
      <c r="N63" s="5">
        <f t="shared" si="14"/>
        <v>0</v>
      </c>
      <c r="O63">
        <f t="shared" si="2"/>
        <v>5.2584290915969167E-2</v>
      </c>
      <c r="P63">
        <f t="shared" si="3"/>
        <v>2.6732113071400755E-2</v>
      </c>
      <c r="Q63">
        <f t="shared" si="9"/>
        <v>-2.0262192774502056E-4</v>
      </c>
      <c r="R63">
        <f t="shared" si="4"/>
        <v>0.94444008699062354</v>
      </c>
      <c r="S63">
        <f t="shared" si="5"/>
        <v>1.4274326553051127</v>
      </c>
      <c r="T63">
        <f t="shared" si="6"/>
        <v>1.6768212120525771E-2</v>
      </c>
      <c r="U63">
        <f t="shared" si="7"/>
        <v>2.1381169169441237E-2</v>
      </c>
      <c r="V63">
        <f t="shared" si="10"/>
        <v>3.8673771942266261E-2</v>
      </c>
      <c r="W63">
        <f t="shared" si="11"/>
        <v>3.887639387001128E-2</v>
      </c>
      <c r="X63">
        <f t="shared" si="12"/>
        <v>-1.2132024977698497E-4</v>
      </c>
    </row>
    <row r="64" spans="1:24" x14ac:dyDescent="0.25">
      <c r="A64" s="7">
        <f>'Plumbing - EMPL Agg'!A68</f>
        <v>38384</v>
      </c>
      <c r="B64" s="5">
        <f>'DLX - EMPL'!C69</f>
        <v>7980</v>
      </c>
      <c r="C64" s="5">
        <f>'DLX - EMPL'!AS69</f>
        <v>140385</v>
      </c>
      <c r="D64" s="5">
        <f t="shared" si="1"/>
        <v>148365</v>
      </c>
      <c r="E64" s="5">
        <f>'DLX - LABOR'!C66</f>
        <v>132693</v>
      </c>
      <c r="F64" s="5">
        <f>'Plumbing - JOLTS Agg'!B68</f>
        <v>3757</v>
      </c>
      <c r="G64">
        <f>'Plumbing - JOLTS Agg'!K68</f>
        <v>5224</v>
      </c>
      <c r="H64">
        <f>'Plumbing - JOLTS Agg'!BM68-'Plumbing - JOLTS Agg'!AU68</f>
        <v>2263</v>
      </c>
      <c r="I64">
        <f>'Plumbing - JOLTS Agg'!AU68</f>
        <v>2703</v>
      </c>
      <c r="J64" s="5">
        <f>'DLX - Flows'!H64+'BLS - Additional flows'!D63+'DLX - Flows'!E64+'BLS - Additional flows'!B63</f>
        <v>5897</v>
      </c>
      <c r="K64" s="5">
        <f>'DLX - Flows'!J64+'BLS - Additional flows'!E63+'DLX - Flows'!I64+'BLS - Additional flows'!C63</f>
        <v>5561</v>
      </c>
      <c r="L64" s="5">
        <f t="shared" si="13"/>
        <v>-118</v>
      </c>
      <c r="M64" s="5">
        <f t="shared" si="8"/>
        <v>7980</v>
      </c>
      <c r="N64" s="5">
        <f t="shared" si="14"/>
        <v>0</v>
      </c>
      <c r="O64">
        <f t="shared" si="2"/>
        <v>5.3786270346779901E-2</v>
      </c>
      <c r="P64">
        <f t="shared" si="3"/>
        <v>2.7533895199706851E-2</v>
      </c>
      <c r="Q64">
        <f t="shared" si="9"/>
        <v>2.2698255071641367E-3</v>
      </c>
      <c r="R64">
        <f t="shared" si="4"/>
        <v>0.94520782134843462</v>
      </c>
      <c r="S64">
        <f t="shared" si="5"/>
        <v>1.3904711205749267</v>
      </c>
      <c r="T64">
        <f t="shared" si="6"/>
        <v>1.7054403774125235E-2</v>
      </c>
      <c r="U64">
        <f t="shared" si="7"/>
        <v>2.03703285026339E-2</v>
      </c>
      <c r="V64">
        <f t="shared" si="10"/>
        <v>3.9836788737342005E-2</v>
      </c>
      <c r="W64">
        <f t="shared" si="11"/>
        <v>3.7566963230177872E-2</v>
      </c>
      <c r="X64">
        <f t="shared" si="12"/>
        <v>-7.1303789796427685E-4</v>
      </c>
    </row>
    <row r="65" spans="1:24" x14ac:dyDescent="0.25">
      <c r="A65" s="7">
        <f>'Plumbing - EMPL Agg'!A69</f>
        <v>38412</v>
      </c>
      <c r="B65" s="5">
        <f>'DLX - EMPL'!C70</f>
        <v>7737</v>
      </c>
      <c r="C65" s="5">
        <f>'DLX - EMPL'!AS70</f>
        <v>140654</v>
      </c>
      <c r="D65" s="5">
        <f t="shared" si="1"/>
        <v>148391</v>
      </c>
      <c r="E65" s="5">
        <f>'DLX - LABOR'!C67</f>
        <v>132834</v>
      </c>
      <c r="F65" s="5">
        <f>'Plumbing - JOLTS Agg'!B69</f>
        <v>3916</v>
      </c>
      <c r="G65">
        <f>'Plumbing - JOLTS Agg'!K69</f>
        <v>5210</v>
      </c>
      <c r="H65">
        <f>'Plumbing - JOLTS Agg'!BM69-'Plumbing - JOLTS Agg'!AU69</f>
        <v>2305</v>
      </c>
      <c r="I65">
        <f>'Plumbing - JOLTS Agg'!AU69</f>
        <v>2847</v>
      </c>
      <c r="J65" s="5">
        <f>'DLX - Flows'!H65+'BLS - Additional flows'!D64+'DLX - Flows'!E65+'BLS - Additional flows'!B64</f>
        <v>5749</v>
      </c>
      <c r="K65" s="5">
        <f>'DLX - Flows'!J65+'BLS - Additional flows'!E64+'DLX - Flows'!I65+'BLS - Additional flows'!C64</f>
        <v>5723</v>
      </c>
      <c r="L65" s="5">
        <f t="shared" si="13"/>
        <v>211</v>
      </c>
      <c r="M65" s="5">
        <f t="shared" si="8"/>
        <v>7737</v>
      </c>
      <c r="N65" s="5">
        <f t="shared" si="14"/>
        <v>0</v>
      </c>
      <c r="O65">
        <f t="shared" si="2"/>
        <v>5.2139280684138527E-2</v>
      </c>
      <c r="P65">
        <f t="shared" si="3"/>
        <v>2.8636197440585008E-2</v>
      </c>
      <c r="Q65">
        <f t="shared" si="9"/>
        <v>1.7524348734539817E-4</v>
      </c>
      <c r="R65">
        <f t="shared" si="4"/>
        <v>0.94440257653532778</v>
      </c>
      <c r="S65">
        <f t="shared" si="5"/>
        <v>1.3304392236976508</v>
      </c>
      <c r="T65">
        <f t="shared" si="6"/>
        <v>1.7352485056536731E-2</v>
      </c>
      <c r="U65">
        <f t="shared" si="7"/>
        <v>2.1432765707574866E-2</v>
      </c>
      <c r="V65">
        <f t="shared" si="10"/>
        <v>3.8749031105719006E-2</v>
      </c>
      <c r="W65">
        <f t="shared" si="11"/>
        <v>3.8573787618373608E-2</v>
      </c>
      <c r="X65">
        <f t="shared" si="12"/>
        <v>9.1177832389500307E-4</v>
      </c>
    </row>
    <row r="66" spans="1:24" x14ac:dyDescent="0.25">
      <c r="A66" s="7">
        <f>'Plumbing - EMPL Agg'!A70</f>
        <v>38443</v>
      </c>
      <c r="B66" s="5">
        <f>'DLX - EMPL'!C71</f>
        <v>7672</v>
      </c>
      <c r="C66" s="5">
        <f>'DLX - EMPL'!AS71</f>
        <v>141254</v>
      </c>
      <c r="D66" s="5">
        <f t="shared" si="1"/>
        <v>148926</v>
      </c>
      <c r="E66" s="5">
        <f>'DLX - LABOR'!C68</f>
        <v>133194</v>
      </c>
      <c r="F66" s="5">
        <f>'Plumbing - JOLTS Agg'!B70</f>
        <v>4057</v>
      </c>
      <c r="G66">
        <f>'Plumbing - JOLTS Agg'!K70</f>
        <v>5308</v>
      </c>
      <c r="H66">
        <f>'Plumbing - JOLTS Agg'!BM70-'Plumbing - JOLTS Agg'!AU70</f>
        <v>2167</v>
      </c>
      <c r="I66">
        <f>'Plumbing - JOLTS Agg'!AU70</f>
        <v>2821</v>
      </c>
      <c r="J66" s="5">
        <f>'DLX - Flows'!H66+'BLS - Additional flows'!D65+'DLX - Flows'!E66+'BLS - Additional flows'!B65</f>
        <v>6138</v>
      </c>
      <c r="K66" s="5">
        <f>'DLX - Flows'!J66+'BLS - Additional flows'!E65+'DLX - Flows'!I66+'BLS - Additional flows'!C65</f>
        <v>5603</v>
      </c>
      <c r="L66" s="5">
        <f t="shared" si="13"/>
        <v>280</v>
      </c>
      <c r="M66" s="5">
        <f t="shared" si="8"/>
        <v>7672</v>
      </c>
      <c r="N66" s="5">
        <f t="shared" si="14"/>
        <v>0</v>
      </c>
      <c r="O66">
        <f t="shared" si="2"/>
        <v>5.1515517773927988E-2</v>
      </c>
      <c r="P66">
        <f t="shared" si="3"/>
        <v>2.9558983176807455E-2</v>
      </c>
      <c r="Q66">
        <f t="shared" si="9"/>
        <v>3.6053399464927118E-3</v>
      </c>
      <c r="R66">
        <f t="shared" si="4"/>
        <v>0.9429396689651266</v>
      </c>
      <c r="S66">
        <f t="shared" si="5"/>
        <v>1.3083559280256347</v>
      </c>
      <c r="T66">
        <f t="shared" si="6"/>
        <v>1.6269501629202515E-2</v>
      </c>
      <c r="U66">
        <f t="shared" si="7"/>
        <v>2.1179632716188418E-2</v>
      </c>
      <c r="V66">
        <f t="shared" si="10"/>
        <v>4.1363694563686479E-2</v>
      </c>
      <c r="W66">
        <f t="shared" si="11"/>
        <v>3.7758354617193762E-2</v>
      </c>
      <c r="X66">
        <f t="shared" si="12"/>
        <v>1.7063147866395556E-3</v>
      </c>
    </row>
    <row r="67" spans="1:24" x14ac:dyDescent="0.25">
      <c r="A67" s="7">
        <f>'Plumbing - EMPL Agg'!A71</f>
        <v>38473</v>
      </c>
      <c r="B67" s="5">
        <f>'DLX - EMPL'!C72</f>
        <v>7651</v>
      </c>
      <c r="C67" s="5">
        <f>'DLX - EMPL'!AS72</f>
        <v>141609</v>
      </c>
      <c r="D67" s="5">
        <f t="shared" si="1"/>
        <v>149260</v>
      </c>
      <c r="E67" s="5">
        <f>'DLX - LABOR'!C69</f>
        <v>133364</v>
      </c>
      <c r="F67" s="5">
        <f>'Plumbing - JOLTS Agg'!B71</f>
        <v>3877</v>
      </c>
      <c r="G67">
        <f>'Plumbing - JOLTS Agg'!K71</f>
        <v>5320</v>
      </c>
      <c r="H67">
        <f>'Plumbing - JOLTS Agg'!BM71-'Plumbing - JOLTS Agg'!AU71</f>
        <v>2335</v>
      </c>
      <c r="I67">
        <f>'Plumbing - JOLTS Agg'!AU71</f>
        <v>2820</v>
      </c>
      <c r="J67" s="5">
        <f>'DLX - Flows'!H67+'BLS - Additional flows'!D66+'DLX - Flows'!E67+'BLS - Additional flows'!B66</f>
        <v>6029</v>
      </c>
      <c r="K67" s="5">
        <f>'DLX - Flows'!J67+'BLS - Additional flows'!E66+'DLX - Flows'!I67+'BLS - Additional flows'!C66</f>
        <v>5695</v>
      </c>
      <c r="L67" s="5">
        <f t="shared" si="13"/>
        <v>190</v>
      </c>
      <c r="M67" s="5">
        <f t="shared" si="8"/>
        <v>7651</v>
      </c>
      <c r="N67" s="5">
        <f t="shared" ref="N67:N98" si="15">B67-M67</f>
        <v>0</v>
      </c>
      <c r="O67">
        <f t="shared" si="2"/>
        <v>5.1259547099021842E-2</v>
      </c>
      <c r="P67">
        <f t="shared" si="3"/>
        <v>2.824957556415357E-2</v>
      </c>
      <c r="Q67">
        <f t="shared" si="9"/>
        <v>2.2427245746209526E-3</v>
      </c>
      <c r="R67">
        <f t="shared" si="4"/>
        <v>0.94177629952898478</v>
      </c>
      <c r="S67">
        <f t="shared" si="5"/>
        <v>1.3721949961310291</v>
      </c>
      <c r="T67">
        <f t="shared" si="6"/>
        <v>1.7508473051198223E-2</v>
      </c>
      <c r="U67">
        <f t="shared" si="7"/>
        <v>2.1145136618577726E-2</v>
      </c>
      <c r="V67">
        <f t="shared" si="10"/>
        <v>4.0483192995178816E-2</v>
      </c>
      <c r="W67">
        <f t="shared" si="11"/>
        <v>3.8240468420557859E-2</v>
      </c>
      <c r="X67">
        <f t="shared" si="12"/>
        <v>1.3096974244977135E-3</v>
      </c>
    </row>
    <row r="68" spans="1:24" x14ac:dyDescent="0.25">
      <c r="A68" s="7">
        <f>'Plumbing - EMPL Agg'!A72</f>
        <v>38504</v>
      </c>
      <c r="B68" s="5">
        <f>'DLX - EMPL'!C73</f>
        <v>7524</v>
      </c>
      <c r="C68" s="5">
        <f>'DLX - EMPL'!AS73</f>
        <v>141714</v>
      </c>
      <c r="D68" s="5">
        <f t="shared" ref="D68:D131" si="16">B68+C68</f>
        <v>149238</v>
      </c>
      <c r="E68" s="5">
        <f>'DLX - LABOR'!C70</f>
        <v>133607</v>
      </c>
      <c r="F68" s="5">
        <f>'Plumbing - JOLTS Agg'!B72</f>
        <v>4064</v>
      </c>
      <c r="G68">
        <f>'Plumbing - JOLTS Agg'!K72</f>
        <v>5303</v>
      </c>
      <c r="H68">
        <f>'Plumbing - JOLTS Agg'!BM72-'Plumbing - JOLTS Agg'!AU72</f>
        <v>2236</v>
      </c>
      <c r="I68">
        <f>'Plumbing - JOLTS Agg'!AU72</f>
        <v>2784</v>
      </c>
      <c r="J68" s="5">
        <f>'DLX - Flows'!H68+'BLS - Additional flows'!D67+'DLX - Flows'!E68+'BLS - Additional flows'!B67</f>
        <v>5687</v>
      </c>
      <c r="K68" s="5">
        <f>'DLX - Flows'!J68+'BLS - Additional flows'!E67+'DLX - Flows'!I68+'BLS - Additional flows'!C67</f>
        <v>5709</v>
      </c>
      <c r="L68" s="5">
        <f t="shared" si="13"/>
        <v>-178</v>
      </c>
      <c r="M68" s="5">
        <f t="shared" si="8"/>
        <v>7524</v>
      </c>
      <c r="N68" s="5">
        <f t="shared" si="15"/>
        <v>0</v>
      </c>
      <c r="O68">
        <f t="shared" ref="O68:O131" si="17">B68/D68</f>
        <v>5.0416113858400675E-2</v>
      </c>
      <c r="P68">
        <f t="shared" ref="P68:P131" si="18">F68/(E68+F68)</f>
        <v>2.9519651923789324E-2</v>
      </c>
      <c r="Q68">
        <f t="shared" si="9"/>
        <v>-1.4739380946000269E-4</v>
      </c>
      <c r="R68">
        <f t="shared" ref="R68:R131" si="19">(E68/C68)</f>
        <v>0.94279323143796656</v>
      </c>
      <c r="S68">
        <f t="shared" ref="S68:S131" si="20">G68/F68</f>
        <v>1.3048720472440944</v>
      </c>
      <c r="T68">
        <f t="shared" ref="T68:T131" si="21">H68/E68</f>
        <v>1.6735650078214464E-2</v>
      </c>
      <c r="U68">
        <f t="shared" ref="U68:U131" si="22">I68/E68</f>
        <v>2.0837231582177582E-2</v>
      </c>
      <c r="V68">
        <f t="shared" si="10"/>
        <v>3.810129974541069E-2</v>
      </c>
      <c r="W68">
        <f t="shared" si="11"/>
        <v>3.8248693554870698E-2</v>
      </c>
      <c r="X68">
        <f t="shared" si="12"/>
        <v>-9.7451433171620464E-4</v>
      </c>
    </row>
    <row r="69" spans="1:24" x14ac:dyDescent="0.25">
      <c r="A69" s="7">
        <f>'Plumbing - EMPL Agg'!A73</f>
        <v>38534</v>
      </c>
      <c r="B69" s="5">
        <f>'DLX - EMPL'!C74</f>
        <v>7406</v>
      </c>
      <c r="C69" s="5">
        <f>'DLX - EMPL'!AS74</f>
        <v>142026</v>
      </c>
      <c r="D69" s="5">
        <f t="shared" si="16"/>
        <v>149432</v>
      </c>
      <c r="E69" s="5">
        <f>'DLX - LABOR'!C71</f>
        <v>133981</v>
      </c>
      <c r="F69" s="5">
        <f>'Plumbing - JOLTS Agg'!B73</f>
        <v>4155</v>
      </c>
      <c r="G69">
        <f>'Plumbing - JOLTS Agg'!K73</f>
        <v>5310</v>
      </c>
      <c r="H69">
        <f>'Plumbing - JOLTS Agg'!BM73-'Plumbing - JOLTS Agg'!AU73</f>
        <v>2163</v>
      </c>
      <c r="I69">
        <f>'Plumbing - JOLTS Agg'!AU73</f>
        <v>2771</v>
      </c>
      <c r="J69" s="5">
        <f>'DLX - Flows'!H69+'BLS - Additional flows'!D68+'DLX - Flows'!E69+'BLS - Additional flows'!B68</f>
        <v>6026</v>
      </c>
      <c r="K69" s="5">
        <f>'DLX - Flows'!J69+'BLS - Additional flows'!E68+'DLX - Flows'!I69+'BLS - Additional flows'!C68</f>
        <v>5832</v>
      </c>
      <c r="L69" s="5">
        <f t="shared" si="13"/>
        <v>-64</v>
      </c>
      <c r="M69" s="5">
        <f t="shared" ref="M69:M132" si="23">B68-(C69-C68)+(J69-K69)</f>
        <v>7406</v>
      </c>
      <c r="N69" s="5">
        <f t="shared" si="15"/>
        <v>0</v>
      </c>
      <c r="O69">
        <f t="shared" si="17"/>
        <v>4.9561004336420578E-2</v>
      </c>
      <c r="P69">
        <f t="shared" si="18"/>
        <v>3.0079052527943476E-2</v>
      </c>
      <c r="Q69">
        <f t="shared" ref="Q69:Q132" si="24">(D69-D68)/D68</f>
        <v>1.2999370133612083E-3</v>
      </c>
      <c r="R69">
        <f t="shared" si="19"/>
        <v>0.94335544196133103</v>
      </c>
      <c r="S69">
        <f t="shared" si="20"/>
        <v>1.2779783393501805</v>
      </c>
      <c r="T69">
        <f t="shared" si="21"/>
        <v>1.614408013076481E-2</v>
      </c>
      <c r="U69">
        <f t="shared" si="22"/>
        <v>2.0682037005247011E-2</v>
      </c>
      <c r="V69">
        <f t="shared" ref="V69:V132" si="25">J69/D68</f>
        <v>4.0378455889250729E-2</v>
      </c>
      <c r="W69">
        <f t="shared" ref="W69:W132" si="26">K69/D68</f>
        <v>3.907851887588952E-2</v>
      </c>
      <c r="X69">
        <f t="shared" ref="X69:X132" si="27">(C69-C68)/C68-(E68/C68)*(E69-E68)/E68</f>
        <v>-4.375008820582298E-4</v>
      </c>
    </row>
    <row r="70" spans="1:24" x14ac:dyDescent="0.25">
      <c r="A70" s="7">
        <f>'Plumbing - EMPL Agg'!A74</f>
        <v>38565</v>
      </c>
      <c r="B70" s="5">
        <f>'DLX - EMPL'!C75</f>
        <v>7345</v>
      </c>
      <c r="C70" s="5">
        <f>'DLX - EMPL'!AS75</f>
        <v>142434</v>
      </c>
      <c r="D70" s="5">
        <f t="shared" si="16"/>
        <v>149779</v>
      </c>
      <c r="E70" s="5">
        <f>'DLX - LABOR'!C72</f>
        <v>134174</v>
      </c>
      <c r="F70" s="5">
        <f>'Plumbing - JOLTS Agg'!B74</f>
        <v>4102</v>
      </c>
      <c r="G70">
        <f>'Plumbing - JOLTS Agg'!K74</f>
        <v>5443</v>
      </c>
      <c r="H70">
        <f>'Plumbing - JOLTS Agg'!BM74-'Plumbing - JOLTS Agg'!AU74</f>
        <v>2251</v>
      </c>
      <c r="I70">
        <f>'Plumbing - JOLTS Agg'!AU74</f>
        <v>2972</v>
      </c>
      <c r="J70" s="5">
        <f>'DLX - Flows'!H70+'BLS - Additional flows'!D69+'DLX - Flows'!E70+'BLS - Additional flows'!B69</f>
        <v>5966</v>
      </c>
      <c r="K70" s="5">
        <f>'DLX - Flows'!J70+'BLS - Additional flows'!E69+'DLX - Flows'!I70+'BLS - Additional flows'!C69</f>
        <v>5619</v>
      </c>
      <c r="L70" s="5">
        <f t="shared" si="13"/>
        <v>188</v>
      </c>
      <c r="M70" s="5">
        <f t="shared" si="23"/>
        <v>7345</v>
      </c>
      <c r="N70" s="5">
        <f t="shared" si="15"/>
        <v>0</v>
      </c>
      <c r="O70">
        <f t="shared" si="17"/>
        <v>4.9038917338211634E-2</v>
      </c>
      <c r="P70">
        <f t="shared" si="18"/>
        <v>2.966530706702537E-2</v>
      </c>
      <c r="Q70">
        <f t="shared" si="24"/>
        <v>2.3221264521655336E-3</v>
      </c>
      <c r="R70">
        <f t="shared" si="19"/>
        <v>0.94200822837243914</v>
      </c>
      <c r="S70">
        <f t="shared" si="20"/>
        <v>1.3269137006338372</v>
      </c>
      <c r="T70">
        <f t="shared" si="21"/>
        <v>1.6776722762979413E-2</v>
      </c>
      <c r="U70">
        <f t="shared" si="22"/>
        <v>2.2150342093102987E-2</v>
      </c>
      <c r="V70">
        <f t="shared" si="25"/>
        <v>3.9924514160286952E-2</v>
      </c>
      <c r="W70">
        <f t="shared" si="26"/>
        <v>3.7602387708121417E-2</v>
      </c>
      <c r="X70">
        <f t="shared" si="27"/>
        <v>1.513807331052061E-3</v>
      </c>
    </row>
    <row r="71" spans="1:24" x14ac:dyDescent="0.25">
      <c r="A71" s="7">
        <f>'Plumbing - EMPL Agg'!A75</f>
        <v>38596</v>
      </c>
      <c r="B71" s="5">
        <f>'DLX - EMPL'!C76</f>
        <v>7553</v>
      </c>
      <c r="C71" s="5">
        <f>'DLX - EMPL'!AS76</f>
        <v>142401</v>
      </c>
      <c r="D71" s="5">
        <f t="shared" si="16"/>
        <v>149954</v>
      </c>
      <c r="E71" s="5">
        <f>'DLX - LABOR'!C73</f>
        <v>134240</v>
      </c>
      <c r="F71" s="5">
        <f>'Plumbing - JOLTS Agg'!B75</f>
        <v>4275</v>
      </c>
      <c r="G71">
        <f>'Plumbing - JOLTS Agg'!K75</f>
        <v>5455</v>
      </c>
      <c r="H71">
        <f>'Plumbing - JOLTS Agg'!BM75-'Plumbing - JOLTS Agg'!AU75</f>
        <v>2251</v>
      </c>
      <c r="I71">
        <f>'Plumbing - JOLTS Agg'!AU75</f>
        <v>3066</v>
      </c>
      <c r="J71" s="5">
        <f>'DLX - Flows'!H71+'BLS - Additional flows'!D70+'DLX - Flows'!E71+'BLS - Additional flows'!B70</f>
        <v>5917</v>
      </c>
      <c r="K71" s="5">
        <f>'DLX - Flows'!J71+'BLS - Additional flows'!E70+'DLX - Flows'!I71+'BLS - Additional flows'!C70</f>
        <v>5742</v>
      </c>
      <c r="L71" s="5">
        <f t="shared" si="13"/>
        <v>-171</v>
      </c>
      <c r="M71" s="5">
        <f t="shared" si="23"/>
        <v>7553</v>
      </c>
      <c r="N71" s="5">
        <f t="shared" si="15"/>
        <v>0</v>
      </c>
      <c r="O71">
        <f t="shared" si="17"/>
        <v>5.0368779759126132E-2</v>
      </c>
      <c r="P71">
        <f t="shared" si="18"/>
        <v>3.086308342056817E-2</v>
      </c>
      <c r="Q71">
        <f t="shared" si="24"/>
        <v>1.1683880917885685E-3</v>
      </c>
      <c r="R71">
        <f t="shared" si="19"/>
        <v>0.94269000919937362</v>
      </c>
      <c r="S71">
        <f t="shared" si="20"/>
        <v>1.2760233918128654</v>
      </c>
      <c r="T71">
        <f t="shared" si="21"/>
        <v>1.6768474374255066E-2</v>
      </c>
      <c r="U71">
        <f t="shared" si="22"/>
        <v>2.283969010727056E-2</v>
      </c>
      <c r="V71">
        <f t="shared" si="25"/>
        <v>3.9504870509216916E-2</v>
      </c>
      <c r="W71">
        <f t="shared" si="26"/>
        <v>3.8336482417428347E-2</v>
      </c>
      <c r="X71">
        <f t="shared" si="27"/>
        <v>-6.9505876405914313E-4</v>
      </c>
    </row>
    <row r="72" spans="1:24" x14ac:dyDescent="0.25">
      <c r="A72" s="7">
        <f>'Plumbing - EMPL Agg'!A76</f>
        <v>38626</v>
      </c>
      <c r="B72" s="5">
        <f>'DLX - EMPL'!C77</f>
        <v>7453</v>
      </c>
      <c r="C72" s="5">
        <f>'DLX - EMPL'!AS77</f>
        <v>142548</v>
      </c>
      <c r="D72" s="5">
        <f t="shared" si="16"/>
        <v>150001</v>
      </c>
      <c r="E72" s="5">
        <f>'DLX - LABOR'!C74</f>
        <v>134320</v>
      </c>
      <c r="F72" s="5">
        <f>'Plumbing - JOLTS Agg'!B76</f>
        <v>4221</v>
      </c>
      <c r="G72">
        <f>'Plumbing - JOLTS Agg'!K76</f>
        <v>5026</v>
      </c>
      <c r="H72">
        <f>'Plumbing - JOLTS Agg'!BM76-'Plumbing - JOLTS Agg'!AU76</f>
        <v>1993</v>
      </c>
      <c r="I72">
        <f>'Plumbing - JOLTS Agg'!AU76</f>
        <v>2970</v>
      </c>
      <c r="J72" s="5">
        <f>'DLX - Flows'!H72+'BLS - Additional flows'!D71+'DLX - Flows'!E72+'BLS - Additional flows'!B71</f>
        <v>5934</v>
      </c>
      <c r="K72" s="5">
        <f>'DLX - Flows'!J72+'BLS - Additional flows'!E71+'DLX - Flows'!I72+'BLS - Additional flows'!C71</f>
        <v>5887</v>
      </c>
      <c r="L72" s="5">
        <f t="shared" si="13"/>
        <v>84</v>
      </c>
      <c r="M72" s="5">
        <f t="shared" si="23"/>
        <v>7453</v>
      </c>
      <c r="N72" s="5">
        <f t="shared" si="15"/>
        <v>0</v>
      </c>
      <c r="O72">
        <f t="shared" si="17"/>
        <v>4.9686335424430503E-2</v>
      </c>
      <c r="P72">
        <f t="shared" si="18"/>
        <v>3.0467515031651279E-2</v>
      </c>
      <c r="Q72">
        <f t="shared" si="24"/>
        <v>3.1342945169852087E-4</v>
      </c>
      <c r="R72">
        <f t="shared" si="19"/>
        <v>0.9422790919549906</v>
      </c>
      <c r="S72">
        <f t="shared" si="20"/>
        <v>1.1907131011608623</v>
      </c>
      <c r="T72">
        <f t="shared" si="21"/>
        <v>1.4837701012507445E-2</v>
      </c>
      <c r="U72">
        <f t="shared" si="22"/>
        <v>2.2111375818939846E-2</v>
      </c>
      <c r="V72">
        <f t="shared" si="25"/>
        <v>3.9572135454872828E-2</v>
      </c>
      <c r="W72">
        <f t="shared" si="26"/>
        <v>3.9258706003174305E-2</v>
      </c>
      <c r="X72">
        <f t="shared" si="27"/>
        <v>4.7050231388824518E-4</v>
      </c>
    </row>
    <row r="73" spans="1:24" x14ac:dyDescent="0.25">
      <c r="A73" s="7">
        <f>'Plumbing - EMPL Agg'!A77</f>
        <v>38657</v>
      </c>
      <c r="B73" s="5">
        <f>'DLX - EMPL'!C78</f>
        <v>7566</v>
      </c>
      <c r="C73" s="5">
        <f>'DLX - EMPL'!AS78</f>
        <v>142499</v>
      </c>
      <c r="D73" s="5">
        <f t="shared" si="16"/>
        <v>150065</v>
      </c>
      <c r="E73" s="5">
        <f>'DLX - LABOR'!C75</f>
        <v>134654</v>
      </c>
      <c r="F73" s="5">
        <f>'Plumbing - JOLTS Agg'!B77</f>
        <v>4437</v>
      </c>
      <c r="G73">
        <f>'Plumbing - JOLTS Agg'!K77</f>
        <v>5232</v>
      </c>
      <c r="H73">
        <f>'Plumbing - JOLTS Agg'!BM77-'Plumbing - JOLTS Agg'!AU77</f>
        <v>1989</v>
      </c>
      <c r="I73">
        <f>'Plumbing - JOLTS Agg'!AU77</f>
        <v>2934</v>
      </c>
      <c r="J73" s="5">
        <f>'DLX - Flows'!H73+'BLS - Additional flows'!D72+'DLX - Flows'!E73+'BLS - Additional flows'!B72</f>
        <v>5874</v>
      </c>
      <c r="K73" s="5">
        <f>'DLX - Flows'!J73+'BLS - Additional flows'!E72+'DLX - Flows'!I73+'BLS - Additional flows'!C72</f>
        <v>5810</v>
      </c>
      <c r="L73" s="5">
        <f t="shared" si="13"/>
        <v>-358</v>
      </c>
      <c r="M73" s="5">
        <f t="shared" si="23"/>
        <v>7566</v>
      </c>
      <c r="N73" s="5">
        <f t="shared" si="15"/>
        <v>0</v>
      </c>
      <c r="O73">
        <f t="shared" si="17"/>
        <v>5.0418152134075231E-2</v>
      </c>
      <c r="P73">
        <f t="shared" si="18"/>
        <v>3.1899979150340423E-2</v>
      </c>
      <c r="Q73">
        <f t="shared" si="24"/>
        <v>4.2666382224118506E-4</v>
      </c>
      <c r="R73">
        <f t="shared" si="19"/>
        <v>0.94494698208408479</v>
      </c>
      <c r="S73">
        <f t="shared" si="20"/>
        <v>1.1791751183231913</v>
      </c>
      <c r="T73">
        <f t="shared" si="21"/>
        <v>1.4771191349681405E-2</v>
      </c>
      <c r="U73">
        <f t="shared" si="22"/>
        <v>2.1789178190027774E-2</v>
      </c>
      <c r="V73">
        <f t="shared" si="25"/>
        <v>3.9159738935073768E-2</v>
      </c>
      <c r="W73">
        <f t="shared" si="26"/>
        <v>3.8733075112832582E-2</v>
      </c>
      <c r="X73">
        <f t="shared" si="27"/>
        <v>-2.6868142660717792E-3</v>
      </c>
    </row>
    <row r="74" spans="1:24" x14ac:dyDescent="0.25">
      <c r="A74" s="7">
        <f>'Plumbing - EMPL Agg'!A78</f>
        <v>38687</v>
      </c>
      <c r="B74" s="5">
        <f>'DLX - EMPL'!C79</f>
        <v>7279</v>
      </c>
      <c r="C74" s="5">
        <f>'DLX - EMPL'!AS79</f>
        <v>142752</v>
      </c>
      <c r="D74" s="5">
        <f t="shared" si="16"/>
        <v>150031</v>
      </c>
      <c r="E74" s="5">
        <f>'DLX - LABOR'!C76</f>
        <v>134814</v>
      </c>
      <c r="F74" s="5">
        <f>'Plumbing - JOLTS Agg'!B78</f>
        <v>4278</v>
      </c>
      <c r="G74">
        <f>'Plumbing - JOLTS Agg'!K78</f>
        <v>5143</v>
      </c>
      <c r="H74">
        <f>'Plumbing - JOLTS Agg'!BM78-'Plumbing - JOLTS Agg'!AU78</f>
        <v>2197</v>
      </c>
      <c r="I74">
        <f>'Plumbing - JOLTS Agg'!AU78</f>
        <v>2864</v>
      </c>
      <c r="J74" s="5">
        <f>'DLX - Flows'!H74+'BLS - Additional flows'!D73+'DLX - Flows'!E74+'BLS - Additional flows'!B73</f>
        <v>6088</v>
      </c>
      <c r="K74" s="5">
        <f>'DLX - Flows'!J74+'BLS - Additional flows'!E73+'DLX - Flows'!I74+'BLS - Additional flows'!C73</f>
        <v>6122</v>
      </c>
      <c r="L74" s="5">
        <f t="shared" si="13"/>
        <v>171</v>
      </c>
      <c r="M74" s="5">
        <f t="shared" si="23"/>
        <v>7279</v>
      </c>
      <c r="N74" s="5">
        <f t="shared" si="15"/>
        <v>0</v>
      </c>
      <c r="O74">
        <f t="shared" si="17"/>
        <v>4.8516639894421822E-2</v>
      </c>
      <c r="P74">
        <f t="shared" si="18"/>
        <v>3.0756621516693988E-2</v>
      </c>
      <c r="Q74">
        <f t="shared" si="24"/>
        <v>-2.2656848698897144E-4</v>
      </c>
      <c r="R74">
        <f t="shared" si="19"/>
        <v>0.94439307330195021</v>
      </c>
      <c r="S74">
        <f t="shared" si="20"/>
        <v>1.202197288452548</v>
      </c>
      <c r="T74">
        <f t="shared" si="21"/>
        <v>1.6296527066921834E-2</v>
      </c>
      <c r="U74">
        <f t="shared" si="22"/>
        <v>2.1244084442268607E-2</v>
      </c>
      <c r="V74">
        <f t="shared" si="25"/>
        <v>4.0569086729084061E-2</v>
      </c>
      <c r="W74">
        <f t="shared" si="26"/>
        <v>4.0795655216073035E-2</v>
      </c>
      <c r="X74">
        <f t="shared" si="27"/>
        <v>6.5263615885023749E-4</v>
      </c>
    </row>
    <row r="75" spans="1:24" x14ac:dyDescent="0.25">
      <c r="A75" s="7">
        <f>'Plumbing - EMPL Agg'!A79</f>
        <v>38718</v>
      </c>
      <c r="B75" s="5">
        <f>'DLX - EMPL'!C80</f>
        <v>7064</v>
      </c>
      <c r="C75" s="5">
        <f>'DLX - EMPL'!AS80</f>
        <v>143150</v>
      </c>
      <c r="D75" s="5">
        <f t="shared" si="16"/>
        <v>150214</v>
      </c>
      <c r="E75" s="5">
        <f>'DLX - LABOR'!C77</f>
        <v>135097</v>
      </c>
      <c r="F75" s="5">
        <f>'Plumbing - JOLTS Agg'!B79</f>
        <v>4296</v>
      </c>
      <c r="G75">
        <f>'Plumbing - JOLTS Agg'!K79</f>
        <v>5194</v>
      </c>
      <c r="H75">
        <f>'Plumbing - JOLTS Agg'!BM79-'Plumbing - JOLTS Agg'!AU79</f>
        <v>2052</v>
      </c>
      <c r="I75">
        <f>'Plumbing - JOLTS Agg'!AU79</f>
        <v>2886</v>
      </c>
      <c r="J75" s="5">
        <f>'DLX - Flows'!H75+'BLS - Additional flows'!D74+'DLX - Flows'!E75+'BLS - Additional flows'!B74</f>
        <v>6023</v>
      </c>
      <c r="K75" s="5">
        <f>'DLX - Flows'!J75+'BLS - Additional flows'!E74+'DLX - Flows'!I75+'BLS - Additional flows'!C74</f>
        <v>5840</v>
      </c>
      <c r="L75" s="5">
        <f t="shared" si="13"/>
        <v>142</v>
      </c>
      <c r="M75" s="5">
        <f t="shared" si="23"/>
        <v>7064</v>
      </c>
      <c r="N75" s="5">
        <f t="shared" si="15"/>
        <v>0</v>
      </c>
      <c r="O75">
        <f t="shared" si="17"/>
        <v>4.7026242560613524E-2</v>
      </c>
      <c r="P75">
        <f t="shared" si="18"/>
        <v>3.0819338130322182E-2</v>
      </c>
      <c r="Q75">
        <f t="shared" si="24"/>
        <v>1.2197479187634555E-3</v>
      </c>
      <c r="R75">
        <f t="shared" si="19"/>
        <v>0.94374432413552223</v>
      </c>
      <c r="S75">
        <f t="shared" si="20"/>
        <v>1.2090316573556796</v>
      </c>
      <c r="T75">
        <f t="shared" si="21"/>
        <v>1.518908636017084E-2</v>
      </c>
      <c r="U75">
        <f t="shared" si="22"/>
        <v>2.13624284773163E-2</v>
      </c>
      <c r="V75">
        <f t="shared" si="25"/>
        <v>4.0145036692416904E-2</v>
      </c>
      <c r="W75">
        <f t="shared" si="26"/>
        <v>3.8925288773653442E-2</v>
      </c>
      <c r="X75">
        <f t="shared" si="27"/>
        <v>8.0559291638646014E-4</v>
      </c>
    </row>
    <row r="76" spans="1:24" x14ac:dyDescent="0.25">
      <c r="A76" s="7">
        <f>'Plumbing - EMPL Agg'!A80</f>
        <v>38749</v>
      </c>
      <c r="B76" s="5">
        <f>'DLX - EMPL'!C81</f>
        <v>7184</v>
      </c>
      <c r="C76" s="5">
        <f>'DLX - EMPL'!AS81</f>
        <v>143457</v>
      </c>
      <c r="D76" s="5">
        <f t="shared" si="16"/>
        <v>150641</v>
      </c>
      <c r="E76" s="5">
        <f>'DLX - LABOR'!C78</f>
        <v>135413</v>
      </c>
      <c r="F76" s="5">
        <f>'Plumbing - JOLTS Agg'!B80</f>
        <v>4282</v>
      </c>
      <c r="G76">
        <f>'Plumbing - JOLTS Agg'!K80</f>
        <v>5377</v>
      </c>
      <c r="H76">
        <f>'Plumbing - JOLTS Agg'!BM80-'Plumbing - JOLTS Agg'!AU80</f>
        <v>2084</v>
      </c>
      <c r="I76">
        <f>'Plumbing - JOLTS Agg'!AU80</f>
        <v>3011</v>
      </c>
      <c r="J76" s="5">
        <f>'DLX - Flows'!H76+'BLS - Additional flows'!D75+'DLX - Flows'!E76+'BLS - Additional flows'!B75</f>
        <v>5917</v>
      </c>
      <c r="K76" s="5">
        <f>'DLX - Flows'!J76+'BLS - Additional flows'!E75+'DLX - Flows'!I76+'BLS - Additional flows'!C75</f>
        <v>5490</v>
      </c>
      <c r="L76" s="5">
        <f t="shared" si="13"/>
        <v>25</v>
      </c>
      <c r="M76" s="5">
        <f t="shared" si="23"/>
        <v>7184</v>
      </c>
      <c r="N76" s="5">
        <f t="shared" si="15"/>
        <v>0</v>
      </c>
      <c r="O76">
        <f t="shared" si="17"/>
        <v>4.7689540032262133E-2</v>
      </c>
      <c r="P76">
        <f t="shared" si="18"/>
        <v>3.0652492931028313E-2</v>
      </c>
      <c r="Q76">
        <f t="shared" si="24"/>
        <v>2.8426112080099058E-3</v>
      </c>
      <c r="R76">
        <f t="shared" si="19"/>
        <v>0.94392744864314737</v>
      </c>
      <c r="S76">
        <f t="shared" si="20"/>
        <v>1.2557216254086876</v>
      </c>
      <c r="T76">
        <f t="shared" si="21"/>
        <v>1.5389955174170869E-2</v>
      </c>
      <c r="U76">
        <f t="shared" si="22"/>
        <v>2.2235678996846683E-2</v>
      </c>
      <c r="V76">
        <f t="shared" si="25"/>
        <v>3.9390469596708694E-2</v>
      </c>
      <c r="W76">
        <f t="shared" si="26"/>
        <v>3.6547858388698791E-2</v>
      </c>
      <c r="X76">
        <f t="shared" si="27"/>
        <v>-6.2871114215857626E-5</v>
      </c>
    </row>
    <row r="77" spans="1:24" x14ac:dyDescent="0.25">
      <c r="A77" s="7">
        <f>'Plumbing - EMPL Agg'!A81</f>
        <v>38777</v>
      </c>
      <c r="B77" s="5">
        <f>'DLX - EMPL'!C82</f>
        <v>7072</v>
      </c>
      <c r="C77" s="5">
        <f>'DLX - EMPL'!AS82</f>
        <v>143741</v>
      </c>
      <c r="D77" s="5">
        <f t="shared" si="16"/>
        <v>150813</v>
      </c>
      <c r="E77" s="5">
        <f>'DLX - LABOR'!C79</f>
        <v>135696</v>
      </c>
      <c r="F77" s="5">
        <f>'Plumbing - JOLTS Agg'!B81</f>
        <v>4472</v>
      </c>
      <c r="G77">
        <f>'Plumbing - JOLTS Agg'!K81</f>
        <v>5363</v>
      </c>
      <c r="H77">
        <f>'Plumbing - JOLTS Agg'!BM81-'Plumbing - JOLTS Agg'!AU81</f>
        <v>2071</v>
      </c>
      <c r="I77">
        <f>'Plumbing - JOLTS Agg'!AU81</f>
        <v>3025</v>
      </c>
      <c r="J77" s="5">
        <f>'DLX - Flows'!H77+'BLS - Additional flows'!D76+'DLX - Flows'!E77+'BLS - Additional flows'!B76</f>
        <v>5953</v>
      </c>
      <c r="K77" s="5">
        <f>'DLX - Flows'!J77+'BLS - Additional flows'!E76+'DLX - Flows'!I77+'BLS - Additional flows'!C76</f>
        <v>5781</v>
      </c>
      <c r="L77" s="5">
        <f t="shared" si="13"/>
        <v>17</v>
      </c>
      <c r="M77" s="5">
        <f t="shared" si="23"/>
        <v>7072</v>
      </c>
      <c r="N77" s="5">
        <f t="shared" si="15"/>
        <v>0</v>
      </c>
      <c r="O77">
        <f t="shared" si="17"/>
        <v>4.6892509266442547E-2</v>
      </c>
      <c r="P77">
        <f t="shared" si="18"/>
        <v>3.1904571656868899E-2</v>
      </c>
      <c r="Q77">
        <f t="shared" si="24"/>
        <v>1.1417874283893496E-3</v>
      </c>
      <c r="R77">
        <f t="shared" si="19"/>
        <v>0.94403127848004398</v>
      </c>
      <c r="S77">
        <f t="shared" si="20"/>
        <v>1.1992397137745976</v>
      </c>
      <c r="T77">
        <f t="shared" si="21"/>
        <v>1.5262056361278151E-2</v>
      </c>
      <c r="U77">
        <f t="shared" si="22"/>
        <v>2.2292477302204929E-2</v>
      </c>
      <c r="V77">
        <f t="shared" si="25"/>
        <v>3.951779396047557E-2</v>
      </c>
      <c r="W77">
        <f t="shared" si="26"/>
        <v>3.837600653208622E-2</v>
      </c>
      <c r="X77">
        <f t="shared" si="27"/>
        <v>6.9707299051283318E-6</v>
      </c>
    </row>
    <row r="78" spans="1:24" x14ac:dyDescent="0.25">
      <c r="A78" s="7">
        <f>'Plumbing - EMPL Agg'!A82</f>
        <v>38808</v>
      </c>
      <c r="B78" s="5">
        <f>'DLX - EMPL'!C83</f>
        <v>7120</v>
      </c>
      <c r="C78" s="5">
        <f>'DLX - EMPL'!AS83</f>
        <v>143761</v>
      </c>
      <c r="D78" s="5">
        <f t="shared" si="16"/>
        <v>150881</v>
      </c>
      <c r="E78" s="5">
        <f>'DLX - LABOR'!C80</f>
        <v>135877</v>
      </c>
      <c r="F78" s="5">
        <f>'Plumbing - JOLTS Agg'!B82</f>
        <v>4438</v>
      </c>
      <c r="G78">
        <f>'Plumbing - JOLTS Agg'!K82</f>
        <v>5096</v>
      </c>
      <c r="H78">
        <f>'Plumbing - JOLTS Agg'!BM82-'Plumbing - JOLTS Agg'!AU82</f>
        <v>2169</v>
      </c>
      <c r="I78">
        <f>'Plumbing - JOLTS Agg'!AU82</f>
        <v>2776</v>
      </c>
      <c r="J78" s="5">
        <f>'DLX - Flows'!H78+'BLS - Additional flows'!D77+'DLX - Flows'!E78+'BLS - Additional flows'!B77</f>
        <v>6053</v>
      </c>
      <c r="K78" s="5">
        <f>'DLX - Flows'!J78+'BLS - Additional flows'!E77+'DLX - Flows'!I78+'BLS - Additional flows'!C77</f>
        <v>5985</v>
      </c>
      <c r="L78" s="5">
        <f t="shared" si="13"/>
        <v>-131</v>
      </c>
      <c r="M78" s="5">
        <f t="shared" si="23"/>
        <v>7120</v>
      </c>
      <c r="N78" s="5">
        <f t="shared" si="15"/>
        <v>0</v>
      </c>
      <c r="O78">
        <f t="shared" si="17"/>
        <v>4.7189506962440599E-2</v>
      </c>
      <c r="P78">
        <f t="shared" si="18"/>
        <v>3.1628835120977798E-2</v>
      </c>
      <c r="Q78">
        <f t="shared" si="24"/>
        <v>4.5088951217733217E-4</v>
      </c>
      <c r="R78">
        <f t="shared" si="19"/>
        <v>0.94515897913898761</v>
      </c>
      <c r="S78">
        <f t="shared" si="20"/>
        <v>1.1482649842271293</v>
      </c>
      <c r="T78">
        <f t="shared" si="21"/>
        <v>1.5962966506472765E-2</v>
      </c>
      <c r="U78">
        <f t="shared" si="22"/>
        <v>2.0430242057154633E-2</v>
      </c>
      <c r="V78">
        <f t="shared" si="25"/>
        <v>4.0135797311902817E-2</v>
      </c>
      <c r="W78">
        <f t="shared" si="26"/>
        <v>3.9684907799725486E-2</v>
      </c>
      <c r="X78">
        <f t="shared" si="27"/>
        <v>-1.120070126129636E-3</v>
      </c>
    </row>
    <row r="79" spans="1:24" x14ac:dyDescent="0.25">
      <c r="A79" s="7">
        <f>'Plumbing - EMPL Agg'!A83</f>
        <v>38838</v>
      </c>
      <c r="B79" s="5">
        <f>'DLX - EMPL'!C84</f>
        <v>6980</v>
      </c>
      <c r="C79" s="5">
        <f>'DLX - EMPL'!AS84</f>
        <v>144089</v>
      </c>
      <c r="D79" s="5">
        <f t="shared" si="16"/>
        <v>151069</v>
      </c>
      <c r="E79" s="5">
        <f>'DLX - LABOR'!C81</f>
        <v>135891</v>
      </c>
      <c r="F79" s="5">
        <f>'Plumbing - JOLTS Agg'!B83</f>
        <v>4487</v>
      </c>
      <c r="G79">
        <f>'Plumbing - JOLTS Agg'!K83</f>
        <v>5532</v>
      </c>
      <c r="H79">
        <f>'Plumbing - JOLTS Agg'!BM83-'Plumbing - JOLTS Agg'!AU83</f>
        <v>2461</v>
      </c>
      <c r="I79">
        <f>'Plumbing - JOLTS Agg'!AU83</f>
        <v>3042</v>
      </c>
      <c r="J79" s="5">
        <f>'DLX - Flows'!H79+'BLS - Additional flows'!D78+'DLX - Flows'!E79+'BLS - Additional flows'!B78</f>
        <v>6089</v>
      </c>
      <c r="K79" s="5">
        <f>'DLX - Flows'!J79+'BLS - Additional flows'!E78+'DLX - Flows'!I79+'BLS - Additional flows'!C78</f>
        <v>5901</v>
      </c>
      <c r="L79" s="5">
        <f t="shared" ref="L79:L142" si="28">(C79-C78)-(G79-H79-I79)</f>
        <v>299</v>
      </c>
      <c r="M79" s="5">
        <f t="shared" si="23"/>
        <v>6980</v>
      </c>
      <c r="N79" s="5">
        <f t="shared" si="15"/>
        <v>0</v>
      </c>
      <c r="O79">
        <f t="shared" si="17"/>
        <v>4.6204052452852667E-2</v>
      </c>
      <c r="P79">
        <f t="shared" si="18"/>
        <v>3.1963698015358533E-2</v>
      </c>
      <c r="Q79">
        <f t="shared" si="24"/>
        <v>1.2460150714801732E-3</v>
      </c>
      <c r="R79">
        <f t="shared" si="19"/>
        <v>0.94310460895696413</v>
      </c>
      <c r="S79">
        <f t="shared" si="20"/>
        <v>1.2328950300869177</v>
      </c>
      <c r="T79">
        <f t="shared" si="21"/>
        <v>1.8110102950158583E-2</v>
      </c>
      <c r="U79">
        <f t="shared" si="22"/>
        <v>2.2385588449566195E-2</v>
      </c>
      <c r="V79">
        <f t="shared" si="25"/>
        <v>4.0356307288525392E-2</v>
      </c>
      <c r="W79">
        <f t="shared" si="26"/>
        <v>3.911029221704522E-2</v>
      </c>
      <c r="X79">
        <f t="shared" si="27"/>
        <v>2.1841806887820756E-3</v>
      </c>
    </row>
    <row r="80" spans="1:24" x14ac:dyDescent="0.25">
      <c r="A80" s="7">
        <f>'Plumbing - EMPL Agg'!A84</f>
        <v>38869</v>
      </c>
      <c r="B80" s="5">
        <f>'DLX - EMPL'!C85</f>
        <v>7001</v>
      </c>
      <c r="C80" s="5">
        <f>'DLX - EMPL'!AS85</f>
        <v>144353</v>
      </c>
      <c r="D80" s="5">
        <f t="shared" si="16"/>
        <v>151354</v>
      </c>
      <c r="E80" s="5">
        <f>'DLX - LABOR'!C82</f>
        <v>135967</v>
      </c>
      <c r="F80" s="5">
        <f>'Plumbing - JOLTS Agg'!B84</f>
        <v>4333</v>
      </c>
      <c r="G80">
        <f>'Plumbing - JOLTS Agg'!K84</f>
        <v>5357</v>
      </c>
      <c r="H80">
        <f>'Plumbing - JOLTS Agg'!BM84-'Plumbing - JOLTS Agg'!AU84</f>
        <v>2198</v>
      </c>
      <c r="I80">
        <f>'Plumbing - JOLTS Agg'!AU84</f>
        <v>3005</v>
      </c>
      <c r="J80" s="5">
        <f>'DLX - Flows'!H80+'BLS - Additional flows'!D79+'DLX - Flows'!E80+'BLS - Additional flows'!B79</f>
        <v>6186</v>
      </c>
      <c r="K80" s="5">
        <f>'DLX - Flows'!J80+'BLS - Additional flows'!E79+'DLX - Flows'!I80+'BLS - Additional flows'!C79</f>
        <v>5901</v>
      </c>
      <c r="L80" s="5">
        <f t="shared" si="28"/>
        <v>110</v>
      </c>
      <c r="M80" s="5">
        <f t="shared" si="23"/>
        <v>7001</v>
      </c>
      <c r="N80" s="5">
        <f t="shared" si="15"/>
        <v>0</v>
      </c>
      <c r="O80">
        <f t="shared" si="17"/>
        <v>4.625579766639798E-2</v>
      </c>
      <c r="P80">
        <f t="shared" si="18"/>
        <v>3.0883820384889522E-2</v>
      </c>
      <c r="Q80">
        <f t="shared" si="24"/>
        <v>1.8865551502955603E-3</v>
      </c>
      <c r="R80">
        <f t="shared" si="19"/>
        <v>0.94190629914168744</v>
      </c>
      <c r="S80">
        <f t="shared" si="20"/>
        <v>1.2363258712208631</v>
      </c>
      <c r="T80">
        <f t="shared" si="21"/>
        <v>1.6165687262350424E-2</v>
      </c>
      <c r="U80">
        <f t="shared" si="22"/>
        <v>2.2100950966043233E-2</v>
      </c>
      <c r="V80">
        <f t="shared" si="25"/>
        <v>4.0948175999046793E-2</v>
      </c>
      <c r="W80">
        <f t="shared" si="26"/>
        <v>3.9061620848751234E-2</v>
      </c>
      <c r="X80">
        <f t="shared" si="27"/>
        <v>1.3047491480959684E-3</v>
      </c>
    </row>
    <row r="81" spans="1:24" x14ac:dyDescent="0.25">
      <c r="A81" s="7">
        <f>'Plumbing - EMPL Agg'!A85</f>
        <v>38899</v>
      </c>
      <c r="B81" s="5">
        <f>'DLX - EMPL'!C86</f>
        <v>7175</v>
      </c>
      <c r="C81" s="5">
        <f>'DLX - EMPL'!AS86</f>
        <v>144202</v>
      </c>
      <c r="D81" s="5">
        <f t="shared" si="16"/>
        <v>151377</v>
      </c>
      <c r="E81" s="5">
        <f>'DLX - LABOR'!C83</f>
        <v>136176</v>
      </c>
      <c r="F81" s="5">
        <f>'Plumbing - JOLTS Agg'!B85</f>
        <v>4076</v>
      </c>
      <c r="G81">
        <f>'Plumbing - JOLTS Agg'!K85</f>
        <v>5419</v>
      </c>
      <c r="H81">
        <f>'Plumbing - JOLTS Agg'!BM85-'Plumbing - JOLTS Agg'!AU85</f>
        <v>2200</v>
      </c>
      <c r="I81">
        <f>'Plumbing - JOLTS Agg'!AU85</f>
        <v>2965</v>
      </c>
      <c r="J81" s="5">
        <f>'DLX - Flows'!H81+'BLS - Additional flows'!D80+'DLX - Flows'!E81+'BLS - Additional flows'!B80</f>
        <v>6003</v>
      </c>
      <c r="K81" s="5">
        <f>'DLX - Flows'!J81+'BLS - Additional flows'!E80+'DLX - Flows'!I81+'BLS - Additional flows'!C80</f>
        <v>5980</v>
      </c>
      <c r="L81" s="5">
        <f t="shared" si="28"/>
        <v>-405</v>
      </c>
      <c r="M81" s="5">
        <f t="shared" si="23"/>
        <v>7175</v>
      </c>
      <c r="N81" s="5">
        <f t="shared" si="15"/>
        <v>0</v>
      </c>
      <c r="O81">
        <f t="shared" si="17"/>
        <v>4.7398217694894204E-2</v>
      </c>
      <c r="P81">
        <f t="shared" si="18"/>
        <v>2.906197416079628E-2</v>
      </c>
      <c r="Q81">
        <f t="shared" si="24"/>
        <v>1.5196162638582395E-4</v>
      </c>
      <c r="R81">
        <f t="shared" si="19"/>
        <v>0.94434196474390086</v>
      </c>
      <c r="S81">
        <f t="shared" si="20"/>
        <v>1.3294896957801767</v>
      </c>
      <c r="T81">
        <f t="shared" si="21"/>
        <v>1.6155563388555987E-2</v>
      </c>
      <c r="U81">
        <f t="shared" si="22"/>
        <v>2.1773293385031135E-2</v>
      </c>
      <c r="V81">
        <f t="shared" si="25"/>
        <v>3.9661984486700053E-2</v>
      </c>
      <c r="W81">
        <f t="shared" si="26"/>
        <v>3.9510022860314228E-2</v>
      </c>
      <c r="X81">
        <f t="shared" si="27"/>
        <v>-2.4938865143086741E-3</v>
      </c>
    </row>
    <row r="82" spans="1:24" x14ac:dyDescent="0.25">
      <c r="A82" s="7">
        <f>'Plumbing - EMPL Agg'!A86</f>
        <v>38930</v>
      </c>
      <c r="B82" s="5">
        <f>'DLX - EMPL'!C87</f>
        <v>7091</v>
      </c>
      <c r="C82" s="5">
        <f>'DLX - EMPL'!AS87</f>
        <v>144625</v>
      </c>
      <c r="D82" s="5">
        <f t="shared" si="16"/>
        <v>151716</v>
      </c>
      <c r="E82" s="5">
        <f>'DLX - LABOR'!C84</f>
        <v>136359</v>
      </c>
      <c r="F82" s="5">
        <f>'Plumbing - JOLTS Agg'!B86</f>
        <v>4498</v>
      </c>
      <c r="G82">
        <f>'Plumbing - JOLTS Agg'!K86</f>
        <v>5222</v>
      </c>
      <c r="H82">
        <f>'Plumbing - JOLTS Agg'!BM86-'Plumbing - JOLTS Agg'!AU86</f>
        <v>2002</v>
      </c>
      <c r="I82">
        <f>'Plumbing - JOLTS Agg'!AU86</f>
        <v>2975</v>
      </c>
      <c r="J82" s="5">
        <f>'DLX - Flows'!H82+'BLS - Additional flows'!D81+'DLX - Flows'!E82+'BLS - Additional flows'!B81</f>
        <v>6191</v>
      </c>
      <c r="K82" s="5">
        <f>'DLX - Flows'!J82+'BLS - Additional flows'!E81+'DLX - Flows'!I82+'BLS - Additional flows'!C81</f>
        <v>5852</v>
      </c>
      <c r="L82" s="5">
        <f t="shared" si="28"/>
        <v>178</v>
      </c>
      <c r="M82" s="5">
        <f t="shared" si="23"/>
        <v>7091</v>
      </c>
      <c r="N82" s="5">
        <f t="shared" si="15"/>
        <v>0</v>
      </c>
      <c r="O82">
        <f t="shared" si="17"/>
        <v>4.6738643254501833E-2</v>
      </c>
      <c r="P82">
        <f t="shared" si="18"/>
        <v>3.1933095266830899E-2</v>
      </c>
      <c r="Q82">
        <f t="shared" si="24"/>
        <v>2.239441923145524E-3</v>
      </c>
      <c r="R82">
        <f t="shared" si="19"/>
        <v>0.94284528954191871</v>
      </c>
      <c r="S82">
        <f t="shared" si="20"/>
        <v>1.1609604268563807</v>
      </c>
      <c r="T82">
        <f t="shared" si="21"/>
        <v>1.4681832515638866E-2</v>
      </c>
      <c r="U82">
        <f t="shared" si="22"/>
        <v>2.1817408458554257E-2</v>
      </c>
      <c r="V82">
        <f t="shared" si="25"/>
        <v>4.0897890696737285E-2</v>
      </c>
      <c r="W82">
        <f t="shared" si="26"/>
        <v>3.8658448773591758E-2</v>
      </c>
      <c r="X82">
        <f t="shared" si="27"/>
        <v>1.6643319787520284E-3</v>
      </c>
    </row>
    <row r="83" spans="1:24" x14ac:dyDescent="0.25">
      <c r="A83" s="7">
        <f>'Plumbing - EMPL Agg'!A87</f>
        <v>38961</v>
      </c>
      <c r="B83" s="5">
        <f>'DLX - EMPL'!C88</f>
        <v>6847</v>
      </c>
      <c r="C83" s="5">
        <f>'DLX - EMPL'!AS88</f>
        <v>144815</v>
      </c>
      <c r="D83" s="5">
        <f t="shared" si="16"/>
        <v>151662</v>
      </c>
      <c r="E83" s="5">
        <f>'DLX - LABOR'!C85</f>
        <v>136516</v>
      </c>
      <c r="F83" s="5">
        <f>'Plumbing - JOLTS Agg'!B87</f>
        <v>4563</v>
      </c>
      <c r="G83">
        <f>'Plumbing - JOLTS Agg'!K87</f>
        <v>5237</v>
      </c>
      <c r="H83">
        <f>'Plumbing - JOLTS Agg'!BM87-'Plumbing - JOLTS Agg'!AU87</f>
        <v>2104</v>
      </c>
      <c r="I83">
        <f>'Plumbing - JOLTS Agg'!AU87</f>
        <v>2920</v>
      </c>
      <c r="J83" s="5">
        <f>'DLX - Flows'!H83+'BLS - Additional flows'!D82+'DLX - Flows'!E83+'BLS - Additional flows'!B82</f>
        <v>5808</v>
      </c>
      <c r="K83" s="5">
        <f>'DLX - Flows'!J83+'BLS - Additional flows'!E82+'DLX - Flows'!I83+'BLS - Additional flows'!C82</f>
        <v>5862</v>
      </c>
      <c r="L83" s="5">
        <f t="shared" si="28"/>
        <v>-23</v>
      </c>
      <c r="M83" s="5">
        <f t="shared" si="23"/>
        <v>6847</v>
      </c>
      <c r="N83" s="5">
        <f t="shared" si="15"/>
        <v>0</v>
      </c>
      <c r="O83">
        <f t="shared" si="17"/>
        <v>4.5146444066410836E-2</v>
      </c>
      <c r="P83">
        <f t="shared" si="18"/>
        <v>3.2343580547069373E-2</v>
      </c>
      <c r="Q83">
        <f t="shared" si="24"/>
        <v>-3.5592818160246775E-4</v>
      </c>
      <c r="R83">
        <f t="shared" si="19"/>
        <v>0.94269240064910398</v>
      </c>
      <c r="S83">
        <f t="shared" si="20"/>
        <v>1.1477098400175323</v>
      </c>
      <c r="T83">
        <f t="shared" si="21"/>
        <v>1.5412112865891177E-2</v>
      </c>
      <c r="U83">
        <f t="shared" si="22"/>
        <v>2.1389434205514372E-2</v>
      </c>
      <c r="V83">
        <f t="shared" si="25"/>
        <v>3.828205331013209E-2</v>
      </c>
      <c r="W83">
        <f t="shared" si="26"/>
        <v>3.8637981491734558E-2</v>
      </c>
      <c r="X83">
        <f t="shared" si="27"/>
        <v>2.2817631806395849E-4</v>
      </c>
    </row>
    <row r="84" spans="1:24" x14ac:dyDescent="0.25">
      <c r="A84" s="7">
        <f>'Plumbing - EMPL Agg'!A88</f>
        <v>38991</v>
      </c>
      <c r="B84" s="5">
        <f>'DLX - EMPL'!C89</f>
        <v>6727</v>
      </c>
      <c r="C84" s="5">
        <f>'DLX - EMPL'!AS89</f>
        <v>145314</v>
      </c>
      <c r="D84" s="5">
        <f t="shared" si="16"/>
        <v>152041</v>
      </c>
      <c r="E84" s="5">
        <f>'DLX - LABOR'!C86</f>
        <v>136507</v>
      </c>
      <c r="F84" s="5">
        <f>'Plumbing - JOLTS Agg'!B88</f>
        <v>4434</v>
      </c>
      <c r="G84">
        <f>'Plumbing - JOLTS Agg'!K88</f>
        <v>5187</v>
      </c>
      <c r="H84">
        <f>'Plumbing - JOLTS Agg'!BM88-'Plumbing - JOLTS Agg'!AU88</f>
        <v>2188</v>
      </c>
      <c r="I84">
        <f>'Plumbing - JOLTS Agg'!AU88</f>
        <v>2955</v>
      </c>
      <c r="J84" s="5">
        <f>'DLX - Flows'!H84+'BLS - Additional flows'!D83+'DLX - Flows'!E84+'BLS - Additional flows'!B83</f>
        <v>6045</v>
      </c>
      <c r="K84" s="5">
        <f>'DLX - Flows'!J84+'BLS - Additional flows'!E83+'DLX - Flows'!I84+'BLS - Additional flows'!C83</f>
        <v>5666</v>
      </c>
      <c r="L84" s="5">
        <f t="shared" si="28"/>
        <v>455</v>
      </c>
      <c r="M84" s="5">
        <f t="shared" si="23"/>
        <v>6727</v>
      </c>
      <c r="N84" s="5">
        <f t="shared" si="15"/>
        <v>0</v>
      </c>
      <c r="O84">
        <f t="shared" si="17"/>
        <v>4.4244644536671027E-2</v>
      </c>
      <c r="P84">
        <f t="shared" si="18"/>
        <v>3.1459972612653521E-2</v>
      </c>
      <c r="Q84">
        <f t="shared" si="24"/>
        <v>2.4989779905315768E-3</v>
      </c>
      <c r="R84">
        <f t="shared" si="19"/>
        <v>0.93939331378944901</v>
      </c>
      <c r="S84">
        <f t="shared" si="20"/>
        <v>1.1698240866035183</v>
      </c>
      <c r="T84">
        <f t="shared" si="21"/>
        <v>1.6028482055865267E-2</v>
      </c>
      <c r="U84">
        <f t="shared" si="22"/>
        <v>2.1647241533401217E-2</v>
      </c>
      <c r="V84">
        <f t="shared" si="25"/>
        <v>3.9858369268504966E-2</v>
      </c>
      <c r="W84">
        <f t="shared" si="26"/>
        <v>3.7359391277973386E-2</v>
      </c>
      <c r="X84">
        <f t="shared" si="27"/>
        <v>3.50792390291061E-3</v>
      </c>
    </row>
    <row r="85" spans="1:24" x14ac:dyDescent="0.25">
      <c r="A85" s="7">
        <f>'Plumbing - EMPL Agg'!A89</f>
        <v>39022</v>
      </c>
      <c r="B85" s="5">
        <f>'DLX - EMPL'!C90</f>
        <v>6872</v>
      </c>
      <c r="C85" s="5">
        <f>'DLX - EMPL'!AS90</f>
        <v>145534</v>
      </c>
      <c r="D85" s="5">
        <f t="shared" si="16"/>
        <v>152406</v>
      </c>
      <c r="E85" s="5">
        <f>'DLX - LABOR'!C87</f>
        <v>136711</v>
      </c>
      <c r="F85" s="5">
        <f>'Plumbing - JOLTS Agg'!B89</f>
        <v>4705</v>
      </c>
      <c r="G85">
        <f>'Plumbing - JOLTS Agg'!K89</f>
        <v>5540</v>
      </c>
      <c r="H85">
        <f>'Plumbing - JOLTS Agg'!BM89-'Plumbing - JOLTS Agg'!AU89</f>
        <v>2235</v>
      </c>
      <c r="I85">
        <f>'Plumbing - JOLTS Agg'!AU89</f>
        <v>3139</v>
      </c>
      <c r="J85" s="5">
        <f>'DLX - Flows'!H85+'BLS - Additional flows'!D84+'DLX - Flows'!E85+'BLS - Additional flows'!B84</f>
        <v>6067</v>
      </c>
      <c r="K85" s="5">
        <f>'DLX - Flows'!J85+'BLS - Additional flows'!E84+'DLX - Flows'!I85+'BLS - Additional flows'!C84</f>
        <v>5702</v>
      </c>
      <c r="L85" s="5">
        <f t="shared" si="28"/>
        <v>54</v>
      </c>
      <c r="M85" s="5">
        <f t="shared" si="23"/>
        <v>6872</v>
      </c>
      <c r="N85" s="5">
        <f t="shared" si="15"/>
        <v>0</v>
      </c>
      <c r="O85">
        <f t="shared" si="17"/>
        <v>4.5090088316732939E-2</v>
      </c>
      <c r="P85">
        <f t="shared" si="18"/>
        <v>3.3270634157379644E-2</v>
      </c>
      <c r="Q85">
        <f t="shared" si="24"/>
        <v>2.4006682408034673E-3</v>
      </c>
      <c r="R85">
        <f t="shared" si="19"/>
        <v>0.93937499141094172</v>
      </c>
      <c r="S85">
        <f t="shared" si="20"/>
        <v>1.177470775770457</v>
      </c>
      <c r="T85">
        <f t="shared" si="21"/>
        <v>1.6348355289625562E-2</v>
      </c>
      <c r="U85">
        <f t="shared" si="22"/>
        <v>2.2960844409008786E-2</v>
      </c>
      <c r="V85">
        <f t="shared" si="25"/>
        <v>3.9903710183437364E-2</v>
      </c>
      <c r="W85">
        <f t="shared" si="26"/>
        <v>3.7503041942633895E-2</v>
      </c>
      <c r="X85">
        <f t="shared" si="27"/>
        <v>1.1010639029962704E-4</v>
      </c>
    </row>
    <row r="86" spans="1:24" x14ac:dyDescent="0.25">
      <c r="A86" s="7">
        <f>'Plumbing - EMPL Agg'!A90</f>
        <v>39052</v>
      </c>
      <c r="B86" s="5">
        <f>'DLX - EMPL'!C91</f>
        <v>6762</v>
      </c>
      <c r="C86" s="5">
        <f>'DLX - EMPL'!AS91</f>
        <v>145970</v>
      </c>
      <c r="D86" s="5">
        <f t="shared" si="16"/>
        <v>152732</v>
      </c>
      <c r="E86" s="5">
        <f>'DLX - LABOR'!C88</f>
        <v>136882</v>
      </c>
      <c r="F86" s="5">
        <f>'Plumbing - JOLTS Agg'!B90</f>
        <v>4583</v>
      </c>
      <c r="G86">
        <f>'Plumbing - JOLTS Agg'!K90</f>
        <v>5261</v>
      </c>
      <c r="H86">
        <f>'Plumbing - JOLTS Agg'!BM90-'Plumbing - JOLTS Agg'!AU90</f>
        <v>2117</v>
      </c>
      <c r="I86">
        <f>'Plumbing - JOLTS Agg'!AU90</f>
        <v>3129</v>
      </c>
      <c r="J86" s="5">
        <f>'DLX - Flows'!H86+'BLS - Additional flows'!D85+'DLX - Flows'!E86+'BLS - Additional flows'!B85</f>
        <v>6088</v>
      </c>
      <c r="K86" s="5">
        <f>'DLX - Flows'!J86+'BLS - Additional flows'!E85+'DLX - Flows'!I86+'BLS - Additional flows'!C85</f>
        <v>5762</v>
      </c>
      <c r="L86" s="5">
        <f t="shared" si="28"/>
        <v>421</v>
      </c>
      <c r="M86" s="5">
        <f t="shared" si="23"/>
        <v>6762</v>
      </c>
      <c r="N86" s="5">
        <f t="shared" si="15"/>
        <v>0</v>
      </c>
      <c r="O86">
        <f t="shared" si="17"/>
        <v>4.4273629625749676E-2</v>
      </c>
      <c r="P86">
        <f t="shared" si="18"/>
        <v>3.2396705898985613E-2</v>
      </c>
      <c r="Q86">
        <f t="shared" si="24"/>
        <v>2.1390233980289491E-3</v>
      </c>
      <c r="R86">
        <f t="shared" si="19"/>
        <v>0.93774063163663768</v>
      </c>
      <c r="S86">
        <f t="shared" si="20"/>
        <v>1.1479380318568624</v>
      </c>
      <c r="T86">
        <f t="shared" si="21"/>
        <v>1.5465875717771511E-2</v>
      </c>
      <c r="U86">
        <f t="shared" si="22"/>
        <v>2.2859104922487983E-2</v>
      </c>
      <c r="V86">
        <f t="shared" si="25"/>
        <v>3.9945933887117306E-2</v>
      </c>
      <c r="W86">
        <f t="shared" si="26"/>
        <v>3.7806910489088359E-2</v>
      </c>
      <c r="X86">
        <f t="shared" si="27"/>
        <v>1.8208803441120292E-3</v>
      </c>
    </row>
    <row r="87" spans="1:24" x14ac:dyDescent="0.25">
      <c r="A87" s="7">
        <f>'Plumbing - EMPL Agg'!A91</f>
        <v>39083</v>
      </c>
      <c r="B87" s="5">
        <f>'DLX - EMPL'!C92</f>
        <v>7116</v>
      </c>
      <c r="C87" s="5">
        <f>'DLX - EMPL'!AS92</f>
        <v>146028</v>
      </c>
      <c r="D87" s="5">
        <f t="shared" si="16"/>
        <v>153144</v>
      </c>
      <c r="E87" s="5">
        <f>'DLX - LABOR'!C89</f>
        <v>137118</v>
      </c>
      <c r="F87" s="5">
        <f>'Plumbing - JOLTS Agg'!B91</f>
        <v>4602</v>
      </c>
      <c r="G87">
        <f>'Plumbing - JOLTS Agg'!K91</f>
        <v>5279</v>
      </c>
      <c r="H87">
        <f>'Plumbing - JOLTS Agg'!BM91-'Plumbing - JOLTS Agg'!AU91</f>
        <v>2105</v>
      </c>
      <c r="I87">
        <f>'Plumbing - JOLTS Agg'!AU91</f>
        <v>2990</v>
      </c>
      <c r="J87" s="5">
        <f>'DLX - Flows'!H87+'BLS - Additional flows'!D86+'DLX - Flows'!E87+'BLS - Additional flows'!B86</f>
        <v>6263</v>
      </c>
      <c r="K87" s="5">
        <f>'DLX - Flows'!J87+'BLS - Additional flows'!E86+'DLX - Flows'!I87+'BLS - Additional flows'!C86</f>
        <v>5851</v>
      </c>
      <c r="L87" s="5">
        <f t="shared" si="28"/>
        <v>-126</v>
      </c>
      <c r="M87" s="5">
        <f t="shared" si="23"/>
        <v>7116</v>
      </c>
      <c r="N87" s="5">
        <f t="shared" si="15"/>
        <v>0</v>
      </c>
      <c r="O87">
        <f t="shared" si="17"/>
        <v>4.6466071148722768E-2</v>
      </c>
      <c r="P87">
        <f t="shared" si="18"/>
        <v>3.2472480948348856E-2</v>
      </c>
      <c r="Q87">
        <f t="shared" si="24"/>
        <v>2.6975355524709948E-3</v>
      </c>
      <c r="R87">
        <f t="shared" si="19"/>
        <v>0.93898430437998193</v>
      </c>
      <c r="S87">
        <f t="shared" si="20"/>
        <v>1.1471099521946979</v>
      </c>
      <c r="T87">
        <f t="shared" si="21"/>
        <v>1.5351740836359923E-2</v>
      </c>
      <c r="U87">
        <f t="shared" si="22"/>
        <v>2.1806035677299843E-2</v>
      </c>
      <c r="V87">
        <f t="shared" si="25"/>
        <v>4.100646884739282E-2</v>
      </c>
      <c r="W87">
        <f t="shared" si="26"/>
        <v>3.8308933294921826E-2</v>
      </c>
      <c r="X87">
        <f t="shared" si="27"/>
        <v>-1.2194286497225458E-3</v>
      </c>
    </row>
    <row r="88" spans="1:24" x14ac:dyDescent="0.25">
      <c r="A88" s="7">
        <f>'Plumbing - EMPL Agg'!A92</f>
        <v>39114</v>
      </c>
      <c r="B88" s="5">
        <f>'DLX - EMPL'!C93</f>
        <v>6927</v>
      </c>
      <c r="C88" s="5">
        <f>'DLX - EMPL'!AS93</f>
        <v>146057</v>
      </c>
      <c r="D88" s="5">
        <f t="shared" si="16"/>
        <v>152984</v>
      </c>
      <c r="E88" s="5">
        <f>'DLX - LABOR'!C90</f>
        <v>137211</v>
      </c>
      <c r="F88" s="5">
        <f>'Plumbing - JOLTS Agg'!B92</f>
        <v>4483</v>
      </c>
      <c r="G88">
        <f>'Plumbing - JOLTS Agg'!K92</f>
        <v>5183</v>
      </c>
      <c r="H88">
        <f>'Plumbing - JOLTS Agg'!BM92-'Plumbing - JOLTS Agg'!AU92</f>
        <v>2141</v>
      </c>
      <c r="I88">
        <f>'Plumbing - JOLTS Agg'!AU92</f>
        <v>2993</v>
      </c>
      <c r="J88" s="5">
        <f>'DLX - Flows'!H88+'BLS - Additional flows'!D87+'DLX - Flows'!E88+'BLS - Additional flows'!B87</f>
        <v>5938</v>
      </c>
      <c r="K88" s="5">
        <f>'DLX - Flows'!J88+'BLS - Additional flows'!E87+'DLX - Flows'!I88+'BLS - Additional flows'!C87</f>
        <v>6098</v>
      </c>
      <c r="L88" s="5">
        <f t="shared" si="28"/>
        <v>-20</v>
      </c>
      <c r="M88" s="5">
        <f t="shared" si="23"/>
        <v>6927</v>
      </c>
      <c r="N88" s="5">
        <f t="shared" si="15"/>
        <v>0</v>
      </c>
      <c r="O88">
        <f t="shared" si="17"/>
        <v>4.5279244888354338E-2</v>
      </c>
      <c r="P88">
        <f t="shared" si="18"/>
        <v>3.1638601493358925E-2</v>
      </c>
      <c r="Q88">
        <f t="shared" si="24"/>
        <v>-1.0447683226244579E-3</v>
      </c>
      <c r="R88">
        <f t="shared" si="19"/>
        <v>0.93943460429832193</v>
      </c>
      <c r="S88">
        <f t="shared" si="20"/>
        <v>1.1561454383225518</v>
      </c>
      <c r="T88">
        <f t="shared" si="21"/>
        <v>1.560370524229107E-2</v>
      </c>
      <c r="U88">
        <f t="shared" si="22"/>
        <v>2.1813119939363461E-2</v>
      </c>
      <c r="V88">
        <f t="shared" si="25"/>
        <v>3.8773964373400201E-2</v>
      </c>
      <c r="W88">
        <f t="shared" si="26"/>
        <v>3.9818732696024657E-2</v>
      </c>
      <c r="X88">
        <f t="shared" si="27"/>
        <v>-4.3827211219766074E-4</v>
      </c>
    </row>
    <row r="89" spans="1:24" x14ac:dyDescent="0.25">
      <c r="A89" s="7">
        <f>'Plumbing - EMPL Agg'!A93</f>
        <v>39142</v>
      </c>
      <c r="B89" s="5">
        <f>'DLX - EMPL'!C94</f>
        <v>6731</v>
      </c>
      <c r="C89" s="5">
        <f>'DLX - EMPL'!AS94</f>
        <v>146320</v>
      </c>
      <c r="D89" s="5">
        <f t="shared" si="16"/>
        <v>153051</v>
      </c>
      <c r="E89" s="5">
        <f>'DLX - LABOR'!C91</f>
        <v>137401</v>
      </c>
      <c r="F89" s="5">
        <f>'Plumbing - JOLTS Agg'!B93</f>
        <v>4707</v>
      </c>
      <c r="G89">
        <f>'Plumbing - JOLTS Agg'!K93</f>
        <v>5354</v>
      </c>
      <c r="H89">
        <f>'Plumbing - JOLTS Agg'!BM93-'Plumbing - JOLTS Agg'!AU93</f>
        <v>2136</v>
      </c>
      <c r="I89">
        <f>'Plumbing - JOLTS Agg'!AU93</f>
        <v>3008</v>
      </c>
      <c r="J89" s="5">
        <f>'DLX - Flows'!H89+'BLS - Additional flows'!D88+'DLX - Flows'!E89+'BLS - Additional flows'!B88</f>
        <v>5913</v>
      </c>
      <c r="K89" s="5">
        <f>'DLX - Flows'!J89+'BLS - Additional flows'!E88+'DLX - Flows'!I89+'BLS - Additional flows'!C88</f>
        <v>5846</v>
      </c>
      <c r="L89" s="5">
        <f t="shared" si="28"/>
        <v>53</v>
      </c>
      <c r="M89" s="5">
        <f t="shared" si="23"/>
        <v>6731</v>
      </c>
      <c r="N89" s="5">
        <f t="shared" si="15"/>
        <v>0</v>
      </c>
      <c r="O89">
        <f t="shared" si="17"/>
        <v>4.3978804450803981E-2</v>
      </c>
      <c r="P89">
        <f t="shared" si="18"/>
        <v>3.3122695414754974E-2</v>
      </c>
      <c r="Q89">
        <f t="shared" si="24"/>
        <v>4.3795429587407833E-4</v>
      </c>
      <c r="R89">
        <f t="shared" si="19"/>
        <v>0.93904455986878077</v>
      </c>
      <c r="S89">
        <f t="shared" si="20"/>
        <v>1.1374548544720628</v>
      </c>
      <c r="T89">
        <f t="shared" si="21"/>
        <v>1.5545738386183507E-2</v>
      </c>
      <c r="U89">
        <f t="shared" si="22"/>
        <v>2.189212596705992E-2</v>
      </c>
      <c r="V89">
        <f t="shared" si="25"/>
        <v>3.8651100768707841E-2</v>
      </c>
      <c r="W89">
        <f t="shared" si="26"/>
        <v>3.8213146472833762E-2</v>
      </c>
      <c r="X89">
        <f t="shared" si="27"/>
        <v>4.9980487070116456E-4</v>
      </c>
    </row>
    <row r="90" spans="1:24" x14ac:dyDescent="0.25">
      <c r="A90" s="7">
        <f>'Plumbing - EMPL Agg'!A94</f>
        <v>39173</v>
      </c>
      <c r="B90" s="5">
        <f>'DLX - EMPL'!C95</f>
        <v>6850</v>
      </c>
      <c r="C90" s="5">
        <f>'DLX - EMPL'!AS95</f>
        <v>145586</v>
      </c>
      <c r="D90" s="5">
        <f t="shared" si="16"/>
        <v>152436</v>
      </c>
      <c r="E90" s="5">
        <f>'DLX - LABOR'!C92</f>
        <v>137473</v>
      </c>
      <c r="F90" s="5">
        <f>'Plumbing - JOLTS Agg'!B94</f>
        <v>4498</v>
      </c>
      <c r="G90">
        <f>'Plumbing - JOLTS Agg'!K94</f>
        <v>5180</v>
      </c>
      <c r="H90">
        <f>'Plumbing - JOLTS Agg'!BM94-'Plumbing - JOLTS Agg'!AU94</f>
        <v>2247</v>
      </c>
      <c r="I90">
        <f>'Plumbing - JOLTS Agg'!AU94</f>
        <v>2903</v>
      </c>
      <c r="J90" s="5">
        <f>'DLX - Flows'!H90+'BLS - Additional flows'!D89+'DLX - Flows'!E90+'BLS - Additional flows'!B89</f>
        <v>5412</v>
      </c>
      <c r="K90" s="5">
        <f>'DLX - Flows'!J90+'BLS - Additional flows'!E89+'DLX - Flows'!I90+'BLS - Additional flows'!C89</f>
        <v>6027</v>
      </c>
      <c r="L90" s="5">
        <f t="shared" si="28"/>
        <v>-764</v>
      </c>
      <c r="M90" s="5">
        <f t="shared" si="23"/>
        <v>6850</v>
      </c>
      <c r="N90" s="5">
        <f t="shared" si="15"/>
        <v>0</v>
      </c>
      <c r="O90">
        <f t="shared" si="17"/>
        <v>4.4936891547928313E-2</v>
      </c>
      <c r="P90">
        <f t="shared" si="18"/>
        <v>3.1682526713201993E-2</v>
      </c>
      <c r="Q90">
        <f t="shared" si="24"/>
        <v>-4.0182684203304781E-3</v>
      </c>
      <c r="R90">
        <f t="shared" si="19"/>
        <v>0.9442734878353688</v>
      </c>
      <c r="S90">
        <f t="shared" si="20"/>
        <v>1.1516229435304579</v>
      </c>
      <c r="T90">
        <f t="shared" si="21"/>
        <v>1.6345027750903813E-2</v>
      </c>
      <c r="U90">
        <f t="shared" si="22"/>
        <v>2.1116873858866833E-2</v>
      </c>
      <c r="V90">
        <f t="shared" si="25"/>
        <v>3.5360762098908205E-2</v>
      </c>
      <c r="W90">
        <f t="shared" si="26"/>
        <v>3.9379030519238682E-2</v>
      </c>
      <c r="X90">
        <f t="shared" si="27"/>
        <v>-5.5084745762711863E-3</v>
      </c>
    </row>
    <row r="91" spans="1:24" x14ac:dyDescent="0.25">
      <c r="A91" s="7">
        <f>'Plumbing - EMPL Agg'!A95</f>
        <v>39203</v>
      </c>
      <c r="B91" s="5">
        <f>'DLX - EMPL'!C96</f>
        <v>6766</v>
      </c>
      <c r="C91" s="5">
        <f>'DLX - EMPL'!AS96</f>
        <v>145903</v>
      </c>
      <c r="D91" s="5">
        <f t="shared" si="16"/>
        <v>152669</v>
      </c>
      <c r="E91" s="5">
        <f>'DLX - LABOR'!C93</f>
        <v>137612</v>
      </c>
      <c r="F91" s="5">
        <f>'Plumbing - JOLTS Agg'!B95</f>
        <v>4479</v>
      </c>
      <c r="G91">
        <f>'Plumbing - JOLTS Agg'!K95</f>
        <v>5314</v>
      </c>
      <c r="H91">
        <f>'Plumbing - JOLTS Agg'!BM95-'Plumbing - JOLTS Agg'!AU95</f>
        <v>2147</v>
      </c>
      <c r="I91">
        <f>'Plumbing - JOLTS Agg'!AU95</f>
        <v>3006</v>
      </c>
      <c r="J91" s="5">
        <f>'DLX - Flows'!H91+'BLS - Additional flows'!D90+'DLX - Flows'!E91+'BLS - Additional flows'!B90</f>
        <v>5780</v>
      </c>
      <c r="K91" s="5">
        <f>'DLX - Flows'!J91+'BLS - Additional flows'!E90+'DLX - Flows'!I91+'BLS - Additional flows'!C90</f>
        <v>5547</v>
      </c>
      <c r="L91" s="5">
        <f t="shared" si="28"/>
        <v>156</v>
      </c>
      <c r="M91" s="5">
        <f t="shared" si="23"/>
        <v>6766</v>
      </c>
      <c r="N91" s="5">
        <f t="shared" si="15"/>
        <v>0</v>
      </c>
      <c r="O91">
        <f t="shared" si="17"/>
        <v>4.4318099941703951E-2</v>
      </c>
      <c r="P91">
        <f t="shared" si="18"/>
        <v>3.152205276900015E-2</v>
      </c>
      <c r="Q91">
        <f t="shared" si="24"/>
        <v>1.5285103256448608E-3</v>
      </c>
      <c r="R91">
        <f t="shared" si="19"/>
        <v>0.94317457488879597</v>
      </c>
      <c r="S91">
        <f t="shared" si="20"/>
        <v>1.1864255414154945</v>
      </c>
      <c r="T91">
        <f t="shared" si="21"/>
        <v>1.5601837049094555E-2</v>
      </c>
      <c r="U91">
        <f t="shared" si="22"/>
        <v>2.1844025230357819E-2</v>
      </c>
      <c r="V91">
        <f t="shared" si="25"/>
        <v>3.7917552284237321E-2</v>
      </c>
      <c r="W91">
        <f t="shared" si="26"/>
        <v>3.6389041958592459E-2</v>
      </c>
      <c r="X91">
        <f t="shared" si="27"/>
        <v>1.2226450345500255E-3</v>
      </c>
    </row>
    <row r="92" spans="1:24" x14ac:dyDescent="0.25">
      <c r="A92" s="7">
        <f>'Plumbing - EMPL Agg'!A96</f>
        <v>39234</v>
      </c>
      <c r="B92" s="5">
        <f>'DLX - EMPL'!C97</f>
        <v>6979</v>
      </c>
      <c r="C92" s="5">
        <f>'DLX - EMPL'!AS97</f>
        <v>146063</v>
      </c>
      <c r="D92" s="5">
        <f t="shared" si="16"/>
        <v>153042</v>
      </c>
      <c r="E92" s="5">
        <f>'DLX - LABOR'!C94</f>
        <v>137687</v>
      </c>
      <c r="F92" s="5">
        <f>'Plumbing - JOLTS Agg'!B96</f>
        <v>4690</v>
      </c>
      <c r="G92">
        <f>'Plumbing - JOLTS Agg'!K96</f>
        <v>5237</v>
      </c>
      <c r="H92">
        <f>'Plumbing - JOLTS Agg'!BM96-'Plumbing - JOLTS Agg'!AU96</f>
        <v>2227</v>
      </c>
      <c r="I92">
        <f>'Plumbing - JOLTS Agg'!AU96</f>
        <v>2836</v>
      </c>
      <c r="J92" s="5">
        <f>'DLX - Flows'!H92+'BLS - Additional flows'!D91+'DLX - Flows'!E92+'BLS - Additional flows'!B91</f>
        <v>6029</v>
      </c>
      <c r="K92" s="5">
        <f>'DLX - Flows'!J92+'BLS - Additional flows'!E91+'DLX - Flows'!I92+'BLS - Additional flows'!C91</f>
        <v>5656</v>
      </c>
      <c r="L92" s="5">
        <f t="shared" si="28"/>
        <v>-14</v>
      </c>
      <c r="M92" s="5">
        <f t="shared" si="23"/>
        <v>6979</v>
      </c>
      <c r="N92" s="5">
        <f t="shared" si="15"/>
        <v>0</v>
      </c>
      <c r="O92">
        <f t="shared" si="17"/>
        <v>4.5601860927065772E-2</v>
      </c>
      <c r="P92">
        <f t="shared" si="18"/>
        <v>3.2940713738876366E-2</v>
      </c>
      <c r="Q92">
        <f t="shared" si="24"/>
        <v>2.4431940996534987E-3</v>
      </c>
      <c r="R92">
        <f t="shared" si="19"/>
        <v>0.9426548817975805</v>
      </c>
      <c r="S92">
        <f t="shared" si="20"/>
        <v>1.116631130063966</v>
      </c>
      <c r="T92">
        <f t="shared" si="21"/>
        <v>1.6174366497926456E-2</v>
      </c>
      <c r="U92">
        <f t="shared" si="22"/>
        <v>2.0597442024301495E-2</v>
      </c>
      <c r="V92">
        <f t="shared" si="25"/>
        <v>3.9490662806463656E-2</v>
      </c>
      <c r="W92">
        <f t="shared" si="26"/>
        <v>3.7047468706810159E-2</v>
      </c>
      <c r="X92">
        <f t="shared" si="27"/>
        <v>5.8257883662433257E-4</v>
      </c>
    </row>
    <row r="93" spans="1:24" x14ac:dyDescent="0.25">
      <c r="A93" s="7">
        <f>'Plumbing - EMPL Agg'!A97</f>
        <v>39264</v>
      </c>
      <c r="B93" s="5">
        <f>'DLX - EMPL'!C98</f>
        <v>7149</v>
      </c>
      <c r="C93" s="5">
        <f>'DLX - EMPL'!AS98</f>
        <v>145905</v>
      </c>
      <c r="D93" s="5">
        <f t="shared" si="16"/>
        <v>153054</v>
      </c>
      <c r="E93" s="5">
        <f>'DLX - LABOR'!C95</f>
        <v>137647</v>
      </c>
      <c r="F93" s="5">
        <f>'Plumbing - JOLTS Agg'!B97</f>
        <v>4404</v>
      </c>
      <c r="G93">
        <f>'Plumbing - JOLTS Agg'!K97</f>
        <v>5121</v>
      </c>
      <c r="H93">
        <f>'Plumbing - JOLTS Agg'!BM97-'Plumbing - JOLTS Agg'!AU97</f>
        <v>2210</v>
      </c>
      <c r="I93">
        <f>'Plumbing - JOLTS Agg'!AU97</f>
        <v>2880</v>
      </c>
      <c r="J93" s="5">
        <f>'DLX - Flows'!H93+'BLS - Additional flows'!D92+'DLX - Flows'!E93+'BLS - Additional flows'!B92</f>
        <v>5617</v>
      </c>
      <c r="K93" s="5">
        <f>'DLX - Flows'!J93+'BLS - Additional flows'!E92+'DLX - Flows'!I93+'BLS - Additional flows'!C92</f>
        <v>5605</v>
      </c>
      <c r="L93" s="5">
        <f t="shared" si="28"/>
        <v>-189</v>
      </c>
      <c r="M93" s="5">
        <f t="shared" si="23"/>
        <v>7149</v>
      </c>
      <c r="N93" s="5">
        <f t="shared" si="15"/>
        <v>0</v>
      </c>
      <c r="O93">
        <f t="shared" si="17"/>
        <v>4.670900466502019E-2</v>
      </c>
      <c r="P93">
        <f t="shared" si="18"/>
        <v>3.1002949644845866E-2</v>
      </c>
      <c r="Q93">
        <f t="shared" si="24"/>
        <v>7.8409848276943589E-5</v>
      </c>
      <c r="R93">
        <f t="shared" si="19"/>
        <v>0.94340152839176172</v>
      </c>
      <c r="S93">
        <f t="shared" si="20"/>
        <v>1.1628065395095368</v>
      </c>
      <c r="T93">
        <f t="shared" si="21"/>
        <v>1.6055562416907015E-2</v>
      </c>
      <c r="U93">
        <f t="shared" si="22"/>
        <v>2.092308586456661E-2</v>
      </c>
      <c r="V93">
        <f t="shared" si="25"/>
        <v>3.6702343147632675E-2</v>
      </c>
      <c r="W93">
        <f t="shared" si="26"/>
        <v>3.6623933299355732E-2</v>
      </c>
      <c r="X93">
        <f t="shared" si="27"/>
        <v>-8.078705763951171E-4</v>
      </c>
    </row>
    <row r="94" spans="1:24" x14ac:dyDescent="0.25">
      <c r="A94" s="7">
        <f>'Plumbing - EMPL Agg'!A98</f>
        <v>39295</v>
      </c>
      <c r="B94" s="5">
        <f>'DLX - EMPL'!C99</f>
        <v>7067</v>
      </c>
      <c r="C94" s="5">
        <f>'DLX - EMPL'!AS99</f>
        <v>145682</v>
      </c>
      <c r="D94" s="5">
        <f t="shared" si="16"/>
        <v>152749</v>
      </c>
      <c r="E94" s="5">
        <f>'DLX - LABOR'!C96</f>
        <v>137629</v>
      </c>
      <c r="F94" s="5">
        <f>'Plumbing - JOLTS Agg'!B98</f>
        <v>4491</v>
      </c>
      <c r="G94">
        <f>'Plumbing - JOLTS Agg'!K98</f>
        <v>5145</v>
      </c>
      <c r="H94">
        <f>'Plumbing - JOLTS Agg'!BM98-'Plumbing - JOLTS Agg'!AU98</f>
        <v>2210</v>
      </c>
      <c r="I94">
        <f>'Plumbing - JOLTS Agg'!AU98</f>
        <v>2892</v>
      </c>
      <c r="J94" s="5">
        <f>'DLX - Flows'!H94+'BLS - Additional flows'!D93+'DLX - Flows'!E94+'BLS - Additional flows'!B93</f>
        <v>5725</v>
      </c>
      <c r="K94" s="5">
        <f>'DLX - Flows'!J94+'BLS - Additional flows'!E93+'DLX - Flows'!I94+'BLS - Additional flows'!C93</f>
        <v>6030</v>
      </c>
      <c r="L94" s="5">
        <f t="shared" si="28"/>
        <v>-266</v>
      </c>
      <c r="M94" s="5">
        <f t="shared" si="23"/>
        <v>7067</v>
      </c>
      <c r="N94" s="5">
        <f t="shared" si="15"/>
        <v>0</v>
      </c>
      <c r="O94">
        <f t="shared" si="17"/>
        <v>4.6265441999620294E-2</v>
      </c>
      <c r="P94">
        <f t="shared" si="18"/>
        <v>3.160005629045877E-2</v>
      </c>
      <c r="Q94">
        <f t="shared" si="24"/>
        <v>-1.9927607249728852E-3</v>
      </c>
      <c r="R94">
        <f t="shared" si="19"/>
        <v>0.94472206586949659</v>
      </c>
      <c r="S94">
        <f t="shared" si="20"/>
        <v>1.14562458249833</v>
      </c>
      <c r="T94">
        <f t="shared" si="21"/>
        <v>1.6057662265946859E-2</v>
      </c>
      <c r="U94">
        <f t="shared" si="22"/>
        <v>2.1013013245754893E-2</v>
      </c>
      <c r="V94">
        <f t="shared" si="25"/>
        <v>3.7405098853999244E-2</v>
      </c>
      <c r="W94">
        <f t="shared" si="26"/>
        <v>3.9397859578972128E-2</v>
      </c>
      <c r="X94">
        <f t="shared" si="27"/>
        <v>-1.4050238168671397E-3</v>
      </c>
    </row>
    <row r="95" spans="1:24" x14ac:dyDescent="0.25">
      <c r="A95" s="7">
        <f>'Plumbing - EMPL Agg'!A99</f>
        <v>39326</v>
      </c>
      <c r="B95" s="5">
        <f>'DLX - EMPL'!C100</f>
        <v>7170</v>
      </c>
      <c r="C95" s="5">
        <f>'DLX - EMPL'!AS100</f>
        <v>146244</v>
      </c>
      <c r="D95" s="5">
        <f t="shared" si="16"/>
        <v>153414</v>
      </c>
      <c r="E95" s="5">
        <f>'DLX - LABOR'!C97</f>
        <v>137702</v>
      </c>
      <c r="F95" s="5">
        <f>'Plumbing - JOLTS Agg'!B99</f>
        <v>4536</v>
      </c>
      <c r="G95">
        <f>'Plumbing - JOLTS Agg'!K99</f>
        <v>5156</v>
      </c>
      <c r="H95">
        <f>'Plumbing - JOLTS Agg'!BM99-'Plumbing - JOLTS Agg'!AU99</f>
        <v>2438</v>
      </c>
      <c r="I95">
        <f>'Plumbing - JOLTS Agg'!AU99</f>
        <v>2597</v>
      </c>
      <c r="J95" s="5">
        <f>'DLX - Flows'!H95+'BLS - Additional flows'!D94+'DLX - Flows'!E95+'BLS - Additional flows'!B94</f>
        <v>5980</v>
      </c>
      <c r="K95" s="5">
        <f>'DLX - Flows'!J95+'BLS - Additional flows'!E94+'DLX - Flows'!I95+'BLS - Additional flows'!C94</f>
        <v>5315</v>
      </c>
      <c r="L95" s="5">
        <f t="shared" si="28"/>
        <v>441</v>
      </c>
      <c r="M95" s="5">
        <f t="shared" si="23"/>
        <v>7170</v>
      </c>
      <c r="N95" s="5">
        <f t="shared" si="15"/>
        <v>0</v>
      </c>
      <c r="O95">
        <f t="shared" si="17"/>
        <v>4.673628221674684E-2</v>
      </c>
      <c r="P95">
        <f t="shared" si="18"/>
        <v>3.1890212179586326E-2</v>
      </c>
      <c r="Q95">
        <f t="shared" si="24"/>
        <v>4.3535473227320634E-3</v>
      </c>
      <c r="R95">
        <f t="shared" si="19"/>
        <v>0.94159076611690051</v>
      </c>
      <c r="S95">
        <f t="shared" si="20"/>
        <v>1.1366843033509699</v>
      </c>
      <c r="T95">
        <f t="shared" si="21"/>
        <v>1.7704898984764201E-2</v>
      </c>
      <c r="U95">
        <f t="shared" si="22"/>
        <v>1.8859566309857519E-2</v>
      </c>
      <c r="V95">
        <f t="shared" si="25"/>
        <v>3.9149192466071792E-2</v>
      </c>
      <c r="W95">
        <f t="shared" si="26"/>
        <v>3.4795645143339729E-2</v>
      </c>
      <c r="X95">
        <f t="shared" si="27"/>
        <v>3.3566260759736958E-3</v>
      </c>
    </row>
    <row r="96" spans="1:24" x14ac:dyDescent="0.25">
      <c r="A96" s="7">
        <f>'Plumbing - EMPL Agg'!A100</f>
        <v>39356</v>
      </c>
      <c r="B96" s="5">
        <f>'DLX - EMPL'!C101</f>
        <v>7237</v>
      </c>
      <c r="C96" s="5">
        <f>'DLX - EMPL'!AS101</f>
        <v>145946</v>
      </c>
      <c r="D96" s="5">
        <f t="shared" si="16"/>
        <v>153183</v>
      </c>
      <c r="E96" s="5">
        <f>'DLX - LABOR'!C98</f>
        <v>137781</v>
      </c>
      <c r="F96" s="5">
        <f>'Plumbing - JOLTS Agg'!B100</f>
        <v>4275</v>
      </c>
      <c r="G96">
        <f>'Plumbing - JOLTS Agg'!K100</f>
        <v>5201</v>
      </c>
      <c r="H96">
        <f>'Plumbing - JOLTS Agg'!BM100-'Plumbing - JOLTS Agg'!AU100</f>
        <v>2244</v>
      </c>
      <c r="I96">
        <f>'Plumbing - JOLTS Agg'!AU100</f>
        <v>2845</v>
      </c>
      <c r="J96" s="5">
        <f>'DLX - Flows'!H96+'BLS - Additional flows'!D95+'DLX - Flows'!E96+'BLS - Additional flows'!B95</f>
        <v>5709</v>
      </c>
      <c r="K96" s="5">
        <f>'DLX - Flows'!J96+'BLS - Additional flows'!E95+'DLX - Flows'!I96+'BLS - Additional flows'!C95</f>
        <v>5940</v>
      </c>
      <c r="L96" s="5">
        <f t="shared" si="28"/>
        <v>-410</v>
      </c>
      <c r="M96" s="5">
        <f t="shared" si="23"/>
        <v>7237</v>
      </c>
      <c r="N96" s="5">
        <f t="shared" si="15"/>
        <v>0</v>
      </c>
      <c r="O96">
        <f t="shared" si="17"/>
        <v>4.7244145890862566E-2</v>
      </c>
      <c r="P96">
        <f t="shared" si="18"/>
        <v>3.0093765838824126E-2</v>
      </c>
      <c r="Q96">
        <f t="shared" si="24"/>
        <v>-1.5057295944307561E-3</v>
      </c>
      <c r="R96">
        <f t="shared" si="19"/>
        <v>0.94405465035012948</v>
      </c>
      <c r="S96">
        <f t="shared" si="20"/>
        <v>1.2166081871345029</v>
      </c>
      <c r="T96">
        <f t="shared" si="21"/>
        <v>1.6286715875193241E-2</v>
      </c>
      <c r="U96">
        <f t="shared" si="22"/>
        <v>2.0648710634993215E-2</v>
      </c>
      <c r="V96">
        <f t="shared" si="25"/>
        <v>3.7213031405217256E-2</v>
      </c>
      <c r="W96">
        <f t="shared" si="26"/>
        <v>3.8718760999648008E-2</v>
      </c>
      <c r="X96">
        <f t="shared" si="27"/>
        <v>-2.5778835371023769E-3</v>
      </c>
    </row>
    <row r="97" spans="1:24" x14ac:dyDescent="0.25">
      <c r="A97" s="7">
        <f>'Plumbing - EMPL Agg'!A101</f>
        <v>39387</v>
      </c>
      <c r="B97" s="5">
        <f>'DLX - EMPL'!C102</f>
        <v>7240</v>
      </c>
      <c r="C97" s="5">
        <f>'DLX - EMPL'!AS102</f>
        <v>146595</v>
      </c>
      <c r="D97" s="5">
        <f t="shared" si="16"/>
        <v>153835</v>
      </c>
      <c r="E97" s="5">
        <f>'DLX - LABOR'!C99</f>
        <v>137893</v>
      </c>
      <c r="F97" s="5">
        <f>'Plumbing - JOLTS Agg'!B101</f>
        <v>4396</v>
      </c>
      <c r="G97">
        <f>'Plumbing - JOLTS Agg'!K101</f>
        <v>5150</v>
      </c>
      <c r="H97">
        <f>'Plumbing - JOLTS Agg'!BM101-'Plumbing - JOLTS Agg'!AU101</f>
        <v>2308</v>
      </c>
      <c r="I97">
        <f>'Plumbing - JOLTS Agg'!AU101</f>
        <v>2793</v>
      </c>
      <c r="J97" s="5">
        <f>'DLX - Flows'!H97+'BLS - Additional flows'!D96+'DLX - Flows'!E97+'BLS - Additional flows'!B96</f>
        <v>6144</v>
      </c>
      <c r="K97" s="5">
        <f>'DLX - Flows'!J97+'BLS - Additional flows'!E96+'DLX - Flows'!I97+'BLS - Additional flows'!C96</f>
        <v>5492</v>
      </c>
      <c r="L97" s="5">
        <f t="shared" si="28"/>
        <v>600</v>
      </c>
      <c r="M97" s="5">
        <f t="shared" si="23"/>
        <v>7240</v>
      </c>
      <c r="N97" s="5">
        <f t="shared" si="15"/>
        <v>0</v>
      </c>
      <c r="O97">
        <f t="shared" si="17"/>
        <v>4.7063412097377057E-2</v>
      </c>
      <c r="P97">
        <f t="shared" si="18"/>
        <v>3.0894868893589805E-2</v>
      </c>
      <c r="Q97">
        <f t="shared" si="24"/>
        <v>4.2563469836731233E-3</v>
      </c>
      <c r="R97">
        <f t="shared" si="19"/>
        <v>0.9406391759609809</v>
      </c>
      <c r="S97">
        <f t="shared" si="20"/>
        <v>1.1715195632393085</v>
      </c>
      <c r="T97">
        <f t="shared" si="21"/>
        <v>1.6737615397445844E-2</v>
      </c>
      <c r="U97">
        <f t="shared" si="22"/>
        <v>2.025483527082593E-2</v>
      </c>
      <c r="V97">
        <f t="shared" si="25"/>
        <v>4.0108889367619124E-2</v>
      </c>
      <c r="W97">
        <f t="shared" si="26"/>
        <v>3.5852542383946001E-2</v>
      </c>
      <c r="X97">
        <f t="shared" si="27"/>
        <v>3.6794430816877478E-3</v>
      </c>
    </row>
    <row r="98" spans="1:24" x14ac:dyDescent="0.25">
      <c r="A98" s="7">
        <f>'Plumbing - EMPL Agg'!A102</f>
        <v>39417</v>
      </c>
      <c r="B98" s="5">
        <f>'DLX - EMPL'!C103</f>
        <v>7645</v>
      </c>
      <c r="C98" s="5">
        <f>'DLX - EMPL'!AS103</f>
        <v>146273</v>
      </c>
      <c r="D98" s="5">
        <f t="shared" si="16"/>
        <v>153918</v>
      </c>
      <c r="E98" s="5">
        <f>'DLX - LABOR'!C100</f>
        <v>137982</v>
      </c>
      <c r="F98" s="5">
        <f>'Plumbing - JOLTS Agg'!B102</f>
        <v>4256</v>
      </c>
      <c r="G98">
        <f>'Plumbing - JOLTS Agg'!K102</f>
        <v>4971</v>
      </c>
      <c r="H98">
        <f>'Plumbing - JOLTS Agg'!BM102-'Plumbing - JOLTS Agg'!AU102</f>
        <v>2133</v>
      </c>
      <c r="I98">
        <f>'Plumbing - JOLTS Agg'!AU102</f>
        <v>2876</v>
      </c>
      <c r="J98" s="5">
        <f>'DLX - Flows'!H98+'BLS - Additional flows'!D97+'DLX - Flows'!E98+'BLS - Additional flows'!B97</f>
        <v>5764</v>
      </c>
      <c r="K98" s="5">
        <f>'DLX - Flows'!J98+'BLS - Additional flows'!E97+'DLX - Flows'!I98+'BLS - Additional flows'!C97</f>
        <v>5681</v>
      </c>
      <c r="L98" s="5">
        <f t="shared" si="28"/>
        <v>-284</v>
      </c>
      <c r="M98" s="5">
        <f t="shared" si="23"/>
        <v>7645</v>
      </c>
      <c r="N98" s="5">
        <f t="shared" si="15"/>
        <v>0</v>
      </c>
      <c r="O98">
        <f t="shared" si="17"/>
        <v>4.9669304434828934E-2</v>
      </c>
      <c r="P98">
        <f t="shared" si="18"/>
        <v>2.9921680563562481E-2</v>
      </c>
      <c r="Q98">
        <f t="shared" si="24"/>
        <v>5.3953911658595249E-4</v>
      </c>
      <c r="R98">
        <f t="shared" si="19"/>
        <v>0.94331831575205272</v>
      </c>
      <c r="S98">
        <f t="shared" si="20"/>
        <v>1.1679981203007519</v>
      </c>
      <c r="T98">
        <f t="shared" si="21"/>
        <v>1.5458538070183067E-2</v>
      </c>
      <c r="U98">
        <f t="shared" si="22"/>
        <v>2.0843298401240742E-2</v>
      </c>
      <c r="V98">
        <f t="shared" si="25"/>
        <v>3.7468716481944941E-2</v>
      </c>
      <c r="W98">
        <f t="shared" si="26"/>
        <v>3.6929177365358987E-2</v>
      </c>
      <c r="X98">
        <f t="shared" si="27"/>
        <v>-2.8036426890412358E-3</v>
      </c>
    </row>
    <row r="99" spans="1:24" x14ac:dyDescent="0.25">
      <c r="A99" s="7">
        <f>'Plumbing - EMPL Agg'!A103</f>
        <v>39448</v>
      </c>
      <c r="B99" s="5">
        <f>'DLX - EMPL'!C104</f>
        <v>7678</v>
      </c>
      <c r="C99" s="5">
        <f>'DLX - EMPL'!AS104</f>
        <v>146397</v>
      </c>
      <c r="D99" s="5">
        <f t="shared" si="16"/>
        <v>154075</v>
      </c>
      <c r="E99" s="5">
        <f>'DLX - LABOR'!C101</f>
        <v>138023</v>
      </c>
      <c r="F99" s="5">
        <f>'Plumbing - JOLTS Agg'!B103</f>
        <v>4229</v>
      </c>
      <c r="G99">
        <f>'Plumbing - JOLTS Agg'!K103</f>
        <v>4927</v>
      </c>
      <c r="H99">
        <f>'Plumbing - JOLTS Agg'!BM103-'Plumbing - JOLTS Agg'!AU103</f>
        <v>2120</v>
      </c>
      <c r="I99">
        <f>'Plumbing - JOLTS Agg'!AU103</f>
        <v>2843</v>
      </c>
      <c r="J99" s="5">
        <f>'DLX - Flows'!H99+'BLS - Additional flows'!D98+'DLX - Flows'!E99+'BLS - Additional flows'!B98</f>
        <v>5895</v>
      </c>
      <c r="K99" s="5">
        <f>'DLX - Flows'!J99+'BLS - Additional flows'!E98+'DLX - Flows'!I99+'BLS - Additional flows'!C98</f>
        <v>5738</v>
      </c>
      <c r="L99" s="5">
        <f t="shared" si="28"/>
        <v>160</v>
      </c>
      <c r="M99" s="5">
        <f t="shared" si="23"/>
        <v>7678</v>
      </c>
      <c r="N99" s="5">
        <f t="shared" ref="N99:N130" si="29">B99-M99</f>
        <v>0</v>
      </c>
      <c r="O99">
        <f t="shared" si="17"/>
        <v>4.9832873600519224E-2</v>
      </c>
      <c r="P99">
        <f t="shared" si="18"/>
        <v>2.9728931754913816E-2</v>
      </c>
      <c r="Q99">
        <f t="shared" si="24"/>
        <v>1.0200236489559375E-3</v>
      </c>
      <c r="R99">
        <f t="shared" si="19"/>
        <v>0.9427993743041182</v>
      </c>
      <c r="S99">
        <f t="shared" si="20"/>
        <v>1.1650508394419485</v>
      </c>
      <c r="T99">
        <f t="shared" si="21"/>
        <v>1.5359758880766249E-2</v>
      </c>
      <c r="U99">
        <f t="shared" si="22"/>
        <v>2.0598016272650212E-2</v>
      </c>
      <c r="V99">
        <f t="shared" si="25"/>
        <v>3.8299614080224538E-2</v>
      </c>
      <c r="W99">
        <f t="shared" si="26"/>
        <v>3.7279590431268599E-2</v>
      </c>
      <c r="X99">
        <f t="shared" si="27"/>
        <v>5.674321303316401E-4</v>
      </c>
    </row>
    <row r="100" spans="1:24" x14ac:dyDescent="0.25">
      <c r="A100" s="7">
        <f>'Plumbing - EMPL Agg'!A104</f>
        <v>39479</v>
      </c>
      <c r="B100" s="5">
        <f>'DLX - EMPL'!C105</f>
        <v>7491</v>
      </c>
      <c r="C100" s="5">
        <f>'DLX - EMPL'!AS105</f>
        <v>146157</v>
      </c>
      <c r="D100" s="5">
        <f t="shared" si="16"/>
        <v>153648</v>
      </c>
      <c r="E100" s="5">
        <f>'DLX - LABOR'!C102</f>
        <v>137939</v>
      </c>
      <c r="F100" s="5">
        <f>'Plumbing - JOLTS Agg'!B104</f>
        <v>4035</v>
      </c>
      <c r="G100">
        <f>'Plumbing - JOLTS Agg'!K104</f>
        <v>4901</v>
      </c>
      <c r="H100">
        <f>'Plumbing - JOLTS Agg'!BM104-'Plumbing - JOLTS Agg'!AU104</f>
        <v>2185</v>
      </c>
      <c r="I100">
        <f>'Plumbing - JOLTS Agg'!AU104</f>
        <v>2844</v>
      </c>
      <c r="J100" s="5">
        <f>'DLX - Flows'!H100+'BLS - Additional flows'!D99+'DLX - Flows'!E100+'BLS - Additional flows'!B99</f>
        <v>5529</v>
      </c>
      <c r="K100" s="5">
        <f>'DLX - Flows'!J100+'BLS - Additional flows'!E99+'DLX - Flows'!I100+'BLS - Additional flows'!C99</f>
        <v>5956</v>
      </c>
      <c r="L100" s="5">
        <f t="shared" si="28"/>
        <v>-112</v>
      </c>
      <c r="M100" s="5">
        <f t="shared" si="23"/>
        <v>7491</v>
      </c>
      <c r="N100" s="5">
        <f t="shared" si="29"/>
        <v>0</v>
      </c>
      <c r="O100">
        <f t="shared" si="17"/>
        <v>4.8754295532646048E-2</v>
      </c>
      <c r="P100">
        <f t="shared" si="18"/>
        <v>2.8420696747291758E-2</v>
      </c>
      <c r="Q100">
        <f t="shared" si="24"/>
        <v>-2.7713775758559144E-3</v>
      </c>
      <c r="R100">
        <f t="shared" si="19"/>
        <v>0.94377279227132471</v>
      </c>
      <c r="S100">
        <f t="shared" si="20"/>
        <v>1.2146220570012392</v>
      </c>
      <c r="T100">
        <f t="shared" si="21"/>
        <v>1.5840335220641009E-2</v>
      </c>
      <c r="U100">
        <f t="shared" si="22"/>
        <v>2.0617809321511683E-2</v>
      </c>
      <c r="V100">
        <f t="shared" si="25"/>
        <v>3.5885120882687006E-2</v>
      </c>
      <c r="W100">
        <f t="shared" si="26"/>
        <v>3.8656498458542916E-2</v>
      </c>
      <c r="X100">
        <f t="shared" si="27"/>
        <v>-1.0655956064673457E-3</v>
      </c>
    </row>
    <row r="101" spans="1:24" x14ac:dyDescent="0.25">
      <c r="A101" s="7">
        <f>'Plumbing - EMPL Agg'!A105</f>
        <v>39508</v>
      </c>
      <c r="B101" s="5">
        <f>'DLX - EMPL'!C106</f>
        <v>7816</v>
      </c>
      <c r="C101" s="5">
        <f>'DLX - EMPL'!AS106</f>
        <v>146108</v>
      </c>
      <c r="D101" s="5">
        <f t="shared" si="16"/>
        <v>153924</v>
      </c>
      <c r="E101" s="5">
        <f>'DLX - LABOR'!C103</f>
        <v>137844</v>
      </c>
      <c r="F101" s="5">
        <f>'Plumbing - JOLTS Agg'!B105</f>
        <v>4016</v>
      </c>
      <c r="G101">
        <f>'Plumbing - JOLTS Agg'!K105</f>
        <v>4798</v>
      </c>
      <c r="H101">
        <f>'Plumbing - JOLTS Agg'!BM105-'Plumbing - JOLTS Agg'!AU105</f>
        <v>2225</v>
      </c>
      <c r="I101">
        <f>'Plumbing - JOLTS Agg'!AU105</f>
        <v>2624</v>
      </c>
      <c r="J101" s="5">
        <f>'DLX - Flows'!H101+'BLS - Additional flows'!D100+'DLX - Flows'!E101+'BLS - Additional flows'!B100</f>
        <v>5964</v>
      </c>
      <c r="K101" s="5">
        <f>'DLX - Flows'!J101+'BLS - Additional flows'!E100+'DLX - Flows'!I101+'BLS - Additional flows'!C100</f>
        <v>5688</v>
      </c>
      <c r="L101" s="5">
        <f t="shared" si="28"/>
        <v>2</v>
      </c>
      <c r="M101" s="5">
        <f t="shared" si="23"/>
        <v>7816</v>
      </c>
      <c r="N101" s="5">
        <f t="shared" si="29"/>
        <v>0</v>
      </c>
      <c r="O101">
        <f t="shared" si="17"/>
        <v>5.0778306177074399E-2</v>
      </c>
      <c r="P101">
        <f t="shared" si="18"/>
        <v>2.8309601015085294E-2</v>
      </c>
      <c r="Q101">
        <f t="shared" si="24"/>
        <v>1.7963136519837551E-3</v>
      </c>
      <c r="R101">
        <f t="shared" si="19"/>
        <v>0.94343909984395102</v>
      </c>
      <c r="S101">
        <f t="shared" si="20"/>
        <v>1.1947211155378485</v>
      </c>
      <c r="T101">
        <f t="shared" si="21"/>
        <v>1.6141435245640001E-2</v>
      </c>
      <c r="U101">
        <f t="shared" si="22"/>
        <v>1.9036011723397465E-2</v>
      </c>
      <c r="V101">
        <f t="shared" si="25"/>
        <v>3.8815995001562013E-2</v>
      </c>
      <c r="W101">
        <f t="shared" si="26"/>
        <v>3.7019681349578254E-2</v>
      </c>
      <c r="X101">
        <f t="shared" si="27"/>
        <v>3.1473005056206678E-4</v>
      </c>
    </row>
    <row r="102" spans="1:24" x14ac:dyDescent="0.25">
      <c r="A102" s="7">
        <f>'Plumbing - EMPL Agg'!A106</f>
        <v>39539</v>
      </c>
      <c r="B102" s="5">
        <f>'DLX - EMPL'!C107</f>
        <v>7631</v>
      </c>
      <c r="C102" s="5">
        <f>'DLX - EMPL'!AS107</f>
        <v>146130</v>
      </c>
      <c r="D102" s="5">
        <f t="shared" si="16"/>
        <v>153761</v>
      </c>
      <c r="E102" s="5">
        <f>'DLX - LABOR'!C104</f>
        <v>137636</v>
      </c>
      <c r="F102" s="5">
        <f>'Plumbing - JOLTS Agg'!B106</f>
        <v>3942</v>
      </c>
      <c r="G102">
        <f>'Plumbing - JOLTS Agg'!K106</f>
        <v>4916</v>
      </c>
      <c r="H102">
        <f>'Plumbing - JOLTS Agg'!BM106-'Plumbing - JOLTS Agg'!AU106</f>
        <v>2244</v>
      </c>
      <c r="I102">
        <f>'Plumbing - JOLTS Agg'!AU106</f>
        <v>2888</v>
      </c>
      <c r="J102" s="5">
        <f>'DLX - Flows'!H102+'BLS - Additional flows'!D101+'DLX - Flows'!E102+'BLS - Additional flows'!B101</f>
        <v>5669</v>
      </c>
      <c r="K102" s="5">
        <f>'DLX - Flows'!J102+'BLS - Additional flows'!E101+'DLX - Flows'!I102+'BLS - Additional flows'!C101</f>
        <v>5832</v>
      </c>
      <c r="L102" s="5">
        <f t="shared" si="28"/>
        <v>238</v>
      </c>
      <c r="M102" s="5">
        <f t="shared" si="23"/>
        <v>7631</v>
      </c>
      <c r="N102" s="5">
        <f t="shared" si="29"/>
        <v>0</v>
      </c>
      <c r="O102">
        <f t="shared" si="17"/>
        <v>4.96289696346928E-2</v>
      </c>
      <c r="P102">
        <f t="shared" si="18"/>
        <v>2.7843308988684683E-2</v>
      </c>
      <c r="Q102">
        <f t="shared" si="24"/>
        <v>-1.0589641641329487E-3</v>
      </c>
      <c r="R102">
        <f t="shared" si="19"/>
        <v>0.94187367412577838</v>
      </c>
      <c r="S102">
        <f t="shared" si="20"/>
        <v>1.2470826991374937</v>
      </c>
      <c r="T102">
        <f t="shared" si="21"/>
        <v>1.6303873986457031E-2</v>
      </c>
      <c r="U102">
        <f t="shared" si="22"/>
        <v>2.0982882385422418E-2</v>
      </c>
      <c r="V102">
        <f t="shared" si="25"/>
        <v>3.6829864088771085E-2</v>
      </c>
      <c r="W102">
        <f t="shared" si="26"/>
        <v>3.788882825290403E-2</v>
      </c>
      <c r="X102">
        <f t="shared" si="27"/>
        <v>1.5741780053111396E-3</v>
      </c>
    </row>
    <row r="103" spans="1:24" x14ac:dyDescent="0.25">
      <c r="A103" s="7">
        <f>'Plumbing - EMPL Agg'!A107</f>
        <v>39569</v>
      </c>
      <c r="B103" s="5">
        <f>'DLX - EMPL'!C108</f>
        <v>8395</v>
      </c>
      <c r="C103" s="5">
        <f>'DLX - EMPL'!AS108</f>
        <v>145929</v>
      </c>
      <c r="D103" s="5">
        <f t="shared" si="16"/>
        <v>154324</v>
      </c>
      <c r="E103" s="5">
        <f>'DLX - LABOR'!C105</f>
        <v>137446</v>
      </c>
      <c r="F103" s="5">
        <f>'Plumbing - JOLTS Agg'!B107</f>
        <v>3931</v>
      </c>
      <c r="G103">
        <f>'Plumbing - JOLTS Agg'!K107</f>
        <v>4684</v>
      </c>
      <c r="H103">
        <f>'Plumbing - JOLTS Agg'!BM107-'Plumbing - JOLTS Agg'!AU107</f>
        <v>2184</v>
      </c>
      <c r="I103">
        <f>'Plumbing - JOLTS Agg'!AU107</f>
        <v>2670</v>
      </c>
      <c r="J103" s="5">
        <f>'DLX - Flows'!H103+'BLS - Additional flows'!D102+'DLX - Flows'!E103+'BLS - Additional flows'!B102</f>
        <v>6049</v>
      </c>
      <c r="K103" s="5">
        <f>'DLX - Flows'!J103+'BLS - Additional flows'!E102+'DLX - Flows'!I103+'BLS - Additional flows'!C102</f>
        <v>5486</v>
      </c>
      <c r="L103" s="5">
        <f t="shared" si="28"/>
        <v>-31</v>
      </c>
      <c r="M103" s="5">
        <f t="shared" si="23"/>
        <v>8395</v>
      </c>
      <c r="N103" s="5">
        <f t="shared" si="29"/>
        <v>0</v>
      </c>
      <c r="O103">
        <f t="shared" si="17"/>
        <v>5.4398538140535496E-2</v>
      </c>
      <c r="P103">
        <f t="shared" si="18"/>
        <v>2.7805088522178289E-2</v>
      </c>
      <c r="Q103">
        <f t="shared" si="24"/>
        <v>3.6615266550035445E-3</v>
      </c>
      <c r="R103">
        <f t="shared" si="19"/>
        <v>0.94186899108470556</v>
      </c>
      <c r="S103">
        <f t="shared" si="20"/>
        <v>1.1915543118799288</v>
      </c>
      <c r="T103">
        <f t="shared" si="21"/>
        <v>1.588987675159699E-2</v>
      </c>
      <c r="U103">
        <f t="shared" si="22"/>
        <v>1.9425810863902916E-2</v>
      </c>
      <c r="V103">
        <f t="shared" si="25"/>
        <v>3.9340274842125114E-2</v>
      </c>
      <c r="W103">
        <f t="shared" si="26"/>
        <v>3.5678748187121571E-2</v>
      </c>
      <c r="X103">
        <f t="shared" si="27"/>
        <v>-7.5275439676999968E-5</v>
      </c>
    </row>
    <row r="104" spans="1:24" x14ac:dyDescent="0.25">
      <c r="A104" s="7">
        <f>'Plumbing - EMPL Agg'!A108</f>
        <v>39600</v>
      </c>
      <c r="B104" s="5">
        <f>'DLX - EMPL'!C109</f>
        <v>8578</v>
      </c>
      <c r="C104" s="5">
        <f>'DLX - EMPL'!AS109</f>
        <v>145738</v>
      </c>
      <c r="D104" s="5">
        <f t="shared" si="16"/>
        <v>154316</v>
      </c>
      <c r="E104" s="5">
        <f>'DLX - LABOR'!C106</f>
        <v>137248</v>
      </c>
      <c r="F104" s="5">
        <f>'Plumbing - JOLTS Agg'!B108</f>
        <v>3773</v>
      </c>
      <c r="G104">
        <f>'Plumbing - JOLTS Agg'!K108</f>
        <v>4782</v>
      </c>
      <c r="H104">
        <f>'Plumbing - JOLTS Agg'!BM108-'Plumbing - JOLTS Agg'!AU108</f>
        <v>2290</v>
      </c>
      <c r="I104">
        <f>'Plumbing - JOLTS Agg'!AU108</f>
        <v>2658</v>
      </c>
      <c r="J104" s="5">
        <f>'DLX - Flows'!H104+'BLS - Additional flows'!D103+'DLX - Flows'!E104+'BLS - Additional flows'!B103</f>
        <v>5866</v>
      </c>
      <c r="K104" s="5">
        <f>'DLX - Flows'!J104+'BLS - Additional flows'!E103+'DLX - Flows'!I104+'BLS - Additional flows'!C103</f>
        <v>5874</v>
      </c>
      <c r="L104" s="5">
        <f t="shared" si="28"/>
        <v>-25</v>
      </c>
      <c r="M104" s="5">
        <f t="shared" si="23"/>
        <v>8578</v>
      </c>
      <c r="N104" s="5">
        <f t="shared" si="29"/>
        <v>0</v>
      </c>
      <c r="O104">
        <f t="shared" si="17"/>
        <v>5.5587236579486249E-2</v>
      </c>
      <c r="P104">
        <f t="shared" si="18"/>
        <v>2.6754880478793937E-2</v>
      </c>
      <c r="Q104">
        <f t="shared" si="24"/>
        <v>-5.183898810295223E-5</v>
      </c>
      <c r="R104">
        <f t="shared" si="19"/>
        <v>0.9417447748699721</v>
      </c>
      <c r="S104">
        <f t="shared" si="20"/>
        <v>1.2674264510999205</v>
      </c>
      <c r="T104">
        <f t="shared" si="21"/>
        <v>1.6685124737701097E-2</v>
      </c>
      <c r="U104">
        <f t="shared" si="22"/>
        <v>1.9366402424807649E-2</v>
      </c>
      <c r="V104">
        <f t="shared" si="25"/>
        <v>3.8010938026489721E-2</v>
      </c>
      <c r="W104">
        <f t="shared" si="26"/>
        <v>3.8062777014592673E-2</v>
      </c>
      <c r="X104">
        <f t="shared" si="27"/>
        <v>4.79685326425863E-5</v>
      </c>
    </row>
    <row r="105" spans="1:24" x14ac:dyDescent="0.25">
      <c r="A105" s="7">
        <f>'Plumbing - EMPL Agg'!A109</f>
        <v>39630</v>
      </c>
      <c r="B105" s="5">
        <f>'DLX - EMPL'!C110</f>
        <v>8950</v>
      </c>
      <c r="C105" s="5">
        <f>'DLX - EMPL'!AS110</f>
        <v>145530</v>
      </c>
      <c r="D105" s="5">
        <f t="shared" si="16"/>
        <v>154480</v>
      </c>
      <c r="E105" s="5">
        <f>'DLX - LABOR'!C107</f>
        <v>137038</v>
      </c>
      <c r="F105" s="5">
        <f>'Plumbing - JOLTS Agg'!B109</f>
        <v>3786</v>
      </c>
      <c r="G105">
        <f>'Plumbing - JOLTS Agg'!K109</f>
        <v>4505</v>
      </c>
      <c r="H105">
        <f>'Plumbing - JOLTS Agg'!BM109-'Plumbing - JOLTS Agg'!AU109</f>
        <v>2226</v>
      </c>
      <c r="I105">
        <f>'Plumbing - JOLTS Agg'!AU109</f>
        <v>2454</v>
      </c>
      <c r="J105" s="5">
        <f>'DLX - Flows'!H105+'BLS - Additional flows'!D104+'DLX - Flows'!E105+'BLS - Additional flows'!B104</f>
        <v>5973</v>
      </c>
      <c r="K105" s="5">
        <f>'DLX - Flows'!J105+'BLS - Additional flows'!E104+'DLX - Flows'!I105+'BLS - Additional flows'!C104</f>
        <v>5809</v>
      </c>
      <c r="L105" s="5">
        <f t="shared" si="28"/>
        <v>-33</v>
      </c>
      <c r="M105" s="5">
        <f t="shared" si="23"/>
        <v>8950</v>
      </c>
      <c r="N105" s="5">
        <f t="shared" si="29"/>
        <v>0</v>
      </c>
      <c r="O105">
        <f t="shared" si="17"/>
        <v>5.7936302433972034E-2</v>
      </c>
      <c r="P105">
        <f t="shared" si="18"/>
        <v>2.688462193944214E-2</v>
      </c>
      <c r="Q105">
        <f t="shared" si="24"/>
        <v>1.0627543482205344E-3</v>
      </c>
      <c r="R105">
        <f t="shared" si="19"/>
        <v>0.94164777021919877</v>
      </c>
      <c r="S105">
        <f t="shared" si="20"/>
        <v>1.1899101954569467</v>
      </c>
      <c r="T105">
        <f t="shared" si="21"/>
        <v>1.6243669639078213E-2</v>
      </c>
      <c r="U105">
        <f t="shared" si="22"/>
        <v>1.7907441731490534E-2</v>
      </c>
      <c r="V105">
        <f t="shared" si="25"/>
        <v>3.8706290987324712E-2</v>
      </c>
      <c r="W105">
        <f t="shared" si="26"/>
        <v>3.7643536639104178E-2</v>
      </c>
      <c r="X105">
        <f t="shared" si="27"/>
        <v>1.3723256803304523E-5</v>
      </c>
    </row>
    <row r="106" spans="1:24" x14ac:dyDescent="0.25">
      <c r="A106" s="7">
        <f>'Plumbing - EMPL Agg'!A110</f>
        <v>39661</v>
      </c>
      <c r="B106" s="5">
        <f>'DLX - EMPL'!C111</f>
        <v>9450</v>
      </c>
      <c r="C106" s="5">
        <f>'DLX - EMPL'!AS111</f>
        <v>145196</v>
      </c>
      <c r="D106" s="5">
        <f t="shared" si="16"/>
        <v>154646</v>
      </c>
      <c r="E106" s="5">
        <f>'DLX - LABOR'!C108</f>
        <v>136764</v>
      </c>
      <c r="F106" s="5">
        <f>'Plumbing - JOLTS Agg'!B110</f>
        <v>3647</v>
      </c>
      <c r="G106">
        <f>'Plumbing - JOLTS Agg'!K110</f>
        <v>4603</v>
      </c>
      <c r="H106">
        <f>'Plumbing - JOLTS Agg'!BM110-'Plumbing - JOLTS Agg'!AU110</f>
        <v>2429</v>
      </c>
      <c r="I106">
        <f>'Plumbing - JOLTS Agg'!AU110</f>
        <v>2462</v>
      </c>
      <c r="J106" s="5">
        <f>'DLX - Flows'!H106+'BLS - Additional flows'!D105+'DLX - Flows'!E106+'BLS - Additional flows'!B105</f>
        <v>5893</v>
      </c>
      <c r="K106" s="5">
        <f>'DLX - Flows'!J106+'BLS - Additional flows'!E105+'DLX - Flows'!I106+'BLS - Additional flows'!C105</f>
        <v>5727</v>
      </c>
      <c r="L106" s="5">
        <f t="shared" si="28"/>
        <v>-46</v>
      </c>
      <c r="M106" s="5">
        <f t="shared" si="23"/>
        <v>9450</v>
      </c>
      <c r="N106" s="5">
        <f t="shared" si="29"/>
        <v>0</v>
      </c>
      <c r="O106">
        <f t="shared" si="17"/>
        <v>6.110730313102182E-2</v>
      </c>
      <c r="P106">
        <f t="shared" si="18"/>
        <v>2.5973748495488246E-2</v>
      </c>
      <c r="Q106">
        <f t="shared" si="24"/>
        <v>1.0745727602278611E-3</v>
      </c>
      <c r="R106">
        <f t="shared" si="19"/>
        <v>0.94192677484228216</v>
      </c>
      <c r="S106">
        <f t="shared" si="20"/>
        <v>1.2621332602138744</v>
      </c>
      <c r="T106">
        <f t="shared" si="21"/>
        <v>1.7760521774736041E-2</v>
      </c>
      <c r="U106">
        <f t="shared" si="22"/>
        <v>1.8001813342692522E-2</v>
      </c>
      <c r="V106">
        <f t="shared" si="25"/>
        <v>3.8147332988089075E-2</v>
      </c>
      <c r="W106">
        <f t="shared" si="26"/>
        <v>3.7072760227861212E-2</v>
      </c>
      <c r="X106">
        <f t="shared" si="27"/>
        <v>-4.1228612657184132E-4</v>
      </c>
    </row>
    <row r="107" spans="1:24" x14ac:dyDescent="0.25">
      <c r="A107" s="7">
        <f>'Plumbing - EMPL Agg'!A111</f>
        <v>39692</v>
      </c>
      <c r="B107" s="5">
        <f>'DLX - EMPL'!C112</f>
        <v>9501</v>
      </c>
      <c r="C107" s="5">
        <f>'DLX - EMPL'!AS112</f>
        <v>145059</v>
      </c>
      <c r="D107" s="5">
        <f t="shared" si="16"/>
        <v>154560</v>
      </c>
      <c r="E107" s="5">
        <f>'DLX - LABOR'!C109</f>
        <v>136332</v>
      </c>
      <c r="F107" s="5">
        <f>'Plumbing - JOLTS Agg'!B111</f>
        <v>3209</v>
      </c>
      <c r="G107">
        <f>'Plumbing - JOLTS Agg'!K111</f>
        <v>4383</v>
      </c>
      <c r="H107">
        <f>'Plumbing - JOLTS Agg'!BM111-'Plumbing - JOLTS Agg'!AU111</f>
        <v>2333</v>
      </c>
      <c r="I107">
        <f>'Plumbing - JOLTS Agg'!AU111</f>
        <v>2453</v>
      </c>
      <c r="J107" s="5">
        <f>'DLX - Flows'!H107+'BLS - Additional flows'!D106+'DLX - Flows'!E107+'BLS - Additional flows'!B106</f>
        <v>5970</v>
      </c>
      <c r="K107" s="5">
        <f>'DLX - Flows'!J107+'BLS - Additional flows'!E106+'DLX - Flows'!I107+'BLS - Additional flows'!C106</f>
        <v>6056</v>
      </c>
      <c r="L107" s="5">
        <f t="shared" si="28"/>
        <v>266</v>
      </c>
      <c r="M107" s="5">
        <f t="shared" si="23"/>
        <v>9501</v>
      </c>
      <c r="N107" s="5">
        <f t="shared" si="29"/>
        <v>0</v>
      </c>
      <c r="O107">
        <f t="shared" si="17"/>
        <v>6.1471273291925463E-2</v>
      </c>
      <c r="P107">
        <f t="shared" si="18"/>
        <v>2.2996825305824094E-2</v>
      </c>
      <c r="Q107">
        <f t="shared" si="24"/>
        <v>-5.5610879039871711E-4</v>
      </c>
      <c r="R107">
        <f t="shared" si="19"/>
        <v>0.93983827270283127</v>
      </c>
      <c r="S107">
        <f t="shared" si="20"/>
        <v>1.365846057961982</v>
      </c>
      <c r="T107">
        <f t="shared" si="21"/>
        <v>1.7112636798403896E-2</v>
      </c>
      <c r="U107">
        <f t="shared" si="22"/>
        <v>1.7992841005780007E-2</v>
      </c>
      <c r="V107">
        <f t="shared" si="25"/>
        <v>3.8604296263724892E-2</v>
      </c>
      <c r="W107">
        <f t="shared" si="26"/>
        <v>3.9160405054123611E-2</v>
      </c>
      <c r="X107">
        <f t="shared" si="27"/>
        <v>2.0317364114713909E-3</v>
      </c>
    </row>
    <row r="108" spans="1:24" x14ac:dyDescent="0.25">
      <c r="A108" s="7">
        <f>'Plumbing - EMPL Agg'!A112</f>
        <v>39722</v>
      </c>
      <c r="B108" s="5">
        <f>'DLX - EMPL'!C113</f>
        <v>10083</v>
      </c>
      <c r="C108" s="5">
        <f>'DLX - EMPL'!AS113</f>
        <v>144792</v>
      </c>
      <c r="D108" s="5">
        <f t="shared" si="16"/>
        <v>154875</v>
      </c>
      <c r="E108" s="5">
        <f>'DLX - LABOR'!C110</f>
        <v>135843</v>
      </c>
      <c r="F108" s="5">
        <f>'Plumbing - JOLTS Agg'!B112</f>
        <v>3383</v>
      </c>
      <c r="G108">
        <f>'Plumbing - JOLTS Agg'!K112</f>
        <v>4463</v>
      </c>
      <c r="H108">
        <f>'Plumbing - JOLTS Agg'!BM112-'Plumbing - JOLTS Agg'!AU112</f>
        <v>2522</v>
      </c>
      <c r="I108">
        <f>'Plumbing - JOLTS Agg'!AU112</f>
        <v>2404</v>
      </c>
      <c r="J108" s="5">
        <f>'DLX - Flows'!H108+'BLS - Additional flows'!D107+'DLX - Flows'!E108+'BLS - Additional flows'!B107</f>
        <v>6039</v>
      </c>
      <c r="K108" s="5">
        <f>'DLX - Flows'!J108+'BLS - Additional flows'!E107+'DLX - Flows'!I108+'BLS - Additional flows'!C107</f>
        <v>5724</v>
      </c>
      <c r="L108" s="5">
        <f t="shared" si="28"/>
        <v>196</v>
      </c>
      <c r="M108" s="5">
        <f t="shared" si="23"/>
        <v>10083</v>
      </c>
      <c r="N108" s="5">
        <f t="shared" si="29"/>
        <v>0</v>
      </c>
      <c r="O108">
        <f t="shared" si="17"/>
        <v>6.5104116222760286E-2</v>
      </c>
      <c r="P108">
        <f t="shared" si="18"/>
        <v>2.4298622383750162E-2</v>
      </c>
      <c r="Q108">
        <f t="shared" si="24"/>
        <v>2.0380434782608695E-3</v>
      </c>
      <c r="R108">
        <f t="shared" si="19"/>
        <v>0.93819409912149843</v>
      </c>
      <c r="S108">
        <f t="shared" si="20"/>
        <v>1.3192432751995271</v>
      </c>
      <c r="T108">
        <f t="shared" si="21"/>
        <v>1.8565549936323551E-2</v>
      </c>
      <c r="U108">
        <f t="shared" si="22"/>
        <v>1.7696900097907142E-2</v>
      </c>
      <c r="V108">
        <f t="shared" si="25"/>
        <v>3.9072204968944098E-2</v>
      </c>
      <c r="W108">
        <f t="shared" si="26"/>
        <v>3.7034161490683233E-2</v>
      </c>
      <c r="X108">
        <f t="shared" si="27"/>
        <v>1.530411763489339E-3</v>
      </c>
    </row>
    <row r="109" spans="1:24" x14ac:dyDescent="0.25">
      <c r="A109" s="7">
        <f>'Plumbing - EMPL Agg'!A113</f>
        <v>39753</v>
      </c>
      <c r="B109" s="5">
        <f>'DLX - EMPL'!C114</f>
        <v>10544</v>
      </c>
      <c r="C109" s="5">
        <f>'DLX - EMPL'!AS114</f>
        <v>144078</v>
      </c>
      <c r="D109" s="5">
        <f t="shared" si="16"/>
        <v>154622</v>
      </c>
      <c r="E109" s="5">
        <f>'DLX - LABOR'!C111</f>
        <v>135040</v>
      </c>
      <c r="F109" s="5">
        <f>'Plumbing - JOLTS Agg'!B113</f>
        <v>3149</v>
      </c>
      <c r="G109">
        <f>'Plumbing - JOLTS Agg'!K113</f>
        <v>3953</v>
      </c>
      <c r="H109">
        <f>'Plumbing - JOLTS Agg'!BM113-'Plumbing - JOLTS Agg'!AU113</f>
        <v>2589</v>
      </c>
      <c r="I109">
        <f>'Plumbing - JOLTS Agg'!AU113</f>
        <v>2107</v>
      </c>
      <c r="J109" s="5">
        <f>'DLX - Flows'!H109+'BLS - Additional flows'!D108+'DLX - Flows'!E109+'BLS - Additional flows'!B108</f>
        <v>5746</v>
      </c>
      <c r="K109" s="5">
        <f>'DLX - Flows'!J109+'BLS - Additional flows'!E108+'DLX - Flows'!I109+'BLS - Additional flows'!C108</f>
        <v>5999</v>
      </c>
      <c r="L109" s="5">
        <f t="shared" si="28"/>
        <v>29</v>
      </c>
      <c r="M109" s="5">
        <f t="shared" si="23"/>
        <v>10544</v>
      </c>
      <c r="N109" s="5">
        <f t="shared" si="29"/>
        <v>0</v>
      </c>
      <c r="O109">
        <f t="shared" si="17"/>
        <v>6.8192107203373389E-2</v>
      </c>
      <c r="P109">
        <f t="shared" si="18"/>
        <v>2.2787631432313715E-2</v>
      </c>
      <c r="Q109">
        <f t="shared" si="24"/>
        <v>-1.6335754640839386E-3</v>
      </c>
      <c r="R109">
        <f t="shared" si="19"/>
        <v>0.93727008981246274</v>
      </c>
      <c r="S109">
        <f t="shared" si="20"/>
        <v>1.2553191489361701</v>
      </c>
      <c r="T109">
        <f t="shared" si="21"/>
        <v>1.9172097156398105E-2</v>
      </c>
      <c r="U109">
        <f t="shared" si="22"/>
        <v>1.5602784360189574E-2</v>
      </c>
      <c r="V109">
        <f t="shared" si="25"/>
        <v>3.7100887812752219E-2</v>
      </c>
      <c r="W109">
        <f t="shared" si="26"/>
        <v>3.8734463276836155E-2</v>
      </c>
      <c r="X109">
        <f t="shared" si="27"/>
        <v>6.1467484391402802E-4</v>
      </c>
    </row>
    <row r="110" spans="1:24" x14ac:dyDescent="0.25">
      <c r="A110" s="7">
        <f>'Plumbing - EMPL Agg'!A114</f>
        <v>39783</v>
      </c>
      <c r="B110" s="5">
        <f>'DLX - EMPL'!C115</f>
        <v>11299</v>
      </c>
      <c r="C110" s="5">
        <f>'DLX - EMPL'!AS115</f>
        <v>143328</v>
      </c>
      <c r="D110" s="5">
        <f t="shared" si="16"/>
        <v>154627</v>
      </c>
      <c r="E110" s="5">
        <f>'DLX - LABOR'!C112</f>
        <v>134379</v>
      </c>
      <c r="F110" s="5">
        <f>'Plumbing - JOLTS Agg'!B114</f>
        <v>2988</v>
      </c>
      <c r="G110">
        <f>'Plumbing - JOLTS Agg'!K114</f>
        <v>4177</v>
      </c>
      <c r="H110">
        <f>'Plumbing - JOLTS Agg'!BM114-'Plumbing - JOLTS Agg'!AU114</f>
        <v>2706</v>
      </c>
      <c r="I110">
        <f>'Plumbing - JOLTS Agg'!AU114</f>
        <v>2070</v>
      </c>
      <c r="J110" s="5">
        <f>'DLX - Flows'!H110+'BLS - Additional flows'!D109+'DLX - Flows'!E110+'BLS - Additional flows'!B109</f>
        <v>6079</v>
      </c>
      <c r="K110" s="5">
        <f>'DLX - Flows'!J110+'BLS - Additional flows'!E109+'DLX - Flows'!I110+'BLS - Additional flows'!C109</f>
        <v>6074</v>
      </c>
      <c r="L110" s="5">
        <f t="shared" si="28"/>
        <v>-151</v>
      </c>
      <c r="M110" s="5">
        <f t="shared" si="23"/>
        <v>11299</v>
      </c>
      <c r="N110" s="5">
        <f t="shared" si="29"/>
        <v>0</v>
      </c>
      <c r="O110">
        <f t="shared" si="17"/>
        <v>7.3072619917608175E-2</v>
      </c>
      <c r="P110">
        <f t="shared" si="18"/>
        <v>2.1751949158094738E-2</v>
      </c>
      <c r="Q110">
        <f t="shared" si="24"/>
        <v>3.2336924887790869E-5</v>
      </c>
      <c r="R110">
        <f t="shared" si="19"/>
        <v>0.93756279303415946</v>
      </c>
      <c r="S110">
        <f t="shared" si="20"/>
        <v>1.3979250334672022</v>
      </c>
      <c r="T110">
        <f t="shared" si="21"/>
        <v>2.0137074989395664E-2</v>
      </c>
      <c r="U110">
        <f t="shared" si="22"/>
        <v>1.5404192619382492E-2</v>
      </c>
      <c r="V110">
        <f t="shared" si="25"/>
        <v>3.9315233278576139E-2</v>
      </c>
      <c r="W110">
        <f t="shared" si="26"/>
        <v>3.9282896353688347E-2</v>
      </c>
      <c r="X110">
        <f t="shared" si="27"/>
        <v>-6.177209567040081E-4</v>
      </c>
    </row>
    <row r="111" spans="1:24" x14ac:dyDescent="0.25">
      <c r="A111" s="7">
        <f>'Plumbing - EMPL Agg'!A115</f>
        <v>39814</v>
      </c>
      <c r="B111" s="5">
        <f>'DLX - EMPL'!C116</f>
        <v>12049</v>
      </c>
      <c r="C111" s="5">
        <f>'DLX - EMPL'!AS116</f>
        <v>142187</v>
      </c>
      <c r="D111" s="5">
        <f t="shared" si="16"/>
        <v>154236</v>
      </c>
      <c r="E111" s="5">
        <f>'DLX - LABOR'!C113</f>
        <v>133561</v>
      </c>
      <c r="F111" s="5">
        <f>'Plumbing - JOLTS Agg'!B115</f>
        <v>2842</v>
      </c>
      <c r="G111">
        <f>'Plumbing - JOLTS Agg'!K115</f>
        <v>4175</v>
      </c>
      <c r="H111">
        <f>'Plumbing - JOLTS Agg'!BM115-'Plumbing - JOLTS Agg'!AU115</f>
        <v>2953</v>
      </c>
      <c r="I111">
        <f>'Plumbing - JOLTS Agg'!AU115</f>
        <v>1988</v>
      </c>
      <c r="J111" s="5">
        <f>'DLX - Flows'!H111+'BLS - Additional flows'!D110+'DLX - Flows'!E111+'BLS - Additional flows'!B110</f>
        <v>6178</v>
      </c>
      <c r="K111" s="5">
        <f>'DLX - Flows'!J111+'BLS - Additional flows'!E110+'DLX - Flows'!I111+'BLS - Additional flows'!C110</f>
        <v>6569</v>
      </c>
      <c r="L111" s="5">
        <f t="shared" si="28"/>
        <v>-375</v>
      </c>
      <c r="M111" s="5">
        <f t="shared" si="23"/>
        <v>12049</v>
      </c>
      <c r="N111" s="5">
        <f t="shared" si="29"/>
        <v>0</v>
      </c>
      <c r="O111">
        <f t="shared" si="17"/>
        <v>7.8120542545190491E-2</v>
      </c>
      <c r="P111">
        <f t="shared" si="18"/>
        <v>2.0835318871285823E-2</v>
      </c>
      <c r="Q111">
        <f t="shared" si="24"/>
        <v>-2.5286657569505971E-3</v>
      </c>
      <c r="R111">
        <f t="shared" si="19"/>
        <v>0.93933341304057338</v>
      </c>
      <c r="S111">
        <f t="shared" si="20"/>
        <v>1.4690358902181562</v>
      </c>
      <c r="T111">
        <f t="shared" si="21"/>
        <v>2.2109747605962817E-2</v>
      </c>
      <c r="U111">
        <f t="shared" si="22"/>
        <v>1.4884584571843577E-2</v>
      </c>
      <c r="V111">
        <f t="shared" si="25"/>
        <v>3.9954212394989232E-2</v>
      </c>
      <c r="W111">
        <f t="shared" si="26"/>
        <v>4.248287815193983E-2</v>
      </c>
      <c r="X111">
        <f t="shared" si="27"/>
        <v>-2.2535722259432907E-3</v>
      </c>
    </row>
    <row r="112" spans="1:24" x14ac:dyDescent="0.25">
      <c r="A112" s="7">
        <f>'Plumbing - EMPL Agg'!A116</f>
        <v>39845</v>
      </c>
      <c r="B112" s="5">
        <f>'DLX - EMPL'!C117</f>
        <v>12860</v>
      </c>
      <c r="C112" s="5">
        <f>'DLX - EMPL'!AS117</f>
        <v>141660</v>
      </c>
      <c r="D112" s="5">
        <f t="shared" si="16"/>
        <v>154520</v>
      </c>
      <c r="E112" s="5">
        <f>'DLX - LABOR'!C114</f>
        <v>132837</v>
      </c>
      <c r="F112" s="5">
        <f>'Plumbing - JOLTS Agg'!B116</f>
        <v>2794</v>
      </c>
      <c r="G112">
        <f>'Plumbing - JOLTS Agg'!K116</f>
        <v>4003</v>
      </c>
      <c r="H112">
        <f>'Plumbing - JOLTS Agg'!BM116-'Plumbing - JOLTS Agg'!AU116</f>
        <v>2809</v>
      </c>
      <c r="I112">
        <f>'Plumbing - JOLTS Agg'!AU116</f>
        <v>1921</v>
      </c>
      <c r="J112" s="5">
        <f>'DLX - Flows'!H112+'BLS - Additional flows'!D111+'DLX - Flows'!E112+'BLS - Additional flows'!B111</f>
        <v>6203</v>
      </c>
      <c r="K112" s="5">
        <f>'DLX - Flows'!J112+'BLS - Additional flows'!E111+'DLX - Flows'!I112+'BLS - Additional flows'!C111</f>
        <v>5919</v>
      </c>
      <c r="L112" s="5">
        <f t="shared" si="28"/>
        <v>200</v>
      </c>
      <c r="M112" s="5">
        <f t="shared" si="23"/>
        <v>12860</v>
      </c>
      <c r="N112" s="5">
        <f t="shared" si="29"/>
        <v>0</v>
      </c>
      <c r="O112">
        <f t="shared" si="17"/>
        <v>8.3225472430753303E-2</v>
      </c>
      <c r="P112">
        <f t="shared" si="18"/>
        <v>2.0600010322124E-2</v>
      </c>
      <c r="Q112">
        <f t="shared" si="24"/>
        <v>1.8413340594932441E-3</v>
      </c>
      <c r="R112">
        <f t="shared" si="19"/>
        <v>0.93771706903854302</v>
      </c>
      <c r="S112">
        <f t="shared" si="20"/>
        <v>1.4327129563350036</v>
      </c>
      <c r="T112">
        <f t="shared" si="21"/>
        <v>2.114621679200825E-2</v>
      </c>
      <c r="U112">
        <f t="shared" si="22"/>
        <v>1.4461332309522196E-2</v>
      </c>
      <c r="V112">
        <f t="shared" si="25"/>
        <v>4.0217588630410542E-2</v>
      </c>
      <c r="W112">
        <f t="shared" si="26"/>
        <v>3.8376254570917298E-2</v>
      </c>
      <c r="X112">
        <f t="shared" si="27"/>
        <v>1.3854993775802289E-3</v>
      </c>
    </row>
    <row r="113" spans="1:24" x14ac:dyDescent="0.25">
      <c r="A113" s="7">
        <f>'Plumbing - EMPL Agg'!A117</f>
        <v>39873</v>
      </c>
      <c r="B113" s="5">
        <f>'DLX - EMPL'!C118</f>
        <v>13389</v>
      </c>
      <c r="C113" s="5">
        <f>'DLX - EMPL'!AS118</f>
        <v>140754</v>
      </c>
      <c r="D113" s="5">
        <f t="shared" si="16"/>
        <v>154143</v>
      </c>
      <c r="E113" s="5">
        <f>'DLX - LABOR'!C115</f>
        <v>132038</v>
      </c>
      <c r="F113" s="5">
        <f>'Plumbing - JOLTS Agg'!B117</f>
        <v>2590</v>
      </c>
      <c r="G113">
        <f>'Plumbing - JOLTS Agg'!K117</f>
        <v>3814</v>
      </c>
      <c r="H113">
        <f>'Plumbing - JOLTS Agg'!BM117-'Plumbing - JOLTS Agg'!AU117</f>
        <v>2785</v>
      </c>
      <c r="I113">
        <f>'Plumbing - JOLTS Agg'!AU117</f>
        <v>1839</v>
      </c>
      <c r="J113" s="5">
        <f>'DLX - Flows'!H113+'BLS - Additional flows'!D112+'DLX - Flows'!E113+'BLS - Additional flows'!B112</f>
        <v>5922</v>
      </c>
      <c r="K113" s="5">
        <f>'DLX - Flows'!J113+'BLS - Additional flows'!E112+'DLX - Flows'!I113+'BLS - Additional flows'!C112</f>
        <v>6299</v>
      </c>
      <c r="L113" s="5">
        <f t="shared" si="28"/>
        <v>-96</v>
      </c>
      <c r="M113" s="5">
        <f t="shared" si="23"/>
        <v>13389</v>
      </c>
      <c r="N113" s="5">
        <f t="shared" si="29"/>
        <v>0</v>
      </c>
      <c r="O113">
        <f t="shared" si="17"/>
        <v>8.6860901889803624E-2</v>
      </c>
      <c r="P113">
        <f t="shared" si="18"/>
        <v>1.923819710609977E-2</v>
      </c>
      <c r="Q113">
        <f t="shared" si="24"/>
        <v>-2.4398136163603415E-3</v>
      </c>
      <c r="R113">
        <f t="shared" si="19"/>
        <v>0.93807636017448881</v>
      </c>
      <c r="S113">
        <f t="shared" si="20"/>
        <v>1.4725868725868725</v>
      </c>
      <c r="T113">
        <f t="shared" si="21"/>
        <v>2.109241279025735E-2</v>
      </c>
      <c r="U113">
        <f t="shared" si="22"/>
        <v>1.3927808661143005E-2</v>
      </c>
      <c r="V113">
        <f t="shared" si="25"/>
        <v>3.8325135904737254E-2</v>
      </c>
      <c r="W113">
        <f t="shared" si="26"/>
        <v>4.076494952109759E-2</v>
      </c>
      <c r="X113">
        <f t="shared" si="27"/>
        <v>-7.5532966257235625E-4</v>
      </c>
    </row>
    <row r="114" spans="1:24" x14ac:dyDescent="0.25">
      <c r="A114" s="7">
        <f>'Plumbing - EMPL Agg'!A118</f>
        <v>39904</v>
      </c>
      <c r="B114" s="5">
        <f>'DLX - EMPL'!C119</f>
        <v>13796</v>
      </c>
      <c r="C114" s="5">
        <f>'DLX - EMPL'!AS119</f>
        <v>140654</v>
      </c>
      <c r="D114" s="5">
        <f t="shared" si="16"/>
        <v>154450</v>
      </c>
      <c r="E114" s="5">
        <f>'DLX - LABOR'!C116</f>
        <v>131346</v>
      </c>
      <c r="F114" s="5">
        <f>'Plumbing - JOLTS Agg'!B118</f>
        <v>2315</v>
      </c>
      <c r="G114">
        <f>'Plumbing - JOLTS Agg'!K118</f>
        <v>3900</v>
      </c>
      <c r="H114">
        <f>'Plumbing - JOLTS Agg'!BM118-'Plumbing - JOLTS Agg'!AU118</f>
        <v>2926</v>
      </c>
      <c r="I114">
        <f>'Plumbing - JOLTS Agg'!AU118</f>
        <v>1749</v>
      </c>
      <c r="J114" s="5">
        <f>'DLX - Flows'!H114+'BLS - Additional flows'!D113+'DLX - Flows'!E114+'BLS - Additional flows'!B113</f>
        <v>6443</v>
      </c>
      <c r="K114" s="5">
        <f>'DLX - Flows'!J114+'BLS - Additional flows'!E113+'DLX - Flows'!I114+'BLS - Additional flows'!C113</f>
        <v>6136</v>
      </c>
      <c r="L114" s="5">
        <f t="shared" si="28"/>
        <v>675</v>
      </c>
      <c r="M114" s="5">
        <f t="shared" si="23"/>
        <v>13796</v>
      </c>
      <c r="N114" s="5">
        <f t="shared" si="29"/>
        <v>0</v>
      </c>
      <c r="O114">
        <f t="shared" si="17"/>
        <v>8.9323405632890901E-2</v>
      </c>
      <c r="P114">
        <f t="shared" si="18"/>
        <v>1.7319936256649283E-2</v>
      </c>
      <c r="Q114">
        <f t="shared" si="24"/>
        <v>1.9916570976301227E-3</v>
      </c>
      <c r="R114">
        <f t="shared" si="19"/>
        <v>0.93382342485816261</v>
      </c>
      <c r="S114">
        <f t="shared" si="20"/>
        <v>1.6846652267818574</v>
      </c>
      <c r="T114">
        <f t="shared" si="21"/>
        <v>2.2277039270324182E-2</v>
      </c>
      <c r="U114">
        <f t="shared" si="22"/>
        <v>1.3315974601434379E-2</v>
      </c>
      <c r="V114">
        <f t="shared" si="25"/>
        <v>4.1798849120621762E-2</v>
      </c>
      <c r="W114">
        <f t="shared" si="26"/>
        <v>3.9807192022991635E-2</v>
      </c>
      <c r="X114">
        <f t="shared" si="27"/>
        <v>4.2059195475794651E-3</v>
      </c>
    </row>
    <row r="115" spans="1:24" x14ac:dyDescent="0.25">
      <c r="A115" s="7">
        <f>'Plumbing - EMPL Agg'!A119</f>
        <v>39934</v>
      </c>
      <c r="B115" s="5">
        <f>'DLX - EMPL'!C120</f>
        <v>14505</v>
      </c>
      <c r="C115" s="5">
        <f>'DLX - EMPL'!AS120</f>
        <v>140294</v>
      </c>
      <c r="D115" s="5">
        <f t="shared" si="16"/>
        <v>154799</v>
      </c>
      <c r="E115" s="5">
        <f>'DLX - LABOR'!C117</f>
        <v>130985</v>
      </c>
      <c r="F115" s="5">
        <f>'Plumbing - JOLTS Agg'!B119</f>
        <v>2409</v>
      </c>
      <c r="G115">
        <f>'Plumbing - JOLTS Agg'!K119</f>
        <v>3812</v>
      </c>
      <c r="H115">
        <f>'Plumbing - JOLTS Agg'!BM119-'Plumbing - JOLTS Agg'!AU119</f>
        <v>2507</v>
      </c>
      <c r="I115">
        <f>'Plumbing - JOLTS Agg'!AU119</f>
        <v>1745</v>
      </c>
      <c r="J115" s="5">
        <f>'DLX - Flows'!H115+'BLS - Additional flows'!D114+'DLX - Flows'!E115+'BLS - Additional flows'!B114</f>
        <v>6383</v>
      </c>
      <c r="K115" s="5">
        <f>'DLX - Flows'!J115+'BLS - Additional flows'!E114+'DLX - Flows'!I115+'BLS - Additional flows'!C114</f>
        <v>6034</v>
      </c>
      <c r="L115" s="5">
        <f t="shared" si="28"/>
        <v>80</v>
      </c>
      <c r="M115" s="5">
        <f t="shared" si="23"/>
        <v>14505</v>
      </c>
      <c r="N115" s="5">
        <f t="shared" si="29"/>
        <v>0</v>
      </c>
      <c r="O115">
        <f t="shared" si="17"/>
        <v>9.370215569868022E-2</v>
      </c>
      <c r="P115">
        <f t="shared" si="18"/>
        <v>1.8059283026223068E-2</v>
      </c>
      <c r="Q115">
        <f t="shared" si="24"/>
        <v>2.2596309485270315E-3</v>
      </c>
      <c r="R115">
        <f t="shared" si="19"/>
        <v>0.93364648523814275</v>
      </c>
      <c r="S115">
        <f t="shared" si="20"/>
        <v>1.5823993358239934</v>
      </c>
      <c r="T115">
        <f t="shared" si="21"/>
        <v>1.9139596136962249E-2</v>
      </c>
      <c r="U115">
        <f t="shared" si="22"/>
        <v>1.332213612245677E-2</v>
      </c>
      <c r="V115">
        <f t="shared" si="25"/>
        <v>4.1327290385237941E-2</v>
      </c>
      <c r="W115">
        <f t="shared" si="26"/>
        <v>3.9067659436710908E-2</v>
      </c>
      <c r="X115">
        <f t="shared" si="27"/>
        <v>7.1096449443313822E-6</v>
      </c>
    </row>
    <row r="116" spans="1:24" x14ac:dyDescent="0.25">
      <c r="A116" s="7">
        <f>'Plumbing - EMPL Agg'!A120</f>
        <v>39965</v>
      </c>
      <c r="B116" s="5">
        <f>'DLX - EMPL'!C121</f>
        <v>14727</v>
      </c>
      <c r="C116" s="5">
        <f>'DLX - EMPL'!AS121</f>
        <v>140003</v>
      </c>
      <c r="D116" s="5">
        <f t="shared" si="16"/>
        <v>154730</v>
      </c>
      <c r="E116" s="5">
        <f>'DLX - LABOR'!C118</f>
        <v>130503</v>
      </c>
      <c r="F116" s="5">
        <f>'Plumbing - JOLTS Agg'!B120</f>
        <v>2391</v>
      </c>
      <c r="G116">
        <f>'Plumbing - JOLTS Agg'!K120</f>
        <v>3679</v>
      </c>
      <c r="H116">
        <f>'Plumbing - JOLTS Agg'!BM120-'Plumbing - JOLTS Agg'!AU120</f>
        <v>2428</v>
      </c>
      <c r="I116">
        <f>'Plumbing - JOLTS Agg'!AU120</f>
        <v>1750</v>
      </c>
      <c r="J116" s="5">
        <f>'DLX - Flows'!H116+'BLS - Additional flows'!D115+'DLX - Flows'!E116+'BLS - Additional flows'!B115</f>
        <v>6147</v>
      </c>
      <c r="K116" s="5">
        <f>'DLX - Flows'!J116+'BLS - Additional flows'!E115+'DLX - Flows'!I116+'BLS - Additional flows'!C115</f>
        <v>6216</v>
      </c>
      <c r="L116" s="5">
        <f t="shared" si="28"/>
        <v>208</v>
      </c>
      <c r="M116" s="5">
        <f t="shared" si="23"/>
        <v>14727</v>
      </c>
      <c r="N116" s="5">
        <f t="shared" si="29"/>
        <v>0</v>
      </c>
      <c r="O116">
        <f t="shared" si="17"/>
        <v>9.5178698377819421E-2</v>
      </c>
      <c r="P116">
        <f t="shared" si="18"/>
        <v>1.7991782924737007E-2</v>
      </c>
      <c r="Q116">
        <f t="shared" si="24"/>
        <v>-4.4573931356145714E-4</v>
      </c>
      <c r="R116">
        <f t="shared" si="19"/>
        <v>0.93214431119333152</v>
      </c>
      <c r="S116">
        <f t="shared" si="20"/>
        <v>1.5386867419489754</v>
      </c>
      <c r="T116">
        <f t="shared" si="21"/>
        <v>1.8604936284989618E-2</v>
      </c>
      <c r="U116">
        <f t="shared" si="22"/>
        <v>1.3409653417929089E-2</v>
      </c>
      <c r="V116">
        <f t="shared" si="25"/>
        <v>3.9709558847279378E-2</v>
      </c>
      <c r="W116">
        <f t="shared" si="26"/>
        <v>4.0155298160840833E-2</v>
      </c>
      <c r="X116">
        <f t="shared" si="27"/>
        <v>1.3614267181775411E-3</v>
      </c>
    </row>
    <row r="117" spans="1:24" x14ac:dyDescent="0.25">
      <c r="A117" s="7">
        <f>'Plumbing - EMPL Agg'!A121</f>
        <v>39995</v>
      </c>
      <c r="B117" s="5">
        <f>'DLX - EMPL'!C122</f>
        <v>14646</v>
      </c>
      <c r="C117" s="5">
        <f>'DLX - EMPL'!AS122</f>
        <v>139891</v>
      </c>
      <c r="D117" s="5">
        <f t="shared" si="16"/>
        <v>154537</v>
      </c>
      <c r="E117" s="5">
        <f>'DLX - LABOR'!C119</f>
        <v>130164</v>
      </c>
      <c r="F117" s="5">
        <f>'Plumbing - JOLTS Agg'!B121</f>
        <v>2186</v>
      </c>
      <c r="G117">
        <f>'Plumbing - JOLTS Agg'!K121</f>
        <v>3819</v>
      </c>
      <c r="H117">
        <f>'Plumbing - JOLTS Agg'!BM121-'Plumbing - JOLTS Agg'!AU121</f>
        <v>2517</v>
      </c>
      <c r="I117">
        <f>'Plumbing - JOLTS Agg'!AU121</f>
        <v>1690</v>
      </c>
      <c r="J117" s="5">
        <f>'DLX - Flows'!H117+'BLS - Additional flows'!D116+'DLX - Flows'!E117+'BLS - Additional flows'!B116</f>
        <v>6189</v>
      </c>
      <c r="K117" s="5">
        <f>'DLX - Flows'!J117+'BLS - Additional flows'!E116+'DLX - Flows'!I117+'BLS - Additional flows'!C116</f>
        <v>6382</v>
      </c>
      <c r="L117" s="5">
        <f t="shared" si="28"/>
        <v>276</v>
      </c>
      <c r="M117" s="5">
        <f t="shared" si="23"/>
        <v>14646</v>
      </c>
      <c r="N117" s="5">
        <f t="shared" si="29"/>
        <v>0</v>
      </c>
      <c r="O117">
        <f t="shared" si="17"/>
        <v>9.4773419957680044E-2</v>
      </c>
      <c r="P117">
        <f t="shared" si="18"/>
        <v>1.6516811484699662E-2</v>
      </c>
      <c r="Q117">
        <f t="shared" si="24"/>
        <v>-1.2473340657920247E-3</v>
      </c>
      <c r="R117">
        <f t="shared" si="19"/>
        <v>0.93046729239193371</v>
      </c>
      <c r="S117">
        <f t="shared" si="20"/>
        <v>1.7470265324794145</v>
      </c>
      <c r="T117">
        <f t="shared" si="21"/>
        <v>1.9337143910758733E-2</v>
      </c>
      <c r="U117">
        <f t="shared" si="22"/>
        <v>1.2983620663163394E-2</v>
      </c>
      <c r="V117">
        <f t="shared" si="25"/>
        <v>3.999870742583856E-2</v>
      </c>
      <c r="W117">
        <f t="shared" si="26"/>
        <v>4.1246041491630581E-2</v>
      </c>
      <c r="X117">
        <f t="shared" si="27"/>
        <v>1.6213938272751297E-3</v>
      </c>
    </row>
    <row r="118" spans="1:24" x14ac:dyDescent="0.25">
      <c r="A118" s="7">
        <f>'Plumbing - EMPL Agg'!A122</f>
        <v>40026</v>
      </c>
      <c r="B118" s="5">
        <f>'DLX - EMPL'!C123</f>
        <v>14861</v>
      </c>
      <c r="C118" s="5">
        <f>'DLX - EMPL'!AS123</f>
        <v>139458</v>
      </c>
      <c r="D118" s="5">
        <f t="shared" si="16"/>
        <v>154319</v>
      </c>
      <c r="E118" s="5">
        <f>'DLX - LABOR'!C120</f>
        <v>129933</v>
      </c>
      <c r="F118" s="5">
        <f>'Plumbing - JOLTS Agg'!B122</f>
        <v>2268</v>
      </c>
      <c r="G118">
        <f>'Plumbing - JOLTS Agg'!K122</f>
        <v>3788</v>
      </c>
      <c r="H118">
        <f>'Plumbing - JOLTS Agg'!BM122-'Plumbing - JOLTS Agg'!AU122</f>
        <v>2400</v>
      </c>
      <c r="I118">
        <f>'Plumbing - JOLTS Agg'!AU122</f>
        <v>1689</v>
      </c>
      <c r="J118" s="5">
        <f>'DLX - Flows'!H118+'BLS - Additional flows'!D117+'DLX - Flows'!E118+'BLS - Additional flows'!B117</f>
        <v>6460</v>
      </c>
      <c r="K118" s="5">
        <f>'DLX - Flows'!J118+'BLS - Additional flows'!E117+'DLX - Flows'!I118+'BLS - Additional flows'!C117</f>
        <v>6678</v>
      </c>
      <c r="L118" s="5">
        <f t="shared" si="28"/>
        <v>-132</v>
      </c>
      <c r="M118" s="5">
        <f t="shared" si="23"/>
        <v>14861</v>
      </c>
      <c r="N118" s="5">
        <f t="shared" si="29"/>
        <v>0</v>
      </c>
      <c r="O118">
        <f t="shared" si="17"/>
        <v>9.6300520350702121E-2</v>
      </c>
      <c r="P118">
        <f t="shared" si="18"/>
        <v>1.7155694737558718E-2</v>
      </c>
      <c r="Q118">
        <f t="shared" si="24"/>
        <v>-1.4106654069899118E-3</v>
      </c>
      <c r="R118">
        <f t="shared" si="19"/>
        <v>0.93169986662651116</v>
      </c>
      <c r="S118">
        <f t="shared" si="20"/>
        <v>1.6701940035273368</v>
      </c>
      <c r="T118">
        <f t="shared" si="21"/>
        <v>1.8471058160744385E-2</v>
      </c>
      <c r="U118">
        <f t="shared" si="22"/>
        <v>1.299900718062386E-2</v>
      </c>
      <c r="V118">
        <f t="shared" si="25"/>
        <v>4.1802286830985462E-2</v>
      </c>
      <c r="W118">
        <f t="shared" si="26"/>
        <v>4.3212952237975374E-2</v>
      </c>
      <c r="X118">
        <f t="shared" si="27"/>
        <v>-1.4439813855072878E-3</v>
      </c>
    </row>
    <row r="119" spans="1:24" x14ac:dyDescent="0.25">
      <c r="A119" s="7">
        <f>'Plumbing - EMPL Agg'!A123</f>
        <v>40057</v>
      </c>
      <c r="B119" s="5">
        <f>'DLX - EMPL'!C124</f>
        <v>15012</v>
      </c>
      <c r="C119" s="5">
        <f>'DLX - EMPL'!AS124</f>
        <v>138775</v>
      </c>
      <c r="D119" s="5">
        <f t="shared" si="16"/>
        <v>153787</v>
      </c>
      <c r="E119" s="5">
        <f>'DLX - LABOR'!C121</f>
        <v>129734</v>
      </c>
      <c r="F119" s="5">
        <f>'Plumbing - JOLTS Agg'!B123</f>
        <v>2487</v>
      </c>
      <c r="G119">
        <f>'Plumbing - JOLTS Agg'!K123</f>
        <v>3885</v>
      </c>
      <c r="H119">
        <f>'Plumbing - JOLTS Agg'!BM123-'Plumbing - JOLTS Agg'!AU123</f>
        <v>2458</v>
      </c>
      <c r="I119">
        <f>'Plumbing - JOLTS Agg'!AU123</f>
        <v>1605</v>
      </c>
      <c r="J119" s="5">
        <f>'DLX - Flows'!H119+'BLS - Additional flows'!D118+'DLX - Flows'!E119+'BLS - Additional flows'!B118</f>
        <v>5994</v>
      </c>
      <c r="K119" s="5">
        <f>'DLX - Flows'!J119+'BLS - Additional flows'!E118+'DLX - Flows'!I119+'BLS - Additional flows'!C118</f>
        <v>6526</v>
      </c>
      <c r="L119" s="5">
        <f t="shared" si="28"/>
        <v>-505</v>
      </c>
      <c r="M119" s="5">
        <f t="shared" si="23"/>
        <v>15012</v>
      </c>
      <c r="N119" s="5">
        <f t="shared" si="29"/>
        <v>0</v>
      </c>
      <c r="O119">
        <f t="shared" si="17"/>
        <v>9.7615533172504834E-2</v>
      </c>
      <c r="P119">
        <f t="shared" si="18"/>
        <v>1.8809417566044727E-2</v>
      </c>
      <c r="Q119">
        <f t="shared" si="24"/>
        <v>-3.4474044025687052E-3</v>
      </c>
      <c r="R119">
        <f t="shared" si="19"/>
        <v>0.93485137813006669</v>
      </c>
      <c r="S119">
        <f t="shared" si="20"/>
        <v>1.5621230398069963</v>
      </c>
      <c r="T119">
        <f t="shared" si="21"/>
        <v>1.8946459679035566E-2</v>
      </c>
      <c r="U119">
        <f t="shared" si="22"/>
        <v>1.2371467772519155E-2</v>
      </c>
      <c r="V119">
        <f t="shared" si="25"/>
        <v>3.8841620280069204E-2</v>
      </c>
      <c r="W119">
        <f t="shared" si="26"/>
        <v>4.2289024682637913E-2</v>
      </c>
      <c r="X119">
        <f t="shared" si="27"/>
        <v>-3.470578955671242E-3</v>
      </c>
    </row>
    <row r="120" spans="1:24" x14ac:dyDescent="0.25">
      <c r="A120" s="7">
        <f>'Plumbing - EMPL Agg'!A124</f>
        <v>40087</v>
      </c>
      <c r="B120" s="5">
        <f>'DLX - EMPL'!C125</f>
        <v>15421</v>
      </c>
      <c r="C120" s="5">
        <f>'DLX - EMPL'!AS125</f>
        <v>138401</v>
      </c>
      <c r="D120" s="5">
        <f t="shared" si="16"/>
        <v>153822</v>
      </c>
      <c r="E120" s="5">
        <f>'DLX - LABOR'!C122</f>
        <v>129532</v>
      </c>
      <c r="F120" s="5">
        <f>'Plumbing - JOLTS Agg'!B124</f>
        <v>2400</v>
      </c>
      <c r="G120">
        <f>'Plumbing - JOLTS Agg'!K124</f>
        <v>3728</v>
      </c>
      <c r="H120">
        <f>'Plumbing - JOLTS Agg'!BM124-'Plumbing - JOLTS Agg'!AU124</f>
        <v>2280</v>
      </c>
      <c r="I120">
        <f>'Plumbing - JOLTS Agg'!AU124</f>
        <v>1653</v>
      </c>
      <c r="J120" s="5">
        <f>'DLX - Flows'!H120+'BLS - Additional flows'!D119+'DLX - Flows'!E120+'BLS - Additional flows'!B119</f>
        <v>6398</v>
      </c>
      <c r="K120" s="5">
        <f>'DLX - Flows'!J120+'BLS - Additional flows'!E119+'DLX - Flows'!I120+'BLS - Additional flows'!C119</f>
        <v>6363</v>
      </c>
      <c r="L120" s="5">
        <f t="shared" si="28"/>
        <v>-169</v>
      </c>
      <c r="M120" s="5">
        <f t="shared" si="23"/>
        <v>15421</v>
      </c>
      <c r="N120" s="5">
        <f t="shared" si="29"/>
        <v>0</v>
      </c>
      <c r="O120">
        <f t="shared" si="17"/>
        <v>0.10025223960161746</v>
      </c>
      <c r="P120">
        <f t="shared" si="18"/>
        <v>1.819118940060031E-2</v>
      </c>
      <c r="Q120">
        <f t="shared" si="24"/>
        <v>2.2758750739659399E-4</v>
      </c>
      <c r="R120">
        <f t="shared" si="19"/>
        <v>0.93591809307736218</v>
      </c>
      <c r="S120">
        <f t="shared" si="20"/>
        <v>1.5533333333333332</v>
      </c>
      <c r="T120">
        <f t="shared" si="21"/>
        <v>1.7601828119692429E-2</v>
      </c>
      <c r="U120">
        <f t="shared" si="22"/>
        <v>1.2761325386777012E-2</v>
      </c>
      <c r="V120">
        <f t="shared" si="25"/>
        <v>4.1602996352097382E-2</v>
      </c>
      <c r="W120">
        <f t="shared" si="26"/>
        <v>4.1375408844700791E-2</v>
      </c>
      <c r="X120">
        <f t="shared" si="27"/>
        <v>-1.2394163213835345E-3</v>
      </c>
    </row>
    <row r="121" spans="1:24" x14ac:dyDescent="0.25">
      <c r="A121" s="7">
        <f>'Plumbing - EMPL Agg'!A125</f>
        <v>40118</v>
      </c>
      <c r="B121" s="5">
        <f>'DLX - EMPL'!C126</f>
        <v>15227</v>
      </c>
      <c r="C121" s="5">
        <f>'DLX - EMPL'!AS126</f>
        <v>138607</v>
      </c>
      <c r="D121" s="5">
        <f t="shared" si="16"/>
        <v>153834</v>
      </c>
      <c r="E121" s="5">
        <f>'DLX - LABOR'!C123</f>
        <v>129490</v>
      </c>
      <c r="F121" s="5">
        <f>'Plumbing - JOLTS Agg'!B125</f>
        <v>2392</v>
      </c>
      <c r="G121">
        <f>'Plumbing - JOLTS Agg'!K125</f>
        <v>3952</v>
      </c>
      <c r="H121">
        <f>'Plumbing - JOLTS Agg'!BM125-'Plumbing - JOLTS Agg'!AU125</f>
        <v>2140</v>
      </c>
      <c r="I121">
        <f>'Plumbing - JOLTS Agg'!AU125</f>
        <v>1766</v>
      </c>
      <c r="J121" s="5">
        <f>'DLX - Flows'!H121+'BLS - Additional flows'!D120+'DLX - Flows'!E121+'BLS - Additional flows'!B120</f>
        <v>6285</v>
      </c>
      <c r="K121" s="5">
        <f>'DLX - Flows'!J121+'BLS - Additional flows'!E120+'DLX - Flows'!I121+'BLS - Additional flows'!C120</f>
        <v>6273</v>
      </c>
      <c r="L121" s="5">
        <f t="shared" si="28"/>
        <v>160</v>
      </c>
      <c r="M121" s="5">
        <f t="shared" si="23"/>
        <v>15227</v>
      </c>
      <c r="N121" s="5">
        <f t="shared" si="29"/>
        <v>0</v>
      </c>
      <c r="O121">
        <f t="shared" si="17"/>
        <v>9.8983319682254892E-2</v>
      </c>
      <c r="P121">
        <f t="shared" si="18"/>
        <v>1.8137425880711544E-2</v>
      </c>
      <c r="Q121">
        <f t="shared" si="24"/>
        <v>7.8012247922923901E-5</v>
      </c>
      <c r="R121">
        <f t="shared" si="19"/>
        <v>0.9342241012358683</v>
      </c>
      <c r="S121">
        <f t="shared" si="20"/>
        <v>1.6521739130434783</v>
      </c>
      <c r="T121">
        <f t="shared" si="21"/>
        <v>1.6526372692872035E-2</v>
      </c>
      <c r="U121">
        <f t="shared" si="22"/>
        <v>1.3638118773650475E-2</v>
      </c>
      <c r="V121">
        <f t="shared" si="25"/>
        <v>4.0858914849631389E-2</v>
      </c>
      <c r="W121">
        <f t="shared" si="26"/>
        <v>4.0780902601708469E-2</v>
      </c>
      <c r="X121">
        <f t="shared" si="27"/>
        <v>1.7918945672357857E-3</v>
      </c>
    </row>
    <row r="122" spans="1:24" x14ac:dyDescent="0.25">
      <c r="A122" s="7">
        <f>'Plumbing - EMPL Agg'!A126</f>
        <v>40148</v>
      </c>
      <c r="B122" s="5">
        <f>'DLX - EMPL'!C127</f>
        <v>15124</v>
      </c>
      <c r="C122" s="5">
        <f>'DLX - EMPL'!AS127</f>
        <v>137968</v>
      </c>
      <c r="D122" s="5">
        <f t="shared" si="16"/>
        <v>153092</v>
      </c>
      <c r="E122" s="5">
        <f>'DLX - LABOR'!C124</f>
        <v>129319</v>
      </c>
      <c r="F122" s="5">
        <f>'Plumbing - JOLTS Agg'!B126</f>
        <v>2432</v>
      </c>
      <c r="G122">
        <f>'Plumbing - JOLTS Agg'!K126</f>
        <v>3831</v>
      </c>
      <c r="H122">
        <f>'Plumbing - JOLTS Agg'!BM126-'Plumbing - JOLTS Agg'!AU126</f>
        <v>2242</v>
      </c>
      <c r="I122">
        <f>'Plumbing - JOLTS Agg'!AU126</f>
        <v>1689</v>
      </c>
      <c r="J122" s="5">
        <f>'DLX - Flows'!H122+'BLS - Additional flows'!D121+'DLX - Flows'!E122+'BLS - Additional flows'!B121</f>
        <v>6085</v>
      </c>
      <c r="K122" s="5">
        <f>'DLX - Flows'!J122+'BLS - Additional flows'!E121+'DLX - Flows'!I122+'BLS - Additional flows'!C121</f>
        <v>6827</v>
      </c>
      <c r="L122" s="5">
        <f t="shared" si="28"/>
        <v>-539</v>
      </c>
      <c r="M122" s="5">
        <f t="shared" si="23"/>
        <v>15124</v>
      </c>
      <c r="N122" s="5">
        <f t="shared" si="29"/>
        <v>0</v>
      </c>
      <c r="O122">
        <f t="shared" si="17"/>
        <v>9.8790269903064817E-2</v>
      </c>
      <c r="P122">
        <f t="shared" si="18"/>
        <v>1.8459062929313628E-2</v>
      </c>
      <c r="Q122">
        <f t="shared" si="24"/>
        <v>-4.8233810471027209E-3</v>
      </c>
      <c r="R122">
        <f t="shared" si="19"/>
        <v>0.9373115505044648</v>
      </c>
      <c r="S122">
        <f t="shared" si="20"/>
        <v>1.5752467105263157</v>
      </c>
      <c r="T122">
        <f t="shared" si="21"/>
        <v>1.7336972911946427E-2</v>
      </c>
      <c r="U122">
        <f t="shared" si="22"/>
        <v>1.3060725802086314E-2</v>
      </c>
      <c r="V122">
        <f t="shared" si="25"/>
        <v>3.9555624894366655E-2</v>
      </c>
      <c r="W122">
        <f t="shared" si="26"/>
        <v>4.4379005941469374E-2</v>
      </c>
      <c r="X122">
        <f t="shared" si="27"/>
        <v>-3.3764528487017246E-3</v>
      </c>
    </row>
    <row r="123" spans="1:24" x14ac:dyDescent="0.25">
      <c r="A123" s="7">
        <f>'Plumbing - EMPL Agg'!A127</f>
        <v>40179</v>
      </c>
      <c r="B123" s="5">
        <f>'DLX - EMPL'!C128</f>
        <v>14953</v>
      </c>
      <c r="C123" s="5">
        <f>'DLX - EMPL'!AS128</f>
        <v>138500</v>
      </c>
      <c r="D123" s="5">
        <f t="shared" si="16"/>
        <v>153453</v>
      </c>
      <c r="E123" s="5">
        <f>'DLX - LABOR'!C125</f>
        <v>129279</v>
      </c>
      <c r="F123" s="5">
        <f>'Plumbing - JOLTS Agg'!B127</f>
        <v>2728</v>
      </c>
      <c r="G123">
        <f>'Plumbing - JOLTS Agg'!K127</f>
        <v>3844</v>
      </c>
      <c r="H123">
        <f>'Plumbing - JOLTS Agg'!BM127-'Plumbing - JOLTS Agg'!AU127</f>
        <v>2170</v>
      </c>
      <c r="I123">
        <f>'Plumbing - JOLTS Agg'!AU127</f>
        <v>1700</v>
      </c>
      <c r="J123" s="5">
        <f>'DLX - Flows'!H123+'BLS - Additional flows'!D122+'DLX - Flows'!E123+'BLS - Additional flows'!B122</f>
        <v>6821</v>
      </c>
      <c r="K123" s="5">
        <f>'DLX - Flows'!J123+'BLS - Additional flows'!E122+'DLX - Flows'!I123+'BLS - Additional flows'!C122</f>
        <v>6460</v>
      </c>
      <c r="L123" s="5">
        <f t="shared" si="28"/>
        <v>558</v>
      </c>
      <c r="M123" s="5">
        <f t="shared" si="23"/>
        <v>14953</v>
      </c>
      <c r="N123" s="5">
        <f t="shared" si="29"/>
        <v>0</v>
      </c>
      <c r="O123">
        <f t="shared" si="17"/>
        <v>9.7443516907457006E-2</v>
      </c>
      <c r="P123">
        <f t="shared" si="18"/>
        <v>2.0665570765186693E-2</v>
      </c>
      <c r="Q123">
        <f t="shared" si="24"/>
        <v>2.3580592062289341E-3</v>
      </c>
      <c r="R123">
        <f t="shared" si="19"/>
        <v>0.93342238267148014</v>
      </c>
      <c r="S123">
        <f t="shared" si="20"/>
        <v>1.4090909090909092</v>
      </c>
      <c r="T123">
        <f t="shared" si="21"/>
        <v>1.6785402114805961E-2</v>
      </c>
      <c r="U123">
        <f t="shared" si="22"/>
        <v>1.3149854191322643E-2</v>
      </c>
      <c r="V123">
        <f t="shared" si="25"/>
        <v>4.4554908159799338E-2</v>
      </c>
      <c r="W123">
        <f t="shared" si="26"/>
        <v>4.2196848953570405E-2</v>
      </c>
      <c r="X123">
        <f t="shared" si="27"/>
        <v>4.145888901774324E-3</v>
      </c>
    </row>
    <row r="124" spans="1:24" x14ac:dyDescent="0.25">
      <c r="A124" s="7">
        <f>'Plumbing - EMPL Agg'!A128</f>
        <v>40210</v>
      </c>
      <c r="B124" s="5">
        <f>'DLX - EMPL'!C129</f>
        <v>15039</v>
      </c>
      <c r="C124" s="5">
        <f>'DLX - EMPL'!AS129</f>
        <v>138665</v>
      </c>
      <c r="D124" s="5">
        <f t="shared" si="16"/>
        <v>153704</v>
      </c>
      <c r="E124" s="5">
        <f>'DLX - LABOR'!C126</f>
        <v>129244</v>
      </c>
      <c r="F124" s="5">
        <f>'Plumbing - JOLTS Agg'!B128</f>
        <v>2571</v>
      </c>
      <c r="G124">
        <f>'Plumbing - JOLTS Agg'!K128</f>
        <v>3833</v>
      </c>
      <c r="H124">
        <f>'Plumbing - JOLTS Agg'!BM128-'Plumbing - JOLTS Agg'!AU128</f>
        <v>2122</v>
      </c>
      <c r="I124">
        <f>'Plumbing - JOLTS Agg'!AU128</f>
        <v>1780</v>
      </c>
      <c r="J124" s="5">
        <f>'DLX - Flows'!H124+'BLS - Additional flows'!D123+'DLX - Flows'!E124+'BLS - Additional flows'!B123</f>
        <v>6609</v>
      </c>
      <c r="K124" s="5">
        <f>'DLX - Flows'!J124+'BLS - Additional flows'!E123+'DLX - Flows'!I124+'BLS - Additional flows'!C123</f>
        <v>6358</v>
      </c>
      <c r="L124" s="5">
        <f t="shared" si="28"/>
        <v>234</v>
      </c>
      <c r="M124" s="5">
        <f t="shared" si="23"/>
        <v>15039</v>
      </c>
      <c r="N124" s="5">
        <f t="shared" si="29"/>
        <v>0</v>
      </c>
      <c r="O124">
        <f t="shared" si="17"/>
        <v>9.7843907770780197E-2</v>
      </c>
      <c r="P124">
        <f t="shared" si="18"/>
        <v>1.9504608731934908E-2</v>
      </c>
      <c r="Q124">
        <f t="shared" si="24"/>
        <v>1.635679980189374E-3</v>
      </c>
      <c r="R124">
        <f t="shared" si="19"/>
        <v>0.93205927955864853</v>
      </c>
      <c r="S124">
        <f t="shared" si="20"/>
        <v>1.4908595877090627</v>
      </c>
      <c r="T124">
        <f t="shared" si="21"/>
        <v>1.641855714772059E-2</v>
      </c>
      <c r="U124">
        <f t="shared" si="22"/>
        <v>1.3772399492432917E-2</v>
      </c>
      <c r="V124">
        <f t="shared" si="25"/>
        <v>4.3068561709448498E-2</v>
      </c>
      <c r="W124">
        <f t="shared" si="26"/>
        <v>4.1432881729259123E-2</v>
      </c>
      <c r="X124">
        <f t="shared" si="27"/>
        <v>1.4440433212996391E-3</v>
      </c>
    </row>
    <row r="125" spans="1:24" x14ac:dyDescent="0.25">
      <c r="A125" s="7">
        <f>'Plumbing - EMPL Agg'!A129</f>
        <v>40238</v>
      </c>
      <c r="B125" s="5">
        <f>'DLX - EMPL'!C130</f>
        <v>15128</v>
      </c>
      <c r="C125" s="5">
        <f>'DLX - EMPL'!AS130</f>
        <v>138836</v>
      </c>
      <c r="D125" s="5">
        <f t="shared" si="16"/>
        <v>153964</v>
      </c>
      <c r="E125" s="5">
        <f>'DLX - LABOR'!C127</f>
        <v>129433</v>
      </c>
      <c r="F125" s="5">
        <f>'Plumbing - JOLTS Agg'!B129</f>
        <v>2669</v>
      </c>
      <c r="G125">
        <f>'Plumbing - JOLTS Agg'!K129</f>
        <v>4244</v>
      </c>
      <c r="H125">
        <f>'Plumbing - JOLTS Agg'!BM129-'Plumbing - JOLTS Agg'!AU129</f>
        <v>2191</v>
      </c>
      <c r="I125">
        <f>'Plumbing - JOLTS Agg'!AU129</f>
        <v>1815</v>
      </c>
      <c r="J125" s="5">
        <f>'DLX - Flows'!H125+'BLS - Additional flows'!D124+'DLX - Flows'!E125+'BLS - Additional flows'!B124</f>
        <v>6867</v>
      </c>
      <c r="K125" s="5">
        <f>'DLX - Flows'!J125+'BLS - Additional flows'!E124+'DLX - Flows'!I125+'BLS - Additional flows'!C124</f>
        <v>6607</v>
      </c>
      <c r="L125" s="5">
        <f t="shared" si="28"/>
        <v>-67</v>
      </c>
      <c r="M125" s="5">
        <f t="shared" si="23"/>
        <v>15128</v>
      </c>
      <c r="N125" s="5">
        <f t="shared" si="29"/>
        <v>0</v>
      </c>
      <c r="O125">
        <f t="shared" si="17"/>
        <v>9.8256735340728998E-2</v>
      </c>
      <c r="P125">
        <f t="shared" si="18"/>
        <v>2.0204084722411472E-2</v>
      </c>
      <c r="Q125">
        <f t="shared" si="24"/>
        <v>1.6915630042158955E-3</v>
      </c>
      <c r="R125">
        <f t="shared" si="19"/>
        <v>0.93227260940966317</v>
      </c>
      <c r="S125">
        <f t="shared" si="20"/>
        <v>1.590108654926939</v>
      </c>
      <c r="T125">
        <f t="shared" si="21"/>
        <v>1.6927676867568547E-2</v>
      </c>
      <c r="U125">
        <f t="shared" si="22"/>
        <v>1.4022699002572759E-2</v>
      </c>
      <c r="V125">
        <f t="shared" si="25"/>
        <v>4.4676781345963673E-2</v>
      </c>
      <c r="W125">
        <f t="shared" si="26"/>
        <v>4.2985218341747775E-2</v>
      </c>
      <c r="X125">
        <f t="shared" si="27"/>
        <v>-1.2980925251505427E-4</v>
      </c>
    </row>
    <row r="126" spans="1:24" x14ac:dyDescent="0.25">
      <c r="A126" s="7">
        <f>'Plumbing - EMPL Agg'!A130</f>
        <v>40269</v>
      </c>
      <c r="B126" s="5">
        <f>'DLX - EMPL'!C131</f>
        <v>15221</v>
      </c>
      <c r="C126" s="5">
        <f>'DLX - EMPL'!AS131</f>
        <v>139306</v>
      </c>
      <c r="D126" s="5">
        <f t="shared" si="16"/>
        <v>154527</v>
      </c>
      <c r="E126" s="5">
        <f>'DLX - LABOR'!C128</f>
        <v>129672</v>
      </c>
      <c r="F126" s="5">
        <f>'Plumbing - JOLTS Agg'!B130</f>
        <v>3167</v>
      </c>
      <c r="G126">
        <f>'Plumbing - JOLTS Agg'!K130</f>
        <v>4099</v>
      </c>
      <c r="H126">
        <f>'Plumbing - JOLTS Agg'!BM130-'Plumbing - JOLTS Agg'!AU130</f>
        <v>2002</v>
      </c>
      <c r="I126">
        <f>'Plumbing - JOLTS Agg'!AU130</f>
        <v>1874</v>
      </c>
      <c r="J126" s="5">
        <f>'DLX - Flows'!H126+'BLS - Additional flows'!D125+'DLX - Flows'!E126+'BLS - Additional flows'!B125</f>
        <v>6840</v>
      </c>
      <c r="K126" s="5">
        <f>'DLX - Flows'!J126+'BLS - Additional flows'!E125+'DLX - Flows'!I126+'BLS - Additional flows'!C125</f>
        <v>6277</v>
      </c>
      <c r="L126" s="5">
        <f t="shared" si="28"/>
        <v>247</v>
      </c>
      <c r="M126" s="5">
        <f t="shared" si="23"/>
        <v>15221</v>
      </c>
      <c r="N126" s="5">
        <f t="shared" si="29"/>
        <v>0</v>
      </c>
      <c r="O126">
        <f t="shared" si="17"/>
        <v>9.850058565816977E-2</v>
      </c>
      <c r="P126">
        <f t="shared" si="18"/>
        <v>2.3840890100045919E-2</v>
      </c>
      <c r="Q126">
        <f t="shared" si="24"/>
        <v>3.65669896859006E-3</v>
      </c>
      <c r="R126">
        <f t="shared" si="19"/>
        <v>0.93084289262486897</v>
      </c>
      <c r="S126">
        <f t="shared" si="20"/>
        <v>1.2942848121250394</v>
      </c>
      <c r="T126">
        <f t="shared" si="21"/>
        <v>1.5438953667715466E-2</v>
      </c>
      <c r="U126">
        <f t="shared" si="22"/>
        <v>1.4451847738910482E-2</v>
      </c>
      <c r="V126">
        <f t="shared" si="25"/>
        <v>4.4425969707204284E-2</v>
      </c>
      <c r="W126">
        <f t="shared" si="26"/>
        <v>4.0769270738614222E-2</v>
      </c>
      <c r="X126">
        <f t="shared" si="27"/>
        <v>1.6638335878302458E-3</v>
      </c>
    </row>
    <row r="127" spans="1:24" x14ac:dyDescent="0.25">
      <c r="A127" s="7">
        <f>'Plumbing - EMPL Agg'!A131</f>
        <v>40299</v>
      </c>
      <c r="B127" s="5">
        <f>'DLX - EMPL'!C132</f>
        <v>14876</v>
      </c>
      <c r="C127" s="5">
        <f>'DLX - EMPL'!AS132</f>
        <v>139340</v>
      </c>
      <c r="D127" s="5">
        <f t="shared" si="16"/>
        <v>154216</v>
      </c>
      <c r="E127" s="5">
        <f>'DLX - LABOR'!C129</f>
        <v>130188</v>
      </c>
      <c r="F127" s="5">
        <f>'Plumbing - JOLTS Agg'!B131</f>
        <v>2843</v>
      </c>
      <c r="G127">
        <f>'Plumbing - JOLTS Agg'!K131</f>
        <v>4418</v>
      </c>
      <c r="H127">
        <f>'Plumbing - JOLTS Agg'!BM131-'Plumbing - JOLTS Agg'!AU131</f>
        <v>2153</v>
      </c>
      <c r="I127">
        <f>'Plumbing - JOLTS Agg'!AU131</f>
        <v>1783</v>
      </c>
      <c r="J127" s="5">
        <f>'DLX - Flows'!H127+'BLS - Additional flows'!D126+'DLX - Flows'!E127+'BLS - Additional flows'!B126</f>
        <v>6452</v>
      </c>
      <c r="K127" s="5">
        <f>'DLX - Flows'!J127+'BLS - Additional flows'!E126+'DLX - Flows'!I127+'BLS - Additional flows'!C126</f>
        <v>6763</v>
      </c>
      <c r="L127" s="5">
        <f t="shared" si="28"/>
        <v>-448</v>
      </c>
      <c r="M127" s="5">
        <f t="shared" si="23"/>
        <v>14876</v>
      </c>
      <c r="N127" s="5">
        <f t="shared" si="29"/>
        <v>0</v>
      </c>
      <c r="O127">
        <f t="shared" si="17"/>
        <v>9.646210509934118E-2</v>
      </c>
      <c r="P127">
        <f t="shared" si="18"/>
        <v>2.1370958648736008E-2</v>
      </c>
      <c r="Q127">
        <f t="shared" si="24"/>
        <v>-2.012593268490296E-3</v>
      </c>
      <c r="R127">
        <f t="shared" si="19"/>
        <v>0.93431893210851158</v>
      </c>
      <c r="S127">
        <f t="shared" si="20"/>
        <v>1.5539922616953923</v>
      </c>
      <c r="T127">
        <f t="shared" si="21"/>
        <v>1.6537622515131963E-2</v>
      </c>
      <c r="U127">
        <f t="shared" si="22"/>
        <v>1.3695578701570036E-2</v>
      </c>
      <c r="V127">
        <f t="shared" si="25"/>
        <v>4.1753221119933737E-2</v>
      </c>
      <c r="W127">
        <f t="shared" si="26"/>
        <v>4.3765814388424029E-2</v>
      </c>
      <c r="X127">
        <f t="shared" si="27"/>
        <v>-3.4600089012677125E-3</v>
      </c>
    </row>
    <row r="128" spans="1:24" x14ac:dyDescent="0.25">
      <c r="A128" s="7">
        <f>'Plumbing - EMPL Agg'!A132</f>
        <v>40330</v>
      </c>
      <c r="B128" s="5">
        <f>'DLX - EMPL'!C133</f>
        <v>14517</v>
      </c>
      <c r="C128" s="5">
        <f>'DLX - EMPL'!AS133</f>
        <v>139137</v>
      </c>
      <c r="D128" s="5">
        <f t="shared" si="16"/>
        <v>153654</v>
      </c>
      <c r="E128" s="5">
        <f>'DLX - LABOR'!C130</f>
        <v>130021</v>
      </c>
      <c r="F128" s="5">
        <f>'Plumbing - JOLTS Agg'!B132</f>
        <v>2666</v>
      </c>
      <c r="G128">
        <f>'Plumbing - JOLTS Agg'!K132</f>
        <v>4083</v>
      </c>
      <c r="H128">
        <f>'Plumbing - JOLTS Agg'!BM132-'Plumbing - JOLTS Agg'!AU132</f>
        <v>2337</v>
      </c>
      <c r="I128">
        <f>'Plumbing - JOLTS Agg'!AU132</f>
        <v>1914</v>
      </c>
      <c r="J128" s="5">
        <f>'DLX - Flows'!H128+'BLS - Additional flows'!D127+'DLX - Flows'!E128+'BLS - Additional flows'!B127</f>
        <v>6130</v>
      </c>
      <c r="K128" s="5">
        <f>'DLX - Flows'!J128+'BLS - Additional flows'!E127+'DLX - Flows'!I128+'BLS - Additional flows'!C127</f>
        <v>6692</v>
      </c>
      <c r="L128" s="5">
        <f t="shared" si="28"/>
        <v>-35</v>
      </c>
      <c r="M128" s="5">
        <f t="shared" si="23"/>
        <v>14517</v>
      </c>
      <c r="N128" s="5">
        <f t="shared" si="29"/>
        <v>0</v>
      </c>
      <c r="O128">
        <f t="shared" si="17"/>
        <v>9.4478503651060169E-2</v>
      </c>
      <c r="P128">
        <f t="shared" si="18"/>
        <v>2.0092397898814503E-2</v>
      </c>
      <c r="Q128">
        <f t="shared" si="24"/>
        <v>-3.6442392488457748E-3</v>
      </c>
      <c r="R128">
        <f t="shared" si="19"/>
        <v>0.93448184163809767</v>
      </c>
      <c r="S128">
        <f t="shared" si="20"/>
        <v>1.5315078769692423</v>
      </c>
      <c r="T128">
        <f t="shared" si="21"/>
        <v>1.7974019581452227E-2</v>
      </c>
      <c r="U128">
        <f t="shared" si="22"/>
        <v>1.4720698964013505E-2</v>
      </c>
      <c r="V128">
        <f t="shared" si="25"/>
        <v>3.9749442340613166E-2</v>
      </c>
      <c r="W128">
        <f t="shared" si="26"/>
        <v>4.3393681589458943E-2</v>
      </c>
      <c r="X128">
        <f t="shared" si="27"/>
        <v>-2.5836084397875712E-4</v>
      </c>
    </row>
    <row r="129" spans="1:24" x14ac:dyDescent="0.25">
      <c r="A129" s="7">
        <f>'Plumbing - EMPL Agg'!A133</f>
        <v>40360</v>
      </c>
      <c r="B129" s="5">
        <f>'DLX - EMPL'!C134</f>
        <v>14609</v>
      </c>
      <c r="C129" s="5">
        <f>'DLX - EMPL'!AS134</f>
        <v>139139</v>
      </c>
      <c r="D129" s="5">
        <f t="shared" si="16"/>
        <v>153748</v>
      </c>
      <c r="E129" s="5">
        <f>'DLX - LABOR'!C131</f>
        <v>129963</v>
      </c>
      <c r="F129" s="5">
        <f>'Plumbing - JOLTS Agg'!B133</f>
        <v>2919</v>
      </c>
      <c r="G129">
        <f>'Plumbing - JOLTS Agg'!K133</f>
        <v>4062</v>
      </c>
      <c r="H129">
        <f>'Plumbing - JOLTS Agg'!BM133-'Plumbing - JOLTS Agg'!AU133</f>
        <v>2342</v>
      </c>
      <c r="I129">
        <f>'Plumbing - JOLTS Agg'!AU133</f>
        <v>1822</v>
      </c>
      <c r="J129" s="5">
        <f>'DLX - Flows'!H129+'BLS - Additional flows'!D128+'DLX - Flows'!E129+'BLS - Additional flows'!B128</f>
        <v>6602</v>
      </c>
      <c r="K129" s="5">
        <f>'DLX - Flows'!J129+'BLS - Additional flows'!E128+'DLX - Flows'!I129+'BLS - Additional flows'!C128</f>
        <v>6508</v>
      </c>
      <c r="L129" s="5">
        <f t="shared" si="28"/>
        <v>104</v>
      </c>
      <c r="M129" s="5">
        <f t="shared" si="23"/>
        <v>14609</v>
      </c>
      <c r="N129" s="5">
        <f t="shared" si="29"/>
        <v>0</v>
      </c>
      <c r="O129">
        <f t="shared" si="17"/>
        <v>9.5019122199963571E-2</v>
      </c>
      <c r="P129">
        <f t="shared" si="18"/>
        <v>2.1966857813699371E-2</v>
      </c>
      <c r="Q129">
        <f t="shared" si="24"/>
        <v>6.1176409335259735E-4</v>
      </c>
      <c r="R129">
        <f t="shared" si="19"/>
        <v>0.93405155995084055</v>
      </c>
      <c r="S129">
        <f t="shared" si="20"/>
        <v>1.3915724563206577</v>
      </c>
      <c r="T129">
        <f t="shared" si="21"/>
        <v>1.8020513530774142E-2</v>
      </c>
      <c r="U129">
        <f t="shared" si="22"/>
        <v>1.4019374745119766E-2</v>
      </c>
      <c r="V129">
        <f t="shared" si="25"/>
        <v>4.2966665365040936E-2</v>
      </c>
      <c r="W129">
        <f t="shared" si="26"/>
        <v>4.2354901271688339E-2</v>
      </c>
      <c r="X129">
        <f t="shared" si="27"/>
        <v>4.3122965135082689E-4</v>
      </c>
    </row>
    <row r="130" spans="1:24" x14ac:dyDescent="0.25">
      <c r="A130" s="7">
        <f>'Plumbing - EMPL Agg'!A134</f>
        <v>40391</v>
      </c>
      <c r="B130" s="5">
        <f>'DLX - EMPL'!C135</f>
        <v>14735</v>
      </c>
      <c r="C130" s="5">
        <f>'DLX - EMPL'!AS135</f>
        <v>139338</v>
      </c>
      <c r="D130" s="5">
        <f t="shared" si="16"/>
        <v>154073</v>
      </c>
      <c r="E130" s="5">
        <f>'DLX - LABOR'!C132</f>
        <v>129912</v>
      </c>
      <c r="F130" s="5">
        <f>'Plumbing - JOLTS Agg'!B134</f>
        <v>2924</v>
      </c>
      <c r="G130">
        <f>'Plumbing - JOLTS Agg'!K134</f>
        <v>3932</v>
      </c>
      <c r="H130">
        <f>'Plumbing - JOLTS Agg'!BM134-'Plumbing - JOLTS Agg'!AU134</f>
        <v>2158</v>
      </c>
      <c r="I130">
        <f>'Plumbing - JOLTS Agg'!AU134</f>
        <v>1827</v>
      </c>
      <c r="J130" s="5">
        <f>'DLX - Flows'!H130+'BLS - Additional flows'!D129+'DLX - Flows'!E130+'BLS - Additional flows'!B129</f>
        <v>6791</v>
      </c>
      <c r="K130" s="5">
        <f>'DLX - Flows'!J130+'BLS - Additional flows'!E129+'DLX - Flows'!I130+'BLS - Additional flows'!C129</f>
        <v>6466</v>
      </c>
      <c r="L130" s="5">
        <f t="shared" si="28"/>
        <v>252</v>
      </c>
      <c r="M130" s="5">
        <f t="shared" si="23"/>
        <v>14735</v>
      </c>
      <c r="N130" s="5">
        <f t="shared" si="29"/>
        <v>0</v>
      </c>
      <c r="O130">
        <f t="shared" si="17"/>
        <v>9.5636484004335609E-2</v>
      </c>
      <c r="P130">
        <f t="shared" si="18"/>
        <v>2.2012105152217774E-2</v>
      </c>
      <c r="Q130">
        <f t="shared" si="24"/>
        <v>2.1138486354294042E-3</v>
      </c>
      <c r="R130">
        <f t="shared" si="19"/>
        <v>0.93235154803427633</v>
      </c>
      <c r="S130">
        <f t="shared" si="20"/>
        <v>1.344733242134063</v>
      </c>
      <c r="T130">
        <f t="shared" si="21"/>
        <v>1.6611244534761992E-2</v>
      </c>
      <c r="U130">
        <f t="shared" si="22"/>
        <v>1.4063365970811011E-2</v>
      </c>
      <c r="V130">
        <f t="shared" si="25"/>
        <v>4.4169680256003332E-2</v>
      </c>
      <c r="W130">
        <f t="shared" si="26"/>
        <v>4.2055831620573927E-2</v>
      </c>
      <c r="X130">
        <f t="shared" si="27"/>
        <v>1.7967643866924443E-3</v>
      </c>
    </row>
    <row r="131" spans="1:24" x14ac:dyDescent="0.25">
      <c r="A131" s="7">
        <f>'Plumbing - EMPL Agg'!A135</f>
        <v>40422</v>
      </c>
      <c r="B131" s="5">
        <f>'DLX - EMPL'!C136</f>
        <v>14574</v>
      </c>
      <c r="C131" s="5">
        <f>'DLX - EMPL'!AS136</f>
        <v>139344</v>
      </c>
      <c r="D131" s="5">
        <f t="shared" si="16"/>
        <v>153918</v>
      </c>
      <c r="E131" s="5">
        <f>'DLX - LABOR'!C133</f>
        <v>129885</v>
      </c>
      <c r="F131" s="5">
        <f>'Plumbing - JOLTS Agg'!B135</f>
        <v>2772</v>
      </c>
      <c r="G131">
        <f>'Plumbing - JOLTS Agg'!K135</f>
        <v>3934</v>
      </c>
      <c r="H131">
        <f>'Plumbing - JOLTS Agg'!BM135-'Plumbing - JOLTS Agg'!AU135</f>
        <v>2052</v>
      </c>
      <c r="I131">
        <f>'Plumbing - JOLTS Agg'!AU135</f>
        <v>1893</v>
      </c>
      <c r="J131" s="5">
        <f>'DLX - Flows'!H131+'BLS - Additional flows'!D130+'DLX - Flows'!E131+'BLS - Additional flows'!B130</f>
        <v>6387</v>
      </c>
      <c r="K131" s="5">
        <f>'DLX - Flows'!J131+'BLS - Additional flows'!E130+'DLX - Flows'!I131+'BLS - Additional flows'!C130</f>
        <v>6542</v>
      </c>
      <c r="L131" s="5">
        <f t="shared" si="28"/>
        <v>17</v>
      </c>
      <c r="M131" s="5">
        <f t="shared" si="23"/>
        <v>14574</v>
      </c>
      <c r="N131" s="5">
        <f t="shared" ref="N131:N162" si="30">B131-M131</f>
        <v>0</v>
      </c>
      <c r="O131">
        <f t="shared" si="17"/>
        <v>9.4686781273145434E-2</v>
      </c>
      <c r="P131">
        <f t="shared" si="18"/>
        <v>2.089599493430426E-2</v>
      </c>
      <c r="Q131">
        <f t="shared" si="24"/>
        <v>-1.0060166284813043E-3</v>
      </c>
      <c r="R131">
        <f t="shared" si="19"/>
        <v>0.93211763692731653</v>
      </c>
      <c r="S131">
        <f t="shared" si="20"/>
        <v>1.4191919191919191</v>
      </c>
      <c r="T131">
        <f t="shared" si="21"/>
        <v>1.5798591061323478E-2</v>
      </c>
      <c r="U131">
        <f t="shared" si="22"/>
        <v>1.4574431227624437E-2</v>
      </c>
      <c r="V131">
        <f t="shared" si="25"/>
        <v>4.1454375523290905E-2</v>
      </c>
      <c r="W131">
        <f t="shared" si="26"/>
        <v>4.2460392151772212E-2</v>
      </c>
      <c r="X131">
        <f t="shared" si="27"/>
        <v>2.3683417301812858E-4</v>
      </c>
    </row>
    <row r="132" spans="1:24" x14ac:dyDescent="0.25">
      <c r="A132" s="7">
        <f>'Plumbing - EMPL Agg'!A136</f>
        <v>40452</v>
      </c>
      <c r="B132" s="5">
        <f>'DLX - EMPL'!C137</f>
        <v>14636</v>
      </c>
      <c r="C132" s="5">
        <f>'DLX - EMPL'!AS137</f>
        <v>139072</v>
      </c>
      <c r="D132" s="5">
        <f t="shared" ref="D132:D194" si="31">B132+C132</f>
        <v>153708</v>
      </c>
      <c r="E132" s="5">
        <f>'DLX - LABOR'!C134</f>
        <v>130105</v>
      </c>
      <c r="F132" s="5">
        <f>'Plumbing - JOLTS Agg'!B136</f>
        <v>3030</v>
      </c>
      <c r="G132">
        <f>'Plumbing - JOLTS Agg'!K136</f>
        <v>4008</v>
      </c>
      <c r="H132">
        <f>'Plumbing - JOLTS Agg'!BM136-'Plumbing - JOLTS Agg'!AU136</f>
        <v>1929</v>
      </c>
      <c r="I132">
        <f>'Plumbing - JOLTS Agg'!AU136</f>
        <v>1842</v>
      </c>
      <c r="J132" s="5">
        <f>'DLX - Flows'!H132+'BLS - Additional flows'!D131+'DLX - Flows'!E132+'BLS - Additional flows'!B131</f>
        <v>6632</v>
      </c>
      <c r="K132" s="5">
        <f>'DLX - Flows'!J132+'BLS - Additional flows'!E131+'DLX - Flows'!I132+'BLS - Additional flows'!C131</f>
        <v>6842</v>
      </c>
      <c r="L132" s="5">
        <f t="shared" si="28"/>
        <v>-509</v>
      </c>
      <c r="M132" s="5">
        <f t="shared" si="23"/>
        <v>14636</v>
      </c>
      <c r="N132" s="5">
        <f t="shared" si="30"/>
        <v>0</v>
      </c>
      <c r="O132">
        <f t="shared" ref="O132:O194" si="32">B132/D132</f>
        <v>9.5219507117391411E-2</v>
      </c>
      <c r="P132">
        <f t="shared" ref="P132:P194" si="33">F132/(E132+F132)</f>
        <v>2.2758853795020094E-2</v>
      </c>
      <c r="Q132">
        <f t="shared" si="24"/>
        <v>-1.364362842552528E-3</v>
      </c>
      <c r="R132">
        <f t="shared" ref="R132:R194" si="34">(E132/C132)</f>
        <v>0.93552260699493783</v>
      </c>
      <c r="S132">
        <f t="shared" ref="S132:S194" si="35">G132/F132</f>
        <v>1.3227722772277228</v>
      </c>
      <c r="T132">
        <f t="shared" ref="T132:T194" si="36">H132/E132</f>
        <v>1.4826486299527306E-2</v>
      </c>
      <c r="U132">
        <f t="shared" ref="U132:U194" si="37">I132/E132</f>
        <v>1.4157795626609277E-2</v>
      </c>
      <c r="V132">
        <f t="shared" si="25"/>
        <v>4.308787796099222E-2</v>
      </c>
      <c r="W132">
        <f t="shared" si="26"/>
        <v>4.4452240803544742E-2</v>
      </c>
      <c r="X132">
        <f t="shared" si="27"/>
        <v>-3.5308301756803305E-3</v>
      </c>
    </row>
    <row r="133" spans="1:24" x14ac:dyDescent="0.25">
      <c r="A133" s="7">
        <f>'Plumbing - EMPL Agg'!A137</f>
        <v>40483</v>
      </c>
      <c r="B133" s="5">
        <f>'DLX - EMPL'!C138</f>
        <v>15104</v>
      </c>
      <c r="C133" s="5">
        <f>'DLX - EMPL'!AS138</f>
        <v>138937</v>
      </c>
      <c r="D133" s="5">
        <f t="shared" si="31"/>
        <v>154041</v>
      </c>
      <c r="E133" s="5">
        <f>'DLX - LABOR'!C135</f>
        <v>130226</v>
      </c>
      <c r="F133" s="5">
        <f>'Plumbing - JOLTS Agg'!B137</f>
        <v>3057</v>
      </c>
      <c r="G133">
        <f>'Plumbing - JOLTS Agg'!K137</f>
        <v>4094</v>
      </c>
      <c r="H133">
        <f>'Plumbing - JOLTS Agg'!BM137-'Plumbing - JOLTS Agg'!AU137</f>
        <v>2097</v>
      </c>
      <c r="I133">
        <f>'Plumbing - JOLTS Agg'!AU137</f>
        <v>1811</v>
      </c>
      <c r="J133" s="5">
        <f>'DLX - Flows'!H133+'BLS - Additional flows'!D132+'DLX - Flows'!E133+'BLS - Additional flows'!B132</f>
        <v>6844</v>
      </c>
      <c r="K133" s="5">
        <f>'DLX - Flows'!J133+'BLS - Additional flows'!E132+'DLX - Flows'!I133+'BLS - Additional flows'!C132</f>
        <v>6511</v>
      </c>
      <c r="L133" s="5">
        <f t="shared" si="28"/>
        <v>-321</v>
      </c>
      <c r="M133" s="5">
        <f t="shared" ref="M133:M194" si="38">B132-(C133-C132)+(J133-K133)</f>
        <v>15104</v>
      </c>
      <c r="N133" s="5">
        <f t="shared" si="30"/>
        <v>0</v>
      </c>
      <c r="O133">
        <f t="shared" si="32"/>
        <v>9.8051817373296726E-2</v>
      </c>
      <c r="P133">
        <f t="shared" si="33"/>
        <v>2.2936158399795924E-2</v>
      </c>
      <c r="Q133">
        <f t="shared" ref="Q133:Q194" si="39">(D133-D132)/D132</f>
        <v>2.1664454680302911E-3</v>
      </c>
      <c r="R133">
        <f t="shared" si="34"/>
        <v>0.93730251840762357</v>
      </c>
      <c r="S133">
        <f t="shared" si="35"/>
        <v>1.3392214589466798</v>
      </c>
      <c r="T133">
        <f t="shared" si="36"/>
        <v>1.6102775175464192E-2</v>
      </c>
      <c r="U133">
        <f t="shared" si="37"/>
        <v>1.3906593153440941E-2</v>
      </c>
      <c r="V133">
        <f t="shared" ref="V133:V194" si="40">J133/D132</f>
        <v>4.4525984333931873E-2</v>
      </c>
      <c r="W133">
        <f t="shared" ref="W133:W194" si="41">K133/D132</f>
        <v>4.2359538865901582E-2</v>
      </c>
      <c r="X133">
        <f t="shared" ref="X133:X194" si="42">(C133-C132)/C132-(E132/C132)*(E133-E132)/E132</f>
        <v>-1.8407731247123791E-3</v>
      </c>
    </row>
    <row r="134" spans="1:24" x14ac:dyDescent="0.25">
      <c r="A134" s="7">
        <f>'Plumbing - EMPL Agg'!A138</f>
        <v>40513</v>
      </c>
      <c r="B134" s="5">
        <f>'DLX - EMPL'!C139</f>
        <v>14393</v>
      </c>
      <c r="C134" s="5">
        <f>'DLX - EMPL'!AS139</f>
        <v>139220</v>
      </c>
      <c r="D134" s="5">
        <f t="shared" si="31"/>
        <v>153613</v>
      </c>
      <c r="E134" s="5">
        <f>'DLX - LABOR'!C136</f>
        <v>130346</v>
      </c>
      <c r="F134" s="5">
        <f>'Plumbing - JOLTS Agg'!B138</f>
        <v>2902</v>
      </c>
      <c r="G134">
        <f>'Plumbing - JOLTS Agg'!K138</f>
        <v>4096</v>
      </c>
      <c r="H134">
        <f>'Plumbing - JOLTS Agg'!BM138-'Plumbing - JOLTS Agg'!AU138</f>
        <v>2064</v>
      </c>
      <c r="I134">
        <f>'Plumbing - JOLTS Agg'!AU138</f>
        <v>1929</v>
      </c>
      <c r="J134" s="5">
        <f>'DLX - Flows'!H134+'BLS - Additional flows'!D133+'DLX - Flows'!E134+'BLS - Additional flows'!B133</f>
        <v>6440</v>
      </c>
      <c r="K134" s="5">
        <f>'DLX - Flows'!J134+'BLS - Additional flows'!E133+'DLX - Flows'!I134+'BLS - Additional flows'!C133</f>
        <v>6868</v>
      </c>
      <c r="L134" s="5">
        <f t="shared" si="28"/>
        <v>180</v>
      </c>
      <c r="M134" s="5">
        <f t="shared" si="38"/>
        <v>14393</v>
      </c>
      <c r="N134" s="5">
        <f t="shared" si="30"/>
        <v>0</v>
      </c>
      <c r="O134">
        <f t="shared" si="32"/>
        <v>9.3696497041266036E-2</v>
      </c>
      <c r="P134">
        <f t="shared" si="33"/>
        <v>2.177893852065322E-2</v>
      </c>
      <c r="Q134">
        <f t="shared" si="39"/>
        <v>-2.7784810537454315E-3</v>
      </c>
      <c r="R134">
        <f t="shared" si="34"/>
        <v>0.93625915816693006</v>
      </c>
      <c r="S134">
        <f t="shared" si="35"/>
        <v>1.4114403859407305</v>
      </c>
      <c r="T134">
        <f t="shared" si="36"/>
        <v>1.5834778205698678E-2</v>
      </c>
      <c r="U134">
        <f t="shared" si="37"/>
        <v>1.4799073235849201E-2</v>
      </c>
      <c r="V134">
        <f t="shared" si="40"/>
        <v>4.1807051369440601E-2</v>
      </c>
      <c r="W134">
        <f t="shared" si="41"/>
        <v>4.4585532423186032E-2</v>
      </c>
      <c r="X134">
        <f t="shared" si="42"/>
        <v>1.1731936057349734E-3</v>
      </c>
    </row>
    <row r="135" spans="1:24" x14ac:dyDescent="0.25">
      <c r="A135" s="7">
        <f>'Plumbing - EMPL Agg'!A139</f>
        <v>40544</v>
      </c>
      <c r="B135" s="5">
        <f>'DLX - EMPL'!C140</f>
        <v>13919</v>
      </c>
      <c r="C135" s="5">
        <f>'DLX - EMPL'!AS140</f>
        <v>139330</v>
      </c>
      <c r="D135" s="5">
        <f t="shared" si="31"/>
        <v>153249</v>
      </c>
      <c r="E135" s="5">
        <f>'DLX - LABOR'!C137</f>
        <v>130456</v>
      </c>
      <c r="F135" s="5">
        <f>'Plumbing - JOLTS Agg'!B139</f>
        <v>2860</v>
      </c>
      <c r="G135">
        <f>'Plumbing - JOLTS Agg'!K139</f>
        <v>3934</v>
      </c>
      <c r="H135">
        <f>'Plumbing - JOLTS Agg'!BM139-'Plumbing - JOLTS Agg'!AU139</f>
        <v>2013</v>
      </c>
      <c r="I135">
        <f>'Plumbing - JOLTS Agg'!AU139</f>
        <v>1803</v>
      </c>
      <c r="J135" s="5">
        <f>'DLX - Flows'!H135+'BLS - Additional flows'!D134+'DLX - Flows'!E135+'BLS - Additional flows'!B134</f>
        <v>6582</v>
      </c>
      <c r="K135" s="5">
        <f>'DLX - Flows'!J135+'BLS - Additional flows'!E134+'DLX - Flows'!I135+'BLS - Additional flows'!C134</f>
        <v>6946</v>
      </c>
      <c r="L135" s="5">
        <f t="shared" si="28"/>
        <v>-8</v>
      </c>
      <c r="M135" s="5">
        <f t="shared" si="38"/>
        <v>13919</v>
      </c>
      <c r="N135" s="5">
        <f t="shared" si="30"/>
        <v>0</v>
      </c>
      <c r="O135">
        <f t="shared" si="32"/>
        <v>9.082604127922532E-2</v>
      </c>
      <c r="P135">
        <f t="shared" si="33"/>
        <v>2.1452788862552131E-2</v>
      </c>
      <c r="Q135">
        <f t="shared" si="39"/>
        <v>-2.3695911153352907E-3</v>
      </c>
      <c r="R135">
        <f t="shared" si="34"/>
        <v>0.93630948108806433</v>
      </c>
      <c r="S135">
        <f t="shared" si="35"/>
        <v>1.3755244755244755</v>
      </c>
      <c r="T135">
        <f t="shared" si="36"/>
        <v>1.5430489973630956E-2</v>
      </c>
      <c r="U135">
        <f t="shared" si="37"/>
        <v>1.3820751824369903E-2</v>
      </c>
      <c r="V135">
        <f t="shared" si="40"/>
        <v>4.284793604707935E-2</v>
      </c>
      <c r="W135">
        <f t="shared" si="41"/>
        <v>4.5217527162414638E-2</v>
      </c>
      <c r="X135">
        <f t="shared" si="42"/>
        <v>0</v>
      </c>
    </row>
    <row r="136" spans="1:24" x14ac:dyDescent="0.25">
      <c r="A136" s="7">
        <f>'Plumbing - EMPL Agg'!A140</f>
        <v>40575</v>
      </c>
      <c r="B136" s="5">
        <f>'DLX - EMPL'!C141</f>
        <v>13751</v>
      </c>
      <c r="C136" s="5">
        <f>'DLX - EMPL'!AS141</f>
        <v>139551</v>
      </c>
      <c r="D136" s="5">
        <f t="shared" si="31"/>
        <v>153302</v>
      </c>
      <c r="E136" s="5">
        <f>'DLX - LABOR'!C138</f>
        <v>130676</v>
      </c>
      <c r="F136" s="5">
        <f>'Plumbing - JOLTS Agg'!B140</f>
        <v>3012</v>
      </c>
      <c r="G136">
        <f>'Plumbing - JOLTS Agg'!K140</f>
        <v>4089</v>
      </c>
      <c r="H136">
        <f>'Plumbing - JOLTS Agg'!BM140-'Plumbing - JOLTS Agg'!AU140</f>
        <v>1959</v>
      </c>
      <c r="I136">
        <f>'Plumbing - JOLTS Agg'!AU140</f>
        <v>1918</v>
      </c>
      <c r="J136" s="5">
        <f>'DLX - Flows'!H136+'BLS - Additional flows'!D135+'DLX - Flows'!E136+'BLS - Additional flows'!B135</f>
        <v>6605</v>
      </c>
      <c r="K136" s="5">
        <f>'DLX - Flows'!J136+'BLS - Additional flows'!E135+'DLX - Flows'!I136+'BLS - Additional flows'!C135</f>
        <v>6552</v>
      </c>
      <c r="L136" s="5">
        <f t="shared" si="28"/>
        <v>9</v>
      </c>
      <c r="M136" s="5">
        <f t="shared" si="38"/>
        <v>13751</v>
      </c>
      <c r="N136" s="5">
        <f t="shared" si="30"/>
        <v>0</v>
      </c>
      <c r="O136">
        <f t="shared" si="32"/>
        <v>8.969876453014311E-2</v>
      </c>
      <c r="P136">
        <f t="shared" si="33"/>
        <v>2.2530070013763389E-2</v>
      </c>
      <c r="Q136">
        <f t="shared" si="39"/>
        <v>3.4584238722601781E-4</v>
      </c>
      <c r="R136">
        <f t="shared" si="34"/>
        <v>0.93640317876618584</v>
      </c>
      <c r="S136">
        <f t="shared" si="35"/>
        <v>1.3575697211155378</v>
      </c>
      <c r="T136">
        <f t="shared" si="36"/>
        <v>1.4991276133337415E-2</v>
      </c>
      <c r="U136">
        <f t="shared" si="37"/>
        <v>1.4677523034068995E-2</v>
      </c>
      <c r="V136">
        <f t="shared" si="40"/>
        <v>4.3099791842034857E-2</v>
      </c>
      <c r="W136">
        <f t="shared" si="41"/>
        <v>4.2753949454808843E-2</v>
      </c>
      <c r="X136">
        <f t="shared" si="42"/>
        <v>7.1772051962967244E-6</v>
      </c>
    </row>
    <row r="137" spans="1:24" x14ac:dyDescent="0.25">
      <c r="A137" s="7">
        <f>'Plumbing - EMPL Agg'!A141</f>
        <v>40603</v>
      </c>
      <c r="B137" s="5">
        <f>'DLX - EMPL'!C142</f>
        <v>13628</v>
      </c>
      <c r="C137" s="5">
        <f>'DLX - EMPL'!AS142</f>
        <v>139764</v>
      </c>
      <c r="D137" s="5">
        <f t="shared" si="31"/>
        <v>153392</v>
      </c>
      <c r="E137" s="5">
        <f>'DLX - LABOR'!C139</f>
        <v>130922</v>
      </c>
      <c r="F137" s="5">
        <f>'Plumbing - JOLTS Agg'!B141</f>
        <v>3189</v>
      </c>
      <c r="G137">
        <f>'Plumbing - JOLTS Agg'!K141</f>
        <v>4293</v>
      </c>
      <c r="H137">
        <f>'Plumbing - JOLTS Agg'!BM141-'Plumbing - JOLTS Agg'!AU141</f>
        <v>2009</v>
      </c>
      <c r="I137">
        <f>'Plumbing - JOLTS Agg'!AU141</f>
        <v>1979</v>
      </c>
      <c r="J137" s="5">
        <f>'DLX - Flows'!H137+'BLS - Additional flows'!D136+'DLX - Flows'!E137+'BLS - Additional flows'!B136</f>
        <v>6444</v>
      </c>
      <c r="K137" s="5">
        <f>'DLX - Flows'!J137+'BLS - Additional flows'!E136+'DLX - Flows'!I137+'BLS - Additional flows'!C136</f>
        <v>6354</v>
      </c>
      <c r="L137" s="5">
        <f t="shared" si="28"/>
        <v>-92</v>
      </c>
      <c r="M137" s="5">
        <f t="shared" si="38"/>
        <v>13628</v>
      </c>
      <c r="N137" s="5">
        <f t="shared" si="30"/>
        <v>0</v>
      </c>
      <c r="O137">
        <f t="shared" si="32"/>
        <v>8.8844268279962446E-2</v>
      </c>
      <c r="P137">
        <f t="shared" si="33"/>
        <v>2.3778810090149205E-2</v>
      </c>
      <c r="Q137">
        <f t="shared" si="39"/>
        <v>5.8707648954351539E-4</v>
      </c>
      <c r="R137">
        <f t="shared" si="34"/>
        <v>0.93673621247245353</v>
      </c>
      <c r="S137">
        <f t="shared" si="35"/>
        <v>1.3461900282220132</v>
      </c>
      <c r="T137">
        <f t="shared" si="36"/>
        <v>1.5345014588839157E-2</v>
      </c>
      <c r="U137">
        <f t="shared" si="37"/>
        <v>1.5115870518323887E-2</v>
      </c>
      <c r="V137">
        <f t="shared" si="40"/>
        <v>4.2034676651315703E-2</v>
      </c>
      <c r="W137">
        <f t="shared" si="41"/>
        <v>4.1447600161772187E-2</v>
      </c>
      <c r="X137">
        <f t="shared" si="42"/>
        <v>-2.3647268740460475E-4</v>
      </c>
    </row>
    <row r="138" spans="1:24" x14ac:dyDescent="0.25">
      <c r="A138" s="7">
        <f>'Plumbing - EMPL Agg'!A142</f>
        <v>40634</v>
      </c>
      <c r="B138" s="5">
        <f>'DLX - EMPL'!C143</f>
        <v>13792</v>
      </c>
      <c r="C138" s="5">
        <f>'DLX - EMPL'!AS143</f>
        <v>139628</v>
      </c>
      <c r="D138" s="5">
        <f t="shared" si="31"/>
        <v>153420</v>
      </c>
      <c r="E138" s="5">
        <f>'DLX - LABOR'!C140</f>
        <v>131173</v>
      </c>
      <c r="F138" s="5">
        <f>'Plumbing - JOLTS Agg'!B142</f>
        <v>3014</v>
      </c>
      <c r="G138">
        <f>'Plumbing - JOLTS Agg'!K142</f>
        <v>4015</v>
      </c>
      <c r="H138">
        <f>'Plumbing - JOLTS Agg'!BM142-'Plumbing - JOLTS Agg'!AU142</f>
        <v>1925</v>
      </c>
      <c r="I138">
        <f>'Plumbing - JOLTS Agg'!AU142</f>
        <v>1874</v>
      </c>
      <c r="J138" s="5">
        <f>'DLX - Flows'!H138+'BLS - Additional flows'!D137+'DLX - Flows'!E138+'BLS - Additional flows'!B137</f>
        <v>6524</v>
      </c>
      <c r="K138" s="5">
        <f>'DLX - Flows'!J138+'BLS - Additional flows'!E137+'DLX - Flows'!I138+'BLS - Additional flows'!C137</f>
        <v>6496</v>
      </c>
      <c r="L138" s="5">
        <f t="shared" si="28"/>
        <v>-352</v>
      </c>
      <c r="M138" s="5">
        <f t="shared" si="38"/>
        <v>13792</v>
      </c>
      <c r="N138" s="5">
        <f t="shared" si="30"/>
        <v>0</v>
      </c>
      <c r="O138">
        <f t="shared" si="32"/>
        <v>8.9897014730804331E-2</v>
      </c>
      <c r="P138">
        <f t="shared" si="33"/>
        <v>2.2461192216831734E-2</v>
      </c>
      <c r="Q138">
        <f t="shared" si="39"/>
        <v>1.8253885469907166E-4</v>
      </c>
      <c r="R138">
        <f t="shared" si="34"/>
        <v>0.93944624287392209</v>
      </c>
      <c r="S138">
        <f t="shared" si="35"/>
        <v>1.332116788321168</v>
      </c>
      <c r="T138">
        <f t="shared" si="36"/>
        <v>1.4675276162015048E-2</v>
      </c>
      <c r="U138">
        <f t="shared" si="37"/>
        <v>1.4286476637722702E-2</v>
      </c>
      <c r="V138">
        <f t="shared" si="40"/>
        <v>4.2531553144883695E-2</v>
      </c>
      <c r="W138">
        <f t="shared" si="41"/>
        <v>4.2349014290184624E-2</v>
      </c>
      <c r="X138">
        <f t="shared" si="42"/>
        <v>-2.7689533785524171E-3</v>
      </c>
    </row>
    <row r="139" spans="1:24" x14ac:dyDescent="0.25">
      <c r="A139" s="7">
        <f>'Plumbing - EMPL Agg'!A143</f>
        <v>40664</v>
      </c>
      <c r="B139" s="5">
        <f>'DLX - EMPL'!C144</f>
        <v>13892</v>
      </c>
      <c r="C139" s="5">
        <f>'DLX - EMPL'!AS144</f>
        <v>139808</v>
      </c>
      <c r="D139" s="5">
        <f t="shared" si="31"/>
        <v>153700</v>
      </c>
      <c r="E139" s="5">
        <f>'DLX - LABOR'!C141</f>
        <v>131227</v>
      </c>
      <c r="F139" s="5">
        <f>'Plumbing - JOLTS Agg'!B143</f>
        <v>3077</v>
      </c>
      <c r="G139">
        <f>'Plumbing - JOLTS Agg'!K143</f>
        <v>4182</v>
      </c>
      <c r="H139">
        <f>'Plumbing - JOLTS Agg'!BM143-'Plumbing - JOLTS Agg'!AU143</f>
        <v>2181</v>
      </c>
      <c r="I139">
        <f>'Plumbing - JOLTS Agg'!AU143</f>
        <v>1996</v>
      </c>
      <c r="J139" s="5">
        <f>'DLX - Flows'!H139+'BLS - Additional flows'!D138+'DLX - Flows'!E139+'BLS - Additional flows'!B138</f>
        <v>6741</v>
      </c>
      <c r="K139" s="5">
        <f>'DLX - Flows'!J139+'BLS - Additional flows'!E138+'DLX - Flows'!I139+'BLS - Additional flows'!C138</f>
        <v>6461</v>
      </c>
      <c r="L139" s="5">
        <f t="shared" si="28"/>
        <v>175</v>
      </c>
      <c r="M139" s="5">
        <f t="shared" si="38"/>
        <v>13892</v>
      </c>
      <c r="N139" s="5">
        <f t="shared" si="30"/>
        <v>0</v>
      </c>
      <c r="O139">
        <f t="shared" si="32"/>
        <v>9.0383864671437872E-2</v>
      </c>
      <c r="P139">
        <f t="shared" si="33"/>
        <v>2.2910710030974505E-2</v>
      </c>
      <c r="Q139">
        <f t="shared" si="39"/>
        <v>1.8250554034676054E-3</v>
      </c>
      <c r="R139">
        <f t="shared" si="34"/>
        <v>0.93862296864271</v>
      </c>
      <c r="S139">
        <f t="shared" si="35"/>
        <v>1.3591160220994476</v>
      </c>
      <c r="T139">
        <f t="shared" si="36"/>
        <v>1.6620055323980584E-2</v>
      </c>
      <c r="U139">
        <f t="shared" si="37"/>
        <v>1.5210284468897406E-2</v>
      </c>
      <c r="V139">
        <f t="shared" si="40"/>
        <v>4.3938208838482595E-2</v>
      </c>
      <c r="W139">
        <f t="shared" si="41"/>
        <v>4.211315343501499E-2</v>
      </c>
      <c r="X139">
        <f t="shared" si="42"/>
        <v>9.0239779986822134E-4</v>
      </c>
    </row>
    <row r="140" spans="1:24" x14ac:dyDescent="0.25">
      <c r="A140" s="7">
        <f>'Plumbing - EMPL Agg'!A144</f>
        <v>40695</v>
      </c>
      <c r="B140" s="5">
        <f>'DLX - EMPL'!C145</f>
        <v>14024</v>
      </c>
      <c r="C140" s="5">
        <f>'DLX - EMPL'!AS145</f>
        <v>139385</v>
      </c>
      <c r="D140" s="5">
        <f t="shared" si="31"/>
        <v>153409</v>
      </c>
      <c r="E140" s="5">
        <f>'DLX - LABOR'!C142</f>
        <v>131311</v>
      </c>
      <c r="F140" s="5">
        <f>'Plumbing - JOLTS Agg'!B144</f>
        <v>3241</v>
      </c>
      <c r="G140">
        <f>'Plumbing - JOLTS Agg'!K144</f>
        <v>4208</v>
      </c>
      <c r="H140">
        <f>'Plumbing - JOLTS Agg'!BM144-'Plumbing - JOLTS Agg'!AU144</f>
        <v>2182</v>
      </c>
      <c r="I140">
        <f>'Plumbing - JOLTS Agg'!AU144</f>
        <v>1930</v>
      </c>
      <c r="J140" s="5">
        <f>'DLX - Flows'!H140+'BLS - Additional flows'!D139+'DLX - Flows'!E140+'BLS - Additional flows'!B139</f>
        <v>6431</v>
      </c>
      <c r="K140" s="5">
        <f>'DLX - Flows'!J140+'BLS - Additional flows'!E139+'DLX - Flows'!I140+'BLS - Additional flows'!C139</f>
        <v>6722</v>
      </c>
      <c r="L140" s="5">
        <f t="shared" si="28"/>
        <v>-519</v>
      </c>
      <c r="M140" s="5">
        <f t="shared" si="38"/>
        <v>14024</v>
      </c>
      <c r="N140" s="5">
        <f t="shared" si="30"/>
        <v>0</v>
      </c>
      <c r="O140">
        <f t="shared" si="32"/>
        <v>9.1415757876004672E-2</v>
      </c>
      <c r="P140">
        <f t="shared" si="33"/>
        <v>2.4087341696890422E-2</v>
      </c>
      <c r="Q140">
        <f t="shared" si="39"/>
        <v>-1.8932986337020169E-3</v>
      </c>
      <c r="R140">
        <f t="shared" si="34"/>
        <v>0.94207411127452734</v>
      </c>
      <c r="S140">
        <f t="shared" si="35"/>
        <v>1.2983647022523912</v>
      </c>
      <c r="T140">
        <f t="shared" si="36"/>
        <v>1.6617038938093534E-2</v>
      </c>
      <c r="U140">
        <f t="shared" si="37"/>
        <v>1.4697930866416371E-2</v>
      </c>
      <c r="V140">
        <f t="shared" si="40"/>
        <v>4.1841249186727394E-2</v>
      </c>
      <c r="W140">
        <f t="shared" si="41"/>
        <v>4.3734547820429411E-2</v>
      </c>
      <c r="X140">
        <f t="shared" si="42"/>
        <v>-3.6264019226367591E-3</v>
      </c>
    </row>
    <row r="141" spans="1:24" x14ac:dyDescent="0.25">
      <c r="A141" s="7">
        <f>'Plumbing - EMPL Agg'!A145</f>
        <v>40725</v>
      </c>
      <c r="B141" s="5">
        <f>'DLX - EMPL'!C146</f>
        <v>13908</v>
      </c>
      <c r="C141" s="5">
        <f>'DLX - EMPL'!AS146</f>
        <v>139450</v>
      </c>
      <c r="D141" s="5">
        <f t="shared" si="31"/>
        <v>153358</v>
      </c>
      <c r="E141" s="5">
        <f>'DLX - LABOR'!C143</f>
        <v>131407</v>
      </c>
      <c r="F141" s="5">
        <f>'Plumbing - JOLTS Agg'!B145</f>
        <v>3366</v>
      </c>
      <c r="G141">
        <f>'Plumbing - JOLTS Agg'!K145</f>
        <v>4112</v>
      </c>
      <c r="H141">
        <f>'Plumbing - JOLTS Agg'!BM145-'Plumbing - JOLTS Agg'!AU145</f>
        <v>2021</v>
      </c>
      <c r="I141">
        <f>'Plumbing - JOLTS Agg'!AU145</f>
        <v>2002</v>
      </c>
      <c r="J141" s="5">
        <f>'DLX - Flows'!H141+'BLS - Additional flows'!D140+'DLX - Flows'!E141+'BLS - Additional flows'!B140</f>
        <v>6821</v>
      </c>
      <c r="K141" s="5">
        <f>'DLX - Flows'!J141+'BLS - Additional flows'!E140+'DLX - Flows'!I141+'BLS - Additional flows'!C140</f>
        <v>6872</v>
      </c>
      <c r="L141" s="5">
        <f t="shared" si="28"/>
        <v>-24</v>
      </c>
      <c r="M141" s="5">
        <f t="shared" si="38"/>
        <v>13908</v>
      </c>
      <c r="N141" s="5">
        <f t="shared" si="30"/>
        <v>0</v>
      </c>
      <c r="O141">
        <f t="shared" si="32"/>
        <v>9.0689758604050652E-2</v>
      </c>
      <c r="P141">
        <f t="shared" si="33"/>
        <v>2.4975328886349641E-2</v>
      </c>
      <c r="Q141">
        <f t="shared" si="39"/>
        <v>-3.3244464144867639E-4</v>
      </c>
      <c r="R141">
        <f t="shared" si="34"/>
        <v>0.94232341340982428</v>
      </c>
      <c r="S141">
        <f t="shared" si="35"/>
        <v>1.2216280451574568</v>
      </c>
      <c r="T141">
        <f t="shared" si="36"/>
        <v>1.5379698189594162E-2</v>
      </c>
      <c r="U141">
        <f t="shared" si="37"/>
        <v>1.523510924075582E-2</v>
      </c>
      <c r="V141">
        <f t="shared" si="40"/>
        <v>4.4462841163165137E-2</v>
      </c>
      <c r="W141">
        <f t="shared" si="41"/>
        <v>4.479528580461381E-2</v>
      </c>
      <c r="X141">
        <f t="shared" si="42"/>
        <v>-2.2240556731355601E-4</v>
      </c>
    </row>
    <row r="142" spans="1:24" x14ac:dyDescent="0.25">
      <c r="A142" s="7">
        <f>'Plumbing - EMPL Agg'!A146</f>
        <v>40756</v>
      </c>
      <c r="B142" s="5">
        <f>'DLX - EMPL'!C147</f>
        <v>13920</v>
      </c>
      <c r="C142" s="5">
        <f>'DLX - EMPL'!AS147</f>
        <v>139754</v>
      </c>
      <c r="D142" s="5">
        <f t="shared" si="31"/>
        <v>153674</v>
      </c>
      <c r="E142" s="5">
        <f>'DLX - LABOR'!C144</f>
        <v>131492</v>
      </c>
      <c r="F142" s="5">
        <f>'Plumbing - JOLTS Agg'!B146</f>
        <v>3152</v>
      </c>
      <c r="G142">
        <f>'Plumbing - JOLTS Agg'!K146</f>
        <v>4221</v>
      </c>
      <c r="H142">
        <f>'Plumbing - JOLTS Agg'!BM146-'Plumbing - JOLTS Agg'!AU146</f>
        <v>2064</v>
      </c>
      <c r="I142">
        <f>'Plumbing - JOLTS Agg'!AU146</f>
        <v>2048</v>
      </c>
      <c r="J142" s="5">
        <f>'DLX - Flows'!H142+'BLS - Additional flows'!D141+'DLX - Flows'!E142+'BLS - Additional flows'!B141</f>
        <v>6666</v>
      </c>
      <c r="K142" s="5">
        <f>'DLX - Flows'!J142+'BLS - Additional flows'!E141+'DLX - Flows'!I142+'BLS - Additional flows'!C141</f>
        <v>6350</v>
      </c>
      <c r="L142" s="5">
        <f t="shared" si="28"/>
        <v>195</v>
      </c>
      <c r="M142" s="5">
        <f t="shared" si="38"/>
        <v>13920</v>
      </c>
      <c r="N142" s="5">
        <f t="shared" si="30"/>
        <v>0</v>
      </c>
      <c r="O142">
        <f t="shared" si="32"/>
        <v>9.0581360542447004E-2</v>
      </c>
      <c r="P142">
        <f t="shared" si="33"/>
        <v>2.3409880871037698E-2</v>
      </c>
      <c r="Q142">
        <f t="shared" si="39"/>
        <v>2.0605380873511651E-3</v>
      </c>
      <c r="R142">
        <f t="shared" si="34"/>
        <v>0.94088183522475211</v>
      </c>
      <c r="S142">
        <f t="shared" si="35"/>
        <v>1.3391497461928934</v>
      </c>
      <c r="T142">
        <f t="shared" si="36"/>
        <v>1.5696772427219906E-2</v>
      </c>
      <c r="U142">
        <f t="shared" si="37"/>
        <v>1.5575092020807349E-2</v>
      </c>
      <c r="V142">
        <f t="shared" si="40"/>
        <v>4.3466920538869837E-2</v>
      </c>
      <c r="W142">
        <f t="shared" si="41"/>
        <v>4.1406382451518668E-2</v>
      </c>
      <c r="X142">
        <f t="shared" si="42"/>
        <v>1.5704553603442094E-3</v>
      </c>
    </row>
    <row r="143" spans="1:24" x14ac:dyDescent="0.25">
      <c r="A143" s="7">
        <f>'Plumbing - EMPL Agg'!A147</f>
        <v>40787</v>
      </c>
      <c r="B143" s="5">
        <f>'DLX - EMPL'!C148</f>
        <v>13897</v>
      </c>
      <c r="C143" s="5">
        <f>'DLX - EMPL'!AS148</f>
        <v>140107</v>
      </c>
      <c r="D143" s="5">
        <f t="shared" si="31"/>
        <v>154004</v>
      </c>
      <c r="E143" s="5">
        <f>'DLX - LABOR'!C145</f>
        <v>131694</v>
      </c>
      <c r="F143" s="5">
        <f>'Plumbing - JOLTS Agg'!B147</f>
        <v>3501</v>
      </c>
      <c r="G143">
        <f>'Plumbing - JOLTS Agg'!K147</f>
        <v>4276</v>
      </c>
      <c r="H143">
        <f>'Plumbing - JOLTS Agg'!BM147-'Plumbing - JOLTS Agg'!AU147</f>
        <v>2074</v>
      </c>
      <c r="I143">
        <f>'Plumbing - JOLTS Agg'!AU147</f>
        <v>2015</v>
      </c>
      <c r="J143" s="5">
        <f>'DLX - Flows'!H143+'BLS - Additional flows'!D142+'DLX - Flows'!E143+'BLS - Additional flows'!B142</f>
        <v>6809</v>
      </c>
      <c r="K143" s="5">
        <f>'DLX - Flows'!J143+'BLS - Additional flows'!E142+'DLX - Flows'!I143+'BLS - Additional flows'!C142</f>
        <v>6479</v>
      </c>
      <c r="L143" s="5">
        <f t="shared" ref="L143:L194" si="43">(C143-C142)-(G143-H143-I143)</f>
        <v>166</v>
      </c>
      <c r="M143" s="5">
        <f t="shared" si="38"/>
        <v>13897</v>
      </c>
      <c r="N143" s="5">
        <f t="shared" si="30"/>
        <v>0</v>
      </c>
      <c r="O143">
        <f t="shared" si="32"/>
        <v>9.0237915898288362E-2</v>
      </c>
      <c r="P143">
        <f t="shared" si="33"/>
        <v>2.5895928103849993E-2</v>
      </c>
      <c r="Q143">
        <f t="shared" si="39"/>
        <v>2.1474029438942176E-3</v>
      </c>
      <c r="R143">
        <f t="shared" si="34"/>
        <v>0.93995303589399526</v>
      </c>
      <c r="S143">
        <f t="shared" si="35"/>
        <v>1.2213653241930877</v>
      </c>
      <c r="T143">
        <f t="shared" si="36"/>
        <v>1.5748629398453992E-2</v>
      </c>
      <c r="U143">
        <f t="shared" si="37"/>
        <v>1.5300621136877914E-2</v>
      </c>
      <c r="V143">
        <f t="shared" si="40"/>
        <v>4.4308080742350688E-2</v>
      </c>
      <c r="W143">
        <f t="shared" si="41"/>
        <v>4.2160677798456475E-2</v>
      </c>
      <c r="X143">
        <f t="shared" si="42"/>
        <v>1.0804699686592157E-3</v>
      </c>
    </row>
    <row r="144" spans="1:24" x14ac:dyDescent="0.25">
      <c r="A144" s="7">
        <f>'Plumbing - EMPL Agg'!A148</f>
        <v>40817</v>
      </c>
      <c r="B144" s="5">
        <f>'DLX - EMPL'!C149</f>
        <v>13759</v>
      </c>
      <c r="C144" s="5">
        <f>'DLX - EMPL'!AS149</f>
        <v>140297</v>
      </c>
      <c r="D144" s="5">
        <f t="shared" si="31"/>
        <v>154056</v>
      </c>
      <c r="E144" s="5">
        <f>'DLX - LABOR'!C146</f>
        <v>131806</v>
      </c>
      <c r="F144" s="5">
        <f>'Plumbing - JOLTS Agg'!B148</f>
        <v>3408</v>
      </c>
      <c r="G144">
        <f>'Plumbing - JOLTS Agg'!K148</f>
        <v>4220</v>
      </c>
      <c r="H144">
        <f>'Plumbing - JOLTS Agg'!BM148-'Plumbing - JOLTS Agg'!AU148</f>
        <v>2082</v>
      </c>
      <c r="I144">
        <f>'Plumbing - JOLTS Agg'!AU148</f>
        <v>1983</v>
      </c>
      <c r="J144" s="5">
        <f>'DLX - Flows'!H144+'BLS - Additional flows'!D143+'DLX - Flows'!E144+'BLS - Additional flows'!B143</f>
        <v>6454</v>
      </c>
      <c r="K144" s="5">
        <f>'DLX - Flows'!J144+'BLS - Additional flows'!E143+'DLX - Flows'!I144+'BLS - Additional flows'!C143</f>
        <v>6402</v>
      </c>
      <c r="L144" s="5">
        <f t="shared" si="43"/>
        <v>35</v>
      </c>
      <c r="M144" s="5">
        <f t="shared" si="38"/>
        <v>13759</v>
      </c>
      <c r="N144" s="5">
        <f t="shared" si="30"/>
        <v>0</v>
      </c>
      <c r="O144">
        <f t="shared" si="32"/>
        <v>8.9311678870021297E-2</v>
      </c>
      <c r="P144">
        <f t="shared" si="33"/>
        <v>2.5204490659251261E-2</v>
      </c>
      <c r="Q144">
        <f t="shared" si="39"/>
        <v>3.3765356743980677E-4</v>
      </c>
      <c r="R144">
        <f t="shared" si="34"/>
        <v>0.93947839226783181</v>
      </c>
      <c r="S144">
        <f t="shared" si="35"/>
        <v>1.238262910798122</v>
      </c>
      <c r="T144">
        <f t="shared" si="36"/>
        <v>1.5795942521584755E-2</v>
      </c>
      <c r="U144">
        <f t="shared" si="37"/>
        <v>1.504483862646617E-2</v>
      </c>
      <c r="V144">
        <f t="shared" si="40"/>
        <v>4.1908002389548324E-2</v>
      </c>
      <c r="W144">
        <f t="shared" si="41"/>
        <v>4.1570348822108513E-2</v>
      </c>
      <c r="X144">
        <f t="shared" si="42"/>
        <v>5.5671736601311855E-4</v>
      </c>
    </row>
    <row r="145" spans="1:24" x14ac:dyDescent="0.25">
      <c r="A145" s="7">
        <f>'Plumbing - EMPL Agg'!A149</f>
        <v>40848</v>
      </c>
      <c r="B145" s="5">
        <f>'DLX - EMPL'!C150</f>
        <v>13323</v>
      </c>
      <c r="C145" s="5">
        <f>'DLX - EMPL'!AS150</f>
        <v>140614</v>
      </c>
      <c r="D145" s="5">
        <f t="shared" si="31"/>
        <v>153937</v>
      </c>
      <c r="E145" s="5">
        <f>'DLX - LABOR'!C147</f>
        <v>131963</v>
      </c>
      <c r="F145" s="5">
        <f>'Plumbing - JOLTS Agg'!B149</f>
        <v>3274</v>
      </c>
      <c r="G145">
        <f>'Plumbing - JOLTS Agg'!K149</f>
        <v>4268</v>
      </c>
      <c r="H145">
        <f>'Plumbing - JOLTS Agg'!BM149-'Plumbing - JOLTS Agg'!AU149</f>
        <v>2081</v>
      </c>
      <c r="I145">
        <f>'Plumbing - JOLTS Agg'!AU149</f>
        <v>1976</v>
      </c>
      <c r="J145" s="5">
        <f>'DLX - Flows'!H145+'BLS - Additional flows'!D144+'DLX - Flows'!E145+'BLS - Additional flows'!B144</f>
        <v>6412</v>
      </c>
      <c r="K145" s="5">
        <f>'DLX - Flows'!J145+'BLS - Additional flows'!E144+'DLX - Flows'!I145+'BLS - Additional flows'!C144</f>
        <v>6531</v>
      </c>
      <c r="L145" s="5">
        <f t="shared" si="43"/>
        <v>106</v>
      </c>
      <c r="M145" s="5">
        <f t="shared" si="38"/>
        <v>13323</v>
      </c>
      <c r="N145" s="5">
        <f t="shared" si="30"/>
        <v>0</v>
      </c>
      <c r="O145">
        <f t="shared" si="32"/>
        <v>8.6548393173830854E-2</v>
      </c>
      <c r="P145">
        <f t="shared" si="33"/>
        <v>2.4209350991222817E-2</v>
      </c>
      <c r="Q145">
        <f t="shared" si="39"/>
        <v>-7.7244638313340606E-4</v>
      </c>
      <c r="R145">
        <f t="shared" si="34"/>
        <v>0.93847696530928637</v>
      </c>
      <c r="S145">
        <f t="shared" si="35"/>
        <v>1.3036041539401344</v>
      </c>
      <c r="T145">
        <f t="shared" si="36"/>
        <v>1.5769571773906321E-2</v>
      </c>
      <c r="U145">
        <f t="shared" si="37"/>
        <v>1.4973894197615998E-2</v>
      </c>
      <c r="V145">
        <f t="shared" si="40"/>
        <v>4.1621228644129406E-2</v>
      </c>
      <c r="W145">
        <f t="shared" si="41"/>
        <v>4.2393675027262816E-2</v>
      </c>
      <c r="X145">
        <f t="shared" si="42"/>
        <v>1.1404377855549301E-3</v>
      </c>
    </row>
    <row r="146" spans="1:24" x14ac:dyDescent="0.25">
      <c r="A146" s="7">
        <f>'Plumbing - EMPL Agg'!A150</f>
        <v>40878</v>
      </c>
      <c r="B146" s="5">
        <f>'DLX - EMPL'!C151</f>
        <v>13097</v>
      </c>
      <c r="C146" s="5">
        <f>'DLX - EMPL'!AS151</f>
        <v>140790</v>
      </c>
      <c r="D146" s="5">
        <f t="shared" si="31"/>
        <v>153887</v>
      </c>
      <c r="E146" s="5">
        <f>'DLX - LABOR'!C148</f>
        <v>132186</v>
      </c>
      <c r="F146" s="5">
        <f>'Plumbing - JOLTS Agg'!B150</f>
        <v>3540</v>
      </c>
      <c r="G146">
        <f>'Plumbing - JOLTS Agg'!K150</f>
        <v>4188</v>
      </c>
      <c r="H146">
        <f>'Plumbing - JOLTS Agg'!BM150-'Plumbing - JOLTS Agg'!AU150</f>
        <v>2015</v>
      </c>
      <c r="I146">
        <f>'Plumbing - JOLTS Agg'!AU150</f>
        <v>2008</v>
      </c>
      <c r="J146" s="5">
        <f>'DLX - Flows'!H146+'BLS - Additional flows'!D145+'DLX - Flows'!E146+'BLS - Additional flows'!B145</f>
        <v>6585</v>
      </c>
      <c r="K146" s="5">
        <f>'DLX - Flows'!J146+'BLS - Additional flows'!E145+'DLX - Flows'!I146+'BLS - Additional flows'!C145</f>
        <v>6635</v>
      </c>
      <c r="L146" s="5">
        <f t="shared" si="43"/>
        <v>11</v>
      </c>
      <c r="M146" s="5">
        <f t="shared" si="38"/>
        <v>13097</v>
      </c>
      <c r="N146" s="5">
        <f t="shared" si="30"/>
        <v>0</v>
      </c>
      <c r="O146">
        <f t="shared" si="32"/>
        <v>8.5107903851527417E-2</v>
      </c>
      <c r="P146">
        <f t="shared" si="33"/>
        <v>2.6081959241412846E-2</v>
      </c>
      <c r="Q146">
        <f t="shared" si="39"/>
        <v>-3.2480820075745271E-4</v>
      </c>
      <c r="R146">
        <f t="shared" si="34"/>
        <v>0.93888770509269126</v>
      </c>
      <c r="S146">
        <f t="shared" si="35"/>
        <v>1.1830508474576271</v>
      </c>
      <c r="T146">
        <f t="shared" si="36"/>
        <v>1.5243671795802884E-2</v>
      </c>
      <c r="U146">
        <f t="shared" si="37"/>
        <v>1.5190716112145008E-2</v>
      </c>
      <c r="V146">
        <f t="shared" si="40"/>
        <v>4.2777240039756526E-2</v>
      </c>
      <c r="W146">
        <f t="shared" si="41"/>
        <v>4.3102048240513974E-2</v>
      </c>
      <c r="X146">
        <f t="shared" si="42"/>
        <v>-3.3424836787233144E-4</v>
      </c>
    </row>
    <row r="147" spans="1:24" x14ac:dyDescent="0.25">
      <c r="A147" s="7">
        <f>'Plumbing - EMPL Agg'!A151</f>
        <v>40909</v>
      </c>
      <c r="B147" s="5">
        <f>'DLX - EMPL'!C152</f>
        <v>12758</v>
      </c>
      <c r="C147" s="5">
        <f>'DLX - EMPL'!AS152</f>
        <v>141637</v>
      </c>
      <c r="D147" s="5">
        <f t="shared" si="31"/>
        <v>154395</v>
      </c>
      <c r="E147" s="5">
        <f>'DLX - LABOR'!C149</f>
        <v>132461</v>
      </c>
      <c r="F147" s="5">
        <f>'Plumbing - JOLTS Agg'!B151</f>
        <v>3477</v>
      </c>
      <c r="G147">
        <f>'Plumbing - JOLTS Agg'!K151</f>
        <v>4239</v>
      </c>
      <c r="H147">
        <f>'Plumbing - JOLTS Agg'!BM151-'Plumbing - JOLTS Agg'!AU151</f>
        <v>2015</v>
      </c>
      <c r="I147">
        <f>'Plumbing - JOLTS Agg'!AU151</f>
        <v>2002</v>
      </c>
      <c r="J147" s="5">
        <f>'DLX - Flows'!H147+'BLS - Additional flows'!D146+'DLX - Flows'!E147+'BLS - Additional flows'!B146</f>
        <v>7357</v>
      </c>
      <c r="K147" s="5">
        <f>'DLX - Flows'!J147+'BLS - Additional flows'!E146+'DLX - Flows'!I147+'BLS - Additional flows'!C146</f>
        <v>6849</v>
      </c>
      <c r="L147" s="5">
        <f t="shared" si="43"/>
        <v>625</v>
      </c>
      <c r="M147" s="5">
        <f t="shared" si="38"/>
        <v>12758</v>
      </c>
      <c r="N147" s="5">
        <f t="shared" si="30"/>
        <v>0</v>
      </c>
      <c r="O147">
        <f t="shared" si="32"/>
        <v>8.2632209592279543E-2</v>
      </c>
      <c r="P147">
        <f t="shared" si="33"/>
        <v>2.5577836955082464E-2</v>
      </c>
      <c r="Q147">
        <f t="shared" si="39"/>
        <v>3.3011235516970244E-3</v>
      </c>
      <c r="R147">
        <f t="shared" si="34"/>
        <v>0.93521466848351775</v>
      </c>
      <c r="S147">
        <f t="shared" si="35"/>
        <v>1.2191544434857635</v>
      </c>
      <c r="T147">
        <f t="shared" si="36"/>
        <v>1.5212024671412718E-2</v>
      </c>
      <c r="U147">
        <f t="shared" si="37"/>
        <v>1.5113882576758442E-2</v>
      </c>
      <c r="V147">
        <f t="shared" si="40"/>
        <v>4.7807807027234271E-2</v>
      </c>
      <c r="W147">
        <f t="shared" si="41"/>
        <v>4.4506683475537247E-2</v>
      </c>
      <c r="X147">
        <f t="shared" si="42"/>
        <v>4.0627885503231763E-3</v>
      </c>
    </row>
    <row r="148" spans="1:24" x14ac:dyDescent="0.25">
      <c r="A148" s="7">
        <f>'Plumbing - EMPL Agg'!A152</f>
        <v>40940</v>
      </c>
      <c r="B148" s="5">
        <f>'DLX - EMPL'!C153</f>
        <v>12806</v>
      </c>
      <c r="C148" s="5">
        <f>'DLX - EMPL'!AS153</f>
        <v>142065</v>
      </c>
      <c r="D148" s="5">
        <f t="shared" si="31"/>
        <v>154871</v>
      </c>
      <c r="E148" s="5">
        <f>'DLX - LABOR'!C150</f>
        <v>132720</v>
      </c>
      <c r="F148" s="5">
        <f>'Plumbing - JOLTS Agg'!B152</f>
        <v>3565</v>
      </c>
      <c r="G148">
        <f>'Plumbing - JOLTS Agg'!K152</f>
        <v>4444</v>
      </c>
      <c r="H148">
        <f>'Plumbing - JOLTS Agg'!BM152-'Plumbing - JOLTS Agg'!AU152</f>
        <v>2052</v>
      </c>
      <c r="I148">
        <f>'Plumbing - JOLTS Agg'!AU152</f>
        <v>2072</v>
      </c>
      <c r="J148" s="5">
        <f>'DLX - Flows'!H148+'BLS - Additional flows'!D147+'DLX - Flows'!E148+'BLS - Additional flows'!B147</f>
        <v>6665</v>
      </c>
      <c r="K148" s="5">
        <f>'DLX - Flows'!J148+'BLS - Additional flows'!E147+'DLX - Flows'!I148+'BLS - Additional flows'!C147</f>
        <v>6189</v>
      </c>
      <c r="L148" s="5">
        <f t="shared" si="43"/>
        <v>108</v>
      </c>
      <c r="M148" s="5">
        <f t="shared" si="38"/>
        <v>12806</v>
      </c>
      <c r="N148" s="5">
        <f t="shared" si="30"/>
        <v>0</v>
      </c>
      <c r="O148">
        <f t="shared" si="32"/>
        <v>8.2688172737310411E-2</v>
      </c>
      <c r="P148">
        <f t="shared" si="33"/>
        <v>2.615841802105881E-2</v>
      </c>
      <c r="Q148">
        <f t="shared" si="39"/>
        <v>3.0830013925321415E-3</v>
      </c>
      <c r="R148">
        <f t="shared" si="34"/>
        <v>0.93422025129342201</v>
      </c>
      <c r="S148">
        <f t="shared" si="35"/>
        <v>1.2465638148667602</v>
      </c>
      <c r="T148">
        <f t="shared" si="36"/>
        <v>1.5461121157323688E-2</v>
      </c>
      <c r="U148">
        <f t="shared" si="37"/>
        <v>1.5611814345991562E-2</v>
      </c>
      <c r="V148">
        <f t="shared" si="40"/>
        <v>4.3168496389131769E-2</v>
      </c>
      <c r="W148">
        <f t="shared" si="41"/>
        <v>4.0085494996599629E-2</v>
      </c>
      <c r="X148">
        <f t="shared" si="42"/>
        <v>1.193191044712893E-3</v>
      </c>
    </row>
    <row r="149" spans="1:24" x14ac:dyDescent="0.25">
      <c r="A149" s="7">
        <f>'Plumbing - EMPL Agg'!A153</f>
        <v>40969</v>
      </c>
      <c r="B149" s="5">
        <f>'DLX - EMPL'!C154</f>
        <v>12673</v>
      </c>
      <c r="C149" s="5">
        <f>'DLX - EMPL'!AS154</f>
        <v>142034</v>
      </c>
      <c r="D149" s="5">
        <f t="shared" si="31"/>
        <v>154707</v>
      </c>
      <c r="E149" s="5">
        <f>'DLX - LABOR'!C151</f>
        <v>132863</v>
      </c>
      <c r="F149" s="5">
        <f>'Plumbing - JOLTS Agg'!B153</f>
        <v>3741</v>
      </c>
      <c r="G149">
        <f>'Plumbing - JOLTS Agg'!K153</f>
        <v>4335</v>
      </c>
      <c r="H149">
        <f>'Plumbing - JOLTS Agg'!BM153-'Plumbing - JOLTS Agg'!AU153</f>
        <v>2008</v>
      </c>
      <c r="I149">
        <f>'Plumbing - JOLTS Agg'!AU153</f>
        <v>2159</v>
      </c>
      <c r="J149" s="5">
        <f>'DLX - Flows'!H149+'BLS - Additional flows'!D148+'DLX - Flows'!E149+'BLS - Additional flows'!B148</f>
        <v>6421</v>
      </c>
      <c r="K149" s="5">
        <f>'DLX - Flows'!J149+'BLS - Additional flows'!E148+'DLX - Flows'!I149+'BLS - Additional flows'!C148</f>
        <v>6585</v>
      </c>
      <c r="L149" s="5">
        <f t="shared" si="43"/>
        <v>-199</v>
      </c>
      <c r="M149" s="5">
        <f t="shared" si="38"/>
        <v>12673</v>
      </c>
      <c r="N149" s="5">
        <f t="shared" si="30"/>
        <v>0</v>
      </c>
      <c r="O149">
        <f t="shared" si="32"/>
        <v>8.19161382484309E-2</v>
      </c>
      <c r="P149">
        <f t="shared" si="33"/>
        <v>2.7385728089953442E-2</v>
      </c>
      <c r="Q149">
        <f t="shared" si="39"/>
        <v>-1.0589458323378813E-3</v>
      </c>
      <c r="R149">
        <f t="shared" si="34"/>
        <v>0.93543095315206215</v>
      </c>
      <c r="S149">
        <f t="shared" si="35"/>
        <v>1.1587810745789895</v>
      </c>
      <c r="T149">
        <f t="shared" si="36"/>
        <v>1.51133122088166E-2</v>
      </c>
      <c r="U149">
        <f t="shared" si="37"/>
        <v>1.6249821244439761E-2</v>
      </c>
      <c r="V149">
        <f t="shared" si="40"/>
        <v>4.146031213074107E-2</v>
      </c>
      <c r="W149">
        <f t="shared" si="41"/>
        <v>4.2519257963078948E-2</v>
      </c>
      <c r="X149">
        <f t="shared" si="42"/>
        <v>-1.2247914686939077E-3</v>
      </c>
    </row>
    <row r="150" spans="1:24" x14ac:dyDescent="0.25">
      <c r="A150" s="7">
        <f>'Plumbing - EMPL Agg'!A154</f>
        <v>41000</v>
      </c>
      <c r="B150" s="5">
        <f>'DLX - EMPL'!C155</f>
        <v>12500</v>
      </c>
      <c r="C150" s="5">
        <f>'DLX - EMPL'!AS155</f>
        <v>141865</v>
      </c>
      <c r="D150" s="5">
        <f t="shared" si="31"/>
        <v>154365</v>
      </c>
      <c r="E150" s="5">
        <f>'DLX - LABOR'!C152</f>
        <v>132931</v>
      </c>
      <c r="F150" s="5">
        <f>'Plumbing - JOLTS Agg'!B154</f>
        <v>3447</v>
      </c>
      <c r="G150">
        <f>'Plumbing - JOLTS Agg'!K154</f>
        <v>4213</v>
      </c>
      <c r="H150">
        <f>'Plumbing - JOLTS Agg'!BM154-'Plumbing - JOLTS Agg'!AU154</f>
        <v>2028</v>
      </c>
      <c r="I150">
        <f>'Plumbing - JOLTS Agg'!AU154</f>
        <v>2114</v>
      </c>
      <c r="J150" s="5">
        <f>'DLX - Flows'!H150+'BLS - Additional flows'!D149+'DLX - Flows'!E150+'BLS - Additional flows'!B149</f>
        <v>6363</v>
      </c>
      <c r="K150" s="5">
        <f>'DLX - Flows'!J150+'BLS - Additional flows'!E149+'DLX - Flows'!I150+'BLS - Additional flows'!C149</f>
        <v>6705</v>
      </c>
      <c r="L150" s="5">
        <f t="shared" si="43"/>
        <v>-240</v>
      </c>
      <c r="M150" s="5">
        <f t="shared" si="38"/>
        <v>12500</v>
      </c>
      <c r="N150" s="5">
        <f t="shared" si="30"/>
        <v>0</v>
      </c>
      <c r="O150">
        <f t="shared" si="32"/>
        <v>8.0976905386583753E-2</v>
      </c>
      <c r="P150">
        <f t="shared" si="33"/>
        <v>2.5275337664432681E-2</v>
      </c>
      <c r="Q150">
        <f t="shared" si="39"/>
        <v>-2.2106304174988852E-3</v>
      </c>
      <c r="R150">
        <f t="shared" si="34"/>
        <v>0.93702463609769848</v>
      </c>
      <c r="S150">
        <f t="shared" si="35"/>
        <v>1.2222222222222223</v>
      </c>
      <c r="T150">
        <f t="shared" si="36"/>
        <v>1.5256035085871618E-2</v>
      </c>
      <c r="U150">
        <f t="shared" si="37"/>
        <v>1.5902987264069329E-2</v>
      </c>
      <c r="V150">
        <f t="shared" si="40"/>
        <v>4.1129360662413468E-2</v>
      </c>
      <c r="W150">
        <f t="shared" si="41"/>
        <v>4.3339991079912349E-2</v>
      </c>
      <c r="X150">
        <f t="shared" si="42"/>
        <v>-1.6686145570778829E-3</v>
      </c>
    </row>
    <row r="151" spans="1:24" x14ac:dyDescent="0.25">
      <c r="A151" s="7">
        <f>'Plumbing - EMPL Agg'!A155</f>
        <v>41030</v>
      </c>
      <c r="B151" s="5">
        <f>'DLX - EMPL'!C156</f>
        <v>12720</v>
      </c>
      <c r="C151" s="5">
        <f>'DLX - EMPL'!AS156</f>
        <v>142287</v>
      </c>
      <c r="D151" s="5">
        <f t="shared" si="31"/>
        <v>155007</v>
      </c>
      <c r="E151" s="5">
        <f>'DLX - LABOR'!C153</f>
        <v>133018</v>
      </c>
      <c r="F151" s="5">
        <f>'Plumbing - JOLTS Agg'!B155</f>
        <v>3657</v>
      </c>
      <c r="G151">
        <f>'Plumbing - JOLTS Agg'!K155</f>
        <v>4461</v>
      </c>
      <c r="H151">
        <f>'Plumbing - JOLTS Agg'!BM155-'Plumbing - JOLTS Agg'!AU155</f>
        <v>2287</v>
      </c>
      <c r="I151">
        <f>'Plumbing - JOLTS Agg'!AU155</f>
        <v>2176</v>
      </c>
      <c r="J151" s="5">
        <f>'DLX - Flows'!H151+'BLS - Additional flows'!D150+'DLX - Flows'!E151+'BLS - Additional flows'!B150</f>
        <v>6879</v>
      </c>
      <c r="K151" s="5">
        <f>'DLX - Flows'!J151+'BLS - Additional flows'!E150+'DLX - Flows'!I151+'BLS - Additional flows'!C150</f>
        <v>6237</v>
      </c>
      <c r="L151" s="5">
        <f t="shared" si="43"/>
        <v>424</v>
      </c>
      <c r="M151" s="5">
        <f t="shared" si="38"/>
        <v>12720</v>
      </c>
      <c r="N151" s="5">
        <f t="shared" si="30"/>
        <v>0</v>
      </c>
      <c r="O151">
        <f t="shared" si="32"/>
        <v>8.2060810156960651E-2</v>
      </c>
      <c r="P151">
        <f t="shared" si="33"/>
        <v>2.675690506676422E-2</v>
      </c>
      <c r="Q151">
        <f t="shared" si="39"/>
        <v>4.1589738606549412E-3</v>
      </c>
      <c r="R151">
        <f t="shared" si="34"/>
        <v>0.93485701434424784</v>
      </c>
      <c r="S151">
        <f t="shared" si="35"/>
        <v>1.2198523379819524</v>
      </c>
      <c r="T151">
        <f t="shared" si="36"/>
        <v>1.7193161827722563E-2</v>
      </c>
      <c r="U151">
        <f t="shared" si="37"/>
        <v>1.6358688297824355E-2</v>
      </c>
      <c r="V151">
        <f t="shared" si="40"/>
        <v>4.4563210572344768E-2</v>
      </c>
      <c r="W151">
        <f t="shared" si="41"/>
        <v>4.0404236711689828E-2</v>
      </c>
      <c r="X151">
        <f t="shared" si="42"/>
        <v>2.3613999224614953E-3</v>
      </c>
    </row>
    <row r="152" spans="1:24" x14ac:dyDescent="0.25">
      <c r="A152" s="7">
        <f>'Plumbing - EMPL Agg'!A156</f>
        <v>41061</v>
      </c>
      <c r="B152" s="5">
        <f>'DLX - EMPL'!C157</f>
        <v>12749</v>
      </c>
      <c r="C152" s="5">
        <f>'DLX - EMPL'!AS157</f>
        <v>142415</v>
      </c>
      <c r="D152" s="5">
        <f t="shared" si="31"/>
        <v>155164</v>
      </c>
      <c r="E152" s="5">
        <f>'DLX - LABOR'!C154</f>
        <v>133082</v>
      </c>
      <c r="F152" s="5">
        <f>'Plumbing - JOLTS Agg'!B156</f>
        <v>3762</v>
      </c>
      <c r="G152">
        <f>'Plumbing - JOLTS Agg'!K156</f>
        <v>4361</v>
      </c>
      <c r="H152">
        <f>'Plumbing - JOLTS Agg'!BM156-'Plumbing - JOLTS Agg'!AU156</f>
        <v>2165</v>
      </c>
      <c r="I152">
        <f>'Plumbing - JOLTS Agg'!AU156</f>
        <v>2113</v>
      </c>
      <c r="J152" s="5">
        <f>'DLX - Flows'!H152+'BLS - Additional flows'!D151+'DLX - Flows'!E152+'BLS - Additional flows'!B151</f>
        <v>6553</v>
      </c>
      <c r="K152" s="5">
        <f>'DLX - Flows'!J152+'BLS - Additional flows'!E151+'DLX - Flows'!I152+'BLS - Additional flows'!C151</f>
        <v>6396</v>
      </c>
      <c r="L152" s="5">
        <f t="shared" si="43"/>
        <v>45</v>
      </c>
      <c r="M152" s="5">
        <f t="shared" si="38"/>
        <v>12749</v>
      </c>
      <c r="N152" s="5">
        <f t="shared" si="30"/>
        <v>0</v>
      </c>
      <c r="O152">
        <f t="shared" si="32"/>
        <v>8.2164677373617587E-2</v>
      </c>
      <c r="P152">
        <f t="shared" si="33"/>
        <v>2.7491157814737949E-2</v>
      </c>
      <c r="Q152">
        <f t="shared" si="39"/>
        <v>1.0128574838555678E-3</v>
      </c>
      <c r="R152">
        <f t="shared" si="34"/>
        <v>0.93446617280483091</v>
      </c>
      <c r="S152">
        <f t="shared" si="35"/>
        <v>1.159223817118554</v>
      </c>
      <c r="T152">
        <f t="shared" si="36"/>
        <v>1.6268165491952331E-2</v>
      </c>
      <c r="U152">
        <f t="shared" si="37"/>
        <v>1.5877428953577494E-2</v>
      </c>
      <c r="V152">
        <f t="shared" si="40"/>
        <v>4.2275510138251822E-2</v>
      </c>
      <c r="W152">
        <f t="shared" si="41"/>
        <v>4.1262652654396256E-2</v>
      </c>
      <c r="X152">
        <f t="shared" si="42"/>
        <v>4.4979513237330184E-4</v>
      </c>
    </row>
    <row r="153" spans="1:24" x14ac:dyDescent="0.25">
      <c r="A153" s="7">
        <f>'Plumbing - EMPL Agg'!A157</f>
        <v>41091</v>
      </c>
      <c r="B153" s="5">
        <f>'DLX - EMPL'!C158</f>
        <v>12794</v>
      </c>
      <c r="C153" s="5">
        <f>'DLX - EMPL'!AS158</f>
        <v>142220</v>
      </c>
      <c r="D153" s="5">
        <f t="shared" si="31"/>
        <v>155014</v>
      </c>
      <c r="E153" s="5">
        <f>'DLX - LABOR'!C155</f>
        <v>133245</v>
      </c>
      <c r="F153" s="5" t="e">
        <f>'Plumbing - JOLTS Agg'!B157</f>
        <v>#N/A</v>
      </c>
      <c r="G153" t="e">
        <f>'Plumbing - JOLTS Agg'!K157</f>
        <v>#N/A</v>
      </c>
      <c r="H153" t="e">
        <f>'Plumbing - JOLTS Agg'!BM157-'Plumbing - JOLTS Agg'!AU157</f>
        <v>#N/A</v>
      </c>
      <c r="I153" t="e">
        <f>'Plumbing - JOLTS Agg'!AU157</f>
        <v>#N/A</v>
      </c>
      <c r="J153" s="5">
        <f>'DLX - Flows'!H153+'BLS - Additional flows'!D152+'DLX - Flows'!E153+'BLS - Additional flows'!B152</f>
        <v>6528</v>
      </c>
      <c r="K153" s="5">
        <f>'DLX - Flows'!J153+'BLS - Additional flows'!E152+'DLX - Flows'!I153+'BLS - Additional flows'!C152</f>
        <v>6678</v>
      </c>
      <c r="L153" s="5" t="e">
        <f t="shared" si="43"/>
        <v>#N/A</v>
      </c>
      <c r="M153" s="5">
        <f t="shared" si="38"/>
        <v>12794</v>
      </c>
      <c r="N153" s="5">
        <f t="shared" si="30"/>
        <v>0</v>
      </c>
      <c r="O153">
        <f t="shared" si="32"/>
        <v>8.2534480756576822E-2</v>
      </c>
      <c r="P153" t="e">
        <f t="shared" si="33"/>
        <v>#N/A</v>
      </c>
      <c r="Q153">
        <f t="shared" si="39"/>
        <v>-9.6671908432368334E-4</v>
      </c>
      <c r="R153">
        <f t="shared" si="34"/>
        <v>0.93689354521164392</v>
      </c>
      <c r="S153" t="e">
        <f t="shared" si="35"/>
        <v>#N/A</v>
      </c>
      <c r="T153" t="e">
        <f t="shared" si="36"/>
        <v>#N/A</v>
      </c>
      <c r="U153" t="e">
        <f t="shared" si="37"/>
        <v>#N/A</v>
      </c>
      <c r="V153">
        <f t="shared" si="40"/>
        <v>4.2071614549766698E-2</v>
      </c>
      <c r="W153">
        <f t="shared" si="41"/>
        <v>4.3038333634090382E-2</v>
      </c>
      <c r="X153">
        <f t="shared" si="42"/>
        <v>-2.513780149562897E-3</v>
      </c>
    </row>
    <row r="154" spans="1:24" x14ac:dyDescent="0.25">
      <c r="A154" s="7">
        <f>'Plumbing - EMPL Agg'!A158</f>
        <v>41122</v>
      </c>
      <c r="B154" s="5" t="e">
        <f>'DLX - EMPL'!C159</f>
        <v>#N/A</v>
      </c>
      <c r="C154" s="5" t="e">
        <f>'DLX - EMPL'!AS159</f>
        <v>#N/A</v>
      </c>
      <c r="D154" s="5" t="e">
        <f t="shared" si="31"/>
        <v>#N/A</v>
      </c>
      <c r="E154" s="5" t="e">
        <f>'DLX - LABOR'!C156</f>
        <v>#N/A</v>
      </c>
      <c r="F154" s="5" t="e">
        <f>'Plumbing - JOLTS Agg'!B158</f>
        <v>#N/A</v>
      </c>
      <c r="G154" t="e">
        <f>'Plumbing - JOLTS Agg'!K158</f>
        <v>#N/A</v>
      </c>
      <c r="H154" t="e">
        <f>'Plumbing - JOLTS Agg'!BM158-'Plumbing - JOLTS Agg'!AU158</f>
        <v>#N/A</v>
      </c>
      <c r="I154" t="e">
        <f>'Plumbing - JOLTS Agg'!AU158</f>
        <v>#N/A</v>
      </c>
      <c r="J154" s="5" t="e">
        <f>'DLX - Flows'!H154+'BLS - Additional flows'!D153+'DLX - Flows'!E154+'BLS - Additional flows'!B153</f>
        <v>#N/A</v>
      </c>
      <c r="K154" s="5" t="e">
        <f>'DLX - Flows'!J154+'BLS - Additional flows'!E153+'DLX - Flows'!I154+'BLS - Additional flows'!C153</f>
        <v>#N/A</v>
      </c>
      <c r="L154" s="5" t="e">
        <f t="shared" si="43"/>
        <v>#N/A</v>
      </c>
      <c r="M154" s="5" t="e">
        <f t="shared" si="38"/>
        <v>#N/A</v>
      </c>
      <c r="N154" s="5" t="e">
        <f t="shared" si="30"/>
        <v>#N/A</v>
      </c>
      <c r="O154" t="e">
        <f t="shared" si="32"/>
        <v>#N/A</v>
      </c>
      <c r="P154" t="e">
        <f t="shared" si="33"/>
        <v>#N/A</v>
      </c>
      <c r="Q154" t="e">
        <f t="shared" si="39"/>
        <v>#N/A</v>
      </c>
      <c r="R154" t="e">
        <f t="shared" si="34"/>
        <v>#N/A</v>
      </c>
      <c r="S154" t="e">
        <f t="shared" si="35"/>
        <v>#N/A</v>
      </c>
      <c r="T154" t="e">
        <f t="shared" si="36"/>
        <v>#N/A</v>
      </c>
      <c r="U154" t="e">
        <f t="shared" si="37"/>
        <v>#N/A</v>
      </c>
      <c r="V154" t="e">
        <f t="shared" si="40"/>
        <v>#N/A</v>
      </c>
      <c r="W154" t="e">
        <f t="shared" si="41"/>
        <v>#N/A</v>
      </c>
      <c r="X154" t="e">
        <f t="shared" si="42"/>
        <v>#N/A</v>
      </c>
    </row>
    <row r="155" spans="1:24" x14ac:dyDescent="0.25">
      <c r="A155" s="7">
        <f>'Plumbing - EMPL Agg'!A159</f>
        <v>41153</v>
      </c>
      <c r="B155" s="5" t="e">
        <f>'DLX - EMPL'!C160</f>
        <v>#N/A</v>
      </c>
      <c r="C155" s="5" t="e">
        <f>'DLX - EMPL'!AS160</f>
        <v>#N/A</v>
      </c>
      <c r="D155" s="5" t="e">
        <f t="shared" si="31"/>
        <v>#N/A</v>
      </c>
      <c r="E155" s="5" t="e">
        <f>'DLX - LABOR'!C157</f>
        <v>#N/A</v>
      </c>
      <c r="F155" s="5" t="e">
        <f>'Plumbing - JOLTS Agg'!B159</f>
        <v>#N/A</v>
      </c>
      <c r="G155" t="e">
        <f>'Plumbing - JOLTS Agg'!K159</f>
        <v>#N/A</v>
      </c>
      <c r="H155" t="e">
        <f>'Plumbing - JOLTS Agg'!BM159-'Plumbing - JOLTS Agg'!AU159</f>
        <v>#N/A</v>
      </c>
      <c r="I155" t="e">
        <f>'Plumbing - JOLTS Agg'!AU159</f>
        <v>#N/A</v>
      </c>
      <c r="J155" s="5" t="e">
        <f>'DLX - Flows'!H155+'BLS - Additional flows'!D154+'DLX - Flows'!E155+'BLS - Additional flows'!B154</f>
        <v>#N/A</v>
      </c>
      <c r="K155" s="5" t="e">
        <f>'DLX - Flows'!J155+'BLS - Additional flows'!E154+'DLX - Flows'!I155+'BLS - Additional flows'!C154</f>
        <v>#N/A</v>
      </c>
      <c r="L155" s="5" t="e">
        <f t="shared" si="43"/>
        <v>#N/A</v>
      </c>
      <c r="M155" s="5" t="e">
        <f t="shared" si="38"/>
        <v>#N/A</v>
      </c>
      <c r="N155" s="5" t="e">
        <f t="shared" si="30"/>
        <v>#N/A</v>
      </c>
      <c r="O155" t="e">
        <f t="shared" si="32"/>
        <v>#N/A</v>
      </c>
      <c r="P155" t="e">
        <f t="shared" si="33"/>
        <v>#N/A</v>
      </c>
      <c r="Q155" t="e">
        <f t="shared" si="39"/>
        <v>#N/A</v>
      </c>
      <c r="R155" t="e">
        <f t="shared" si="34"/>
        <v>#N/A</v>
      </c>
      <c r="S155" t="e">
        <f t="shared" si="35"/>
        <v>#N/A</v>
      </c>
      <c r="T155" t="e">
        <f t="shared" si="36"/>
        <v>#N/A</v>
      </c>
      <c r="U155" t="e">
        <f t="shared" si="37"/>
        <v>#N/A</v>
      </c>
      <c r="V155" t="e">
        <f t="shared" si="40"/>
        <v>#N/A</v>
      </c>
      <c r="W155" t="e">
        <f t="shared" si="41"/>
        <v>#N/A</v>
      </c>
      <c r="X155" t="e">
        <f t="shared" si="42"/>
        <v>#N/A</v>
      </c>
    </row>
    <row r="156" spans="1:24" x14ac:dyDescent="0.25">
      <c r="A156" s="7">
        <f>'Plumbing - EMPL Agg'!A160</f>
        <v>41183</v>
      </c>
      <c r="B156" s="5" t="e">
        <f>'DLX - EMPL'!C161</f>
        <v>#N/A</v>
      </c>
      <c r="C156" s="5" t="e">
        <f>'DLX - EMPL'!AS161</f>
        <v>#N/A</v>
      </c>
      <c r="D156" s="5" t="e">
        <f t="shared" si="31"/>
        <v>#N/A</v>
      </c>
      <c r="E156" s="5" t="e">
        <f>'DLX - LABOR'!C158</f>
        <v>#N/A</v>
      </c>
      <c r="F156" s="5" t="e">
        <f>'Plumbing - JOLTS Agg'!B160</f>
        <v>#N/A</v>
      </c>
      <c r="G156" t="e">
        <f>'Plumbing - JOLTS Agg'!K160</f>
        <v>#N/A</v>
      </c>
      <c r="H156" t="e">
        <f>'Plumbing - JOLTS Agg'!BM160-'Plumbing - JOLTS Agg'!AU160</f>
        <v>#N/A</v>
      </c>
      <c r="I156" t="e">
        <f>'Plumbing - JOLTS Agg'!AU160</f>
        <v>#N/A</v>
      </c>
      <c r="J156" s="5" t="e">
        <f>'DLX - Flows'!H156+'BLS - Additional flows'!D155+'DLX - Flows'!E156+'BLS - Additional flows'!B155</f>
        <v>#N/A</v>
      </c>
      <c r="K156" s="5" t="e">
        <f>'DLX - Flows'!J156+'BLS - Additional flows'!E155+'DLX - Flows'!I156+'BLS - Additional flows'!C155</f>
        <v>#N/A</v>
      </c>
      <c r="L156" s="5" t="e">
        <f t="shared" si="43"/>
        <v>#N/A</v>
      </c>
      <c r="M156" s="5" t="e">
        <f t="shared" si="38"/>
        <v>#N/A</v>
      </c>
      <c r="N156" s="5" t="e">
        <f t="shared" si="30"/>
        <v>#N/A</v>
      </c>
      <c r="O156" t="e">
        <f t="shared" si="32"/>
        <v>#N/A</v>
      </c>
      <c r="P156" t="e">
        <f t="shared" si="33"/>
        <v>#N/A</v>
      </c>
      <c r="Q156" t="e">
        <f t="shared" si="39"/>
        <v>#N/A</v>
      </c>
      <c r="R156" t="e">
        <f t="shared" si="34"/>
        <v>#N/A</v>
      </c>
      <c r="S156" t="e">
        <f t="shared" si="35"/>
        <v>#N/A</v>
      </c>
      <c r="T156" t="e">
        <f t="shared" si="36"/>
        <v>#N/A</v>
      </c>
      <c r="U156" t="e">
        <f t="shared" si="37"/>
        <v>#N/A</v>
      </c>
      <c r="V156" t="e">
        <f t="shared" si="40"/>
        <v>#N/A</v>
      </c>
      <c r="W156" t="e">
        <f t="shared" si="41"/>
        <v>#N/A</v>
      </c>
      <c r="X156" t="e">
        <f t="shared" si="42"/>
        <v>#N/A</v>
      </c>
    </row>
    <row r="157" spans="1:24" x14ac:dyDescent="0.25">
      <c r="A157" s="7">
        <f>'Plumbing - EMPL Agg'!A161</f>
        <v>41214</v>
      </c>
      <c r="B157" s="5" t="e">
        <f>'DLX - EMPL'!C162</f>
        <v>#N/A</v>
      </c>
      <c r="C157" s="5" t="e">
        <f>'DLX - EMPL'!AS162</f>
        <v>#N/A</v>
      </c>
      <c r="D157" s="5" t="e">
        <f t="shared" si="31"/>
        <v>#N/A</v>
      </c>
      <c r="E157" s="5" t="e">
        <f>'DLX - LABOR'!C159</f>
        <v>#N/A</v>
      </c>
      <c r="F157" s="5" t="e">
        <f>'Plumbing - JOLTS Agg'!B161</f>
        <v>#N/A</v>
      </c>
      <c r="G157" t="e">
        <f>'Plumbing - JOLTS Agg'!K161</f>
        <v>#N/A</v>
      </c>
      <c r="H157" t="e">
        <f>'Plumbing - JOLTS Agg'!BM161-'Plumbing - JOLTS Agg'!AU161</f>
        <v>#N/A</v>
      </c>
      <c r="I157" t="e">
        <f>'Plumbing - JOLTS Agg'!AU161</f>
        <v>#N/A</v>
      </c>
      <c r="J157" s="5" t="e">
        <f>'DLX - Flows'!H157+'BLS - Additional flows'!D156+'DLX - Flows'!E157+'BLS - Additional flows'!B156</f>
        <v>#N/A</v>
      </c>
      <c r="K157" s="5" t="e">
        <f>'DLX - Flows'!J157+'BLS - Additional flows'!E156+'DLX - Flows'!I157+'BLS - Additional flows'!C156</f>
        <v>#N/A</v>
      </c>
      <c r="L157" s="5" t="e">
        <f t="shared" si="43"/>
        <v>#N/A</v>
      </c>
      <c r="M157" s="5" t="e">
        <f t="shared" si="38"/>
        <v>#N/A</v>
      </c>
      <c r="N157" s="5" t="e">
        <f t="shared" si="30"/>
        <v>#N/A</v>
      </c>
      <c r="O157" t="e">
        <f t="shared" si="32"/>
        <v>#N/A</v>
      </c>
      <c r="P157" t="e">
        <f t="shared" si="33"/>
        <v>#N/A</v>
      </c>
      <c r="Q157" t="e">
        <f t="shared" si="39"/>
        <v>#N/A</v>
      </c>
      <c r="R157" t="e">
        <f t="shared" si="34"/>
        <v>#N/A</v>
      </c>
      <c r="S157" t="e">
        <f t="shared" si="35"/>
        <v>#N/A</v>
      </c>
      <c r="T157" t="e">
        <f t="shared" si="36"/>
        <v>#N/A</v>
      </c>
      <c r="U157" t="e">
        <f t="shared" si="37"/>
        <v>#N/A</v>
      </c>
      <c r="V157" t="e">
        <f t="shared" si="40"/>
        <v>#N/A</v>
      </c>
      <c r="W157" t="e">
        <f t="shared" si="41"/>
        <v>#N/A</v>
      </c>
      <c r="X157" t="e">
        <f t="shared" si="42"/>
        <v>#N/A</v>
      </c>
    </row>
    <row r="158" spans="1:24" x14ac:dyDescent="0.25">
      <c r="A158" s="7">
        <f>'Plumbing - EMPL Agg'!A162</f>
        <v>41244</v>
      </c>
      <c r="B158" s="5" t="e">
        <f>'DLX - EMPL'!C163</f>
        <v>#N/A</v>
      </c>
      <c r="C158" s="5" t="e">
        <f>'DLX - EMPL'!AS163</f>
        <v>#N/A</v>
      </c>
      <c r="D158" s="5" t="e">
        <f t="shared" si="31"/>
        <v>#N/A</v>
      </c>
      <c r="E158" s="5" t="e">
        <f>'DLX - LABOR'!C160</f>
        <v>#N/A</v>
      </c>
      <c r="F158" s="5" t="e">
        <f>'Plumbing - JOLTS Agg'!B162</f>
        <v>#N/A</v>
      </c>
      <c r="G158" t="e">
        <f>'Plumbing - JOLTS Agg'!K162</f>
        <v>#N/A</v>
      </c>
      <c r="H158" t="e">
        <f>'Plumbing - JOLTS Agg'!BM162-'Plumbing - JOLTS Agg'!AU162</f>
        <v>#N/A</v>
      </c>
      <c r="I158" t="e">
        <f>'Plumbing - JOLTS Agg'!AU162</f>
        <v>#N/A</v>
      </c>
      <c r="J158" s="5" t="e">
        <f>'DLX - Flows'!H158+'BLS - Additional flows'!D157+'DLX - Flows'!E158+'BLS - Additional flows'!B157</f>
        <v>#N/A</v>
      </c>
      <c r="K158" s="5" t="e">
        <f>'DLX - Flows'!J158+'BLS - Additional flows'!E157+'DLX - Flows'!I158+'BLS - Additional flows'!C157</f>
        <v>#N/A</v>
      </c>
      <c r="L158" s="5" t="e">
        <f t="shared" si="43"/>
        <v>#N/A</v>
      </c>
      <c r="M158" s="5" t="e">
        <f t="shared" si="38"/>
        <v>#N/A</v>
      </c>
      <c r="N158" s="5" t="e">
        <f t="shared" si="30"/>
        <v>#N/A</v>
      </c>
      <c r="O158" t="e">
        <f t="shared" si="32"/>
        <v>#N/A</v>
      </c>
      <c r="P158" t="e">
        <f t="shared" si="33"/>
        <v>#N/A</v>
      </c>
      <c r="Q158" t="e">
        <f t="shared" si="39"/>
        <v>#N/A</v>
      </c>
      <c r="R158" t="e">
        <f t="shared" si="34"/>
        <v>#N/A</v>
      </c>
      <c r="S158" t="e">
        <f t="shared" si="35"/>
        <v>#N/A</v>
      </c>
      <c r="T158" t="e">
        <f t="shared" si="36"/>
        <v>#N/A</v>
      </c>
      <c r="U158" t="e">
        <f t="shared" si="37"/>
        <v>#N/A</v>
      </c>
      <c r="V158" t="e">
        <f t="shared" si="40"/>
        <v>#N/A</v>
      </c>
      <c r="W158" t="e">
        <f t="shared" si="41"/>
        <v>#N/A</v>
      </c>
      <c r="X158" t="e">
        <f t="shared" si="42"/>
        <v>#N/A</v>
      </c>
    </row>
    <row r="159" spans="1:24" x14ac:dyDescent="0.25">
      <c r="A159" s="7">
        <f>'Plumbing - EMPL Agg'!A163</f>
        <v>41275</v>
      </c>
      <c r="B159" s="5" t="e">
        <f>'DLX - EMPL'!C164</f>
        <v>#N/A</v>
      </c>
      <c r="C159" s="5" t="e">
        <f>'DLX - EMPL'!AS164</f>
        <v>#N/A</v>
      </c>
      <c r="D159" s="5" t="e">
        <f t="shared" si="31"/>
        <v>#N/A</v>
      </c>
      <c r="E159" s="5" t="e">
        <f>'DLX - LABOR'!C161</f>
        <v>#N/A</v>
      </c>
      <c r="F159" s="5" t="e">
        <f>'Plumbing - JOLTS Agg'!B163</f>
        <v>#N/A</v>
      </c>
      <c r="G159" t="e">
        <f>'Plumbing - JOLTS Agg'!K163</f>
        <v>#N/A</v>
      </c>
      <c r="H159" t="e">
        <f>'Plumbing - JOLTS Agg'!BM163-'Plumbing - JOLTS Agg'!AU163</f>
        <v>#N/A</v>
      </c>
      <c r="I159" t="e">
        <f>'Plumbing - JOLTS Agg'!AU163</f>
        <v>#N/A</v>
      </c>
      <c r="J159" s="5" t="e">
        <f>'DLX - Flows'!H159+'BLS - Additional flows'!D158+'DLX - Flows'!E159+'BLS - Additional flows'!B158</f>
        <v>#N/A</v>
      </c>
      <c r="K159" s="5" t="e">
        <f>'DLX - Flows'!J159+'BLS - Additional flows'!E158+'DLX - Flows'!I159+'BLS - Additional flows'!C158</f>
        <v>#N/A</v>
      </c>
      <c r="L159" s="5" t="e">
        <f t="shared" si="43"/>
        <v>#N/A</v>
      </c>
      <c r="M159" s="5" t="e">
        <f t="shared" si="38"/>
        <v>#N/A</v>
      </c>
      <c r="N159" s="5" t="e">
        <f t="shared" si="30"/>
        <v>#N/A</v>
      </c>
      <c r="O159" t="e">
        <f t="shared" si="32"/>
        <v>#N/A</v>
      </c>
      <c r="P159" t="e">
        <f t="shared" si="33"/>
        <v>#N/A</v>
      </c>
      <c r="Q159" t="e">
        <f t="shared" si="39"/>
        <v>#N/A</v>
      </c>
      <c r="R159" t="e">
        <f t="shared" si="34"/>
        <v>#N/A</v>
      </c>
      <c r="S159" t="e">
        <f t="shared" si="35"/>
        <v>#N/A</v>
      </c>
      <c r="T159" t="e">
        <f t="shared" si="36"/>
        <v>#N/A</v>
      </c>
      <c r="U159" t="e">
        <f t="shared" si="37"/>
        <v>#N/A</v>
      </c>
      <c r="V159" t="e">
        <f t="shared" si="40"/>
        <v>#N/A</v>
      </c>
      <c r="W159" t="e">
        <f t="shared" si="41"/>
        <v>#N/A</v>
      </c>
      <c r="X159" t="e">
        <f t="shared" si="42"/>
        <v>#N/A</v>
      </c>
    </row>
    <row r="160" spans="1:24" x14ac:dyDescent="0.25">
      <c r="A160" s="7">
        <f>'Plumbing - EMPL Agg'!A164</f>
        <v>41306</v>
      </c>
      <c r="B160" s="5" t="e">
        <f>'DLX - EMPL'!C165</f>
        <v>#N/A</v>
      </c>
      <c r="C160" s="5" t="e">
        <f>'DLX - EMPL'!AS165</f>
        <v>#N/A</v>
      </c>
      <c r="D160" s="5" t="e">
        <f t="shared" si="31"/>
        <v>#N/A</v>
      </c>
      <c r="E160" s="5" t="e">
        <f>'DLX - LABOR'!C162</f>
        <v>#N/A</v>
      </c>
      <c r="F160" s="5" t="e">
        <f>'Plumbing - JOLTS Agg'!B164</f>
        <v>#N/A</v>
      </c>
      <c r="G160" t="e">
        <f>'Plumbing - JOLTS Agg'!K164</f>
        <v>#N/A</v>
      </c>
      <c r="H160" t="e">
        <f>'Plumbing - JOLTS Agg'!BM164-'Plumbing - JOLTS Agg'!AU164</f>
        <v>#N/A</v>
      </c>
      <c r="I160" t="e">
        <f>'Plumbing - JOLTS Agg'!AU164</f>
        <v>#N/A</v>
      </c>
      <c r="J160" s="5" t="e">
        <f>'DLX - Flows'!H160+'BLS - Additional flows'!D159+'DLX - Flows'!E160+'BLS - Additional flows'!B159</f>
        <v>#N/A</v>
      </c>
      <c r="K160" s="5" t="e">
        <f>'DLX - Flows'!J160+'BLS - Additional flows'!E159+'DLX - Flows'!I160+'BLS - Additional flows'!C159</f>
        <v>#N/A</v>
      </c>
      <c r="L160" s="5" t="e">
        <f t="shared" si="43"/>
        <v>#N/A</v>
      </c>
      <c r="M160" s="5" t="e">
        <f t="shared" si="38"/>
        <v>#N/A</v>
      </c>
      <c r="N160" s="5" t="e">
        <f t="shared" si="30"/>
        <v>#N/A</v>
      </c>
      <c r="O160" t="e">
        <f t="shared" si="32"/>
        <v>#N/A</v>
      </c>
      <c r="P160" t="e">
        <f t="shared" si="33"/>
        <v>#N/A</v>
      </c>
      <c r="Q160" t="e">
        <f t="shared" si="39"/>
        <v>#N/A</v>
      </c>
      <c r="R160" t="e">
        <f t="shared" si="34"/>
        <v>#N/A</v>
      </c>
      <c r="S160" t="e">
        <f t="shared" si="35"/>
        <v>#N/A</v>
      </c>
      <c r="T160" t="e">
        <f t="shared" si="36"/>
        <v>#N/A</v>
      </c>
      <c r="U160" t="e">
        <f t="shared" si="37"/>
        <v>#N/A</v>
      </c>
      <c r="V160" t="e">
        <f t="shared" si="40"/>
        <v>#N/A</v>
      </c>
      <c r="W160" t="e">
        <f t="shared" si="41"/>
        <v>#N/A</v>
      </c>
      <c r="X160" t="e">
        <f t="shared" si="42"/>
        <v>#N/A</v>
      </c>
    </row>
    <row r="161" spans="1:24" x14ac:dyDescent="0.25">
      <c r="A161" s="7">
        <f>'Plumbing - EMPL Agg'!A165</f>
        <v>41334</v>
      </c>
      <c r="B161" s="5" t="e">
        <f>'DLX - EMPL'!C166</f>
        <v>#N/A</v>
      </c>
      <c r="C161" s="5" t="e">
        <f>'DLX - EMPL'!AS166</f>
        <v>#N/A</v>
      </c>
      <c r="D161" s="5" t="e">
        <f t="shared" si="31"/>
        <v>#N/A</v>
      </c>
      <c r="E161" s="5" t="e">
        <f>'DLX - LABOR'!C163</f>
        <v>#N/A</v>
      </c>
      <c r="F161" s="5" t="e">
        <f>'Plumbing - JOLTS Agg'!B165</f>
        <v>#N/A</v>
      </c>
      <c r="G161" t="e">
        <f>'Plumbing - JOLTS Agg'!K165</f>
        <v>#N/A</v>
      </c>
      <c r="H161" t="e">
        <f>'Plumbing - JOLTS Agg'!BM165-'Plumbing - JOLTS Agg'!AU165</f>
        <v>#N/A</v>
      </c>
      <c r="I161" t="e">
        <f>'Plumbing - JOLTS Agg'!AU165</f>
        <v>#N/A</v>
      </c>
      <c r="J161" s="5" t="e">
        <f>'DLX - Flows'!H161+'BLS - Additional flows'!D160+'DLX - Flows'!E161+'BLS - Additional flows'!B160</f>
        <v>#N/A</v>
      </c>
      <c r="K161" s="5" t="e">
        <f>'DLX - Flows'!J161+'BLS - Additional flows'!E160+'DLX - Flows'!I161+'BLS - Additional flows'!C160</f>
        <v>#N/A</v>
      </c>
      <c r="L161" s="5" t="e">
        <f t="shared" si="43"/>
        <v>#N/A</v>
      </c>
      <c r="M161" s="5" t="e">
        <f t="shared" si="38"/>
        <v>#N/A</v>
      </c>
      <c r="N161" s="5" t="e">
        <f t="shared" si="30"/>
        <v>#N/A</v>
      </c>
      <c r="O161" t="e">
        <f t="shared" si="32"/>
        <v>#N/A</v>
      </c>
      <c r="P161" t="e">
        <f t="shared" si="33"/>
        <v>#N/A</v>
      </c>
      <c r="Q161" t="e">
        <f t="shared" si="39"/>
        <v>#N/A</v>
      </c>
      <c r="R161" t="e">
        <f t="shared" si="34"/>
        <v>#N/A</v>
      </c>
      <c r="S161" t="e">
        <f t="shared" si="35"/>
        <v>#N/A</v>
      </c>
      <c r="T161" t="e">
        <f t="shared" si="36"/>
        <v>#N/A</v>
      </c>
      <c r="U161" t="e">
        <f t="shared" si="37"/>
        <v>#N/A</v>
      </c>
      <c r="V161" t="e">
        <f t="shared" si="40"/>
        <v>#N/A</v>
      </c>
      <c r="W161" t="e">
        <f t="shared" si="41"/>
        <v>#N/A</v>
      </c>
      <c r="X161" t="e">
        <f t="shared" si="42"/>
        <v>#N/A</v>
      </c>
    </row>
    <row r="162" spans="1:24" x14ac:dyDescent="0.25">
      <c r="A162" s="7">
        <f>'Plumbing - EMPL Agg'!A166</f>
        <v>41365</v>
      </c>
      <c r="B162" s="5" t="e">
        <f>'DLX - EMPL'!C167</f>
        <v>#N/A</v>
      </c>
      <c r="C162" s="5" t="e">
        <f>'DLX - EMPL'!AS167</f>
        <v>#N/A</v>
      </c>
      <c r="D162" s="5" t="e">
        <f t="shared" si="31"/>
        <v>#N/A</v>
      </c>
      <c r="E162" s="5" t="e">
        <f>'DLX - LABOR'!C164</f>
        <v>#N/A</v>
      </c>
      <c r="F162" s="5" t="e">
        <f>'Plumbing - JOLTS Agg'!B166</f>
        <v>#N/A</v>
      </c>
      <c r="G162" t="e">
        <f>'Plumbing - JOLTS Agg'!K166</f>
        <v>#N/A</v>
      </c>
      <c r="H162" t="e">
        <f>'Plumbing - JOLTS Agg'!BM166-'Plumbing - JOLTS Agg'!AU166</f>
        <v>#N/A</v>
      </c>
      <c r="I162" t="e">
        <f>'Plumbing - JOLTS Agg'!AU166</f>
        <v>#N/A</v>
      </c>
      <c r="J162" s="5" t="e">
        <f>'DLX - Flows'!H162+'BLS - Additional flows'!D161+'DLX - Flows'!E162+'BLS - Additional flows'!B161</f>
        <v>#N/A</v>
      </c>
      <c r="K162" s="5" t="e">
        <f>'DLX - Flows'!J162+'BLS - Additional flows'!E161+'DLX - Flows'!I162+'BLS - Additional flows'!C161</f>
        <v>#N/A</v>
      </c>
      <c r="L162" s="5" t="e">
        <f t="shared" si="43"/>
        <v>#N/A</v>
      </c>
      <c r="M162" s="5" t="e">
        <f t="shared" si="38"/>
        <v>#N/A</v>
      </c>
      <c r="N162" s="5" t="e">
        <f t="shared" si="30"/>
        <v>#N/A</v>
      </c>
      <c r="O162" t="e">
        <f t="shared" si="32"/>
        <v>#N/A</v>
      </c>
      <c r="P162" t="e">
        <f t="shared" si="33"/>
        <v>#N/A</v>
      </c>
      <c r="Q162" t="e">
        <f t="shared" si="39"/>
        <v>#N/A</v>
      </c>
      <c r="R162" t="e">
        <f t="shared" si="34"/>
        <v>#N/A</v>
      </c>
      <c r="S162" t="e">
        <f t="shared" si="35"/>
        <v>#N/A</v>
      </c>
      <c r="T162" t="e">
        <f t="shared" si="36"/>
        <v>#N/A</v>
      </c>
      <c r="U162" t="e">
        <f t="shared" si="37"/>
        <v>#N/A</v>
      </c>
      <c r="V162" t="e">
        <f t="shared" si="40"/>
        <v>#N/A</v>
      </c>
      <c r="W162" t="e">
        <f t="shared" si="41"/>
        <v>#N/A</v>
      </c>
      <c r="X162" t="e">
        <f t="shared" si="42"/>
        <v>#N/A</v>
      </c>
    </row>
    <row r="163" spans="1:24" x14ac:dyDescent="0.25">
      <c r="A163" s="7">
        <f>'Plumbing - EMPL Agg'!A167</f>
        <v>41395</v>
      </c>
      <c r="B163" s="5" t="e">
        <f>'DLX - EMPL'!C168</f>
        <v>#N/A</v>
      </c>
      <c r="C163" s="5" t="e">
        <f>'DLX - EMPL'!AS168</f>
        <v>#N/A</v>
      </c>
      <c r="D163" s="5" t="e">
        <f t="shared" si="31"/>
        <v>#N/A</v>
      </c>
      <c r="E163" s="5" t="e">
        <f>'DLX - LABOR'!C165</f>
        <v>#N/A</v>
      </c>
      <c r="F163" s="5" t="e">
        <f>'Plumbing - JOLTS Agg'!B167</f>
        <v>#N/A</v>
      </c>
      <c r="G163" t="e">
        <f>'Plumbing - JOLTS Agg'!K167</f>
        <v>#N/A</v>
      </c>
      <c r="H163" t="e">
        <f>'Plumbing - JOLTS Agg'!BM167-'Plumbing - JOLTS Agg'!AU167</f>
        <v>#N/A</v>
      </c>
      <c r="I163" t="e">
        <f>'Plumbing - JOLTS Agg'!AU167</f>
        <v>#N/A</v>
      </c>
      <c r="J163" s="5" t="e">
        <f>'DLX - Flows'!H163+'BLS - Additional flows'!D162+'DLX - Flows'!E163+'BLS - Additional flows'!B162</f>
        <v>#N/A</v>
      </c>
      <c r="K163" s="5" t="e">
        <f>'DLX - Flows'!J163+'BLS - Additional flows'!E162+'DLX - Flows'!I163+'BLS - Additional flows'!C162</f>
        <v>#N/A</v>
      </c>
      <c r="L163" s="5" t="e">
        <f t="shared" si="43"/>
        <v>#N/A</v>
      </c>
      <c r="M163" s="5" t="e">
        <f t="shared" si="38"/>
        <v>#N/A</v>
      </c>
      <c r="N163" s="5" t="e">
        <f t="shared" ref="N163:N194" si="44">B163-M163</f>
        <v>#N/A</v>
      </c>
      <c r="O163" t="e">
        <f t="shared" si="32"/>
        <v>#N/A</v>
      </c>
      <c r="P163" t="e">
        <f t="shared" si="33"/>
        <v>#N/A</v>
      </c>
      <c r="Q163" t="e">
        <f t="shared" si="39"/>
        <v>#N/A</v>
      </c>
      <c r="R163" t="e">
        <f t="shared" si="34"/>
        <v>#N/A</v>
      </c>
      <c r="S163" t="e">
        <f t="shared" si="35"/>
        <v>#N/A</v>
      </c>
      <c r="T163" t="e">
        <f t="shared" si="36"/>
        <v>#N/A</v>
      </c>
      <c r="U163" t="e">
        <f t="shared" si="37"/>
        <v>#N/A</v>
      </c>
      <c r="V163" t="e">
        <f t="shared" si="40"/>
        <v>#N/A</v>
      </c>
      <c r="W163" t="e">
        <f t="shared" si="41"/>
        <v>#N/A</v>
      </c>
      <c r="X163" t="e">
        <f t="shared" si="42"/>
        <v>#N/A</v>
      </c>
    </row>
    <row r="164" spans="1:24" x14ac:dyDescent="0.25">
      <c r="A164" s="7">
        <f>'Plumbing - EMPL Agg'!A168</f>
        <v>41426</v>
      </c>
      <c r="B164" s="5" t="e">
        <f>'DLX - EMPL'!C169</f>
        <v>#N/A</v>
      </c>
      <c r="C164" s="5" t="e">
        <f>'DLX - EMPL'!AS169</f>
        <v>#N/A</v>
      </c>
      <c r="D164" s="5" t="e">
        <f t="shared" si="31"/>
        <v>#N/A</v>
      </c>
      <c r="E164" s="5" t="e">
        <f>'DLX - LABOR'!C166</f>
        <v>#N/A</v>
      </c>
      <c r="F164" s="5" t="e">
        <f>'Plumbing - JOLTS Agg'!B168</f>
        <v>#N/A</v>
      </c>
      <c r="G164" t="e">
        <f>'Plumbing - JOLTS Agg'!K168</f>
        <v>#N/A</v>
      </c>
      <c r="H164" t="e">
        <f>'Plumbing - JOLTS Agg'!BM168-'Plumbing - JOLTS Agg'!AU168</f>
        <v>#N/A</v>
      </c>
      <c r="I164" t="e">
        <f>'Plumbing - JOLTS Agg'!AU168</f>
        <v>#N/A</v>
      </c>
      <c r="J164" s="5" t="e">
        <f>'DLX - Flows'!H164+'BLS - Additional flows'!D163+'DLX - Flows'!E164+'BLS - Additional flows'!B163</f>
        <v>#N/A</v>
      </c>
      <c r="K164" s="5" t="e">
        <f>'DLX - Flows'!J164+'BLS - Additional flows'!E163+'DLX - Flows'!I164+'BLS - Additional flows'!C163</f>
        <v>#N/A</v>
      </c>
      <c r="L164" s="5" t="e">
        <f t="shared" si="43"/>
        <v>#N/A</v>
      </c>
      <c r="M164" s="5" t="e">
        <f t="shared" si="38"/>
        <v>#N/A</v>
      </c>
      <c r="N164" s="5" t="e">
        <f t="shared" si="44"/>
        <v>#N/A</v>
      </c>
      <c r="O164" t="e">
        <f t="shared" si="32"/>
        <v>#N/A</v>
      </c>
      <c r="P164" t="e">
        <f t="shared" si="33"/>
        <v>#N/A</v>
      </c>
      <c r="Q164" t="e">
        <f t="shared" si="39"/>
        <v>#N/A</v>
      </c>
      <c r="R164" t="e">
        <f t="shared" si="34"/>
        <v>#N/A</v>
      </c>
      <c r="S164" t="e">
        <f t="shared" si="35"/>
        <v>#N/A</v>
      </c>
      <c r="T164" t="e">
        <f t="shared" si="36"/>
        <v>#N/A</v>
      </c>
      <c r="U164" t="e">
        <f t="shared" si="37"/>
        <v>#N/A</v>
      </c>
      <c r="V164" t="e">
        <f t="shared" si="40"/>
        <v>#N/A</v>
      </c>
      <c r="W164" t="e">
        <f t="shared" si="41"/>
        <v>#N/A</v>
      </c>
      <c r="X164" t="e">
        <f t="shared" si="42"/>
        <v>#N/A</v>
      </c>
    </row>
    <row r="165" spans="1:24" x14ac:dyDescent="0.25">
      <c r="A165" s="7">
        <f>'Plumbing - EMPL Agg'!A169</f>
        <v>41456</v>
      </c>
      <c r="B165" s="5" t="e">
        <f>'DLX - EMPL'!C170</f>
        <v>#N/A</v>
      </c>
      <c r="C165" s="5" t="e">
        <f>'DLX - EMPL'!AS170</f>
        <v>#N/A</v>
      </c>
      <c r="D165" s="5" t="e">
        <f t="shared" si="31"/>
        <v>#N/A</v>
      </c>
      <c r="E165" s="5" t="e">
        <f>'DLX - LABOR'!C167</f>
        <v>#N/A</v>
      </c>
      <c r="F165" s="5" t="e">
        <f>'Plumbing - JOLTS Agg'!B169</f>
        <v>#N/A</v>
      </c>
      <c r="G165" t="e">
        <f>'Plumbing - JOLTS Agg'!K169</f>
        <v>#N/A</v>
      </c>
      <c r="H165" t="e">
        <f>'Plumbing - JOLTS Agg'!BM169-'Plumbing - JOLTS Agg'!AU169</f>
        <v>#N/A</v>
      </c>
      <c r="I165" t="e">
        <f>'Plumbing - JOLTS Agg'!AU169</f>
        <v>#N/A</v>
      </c>
      <c r="J165" s="5" t="e">
        <f>'DLX - Flows'!H165+'BLS - Additional flows'!D164+'DLX - Flows'!E165+'BLS - Additional flows'!B164</f>
        <v>#N/A</v>
      </c>
      <c r="K165" s="5" t="e">
        <f>'DLX - Flows'!J165+'BLS - Additional flows'!E164+'DLX - Flows'!I165+'BLS - Additional flows'!C164</f>
        <v>#N/A</v>
      </c>
      <c r="L165" s="5" t="e">
        <f t="shared" si="43"/>
        <v>#N/A</v>
      </c>
      <c r="M165" s="5" t="e">
        <f t="shared" si="38"/>
        <v>#N/A</v>
      </c>
      <c r="N165" s="5" t="e">
        <f t="shared" si="44"/>
        <v>#N/A</v>
      </c>
      <c r="O165" t="e">
        <f t="shared" si="32"/>
        <v>#N/A</v>
      </c>
      <c r="P165" t="e">
        <f t="shared" si="33"/>
        <v>#N/A</v>
      </c>
      <c r="Q165" t="e">
        <f t="shared" si="39"/>
        <v>#N/A</v>
      </c>
      <c r="R165" t="e">
        <f t="shared" si="34"/>
        <v>#N/A</v>
      </c>
      <c r="S165" t="e">
        <f t="shared" si="35"/>
        <v>#N/A</v>
      </c>
      <c r="T165" t="e">
        <f t="shared" si="36"/>
        <v>#N/A</v>
      </c>
      <c r="U165" t="e">
        <f t="shared" si="37"/>
        <v>#N/A</v>
      </c>
      <c r="V165" t="e">
        <f t="shared" si="40"/>
        <v>#N/A</v>
      </c>
      <c r="W165" t="e">
        <f t="shared" si="41"/>
        <v>#N/A</v>
      </c>
      <c r="X165" t="e">
        <f t="shared" si="42"/>
        <v>#N/A</v>
      </c>
    </row>
    <row r="166" spans="1:24" x14ac:dyDescent="0.25">
      <c r="A166" s="7">
        <f>'Plumbing - EMPL Agg'!A170</f>
        <v>41487</v>
      </c>
      <c r="B166" s="5" t="e">
        <f>'DLX - EMPL'!C171</f>
        <v>#N/A</v>
      </c>
      <c r="C166" s="5" t="e">
        <f>'DLX - EMPL'!AS171</f>
        <v>#N/A</v>
      </c>
      <c r="D166" s="5" t="e">
        <f t="shared" si="31"/>
        <v>#N/A</v>
      </c>
      <c r="E166" s="5" t="e">
        <f>'DLX - LABOR'!C168</f>
        <v>#N/A</v>
      </c>
      <c r="F166" s="5" t="e">
        <f>'Plumbing - JOLTS Agg'!B170</f>
        <v>#N/A</v>
      </c>
      <c r="G166" t="e">
        <f>'Plumbing - JOLTS Agg'!K170</f>
        <v>#N/A</v>
      </c>
      <c r="H166" t="e">
        <f>'Plumbing - JOLTS Agg'!BM170-'Plumbing - JOLTS Agg'!AU170</f>
        <v>#N/A</v>
      </c>
      <c r="I166" t="e">
        <f>'Plumbing - JOLTS Agg'!AU170</f>
        <v>#N/A</v>
      </c>
      <c r="J166" s="5" t="e">
        <f>'DLX - Flows'!H166+'BLS - Additional flows'!D165+'DLX - Flows'!E166+'BLS - Additional flows'!B165</f>
        <v>#N/A</v>
      </c>
      <c r="K166" s="5" t="e">
        <f>'DLX - Flows'!J166+'BLS - Additional flows'!E165+'DLX - Flows'!I166+'BLS - Additional flows'!C165</f>
        <v>#N/A</v>
      </c>
      <c r="L166" s="5" t="e">
        <f t="shared" si="43"/>
        <v>#N/A</v>
      </c>
      <c r="M166" s="5" t="e">
        <f t="shared" si="38"/>
        <v>#N/A</v>
      </c>
      <c r="N166" s="5" t="e">
        <f t="shared" si="44"/>
        <v>#N/A</v>
      </c>
      <c r="O166" t="e">
        <f t="shared" si="32"/>
        <v>#N/A</v>
      </c>
      <c r="P166" t="e">
        <f t="shared" si="33"/>
        <v>#N/A</v>
      </c>
      <c r="Q166" t="e">
        <f t="shared" si="39"/>
        <v>#N/A</v>
      </c>
      <c r="R166" t="e">
        <f t="shared" si="34"/>
        <v>#N/A</v>
      </c>
      <c r="S166" t="e">
        <f t="shared" si="35"/>
        <v>#N/A</v>
      </c>
      <c r="T166" t="e">
        <f t="shared" si="36"/>
        <v>#N/A</v>
      </c>
      <c r="U166" t="e">
        <f t="shared" si="37"/>
        <v>#N/A</v>
      </c>
      <c r="V166" t="e">
        <f t="shared" si="40"/>
        <v>#N/A</v>
      </c>
      <c r="W166" t="e">
        <f t="shared" si="41"/>
        <v>#N/A</v>
      </c>
      <c r="X166" t="e">
        <f t="shared" si="42"/>
        <v>#N/A</v>
      </c>
    </row>
    <row r="167" spans="1:24" x14ac:dyDescent="0.25">
      <c r="A167" s="7">
        <f>'Plumbing - EMPL Agg'!A171</f>
        <v>41518</v>
      </c>
      <c r="B167" s="5" t="e">
        <f>'DLX - EMPL'!C172</f>
        <v>#N/A</v>
      </c>
      <c r="C167" s="5" t="e">
        <f>'DLX - EMPL'!AS172</f>
        <v>#N/A</v>
      </c>
      <c r="D167" s="5" t="e">
        <f t="shared" si="31"/>
        <v>#N/A</v>
      </c>
      <c r="E167" s="5" t="e">
        <f>'DLX - LABOR'!C169</f>
        <v>#N/A</v>
      </c>
      <c r="F167" s="5" t="e">
        <f>'Plumbing - JOLTS Agg'!B171</f>
        <v>#N/A</v>
      </c>
      <c r="G167" t="e">
        <f>'Plumbing - JOLTS Agg'!K171</f>
        <v>#N/A</v>
      </c>
      <c r="H167" t="e">
        <f>'Plumbing - JOLTS Agg'!BM171-'Plumbing - JOLTS Agg'!AU171</f>
        <v>#N/A</v>
      </c>
      <c r="I167" t="e">
        <f>'Plumbing - JOLTS Agg'!AU171</f>
        <v>#N/A</v>
      </c>
      <c r="J167" s="5" t="e">
        <f>'DLX - Flows'!H167+'BLS - Additional flows'!D166+'DLX - Flows'!E167+'BLS - Additional flows'!B166</f>
        <v>#N/A</v>
      </c>
      <c r="K167" s="5" t="e">
        <f>'DLX - Flows'!J167+'BLS - Additional flows'!E166+'DLX - Flows'!I167+'BLS - Additional flows'!C166</f>
        <v>#N/A</v>
      </c>
      <c r="L167" s="5" t="e">
        <f t="shared" si="43"/>
        <v>#N/A</v>
      </c>
      <c r="M167" s="5" t="e">
        <f t="shared" si="38"/>
        <v>#N/A</v>
      </c>
      <c r="N167" s="5" t="e">
        <f t="shared" si="44"/>
        <v>#N/A</v>
      </c>
      <c r="O167" t="e">
        <f t="shared" si="32"/>
        <v>#N/A</v>
      </c>
      <c r="P167" t="e">
        <f t="shared" si="33"/>
        <v>#N/A</v>
      </c>
      <c r="Q167" t="e">
        <f t="shared" si="39"/>
        <v>#N/A</v>
      </c>
      <c r="R167" t="e">
        <f t="shared" si="34"/>
        <v>#N/A</v>
      </c>
      <c r="S167" t="e">
        <f t="shared" si="35"/>
        <v>#N/A</v>
      </c>
      <c r="T167" t="e">
        <f t="shared" si="36"/>
        <v>#N/A</v>
      </c>
      <c r="U167" t="e">
        <f t="shared" si="37"/>
        <v>#N/A</v>
      </c>
      <c r="V167" t="e">
        <f t="shared" si="40"/>
        <v>#N/A</v>
      </c>
      <c r="W167" t="e">
        <f t="shared" si="41"/>
        <v>#N/A</v>
      </c>
      <c r="X167" t="e">
        <f t="shared" si="42"/>
        <v>#N/A</v>
      </c>
    </row>
    <row r="168" spans="1:24" x14ac:dyDescent="0.25">
      <c r="A168" s="7">
        <f>'Plumbing - EMPL Agg'!A172</f>
        <v>41548</v>
      </c>
      <c r="B168" s="5" t="e">
        <f>'DLX - EMPL'!C173</f>
        <v>#N/A</v>
      </c>
      <c r="C168" s="5" t="e">
        <f>'DLX - EMPL'!AS173</f>
        <v>#N/A</v>
      </c>
      <c r="D168" s="5" t="e">
        <f t="shared" si="31"/>
        <v>#N/A</v>
      </c>
      <c r="E168" s="5" t="e">
        <f>'DLX - LABOR'!C170</f>
        <v>#N/A</v>
      </c>
      <c r="F168" s="5" t="e">
        <f>'Plumbing - JOLTS Agg'!B172</f>
        <v>#N/A</v>
      </c>
      <c r="G168" t="e">
        <f>'Plumbing - JOLTS Agg'!K172</f>
        <v>#N/A</v>
      </c>
      <c r="H168" t="e">
        <f>'Plumbing - JOLTS Agg'!BM172-'Plumbing - JOLTS Agg'!AU172</f>
        <v>#N/A</v>
      </c>
      <c r="I168" t="e">
        <f>'Plumbing - JOLTS Agg'!AU172</f>
        <v>#N/A</v>
      </c>
      <c r="J168" s="5" t="e">
        <f>'DLX - Flows'!H168+'BLS - Additional flows'!D167+'DLX - Flows'!E168+'BLS - Additional flows'!B167</f>
        <v>#N/A</v>
      </c>
      <c r="K168" s="5" t="e">
        <f>'DLX - Flows'!J168+'BLS - Additional flows'!E167+'DLX - Flows'!I168+'BLS - Additional flows'!C167</f>
        <v>#N/A</v>
      </c>
      <c r="L168" s="5" t="e">
        <f t="shared" si="43"/>
        <v>#N/A</v>
      </c>
      <c r="M168" s="5" t="e">
        <f t="shared" si="38"/>
        <v>#N/A</v>
      </c>
      <c r="N168" s="5" t="e">
        <f t="shared" si="44"/>
        <v>#N/A</v>
      </c>
      <c r="O168" t="e">
        <f t="shared" si="32"/>
        <v>#N/A</v>
      </c>
      <c r="P168" t="e">
        <f t="shared" si="33"/>
        <v>#N/A</v>
      </c>
      <c r="Q168" t="e">
        <f t="shared" si="39"/>
        <v>#N/A</v>
      </c>
      <c r="R168" t="e">
        <f t="shared" si="34"/>
        <v>#N/A</v>
      </c>
      <c r="S168" t="e">
        <f t="shared" si="35"/>
        <v>#N/A</v>
      </c>
      <c r="T168" t="e">
        <f t="shared" si="36"/>
        <v>#N/A</v>
      </c>
      <c r="U168" t="e">
        <f t="shared" si="37"/>
        <v>#N/A</v>
      </c>
      <c r="V168" t="e">
        <f t="shared" si="40"/>
        <v>#N/A</v>
      </c>
      <c r="W168" t="e">
        <f t="shared" si="41"/>
        <v>#N/A</v>
      </c>
      <c r="X168" t="e">
        <f t="shared" si="42"/>
        <v>#N/A</v>
      </c>
    </row>
    <row r="169" spans="1:24" x14ac:dyDescent="0.25">
      <c r="A169" s="7">
        <f>'Plumbing - EMPL Agg'!A173</f>
        <v>41579</v>
      </c>
      <c r="B169" s="5" t="e">
        <f>'DLX - EMPL'!C174</f>
        <v>#N/A</v>
      </c>
      <c r="C169" s="5" t="e">
        <f>'DLX - EMPL'!AS174</f>
        <v>#N/A</v>
      </c>
      <c r="D169" s="5" t="e">
        <f t="shared" si="31"/>
        <v>#N/A</v>
      </c>
      <c r="E169" s="5" t="e">
        <f>'DLX - LABOR'!C171</f>
        <v>#N/A</v>
      </c>
      <c r="F169" s="5" t="e">
        <f>'Plumbing - JOLTS Agg'!B173</f>
        <v>#N/A</v>
      </c>
      <c r="G169" t="e">
        <f>'Plumbing - JOLTS Agg'!K173</f>
        <v>#N/A</v>
      </c>
      <c r="H169" t="e">
        <f>'Plumbing - JOLTS Agg'!BM173-'Plumbing - JOLTS Agg'!AU173</f>
        <v>#N/A</v>
      </c>
      <c r="I169" t="e">
        <f>'Plumbing - JOLTS Agg'!AU173</f>
        <v>#N/A</v>
      </c>
      <c r="J169" s="5" t="e">
        <f>'DLX - Flows'!H169+'BLS - Additional flows'!D168+'DLX - Flows'!E169+'BLS - Additional flows'!B168</f>
        <v>#N/A</v>
      </c>
      <c r="K169" s="5" t="e">
        <f>'DLX - Flows'!J169+'BLS - Additional flows'!E168+'DLX - Flows'!I169+'BLS - Additional flows'!C168</f>
        <v>#N/A</v>
      </c>
      <c r="L169" s="5" t="e">
        <f t="shared" si="43"/>
        <v>#N/A</v>
      </c>
      <c r="M169" s="5" t="e">
        <f t="shared" si="38"/>
        <v>#N/A</v>
      </c>
      <c r="N169" s="5" t="e">
        <f t="shared" si="44"/>
        <v>#N/A</v>
      </c>
      <c r="O169" t="e">
        <f t="shared" si="32"/>
        <v>#N/A</v>
      </c>
      <c r="P169" t="e">
        <f t="shared" si="33"/>
        <v>#N/A</v>
      </c>
      <c r="Q169" t="e">
        <f t="shared" si="39"/>
        <v>#N/A</v>
      </c>
      <c r="R169" t="e">
        <f t="shared" si="34"/>
        <v>#N/A</v>
      </c>
      <c r="S169" t="e">
        <f t="shared" si="35"/>
        <v>#N/A</v>
      </c>
      <c r="T169" t="e">
        <f t="shared" si="36"/>
        <v>#N/A</v>
      </c>
      <c r="U169" t="e">
        <f t="shared" si="37"/>
        <v>#N/A</v>
      </c>
      <c r="V169" t="e">
        <f t="shared" si="40"/>
        <v>#N/A</v>
      </c>
      <c r="W169" t="e">
        <f t="shared" si="41"/>
        <v>#N/A</v>
      </c>
      <c r="X169" t="e">
        <f t="shared" si="42"/>
        <v>#N/A</v>
      </c>
    </row>
    <row r="170" spans="1:24" x14ac:dyDescent="0.25">
      <c r="A170" s="7">
        <f>'Plumbing - EMPL Agg'!A174</f>
        <v>41609</v>
      </c>
      <c r="B170" s="5" t="e">
        <f>'DLX - EMPL'!C175</f>
        <v>#N/A</v>
      </c>
      <c r="C170" s="5" t="e">
        <f>'DLX - EMPL'!AS175</f>
        <v>#N/A</v>
      </c>
      <c r="D170" s="5" t="e">
        <f t="shared" si="31"/>
        <v>#N/A</v>
      </c>
      <c r="E170" s="5" t="e">
        <f>'DLX - LABOR'!C172</f>
        <v>#N/A</v>
      </c>
      <c r="F170" s="5" t="e">
        <f>'Plumbing - JOLTS Agg'!B174</f>
        <v>#N/A</v>
      </c>
      <c r="G170" t="e">
        <f>'Plumbing - JOLTS Agg'!K174</f>
        <v>#N/A</v>
      </c>
      <c r="H170" t="e">
        <f>'Plumbing - JOLTS Agg'!BM174-'Plumbing - JOLTS Agg'!AU174</f>
        <v>#N/A</v>
      </c>
      <c r="I170" t="e">
        <f>'Plumbing - JOLTS Agg'!AU174</f>
        <v>#N/A</v>
      </c>
      <c r="J170" s="5" t="e">
        <f>'DLX - Flows'!H170+'BLS - Additional flows'!D169+'DLX - Flows'!E170+'BLS - Additional flows'!B169</f>
        <v>#N/A</v>
      </c>
      <c r="K170" s="5" t="e">
        <f>'DLX - Flows'!J170+'BLS - Additional flows'!E169+'DLX - Flows'!I170+'BLS - Additional flows'!C169</f>
        <v>#N/A</v>
      </c>
      <c r="L170" s="5" t="e">
        <f t="shared" si="43"/>
        <v>#N/A</v>
      </c>
      <c r="M170" s="5" t="e">
        <f t="shared" si="38"/>
        <v>#N/A</v>
      </c>
      <c r="N170" s="5" t="e">
        <f t="shared" si="44"/>
        <v>#N/A</v>
      </c>
      <c r="O170" t="e">
        <f t="shared" si="32"/>
        <v>#N/A</v>
      </c>
      <c r="P170" t="e">
        <f t="shared" si="33"/>
        <v>#N/A</v>
      </c>
      <c r="Q170" t="e">
        <f t="shared" si="39"/>
        <v>#N/A</v>
      </c>
      <c r="R170" t="e">
        <f t="shared" si="34"/>
        <v>#N/A</v>
      </c>
      <c r="S170" t="e">
        <f t="shared" si="35"/>
        <v>#N/A</v>
      </c>
      <c r="T170" t="e">
        <f t="shared" si="36"/>
        <v>#N/A</v>
      </c>
      <c r="U170" t="e">
        <f t="shared" si="37"/>
        <v>#N/A</v>
      </c>
      <c r="V170" t="e">
        <f t="shared" si="40"/>
        <v>#N/A</v>
      </c>
      <c r="W170" t="e">
        <f t="shared" si="41"/>
        <v>#N/A</v>
      </c>
      <c r="X170" t="e">
        <f t="shared" si="42"/>
        <v>#N/A</v>
      </c>
    </row>
    <row r="171" spans="1:24" x14ac:dyDescent="0.25">
      <c r="A171" s="7">
        <f>'Plumbing - EMPL Agg'!A175</f>
        <v>41640</v>
      </c>
      <c r="B171" s="5" t="e">
        <f>'DLX - EMPL'!C176</f>
        <v>#N/A</v>
      </c>
      <c r="C171" s="5" t="e">
        <f>'DLX - EMPL'!AS176</f>
        <v>#N/A</v>
      </c>
      <c r="D171" s="5" t="e">
        <f t="shared" si="31"/>
        <v>#N/A</v>
      </c>
      <c r="E171" s="5" t="e">
        <f>'DLX - LABOR'!C173</f>
        <v>#N/A</v>
      </c>
      <c r="F171" s="5" t="e">
        <f>'Plumbing - JOLTS Agg'!B175</f>
        <v>#N/A</v>
      </c>
      <c r="G171" t="e">
        <f>'Plumbing - JOLTS Agg'!K175</f>
        <v>#N/A</v>
      </c>
      <c r="H171" t="e">
        <f>'Plumbing - JOLTS Agg'!BM175-'Plumbing - JOLTS Agg'!AU175</f>
        <v>#N/A</v>
      </c>
      <c r="I171" t="e">
        <f>'Plumbing - JOLTS Agg'!AU175</f>
        <v>#N/A</v>
      </c>
      <c r="J171" s="5" t="e">
        <f>'DLX - Flows'!H171+'BLS - Additional flows'!D170+'DLX - Flows'!E171+'BLS - Additional flows'!B170</f>
        <v>#N/A</v>
      </c>
      <c r="K171" s="5" t="e">
        <f>'DLX - Flows'!J171+'BLS - Additional flows'!E170+'DLX - Flows'!I171+'BLS - Additional flows'!C170</f>
        <v>#N/A</v>
      </c>
      <c r="L171" s="5" t="e">
        <f t="shared" si="43"/>
        <v>#N/A</v>
      </c>
      <c r="M171" s="5" t="e">
        <f t="shared" si="38"/>
        <v>#N/A</v>
      </c>
      <c r="N171" s="5" t="e">
        <f t="shared" si="44"/>
        <v>#N/A</v>
      </c>
      <c r="O171" t="e">
        <f t="shared" si="32"/>
        <v>#N/A</v>
      </c>
      <c r="P171" t="e">
        <f t="shared" si="33"/>
        <v>#N/A</v>
      </c>
      <c r="Q171" t="e">
        <f t="shared" si="39"/>
        <v>#N/A</v>
      </c>
      <c r="R171" t="e">
        <f t="shared" si="34"/>
        <v>#N/A</v>
      </c>
      <c r="S171" t="e">
        <f t="shared" si="35"/>
        <v>#N/A</v>
      </c>
      <c r="T171" t="e">
        <f t="shared" si="36"/>
        <v>#N/A</v>
      </c>
      <c r="U171" t="e">
        <f t="shared" si="37"/>
        <v>#N/A</v>
      </c>
      <c r="V171" t="e">
        <f t="shared" si="40"/>
        <v>#N/A</v>
      </c>
      <c r="W171" t="e">
        <f t="shared" si="41"/>
        <v>#N/A</v>
      </c>
      <c r="X171" t="e">
        <f t="shared" si="42"/>
        <v>#N/A</v>
      </c>
    </row>
    <row r="172" spans="1:24" x14ac:dyDescent="0.25">
      <c r="A172" s="7">
        <f>'Plumbing - EMPL Agg'!A176</f>
        <v>41671</v>
      </c>
      <c r="B172" s="5" t="e">
        <f>'DLX - EMPL'!C177</f>
        <v>#N/A</v>
      </c>
      <c r="C172" s="5" t="e">
        <f>'DLX - EMPL'!AS177</f>
        <v>#N/A</v>
      </c>
      <c r="D172" s="5" t="e">
        <f t="shared" si="31"/>
        <v>#N/A</v>
      </c>
      <c r="E172" s="5" t="e">
        <f>'DLX - LABOR'!C174</f>
        <v>#N/A</v>
      </c>
      <c r="F172" s="5" t="e">
        <f>'Plumbing - JOLTS Agg'!B176</f>
        <v>#N/A</v>
      </c>
      <c r="G172" t="e">
        <f>'Plumbing - JOLTS Agg'!K176</f>
        <v>#N/A</v>
      </c>
      <c r="H172" t="e">
        <f>'Plumbing - JOLTS Agg'!BM176-'Plumbing - JOLTS Agg'!AU176</f>
        <v>#N/A</v>
      </c>
      <c r="I172" t="e">
        <f>'Plumbing - JOLTS Agg'!AU176</f>
        <v>#N/A</v>
      </c>
      <c r="J172" s="5" t="e">
        <f>'DLX - Flows'!H172+'BLS - Additional flows'!D171+'DLX - Flows'!E172+'BLS - Additional flows'!B171</f>
        <v>#N/A</v>
      </c>
      <c r="K172" s="5" t="e">
        <f>'DLX - Flows'!J172+'BLS - Additional flows'!E171+'DLX - Flows'!I172+'BLS - Additional flows'!C171</f>
        <v>#N/A</v>
      </c>
      <c r="L172" s="5" t="e">
        <f t="shared" si="43"/>
        <v>#N/A</v>
      </c>
      <c r="M172" s="5" t="e">
        <f t="shared" si="38"/>
        <v>#N/A</v>
      </c>
      <c r="N172" s="5" t="e">
        <f t="shared" si="44"/>
        <v>#N/A</v>
      </c>
      <c r="O172" t="e">
        <f t="shared" si="32"/>
        <v>#N/A</v>
      </c>
      <c r="P172" t="e">
        <f t="shared" si="33"/>
        <v>#N/A</v>
      </c>
      <c r="Q172" t="e">
        <f t="shared" si="39"/>
        <v>#N/A</v>
      </c>
      <c r="R172" t="e">
        <f t="shared" si="34"/>
        <v>#N/A</v>
      </c>
      <c r="S172" t="e">
        <f t="shared" si="35"/>
        <v>#N/A</v>
      </c>
      <c r="T172" t="e">
        <f t="shared" si="36"/>
        <v>#N/A</v>
      </c>
      <c r="U172" t="e">
        <f t="shared" si="37"/>
        <v>#N/A</v>
      </c>
      <c r="V172" t="e">
        <f t="shared" si="40"/>
        <v>#N/A</v>
      </c>
      <c r="W172" t="e">
        <f t="shared" si="41"/>
        <v>#N/A</v>
      </c>
      <c r="X172" t="e">
        <f t="shared" si="42"/>
        <v>#N/A</v>
      </c>
    </row>
    <row r="173" spans="1:24" x14ac:dyDescent="0.25">
      <c r="A173" s="7">
        <f>'Plumbing - EMPL Agg'!A177</f>
        <v>41699</v>
      </c>
      <c r="B173" s="5" t="e">
        <f>'DLX - EMPL'!C178</f>
        <v>#N/A</v>
      </c>
      <c r="C173" s="5" t="e">
        <f>'DLX - EMPL'!AS178</f>
        <v>#N/A</v>
      </c>
      <c r="D173" s="5" t="e">
        <f t="shared" si="31"/>
        <v>#N/A</v>
      </c>
      <c r="E173" s="5" t="e">
        <f>'DLX - LABOR'!C175</f>
        <v>#N/A</v>
      </c>
      <c r="F173" s="5" t="e">
        <f>'Plumbing - JOLTS Agg'!B177</f>
        <v>#N/A</v>
      </c>
      <c r="G173" t="e">
        <f>'Plumbing - JOLTS Agg'!K177</f>
        <v>#N/A</v>
      </c>
      <c r="H173" t="e">
        <f>'Plumbing - JOLTS Agg'!BM177-'Plumbing - JOLTS Agg'!AU177</f>
        <v>#N/A</v>
      </c>
      <c r="I173" t="e">
        <f>'Plumbing - JOLTS Agg'!AU177</f>
        <v>#N/A</v>
      </c>
      <c r="J173" s="5" t="e">
        <f>'DLX - Flows'!H173+'BLS - Additional flows'!D172+'DLX - Flows'!E173+'BLS - Additional flows'!B172</f>
        <v>#N/A</v>
      </c>
      <c r="K173" s="5" t="e">
        <f>'DLX - Flows'!J173+'BLS - Additional flows'!E172+'DLX - Flows'!I173+'BLS - Additional flows'!C172</f>
        <v>#N/A</v>
      </c>
      <c r="L173" s="5" t="e">
        <f t="shared" si="43"/>
        <v>#N/A</v>
      </c>
      <c r="M173" s="5" t="e">
        <f t="shared" si="38"/>
        <v>#N/A</v>
      </c>
      <c r="N173" s="5" t="e">
        <f t="shared" si="44"/>
        <v>#N/A</v>
      </c>
      <c r="O173" t="e">
        <f t="shared" si="32"/>
        <v>#N/A</v>
      </c>
      <c r="P173" t="e">
        <f t="shared" si="33"/>
        <v>#N/A</v>
      </c>
      <c r="Q173" t="e">
        <f t="shared" si="39"/>
        <v>#N/A</v>
      </c>
      <c r="R173" t="e">
        <f t="shared" si="34"/>
        <v>#N/A</v>
      </c>
      <c r="S173" t="e">
        <f t="shared" si="35"/>
        <v>#N/A</v>
      </c>
      <c r="T173" t="e">
        <f t="shared" si="36"/>
        <v>#N/A</v>
      </c>
      <c r="U173" t="e">
        <f t="shared" si="37"/>
        <v>#N/A</v>
      </c>
      <c r="V173" t="e">
        <f t="shared" si="40"/>
        <v>#N/A</v>
      </c>
      <c r="W173" t="e">
        <f t="shared" si="41"/>
        <v>#N/A</v>
      </c>
      <c r="X173" t="e">
        <f t="shared" si="42"/>
        <v>#N/A</v>
      </c>
    </row>
    <row r="174" spans="1:24" x14ac:dyDescent="0.25">
      <c r="A174" s="7">
        <f>'Plumbing - EMPL Agg'!A178</f>
        <v>41730</v>
      </c>
      <c r="B174" s="5" t="e">
        <f>'DLX - EMPL'!C179</f>
        <v>#N/A</v>
      </c>
      <c r="C174" s="5" t="e">
        <f>'DLX - EMPL'!AS179</f>
        <v>#N/A</v>
      </c>
      <c r="D174" s="5" t="e">
        <f t="shared" si="31"/>
        <v>#N/A</v>
      </c>
      <c r="E174" s="5" t="e">
        <f>'DLX - LABOR'!C176</f>
        <v>#N/A</v>
      </c>
      <c r="F174" s="5" t="e">
        <f>'Plumbing - JOLTS Agg'!B178</f>
        <v>#N/A</v>
      </c>
      <c r="G174" t="e">
        <f>'Plumbing - JOLTS Agg'!K178</f>
        <v>#N/A</v>
      </c>
      <c r="H174" t="e">
        <f>'Plumbing - JOLTS Agg'!BM178-'Plumbing - JOLTS Agg'!AU178</f>
        <v>#N/A</v>
      </c>
      <c r="I174" t="e">
        <f>'Plumbing - JOLTS Agg'!AU178</f>
        <v>#N/A</v>
      </c>
      <c r="J174" s="5" t="e">
        <f>'DLX - Flows'!H174+'BLS - Additional flows'!D173+'DLX - Flows'!E174+'BLS - Additional flows'!B173</f>
        <v>#N/A</v>
      </c>
      <c r="K174" s="5" t="e">
        <f>'DLX - Flows'!J174+'BLS - Additional flows'!E173+'DLX - Flows'!I174+'BLS - Additional flows'!C173</f>
        <v>#N/A</v>
      </c>
      <c r="L174" s="5" t="e">
        <f t="shared" si="43"/>
        <v>#N/A</v>
      </c>
      <c r="M174" s="5" t="e">
        <f t="shared" si="38"/>
        <v>#N/A</v>
      </c>
      <c r="N174" s="5" t="e">
        <f t="shared" si="44"/>
        <v>#N/A</v>
      </c>
      <c r="O174" t="e">
        <f t="shared" si="32"/>
        <v>#N/A</v>
      </c>
      <c r="P174" t="e">
        <f t="shared" si="33"/>
        <v>#N/A</v>
      </c>
      <c r="Q174" t="e">
        <f t="shared" si="39"/>
        <v>#N/A</v>
      </c>
      <c r="R174" t="e">
        <f t="shared" si="34"/>
        <v>#N/A</v>
      </c>
      <c r="S174" t="e">
        <f t="shared" si="35"/>
        <v>#N/A</v>
      </c>
      <c r="T174" t="e">
        <f t="shared" si="36"/>
        <v>#N/A</v>
      </c>
      <c r="U174" t="e">
        <f t="shared" si="37"/>
        <v>#N/A</v>
      </c>
      <c r="V174" t="e">
        <f t="shared" si="40"/>
        <v>#N/A</v>
      </c>
      <c r="W174" t="e">
        <f t="shared" si="41"/>
        <v>#N/A</v>
      </c>
      <c r="X174" t="e">
        <f t="shared" si="42"/>
        <v>#N/A</v>
      </c>
    </row>
    <row r="175" spans="1:24" x14ac:dyDescent="0.25">
      <c r="A175" s="7">
        <f>'Plumbing - EMPL Agg'!A179</f>
        <v>41760</v>
      </c>
      <c r="B175" s="5" t="e">
        <f>'DLX - EMPL'!C180</f>
        <v>#N/A</v>
      </c>
      <c r="C175" s="5" t="e">
        <f>'DLX - EMPL'!AS180</f>
        <v>#N/A</v>
      </c>
      <c r="D175" s="5" t="e">
        <f t="shared" si="31"/>
        <v>#N/A</v>
      </c>
      <c r="E175" s="5" t="e">
        <f>'DLX - LABOR'!C177</f>
        <v>#N/A</v>
      </c>
      <c r="F175" s="5" t="e">
        <f>'Plumbing - JOLTS Agg'!B179</f>
        <v>#N/A</v>
      </c>
      <c r="G175" t="e">
        <f>'Plumbing - JOLTS Agg'!K179</f>
        <v>#N/A</v>
      </c>
      <c r="H175" t="e">
        <f>'Plumbing - JOLTS Agg'!BM179-'Plumbing - JOLTS Agg'!AU179</f>
        <v>#N/A</v>
      </c>
      <c r="I175" t="e">
        <f>'Plumbing - JOLTS Agg'!AU179</f>
        <v>#N/A</v>
      </c>
      <c r="J175" s="5" t="e">
        <f>'DLX - Flows'!H175+'BLS - Additional flows'!D174+'DLX - Flows'!E175+'BLS - Additional flows'!B174</f>
        <v>#N/A</v>
      </c>
      <c r="K175" s="5" t="e">
        <f>'DLX - Flows'!J175+'BLS - Additional flows'!E174+'DLX - Flows'!I175+'BLS - Additional flows'!C174</f>
        <v>#N/A</v>
      </c>
      <c r="L175" s="5" t="e">
        <f t="shared" si="43"/>
        <v>#N/A</v>
      </c>
      <c r="M175" s="5" t="e">
        <f t="shared" si="38"/>
        <v>#N/A</v>
      </c>
      <c r="N175" s="5" t="e">
        <f t="shared" si="44"/>
        <v>#N/A</v>
      </c>
      <c r="O175" t="e">
        <f t="shared" si="32"/>
        <v>#N/A</v>
      </c>
      <c r="P175" t="e">
        <f t="shared" si="33"/>
        <v>#N/A</v>
      </c>
      <c r="Q175" t="e">
        <f t="shared" si="39"/>
        <v>#N/A</v>
      </c>
      <c r="R175" t="e">
        <f t="shared" si="34"/>
        <v>#N/A</v>
      </c>
      <c r="S175" t="e">
        <f t="shared" si="35"/>
        <v>#N/A</v>
      </c>
      <c r="T175" t="e">
        <f t="shared" si="36"/>
        <v>#N/A</v>
      </c>
      <c r="U175" t="e">
        <f t="shared" si="37"/>
        <v>#N/A</v>
      </c>
      <c r="V175" t="e">
        <f t="shared" si="40"/>
        <v>#N/A</v>
      </c>
      <c r="W175" t="e">
        <f t="shared" si="41"/>
        <v>#N/A</v>
      </c>
      <c r="X175" t="e">
        <f t="shared" si="42"/>
        <v>#N/A</v>
      </c>
    </row>
    <row r="176" spans="1:24" x14ac:dyDescent="0.25">
      <c r="A176" s="7">
        <f>'Plumbing - EMPL Agg'!A180</f>
        <v>41791</v>
      </c>
      <c r="B176" s="5" t="e">
        <f>'DLX - EMPL'!C181</f>
        <v>#N/A</v>
      </c>
      <c r="C176" s="5" t="e">
        <f>'DLX - EMPL'!AS181</f>
        <v>#N/A</v>
      </c>
      <c r="D176" s="5" t="e">
        <f t="shared" si="31"/>
        <v>#N/A</v>
      </c>
      <c r="E176" s="5" t="e">
        <f>'DLX - LABOR'!C178</f>
        <v>#N/A</v>
      </c>
      <c r="F176" s="5" t="e">
        <f>'Plumbing - JOLTS Agg'!B180</f>
        <v>#N/A</v>
      </c>
      <c r="G176" t="e">
        <f>'Plumbing - JOLTS Agg'!K180</f>
        <v>#N/A</v>
      </c>
      <c r="H176" t="e">
        <f>'Plumbing - JOLTS Agg'!BM180-'Plumbing - JOLTS Agg'!AU180</f>
        <v>#N/A</v>
      </c>
      <c r="I176" t="e">
        <f>'Plumbing - JOLTS Agg'!AU180</f>
        <v>#N/A</v>
      </c>
      <c r="J176" s="5" t="e">
        <f>'DLX - Flows'!H176+'BLS - Additional flows'!D175+'DLX - Flows'!E176+'BLS - Additional flows'!B175</f>
        <v>#N/A</v>
      </c>
      <c r="K176" s="5" t="e">
        <f>'DLX - Flows'!J176+'BLS - Additional flows'!E175+'DLX - Flows'!I176+'BLS - Additional flows'!C175</f>
        <v>#N/A</v>
      </c>
      <c r="L176" s="5" t="e">
        <f t="shared" si="43"/>
        <v>#N/A</v>
      </c>
      <c r="M176" s="5" t="e">
        <f t="shared" si="38"/>
        <v>#N/A</v>
      </c>
      <c r="N176" s="5" t="e">
        <f t="shared" si="44"/>
        <v>#N/A</v>
      </c>
      <c r="O176" t="e">
        <f t="shared" si="32"/>
        <v>#N/A</v>
      </c>
      <c r="P176" t="e">
        <f t="shared" si="33"/>
        <v>#N/A</v>
      </c>
      <c r="Q176" t="e">
        <f t="shared" si="39"/>
        <v>#N/A</v>
      </c>
      <c r="R176" t="e">
        <f t="shared" si="34"/>
        <v>#N/A</v>
      </c>
      <c r="S176" t="e">
        <f t="shared" si="35"/>
        <v>#N/A</v>
      </c>
      <c r="T176" t="e">
        <f t="shared" si="36"/>
        <v>#N/A</v>
      </c>
      <c r="U176" t="e">
        <f t="shared" si="37"/>
        <v>#N/A</v>
      </c>
      <c r="V176" t="e">
        <f t="shared" si="40"/>
        <v>#N/A</v>
      </c>
      <c r="W176" t="e">
        <f t="shared" si="41"/>
        <v>#N/A</v>
      </c>
      <c r="X176" t="e">
        <f t="shared" si="42"/>
        <v>#N/A</v>
      </c>
    </row>
    <row r="177" spans="1:24" x14ac:dyDescent="0.25">
      <c r="A177" s="7">
        <f>'Plumbing - EMPL Agg'!A181</f>
        <v>41821</v>
      </c>
      <c r="B177" s="5" t="e">
        <f>'DLX - EMPL'!C182</f>
        <v>#N/A</v>
      </c>
      <c r="C177" s="5" t="e">
        <f>'DLX - EMPL'!AS182</f>
        <v>#N/A</v>
      </c>
      <c r="D177" s="5" t="e">
        <f t="shared" si="31"/>
        <v>#N/A</v>
      </c>
      <c r="E177" s="5" t="e">
        <f>'DLX - LABOR'!C179</f>
        <v>#N/A</v>
      </c>
      <c r="F177" s="5" t="e">
        <f>'Plumbing - JOLTS Agg'!B181</f>
        <v>#N/A</v>
      </c>
      <c r="G177" t="e">
        <f>'Plumbing - JOLTS Agg'!K181</f>
        <v>#N/A</v>
      </c>
      <c r="H177" t="e">
        <f>'Plumbing - JOLTS Agg'!BM181-'Plumbing - JOLTS Agg'!AU181</f>
        <v>#N/A</v>
      </c>
      <c r="I177" t="e">
        <f>'Plumbing - JOLTS Agg'!AU181</f>
        <v>#N/A</v>
      </c>
      <c r="J177" s="5" t="e">
        <f>'DLX - Flows'!H177+'BLS - Additional flows'!D176+'DLX - Flows'!E177+'BLS - Additional flows'!B176</f>
        <v>#N/A</v>
      </c>
      <c r="K177" s="5" t="e">
        <f>'DLX - Flows'!J177+'BLS - Additional flows'!E176+'DLX - Flows'!I177+'BLS - Additional flows'!C176</f>
        <v>#N/A</v>
      </c>
      <c r="L177" s="5" t="e">
        <f t="shared" si="43"/>
        <v>#N/A</v>
      </c>
      <c r="M177" s="5" t="e">
        <f t="shared" si="38"/>
        <v>#N/A</v>
      </c>
      <c r="N177" s="5" t="e">
        <f t="shared" si="44"/>
        <v>#N/A</v>
      </c>
      <c r="O177" t="e">
        <f t="shared" si="32"/>
        <v>#N/A</v>
      </c>
      <c r="P177" t="e">
        <f t="shared" si="33"/>
        <v>#N/A</v>
      </c>
      <c r="Q177" t="e">
        <f t="shared" si="39"/>
        <v>#N/A</v>
      </c>
      <c r="R177" t="e">
        <f t="shared" si="34"/>
        <v>#N/A</v>
      </c>
      <c r="S177" t="e">
        <f t="shared" si="35"/>
        <v>#N/A</v>
      </c>
      <c r="T177" t="e">
        <f t="shared" si="36"/>
        <v>#N/A</v>
      </c>
      <c r="U177" t="e">
        <f t="shared" si="37"/>
        <v>#N/A</v>
      </c>
      <c r="V177" t="e">
        <f t="shared" si="40"/>
        <v>#N/A</v>
      </c>
      <c r="W177" t="e">
        <f t="shared" si="41"/>
        <v>#N/A</v>
      </c>
      <c r="X177" t="e">
        <f t="shared" si="42"/>
        <v>#N/A</v>
      </c>
    </row>
    <row r="178" spans="1:24" x14ac:dyDescent="0.25">
      <c r="A178" s="7">
        <f>'Plumbing - EMPL Agg'!A182</f>
        <v>41852</v>
      </c>
      <c r="B178" s="5" t="e">
        <f>'DLX - EMPL'!C183</f>
        <v>#N/A</v>
      </c>
      <c r="C178" s="5" t="e">
        <f>'DLX - EMPL'!AS183</f>
        <v>#N/A</v>
      </c>
      <c r="D178" s="5" t="e">
        <f t="shared" si="31"/>
        <v>#N/A</v>
      </c>
      <c r="E178" s="5" t="e">
        <f>'DLX - LABOR'!C180</f>
        <v>#N/A</v>
      </c>
      <c r="F178" s="5" t="e">
        <f>'Plumbing - JOLTS Agg'!B182</f>
        <v>#N/A</v>
      </c>
      <c r="G178" t="e">
        <f>'Plumbing - JOLTS Agg'!K182</f>
        <v>#N/A</v>
      </c>
      <c r="H178" t="e">
        <f>'Plumbing - JOLTS Agg'!BM182-'Plumbing - JOLTS Agg'!AU182</f>
        <v>#N/A</v>
      </c>
      <c r="I178" t="e">
        <f>'Plumbing - JOLTS Agg'!AU182</f>
        <v>#N/A</v>
      </c>
      <c r="J178" s="5" t="e">
        <f>'DLX - Flows'!H178+'BLS - Additional flows'!D177+'DLX - Flows'!E178+'BLS - Additional flows'!B177</f>
        <v>#N/A</v>
      </c>
      <c r="K178" s="5" t="e">
        <f>'DLX - Flows'!J178+'BLS - Additional flows'!E177+'DLX - Flows'!I178+'BLS - Additional flows'!C177</f>
        <v>#N/A</v>
      </c>
      <c r="L178" s="5" t="e">
        <f t="shared" si="43"/>
        <v>#N/A</v>
      </c>
      <c r="M178" s="5" t="e">
        <f t="shared" si="38"/>
        <v>#N/A</v>
      </c>
      <c r="N178" s="5" t="e">
        <f t="shared" si="44"/>
        <v>#N/A</v>
      </c>
      <c r="O178" t="e">
        <f t="shared" si="32"/>
        <v>#N/A</v>
      </c>
      <c r="P178" t="e">
        <f t="shared" si="33"/>
        <v>#N/A</v>
      </c>
      <c r="Q178" t="e">
        <f t="shared" si="39"/>
        <v>#N/A</v>
      </c>
      <c r="R178" t="e">
        <f t="shared" si="34"/>
        <v>#N/A</v>
      </c>
      <c r="S178" t="e">
        <f t="shared" si="35"/>
        <v>#N/A</v>
      </c>
      <c r="T178" t="e">
        <f t="shared" si="36"/>
        <v>#N/A</v>
      </c>
      <c r="U178" t="e">
        <f t="shared" si="37"/>
        <v>#N/A</v>
      </c>
      <c r="V178" t="e">
        <f t="shared" si="40"/>
        <v>#N/A</v>
      </c>
      <c r="W178" t="e">
        <f t="shared" si="41"/>
        <v>#N/A</v>
      </c>
      <c r="X178" t="e">
        <f t="shared" si="42"/>
        <v>#N/A</v>
      </c>
    </row>
    <row r="179" spans="1:24" x14ac:dyDescent="0.25">
      <c r="A179" s="7">
        <f>'Plumbing - EMPL Agg'!A183</f>
        <v>41883</v>
      </c>
      <c r="B179" s="5" t="e">
        <f>'DLX - EMPL'!C184</f>
        <v>#N/A</v>
      </c>
      <c r="C179" s="5" t="e">
        <f>'DLX - EMPL'!AS184</f>
        <v>#N/A</v>
      </c>
      <c r="D179" s="5" t="e">
        <f t="shared" si="31"/>
        <v>#N/A</v>
      </c>
      <c r="E179" s="5" t="e">
        <f>'DLX - LABOR'!C181</f>
        <v>#N/A</v>
      </c>
      <c r="F179" s="5" t="e">
        <f>'Plumbing - JOLTS Agg'!B183</f>
        <v>#N/A</v>
      </c>
      <c r="G179" t="e">
        <f>'Plumbing - JOLTS Agg'!K183</f>
        <v>#N/A</v>
      </c>
      <c r="H179" t="e">
        <f>'Plumbing - JOLTS Agg'!BM183-'Plumbing - JOLTS Agg'!AU183</f>
        <v>#N/A</v>
      </c>
      <c r="I179" t="e">
        <f>'Plumbing - JOLTS Agg'!AU183</f>
        <v>#N/A</v>
      </c>
      <c r="J179" s="5" t="e">
        <f>'DLX - Flows'!H179+'BLS - Additional flows'!D178+'DLX - Flows'!E179+'BLS - Additional flows'!B178</f>
        <v>#N/A</v>
      </c>
      <c r="K179" s="5" t="e">
        <f>'DLX - Flows'!J179+'BLS - Additional flows'!E178+'DLX - Flows'!I179+'BLS - Additional flows'!C178</f>
        <v>#N/A</v>
      </c>
      <c r="L179" s="5" t="e">
        <f t="shared" si="43"/>
        <v>#N/A</v>
      </c>
      <c r="M179" s="5" t="e">
        <f t="shared" si="38"/>
        <v>#N/A</v>
      </c>
      <c r="N179" s="5" t="e">
        <f t="shared" si="44"/>
        <v>#N/A</v>
      </c>
      <c r="O179" t="e">
        <f t="shared" si="32"/>
        <v>#N/A</v>
      </c>
      <c r="P179" t="e">
        <f t="shared" si="33"/>
        <v>#N/A</v>
      </c>
      <c r="Q179" t="e">
        <f t="shared" si="39"/>
        <v>#N/A</v>
      </c>
      <c r="R179" t="e">
        <f t="shared" si="34"/>
        <v>#N/A</v>
      </c>
      <c r="S179" t="e">
        <f t="shared" si="35"/>
        <v>#N/A</v>
      </c>
      <c r="T179" t="e">
        <f t="shared" si="36"/>
        <v>#N/A</v>
      </c>
      <c r="U179" t="e">
        <f t="shared" si="37"/>
        <v>#N/A</v>
      </c>
      <c r="V179" t="e">
        <f t="shared" si="40"/>
        <v>#N/A</v>
      </c>
      <c r="W179" t="e">
        <f t="shared" si="41"/>
        <v>#N/A</v>
      </c>
      <c r="X179" t="e">
        <f t="shared" si="42"/>
        <v>#N/A</v>
      </c>
    </row>
    <row r="180" spans="1:24" x14ac:dyDescent="0.25">
      <c r="A180" s="7">
        <f>'Plumbing - EMPL Agg'!A184</f>
        <v>41913</v>
      </c>
      <c r="B180" s="5" t="e">
        <f>'DLX - EMPL'!C185</f>
        <v>#N/A</v>
      </c>
      <c r="C180" s="5" t="e">
        <f>'DLX - EMPL'!AS185</f>
        <v>#N/A</v>
      </c>
      <c r="D180" s="5" t="e">
        <f t="shared" si="31"/>
        <v>#N/A</v>
      </c>
      <c r="E180" s="5" t="e">
        <f>'DLX - LABOR'!C182</f>
        <v>#N/A</v>
      </c>
      <c r="F180" s="5" t="e">
        <f>'Plumbing - JOLTS Agg'!B184</f>
        <v>#N/A</v>
      </c>
      <c r="G180" t="e">
        <f>'Plumbing - JOLTS Agg'!K184</f>
        <v>#N/A</v>
      </c>
      <c r="H180" t="e">
        <f>'Plumbing - JOLTS Agg'!BM184-'Plumbing - JOLTS Agg'!AU184</f>
        <v>#N/A</v>
      </c>
      <c r="I180" t="e">
        <f>'Plumbing - JOLTS Agg'!AU184</f>
        <v>#N/A</v>
      </c>
      <c r="J180" s="5" t="e">
        <f>'DLX - Flows'!H180+'BLS - Additional flows'!D179+'DLX - Flows'!E180+'BLS - Additional flows'!B179</f>
        <v>#N/A</v>
      </c>
      <c r="K180" s="5" t="e">
        <f>'DLX - Flows'!J180+'BLS - Additional flows'!E179+'DLX - Flows'!I180+'BLS - Additional flows'!C179</f>
        <v>#N/A</v>
      </c>
      <c r="L180" s="5" t="e">
        <f t="shared" si="43"/>
        <v>#N/A</v>
      </c>
      <c r="M180" s="5" t="e">
        <f t="shared" si="38"/>
        <v>#N/A</v>
      </c>
      <c r="N180" s="5" t="e">
        <f t="shared" si="44"/>
        <v>#N/A</v>
      </c>
      <c r="O180" t="e">
        <f t="shared" si="32"/>
        <v>#N/A</v>
      </c>
      <c r="P180" t="e">
        <f t="shared" si="33"/>
        <v>#N/A</v>
      </c>
      <c r="Q180" t="e">
        <f t="shared" si="39"/>
        <v>#N/A</v>
      </c>
      <c r="R180" t="e">
        <f t="shared" si="34"/>
        <v>#N/A</v>
      </c>
      <c r="S180" t="e">
        <f t="shared" si="35"/>
        <v>#N/A</v>
      </c>
      <c r="T180" t="e">
        <f t="shared" si="36"/>
        <v>#N/A</v>
      </c>
      <c r="U180" t="e">
        <f t="shared" si="37"/>
        <v>#N/A</v>
      </c>
      <c r="V180" t="e">
        <f t="shared" si="40"/>
        <v>#N/A</v>
      </c>
      <c r="W180" t="e">
        <f t="shared" si="41"/>
        <v>#N/A</v>
      </c>
      <c r="X180" t="e">
        <f t="shared" si="42"/>
        <v>#N/A</v>
      </c>
    </row>
    <row r="181" spans="1:24" x14ac:dyDescent="0.25">
      <c r="A181" s="7">
        <f>'Plumbing - EMPL Agg'!A185</f>
        <v>41944</v>
      </c>
      <c r="B181" s="5" t="e">
        <f>'DLX - EMPL'!C186</f>
        <v>#N/A</v>
      </c>
      <c r="C181" s="5" t="e">
        <f>'DLX - EMPL'!AS186</f>
        <v>#N/A</v>
      </c>
      <c r="D181" s="5" t="e">
        <f t="shared" si="31"/>
        <v>#N/A</v>
      </c>
      <c r="E181" s="5" t="e">
        <f>'DLX - LABOR'!C183</f>
        <v>#N/A</v>
      </c>
      <c r="F181" s="5" t="e">
        <f>'Plumbing - JOLTS Agg'!B185</f>
        <v>#N/A</v>
      </c>
      <c r="G181" t="e">
        <f>'Plumbing - JOLTS Agg'!K185</f>
        <v>#N/A</v>
      </c>
      <c r="H181" t="e">
        <f>'Plumbing - JOLTS Agg'!BM185-'Plumbing - JOLTS Agg'!AU185</f>
        <v>#N/A</v>
      </c>
      <c r="I181" t="e">
        <f>'Plumbing - JOLTS Agg'!AU185</f>
        <v>#N/A</v>
      </c>
      <c r="J181" s="5" t="e">
        <f>'DLX - Flows'!H181+'BLS - Additional flows'!D180+'DLX - Flows'!E181+'BLS - Additional flows'!B180</f>
        <v>#N/A</v>
      </c>
      <c r="K181" s="5" t="e">
        <f>'DLX - Flows'!J181+'BLS - Additional flows'!E180+'DLX - Flows'!I181+'BLS - Additional flows'!C180</f>
        <v>#N/A</v>
      </c>
      <c r="L181" s="5" t="e">
        <f t="shared" si="43"/>
        <v>#N/A</v>
      </c>
      <c r="M181" s="5" t="e">
        <f t="shared" si="38"/>
        <v>#N/A</v>
      </c>
      <c r="N181" s="5" t="e">
        <f t="shared" si="44"/>
        <v>#N/A</v>
      </c>
      <c r="O181" t="e">
        <f t="shared" si="32"/>
        <v>#N/A</v>
      </c>
      <c r="P181" t="e">
        <f t="shared" si="33"/>
        <v>#N/A</v>
      </c>
      <c r="Q181" t="e">
        <f t="shared" si="39"/>
        <v>#N/A</v>
      </c>
      <c r="R181" t="e">
        <f t="shared" si="34"/>
        <v>#N/A</v>
      </c>
      <c r="S181" t="e">
        <f t="shared" si="35"/>
        <v>#N/A</v>
      </c>
      <c r="T181" t="e">
        <f t="shared" si="36"/>
        <v>#N/A</v>
      </c>
      <c r="U181" t="e">
        <f t="shared" si="37"/>
        <v>#N/A</v>
      </c>
      <c r="V181" t="e">
        <f t="shared" si="40"/>
        <v>#N/A</v>
      </c>
      <c r="W181" t="e">
        <f t="shared" si="41"/>
        <v>#N/A</v>
      </c>
      <c r="X181" t="e">
        <f t="shared" si="42"/>
        <v>#N/A</v>
      </c>
    </row>
    <row r="182" spans="1:24" x14ac:dyDescent="0.25">
      <c r="A182" s="7">
        <f>'Plumbing - EMPL Agg'!A186</f>
        <v>41974</v>
      </c>
      <c r="B182" s="5" t="e">
        <f>'DLX - EMPL'!C187</f>
        <v>#N/A</v>
      </c>
      <c r="C182" s="5" t="e">
        <f>'DLX - EMPL'!AS187</f>
        <v>#N/A</v>
      </c>
      <c r="D182" s="5" t="e">
        <f t="shared" si="31"/>
        <v>#N/A</v>
      </c>
      <c r="E182" s="5" t="e">
        <f>'DLX - LABOR'!C184</f>
        <v>#N/A</v>
      </c>
      <c r="F182" s="5" t="e">
        <f>'Plumbing - JOLTS Agg'!B186</f>
        <v>#N/A</v>
      </c>
      <c r="G182" t="e">
        <f>'Plumbing - JOLTS Agg'!K186</f>
        <v>#N/A</v>
      </c>
      <c r="H182" t="e">
        <f>'Plumbing - JOLTS Agg'!BM186-'Plumbing - JOLTS Agg'!AU186</f>
        <v>#N/A</v>
      </c>
      <c r="I182" t="e">
        <f>'Plumbing - JOLTS Agg'!AU186</f>
        <v>#N/A</v>
      </c>
      <c r="J182" s="5" t="e">
        <f>'DLX - Flows'!H182+'BLS - Additional flows'!D181+'DLX - Flows'!E182+'BLS - Additional flows'!B181</f>
        <v>#N/A</v>
      </c>
      <c r="K182" s="5" t="e">
        <f>'DLX - Flows'!J182+'BLS - Additional flows'!E181+'DLX - Flows'!I182+'BLS - Additional flows'!C181</f>
        <v>#N/A</v>
      </c>
      <c r="L182" s="5" t="e">
        <f t="shared" si="43"/>
        <v>#N/A</v>
      </c>
      <c r="M182" s="5" t="e">
        <f t="shared" si="38"/>
        <v>#N/A</v>
      </c>
      <c r="N182" s="5" t="e">
        <f t="shared" si="44"/>
        <v>#N/A</v>
      </c>
      <c r="O182" t="e">
        <f t="shared" si="32"/>
        <v>#N/A</v>
      </c>
      <c r="P182" t="e">
        <f t="shared" si="33"/>
        <v>#N/A</v>
      </c>
      <c r="Q182" t="e">
        <f t="shared" si="39"/>
        <v>#N/A</v>
      </c>
      <c r="R182" t="e">
        <f t="shared" si="34"/>
        <v>#N/A</v>
      </c>
      <c r="S182" t="e">
        <f t="shared" si="35"/>
        <v>#N/A</v>
      </c>
      <c r="T182" t="e">
        <f t="shared" si="36"/>
        <v>#N/A</v>
      </c>
      <c r="U182" t="e">
        <f t="shared" si="37"/>
        <v>#N/A</v>
      </c>
      <c r="V182" t="e">
        <f t="shared" si="40"/>
        <v>#N/A</v>
      </c>
      <c r="W182" t="e">
        <f t="shared" si="41"/>
        <v>#N/A</v>
      </c>
      <c r="X182" t="e">
        <f t="shared" si="42"/>
        <v>#N/A</v>
      </c>
    </row>
    <row r="183" spans="1:24" x14ac:dyDescent="0.25">
      <c r="A183" s="7">
        <f>'Plumbing - EMPL Agg'!A187</f>
        <v>42005</v>
      </c>
      <c r="B183" s="5" t="e">
        <f>'DLX - EMPL'!C188</f>
        <v>#N/A</v>
      </c>
      <c r="C183" s="5" t="e">
        <f>'DLX - EMPL'!AS188</f>
        <v>#N/A</v>
      </c>
      <c r="D183" s="5" t="e">
        <f t="shared" si="31"/>
        <v>#N/A</v>
      </c>
      <c r="E183" s="5" t="e">
        <f>'DLX - LABOR'!C185</f>
        <v>#N/A</v>
      </c>
      <c r="F183" s="5" t="e">
        <f>'Plumbing - JOLTS Agg'!B187</f>
        <v>#N/A</v>
      </c>
      <c r="G183" t="e">
        <f>'Plumbing - JOLTS Agg'!K187</f>
        <v>#N/A</v>
      </c>
      <c r="H183" t="e">
        <f>'Plumbing - JOLTS Agg'!BM187-'Plumbing - JOLTS Agg'!AU187</f>
        <v>#N/A</v>
      </c>
      <c r="I183" t="e">
        <f>'Plumbing - JOLTS Agg'!AU187</f>
        <v>#N/A</v>
      </c>
      <c r="J183" s="5" t="e">
        <f>'DLX - Flows'!H183+'BLS - Additional flows'!D182+'DLX - Flows'!E183+'BLS - Additional flows'!B182</f>
        <v>#N/A</v>
      </c>
      <c r="K183" s="5" t="e">
        <f>'DLX - Flows'!J183+'BLS - Additional flows'!E182+'DLX - Flows'!I183+'BLS - Additional flows'!C182</f>
        <v>#N/A</v>
      </c>
      <c r="L183" s="5" t="e">
        <f t="shared" si="43"/>
        <v>#N/A</v>
      </c>
      <c r="M183" s="5" t="e">
        <f t="shared" si="38"/>
        <v>#N/A</v>
      </c>
      <c r="N183" s="5" t="e">
        <f t="shared" si="44"/>
        <v>#N/A</v>
      </c>
      <c r="O183" t="e">
        <f t="shared" si="32"/>
        <v>#N/A</v>
      </c>
      <c r="P183" t="e">
        <f t="shared" si="33"/>
        <v>#N/A</v>
      </c>
      <c r="Q183" t="e">
        <f t="shared" si="39"/>
        <v>#N/A</v>
      </c>
      <c r="R183" t="e">
        <f t="shared" si="34"/>
        <v>#N/A</v>
      </c>
      <c r="S183" t="e">
        <f t="shared" si="35"/>
        <v>#N/A</v>
      </c>
      <c r="T183" t="e">
        <f t="shared" si="36"/>
        <v>#N/A</v>
      </c>
      <c r="U183" t="e">
        <f t="shared" si="37"/>
        <v>#N/A</v>
      </c>
      <c r="V183" t="e">
        <f t="shared" si="40"/>
        <v>#N/A</v>
      </c>
      <c r="W183" t="e">
        <f t="shared" si="41"/>
        <v>#N/A</v>
      </c>
      <c r="X183" t="e">
        <f t="shared" si="42"/>
        <v>#N/A</v>
      </c>
    </row>
    <row r="184" spans="1:24" x14ac:dyDescent="0.25">
      <c r="A184" s="7">
        <f>'Plumbing - EMPL Agg'!A188</f>
        <v>42036</v>
      </c>
      <c r="B184" s="5" t="e">
        <f>'DLX - EMPL'!C189</f>
        <v>#N/A</v>
      </c>
      <c r="C184" s="5" t="e">
        <f>'DLX - EMPL'!AS189</f>
        <v>#N/A</v>
      </c>
      <c r="D184" s="5" t="e">
        <f t="shared" si="31"/>
        <v>#N/A</v>
      </c>
      <c r="E184" s="5" t="e">
        <f>'DLX - LABOR'!C186</f>
        <v>#N/A</v>
      </c>
      <c r="F184" s="5" t="e">
        <f>'Plumbing - JOLTS Agg'!B188</f>
        <v>#N/A</v>
      </c>
      <c r="G184" t="e">
        <f>'Plumbing - JOLTS Agg'!K188</f>
        <v>#N/A</v>
      </c>
      <c r="H184" t="e">
        <f>'Plumbing - JOLTS Agg'!BM188-'Plumbing - JOLTS Agg'!AU188</f>
        <v>#N/A</v>
      </c>
      <c r="I184" t="e">
        <f>'Plumbing - JOLTS Agg'!AU188</f>
        <v>#N/A</v>
      </c>
      <c r="J184" s="5" t="e">
        <f>'DLX - Flows'!H184+'BLS - Additional flows'!D183+'DLX - Flows'!E184+'BLS - Additional flows'!B183</f>
        <v>#N/A</v>
      </c>
      <c r="K184" s="5" t="e">
        <f>'DLX - Flows'!J184+'BLS - Additional flows'!E183+'DLX - Flows'!I184+'BLS - Additional flows'!C183</f>
        <v>#N/A</v>
      </c>
      <c r="L184" s="5" t="e">
        <f t="shared" si="43"/>
        <v>#N/A</v>
      </c>
      <c r="M184" s="5" t="e">
        <f t="shared" si="38"/>
        <v>#N/A</v>
      </c>
      <c r="N184" s="5" t="e">
        <f t="shared" si="44"/>
        <v>#N/A</v>
      </c>
      <c r="O184" t="e">
        <f t="shared" si="32"/>
        <v>#N/A</v>
      </c>
      <c r="P184" t="e">
        <f t="shared" si="33"/>
        <v>#N/A</v>
      </c>
      <c r="Q184" t="e">
        <f t="shared" si="39"/>
        <v>#N/A</v>
      </c>
      <c r="R184" t="e">
        <f t="shared" si="34"/>
        <v>#N/A</v>
      </c>
      <c r="S184" t="e">
        <f t="shared" si="35"/>
        <v>#N/A</v>
      </c>
      <c r="T184" t="e">
        <f t="shared" si="36"/>
        <v>#N/A</v>
      </c>
      <c r="U184" t="e">
        <f t="shared" si="37"/>
        <v>#N/A</v>
      </c>
      <c r="V184" t="e">
        <f t="shared" si="40"/>
        <v>#N/A</v>
      </c>
      <c r="W184" t="e">
        <f t="shared" si="41"/>
        <v>#N/A</v>
      </c>
      <c r="X184" t="e">
        <f t="shared" si="42"/>
        <v>#N/A</v>
      </c>
    </row>
    <row r="185" spans="1:24" x14ac:dyDescent="0.25">
      <c r="A185" s="7">
        <f>'Plumbing - EMPL Agg'!A189</f>
        <v>42064</v>
      </c>
      <c r="B185" s="5" t="e">
        <f>'DLX - EMPL'!C190</f>
        <v>#N/A</v>
      </c>
      <c r="C185" s="5" t="e">
        <f>'DLX - EMPL'!AS190</f>
        <v>#N/A</v>
      </c>
      <c r="D185" s="5" t="e">
        <f t="shared" si="31"/>
        <v>#N/A</v>
      </c>
      <c r="E185" s="5" t="e">
        <f>'DLX - LABOR'!C187</f>
        <v>#N/A</v>
      </c>
      <c r="F185" s="5" t="e">
        <f>'Plumbing - JOLTS Agg'!B189</f>
        <v>#N/A</v>
      </c>
      <c r="G185" t="e">
        <f>'Plumbing - JOLTS Agg'!K189</f>
        <v>#N/A</v>
      </c>
      <c r="H185" t="e">
        <f>'Plumbing - JOLTS Agg'!BM189-'Plumbing - JOLTS Agg'!AU189</f>
        <v>#N/A</v>
      </c>
      <c r="I185" t="e">
        <f>'Plumbing - JOLTS Agg'!AU189</f>
        <v>#N/A</v>
      </c>
      <c r="J185" s="5" t="e">
        <f>'DLX - Flows'!H185+'BLS - Additional flows'!D184+'DLX - Flows'!E185+'BLS - Additional flows'!B184</f>
        <v>#N/A</v>
      </c>
      <c r="K185" s="5" t="e">
        <f>'DLX - Flows'!J185+'BLS - Additional flows'!E184+'DLX - Flows'!I185+'BLS - Additional flows'!C184</f>
        <v>#N/A</v>
      </c>
      <c r="L185" s="5" t="e">
        <f t="shared" si="43"/>
        <v>#N/A</v>
      </c>
      <c r="M185" s="5" t="e">
        <f t="shared" si="38"/>
        <v>#N/A</v>
      </c>
      <c r="N185" s="5" t="e">
        <f t="shared" si="44"/>
        <v>#N/A</v>
      </c>
      <c r="O185" t="e">
        <f t="shared" si="32"/>
        <v>#N/A</v>
      </c>
      <c r="P185" t="e">
        <f t="shared" si="33"/>
        <v>#N/A</v>
      </c>
      <c r="Q185" t="e">
        <f t="shared" si="39"/>
        <v>#N/A</v>
      </c>
      <c r="R185" t="e">
        <f t="shared" si="34"/>
        <v>#N/A</v>
      </c>
      <c r="S185" t="e">
        <f t="shared" si="35"/>
        <v>#N/A</v>
      </c>
      <c r="T185" t="e">
        <f t="shared" si="36"/>
        <v>#N/A</v>
      </c>
      <c r="U185" t="e">
        <f t="shared" si="37"/>
        <v>#N/A</v>
      </c>
      <c r="V185" t="e">
        <f t="shared" si="40"/>
        <v>#N/A</v>
      </c>
      <c r="W185" t="e">
        <f t="shared" si="41"/>
        <v>#N/A</v>
      </c>
      <c r="X185" t="e">
        <f t="shared" si="42"/>
        <v>#N/A</v>
      </c>
    </row>
    <row r="186" spans="1:24" x14ac:dyDescent="0.25">
      <c r="A186" s="7">
        <f>'Plumbing - EMPL Agg'!A190</f>
        <v>42095</v>
      </c>
      <c r="B186" s="5" t="e">
        <f>'DLX - EMPL'!C191</f>
        <v>#N/A</v>
      </c>
      <c r="C186" s="5" t="e">
        <f>'DLX - EMPL'!AS191</f>
        <v>#N/A</v>
      </c>
      <c r="D186" s="5" t="e">
        <f t="shared" si="31"/>
        <v>#N/A</v>
      </c>
      <c r="E186" s="5" t="e">
        <f>'DLX - LABOR'!C188</f>
        <v>#N/A</v>
      </c>
      <c r="F186" s="5" t="e">
        <f>'Plumbing - JOLTS Agg'!B190</f>
        <v>#N/A</v>
      </c>
      <c r="G186" t="e">
        <f>'Plumbing - JOLTS Agg'!K190</f>
        <v>#N/A</v>
      </c>
      <c r="H186" t="e">
        <f>'Plumbing - JOLTS Agg'!BM190-'Plumbing - JOLTS Agg'!AU190</f>
        <v>#N/A</v>
      </c>
      <c r="I186" t="e">
        <f>'Plumbing - JOLTS Agg'!AU190</f>
        <v>#N/A</v>
      </c>
      <c r="J186" s="5" t="e">
        <f>'DLX - Flows'!H186+'BLS - Additional flows'!D185+'DLX - Flows'!E186+'BLS - Additional flows'!B185</f>
        <v>#N/A</v>
      </c>
      <c r="K186" s="5" t="e">
        <f>'DLX - Flows'!J186+'BLS - Additional flows'!E185+'DLX - Flows'!I186+'BLS - Additional flows'!C185</f>
        <v>#N/A</v>
      </c>
      <c r="L186" s="5" t="e">
        <f t="shared" si="43"/>
        <v>#N/A</v>
      </c>
      <c r="M186" s="5" t="e">
        <f t="shared" si="38"/>
        <v>#N/A</v>
      </c>
      <c r="N186" s="5" t="e">
        <f t="shared" si="44"/>
        <v>#N/A</v>
      </c>
      <c r="O186" t="e">
        <f t="shared" si="32"/>
        <v>#N/A</v>
      </c>
      <c r="P186" t="e">
        <f t="shared" si="33"/>
        <v>#N/A</v>
      </c>
      <c r="Q186" t="e">
        <f t="shared" si="39"/>
        <v>#N/A</v>
      </c>
      <c r="R186" t="e">
        <f t="shared" si="34"/>
        <v>#N/A</v>
      </c>
      <c r="S186" t="e">
        <f t="shared" si="35"/>
        <v>#N/A</v>
      </c>
      <c r="T186" t="e">
        <f t="shared" si="36"/>
        <v>#N/A</v>
      </c>
      <c r="U186" t="e">
        <f t="shared" si="37"/>
        <v>#N/A</v>
      </c>
      <c r="V186" t="e">
        <f t="shared" si="40"/>
        <v>#N/A</v>
      </c>
      <c r="W186" t="e">
        <f t="shared" si="41"/>
        <v>#N/A</v>
      </c>
      <c r="X186" t="e">
        <f t="shared" si="42"/>
        <v>#N/A</v>
      </c>
    </row>
    <row r="187" spans="1:24" x14ac:dyDescent="0.25">
      <c r="A187" s="7">
        <f>'Plumbing - EMPL Agg'!A191</f>
        <v>42125</v>
      </c>
      <c r="B187" s="5" t="e">
        <f>'DLX - EMPL'!C192</f>
        <v>#N/A</v>
      </c>
      <c r="C187" s="5" t="e">
        <f>'DLX - EMPL'!AS192</f>
        <v>#N/A</v>
      </c>
      <c r="D187" s="5" t="e">
        <f t="shared" si="31"/>
        <v>#N/A</v>
      </c>
      <c r="E187" s="5" t="e">
        <f>'DLX - LABOR'!C189</f>
        <v>#N/A</v>
      </c>
      <c r="F187" s="5" t="e">
        <f>'Plumbing - JOLTS Agg'!B191</f>
        <v>#N/A</v>
      </c>
      <c r="G187" t="e">
        <f>'Plumbing - JOLTS Agg'!K191</f>
        <v>#N/A</v>
      </c>
      <c r="H187" t="e">
        <f>'Plumbing - JOLTS Agg'!BM191-'Plumbing - JOLTS Agg'!AU191</f>
        <v>#N/A</v>
      </c>
      <c r="I187" t="e">
        <f>'Plumbing - JOLTS Agg'!AU191</f>
        <v>#N/A</v>
      </c>
      <c r="J187" s="5" t="e">
        <f>'DLX - Flows'!H187+'BLS - Additional flows'!D186+'DLX - Flows'!E187+'BLS - Additional flows'!B186</f>
        <v>#N/A</v>
      </c>
      <c r="K187" s="5" t="e">
        <f>'DLX - Flows'!J187+'BLS - Additional flows'!E186+'DLX - Flows'!I187+'BLS - Additional flows'!C186</f>
        <v>#N/A</v>
      </c>
      <c r="L187" s="5" t="e">
        <f t="shared" si="43"/>
        <v>#N/A</v>
      </c>
      <c r="M187" s="5" t="e">
        <f t="shared" si="38"/>
        <v>#N/A</v>
      </c>
      <c r="N187" s="5" t="e">
        <f t="shared" si="44"/>
        <v>#N/A</v>
      </c>
      <c r="O187" t="e">
        <f t="shared" si="32"/>
        <v>#N/A</v>
      </c>
      <c r="P187" t="e">
        <f t="shared" si="33"/>
        <v>#N/A</v>
      </c>
      <c r="Q187" t="e">
        <f t="shared" si="39"/>
        <v>#N/A</v>
      </c>
      <c r="R187" t="e">
        <f t="shared" si="34"/>
        <v>#N/A</v>
      </c>
      <c r="S187" t="e">
        <f t="shared" si="35"/>
        <v>#N/A</v>
      </c>
      <c r="T187" t="e">
        <f t="shared" si="36"/>
        <v>#N/A</v>
      </c>
      <c r="U187" t="e">
        <f t="shared" si="37"/>
        <v>#N/A</v>
      </c>
      <c r="V187" t="e">
        <f t="shared" si="40"/>
        <v>#N/A</v>
      </c>
      <c r="W187" t="e">
        <f t="shared" si="41"/>
        <v>#N/A</v>
      </c>
      <c r="X187" t="e">
        <f t="shared" si="42"/>
        <v>#N/A</v>
      </c>
    </row>
    <row r="188" spans="1:24" x14ac:dyDescent="0.25">
      <c r="A188" s="7">
        <f>'Plumbing - EMPL Agg'!A192</f>
        <v>42156</v>
      </c>
      <c r="B188" s="5" t="e">
        <f>'DLX - EMPL'!C193</f>
        <v>#N/A</v>
      </c>
      <c r="C188" s="5" t="e">
        <f>'DLX - EMPL'!AS193</f>
        <v>#N/A</v>
      </c>
      <c r="D188" s="5" t="e">
        <f t="shared" si="31"/>
        <v>#N/A</v>
      </c>
      <c r="E188" s="5" t="e">
        <f>'DLX - LABOR'!C190</f>
        <v>#N/A</v>
      </c>
      <c r="F188" s="5" t="e">
        <f>'Plumbing - JOLTS Agg'!B192</f>
        <v>#N/A</v>
      </c>
      <c r="G188" t="e">
        <f>'Plumbing - JOLTS Agg'!K192</f>
        <v>#N/A</v>
      </c>
      <c r="H188" t="e">
        <f>'Plumbing - JOLTS Agg'!BM192-'Plumbing - JOLTS Agg'!AU192</f>
        <v>#N/A</v>
      </c>
      <c r="I188" t="e">
        <f>'Plumbing - JOLTS Agg'!AU192</f>
        <v>#N/A</v>
      </c>
      <c r="J188" s="5" t="e">
        <f>'DLX - Flows'!H188+'BLS - Additional flows'!D187+'DLX - Flows'!E188+'BLS - Additional flows'!B187</f>
        <v>#N/A</v>
      </c>
      <c r="K188" s="5" t="e">
        <f>'DLX - Flows'!J188+'BLS - Additional flows'!E187+'DLX - Flows'!I188+'BLS - Additional flows'!C187</f>
        <v>#N/A</v>
      </c>
      <c r="L188" s="5" t="e">
        <f t="shared" si="43"/>
        <v>#N/A</v>
      </c>
      <c r="M188" s="5" t="e">
        <f t="shared" si="38"/>
        <v>#N/A</v>
      </c>
      <c r="N188" s="5" t="e">
        <f t="shared" si="44"/>
        <v>#N/A</v>
      </c>
      <c r="O188" t="e">
        <f t="shared" si="32"/>
        <v>#N/A</v>
      </c>
      <c r="P188" t="e">
        <f t="shared" si="33"/>
        <v>#N/A</v>
      </c>
      <c r="Q188" t="e">
        <f t="shared" si="39"/>
        <v>#N/A</v>
      </c>
      <c r="R188" t="e">
        <f t="shared" si="34"/>
        <v>#N/A</v>
      </c>
      <c r="S188" t="e">
        <f t="shared" si="35"/>
        <v>#N/A</v>
      </c>
      <c r="T188" t="e">
        <f t="shared" si="36"/>
        <v>#N/A</v>
      </c>
      <c r="U188" t="e">
        <f t="shared" si="37"/>
        <v>#N/A</v>
      </c>
      <c r="V188" t="e">
        <f t="shared" si="40"/>
        <v>#N/A</v>
      </c>
      <c r="W188" t="e">
        <f t="shared" si="41"/>
        <v>#N/A</v>
      </c>
      <c r="X188" t="e">
        <f t="shared" si="42"/>
        <v>#N/A</v>
      </c>
    </row>
    <row r="189" spans="1:24" x14ac:dyDescent="0.25">
      <c r="A189" s="7">
        <f>'Plumbing - EMPL Agg'!A193</f>
        <v>42186</v>
      </c>
      <c r="B189" s="5" t="e">
        <f>'DLX - EMPL'!C194</f>
        <v>#N/A</v>
      </c>
      <c r="C189" s="5" t="e">
        <f>'DLX - EMPL'!AS194</f>
        <v>#N/A</v>
      </c>
      <c r="D189" s="5" t="e">
        <f t="shared" si="31"/>
        <v>#N/A</v>
      </c>
      <c r="E189" s="5" t="e">
        <f>'DLX - LABOR'!C191</f>
        <v>#N/A</v>
      </c>
      <c r="F189" s="5" t="e">
        <f>'Plumbing - JOLTS Agg'!B193</f>
        <v>#N/A</v>
      </c>
      <c r="G189" t="e">
        <f>'Plumbing - JOLTS Agg'!K193</f>
        <v>#N/A</v>
      </c>
      <c r="H189" t="e">
        <f>'Plumbing - JOLTS Agg'!BM193-'Plumbing - JOLTS Agg'!AU193</f>
        <v>#N/A</v>
      </c>
      <c r="I189" t="e">
        <f>'Plumbing - JOLTS Agg'!AU193</f>
        <v>#N/A</v>
      </c>
      <c r="J189" s="5" t="e">
        <f>'DLX - Flows'!H189+'BLS - Additional flows'!D188+'DLX - Flows'!E189+'BLS - Additional flows'!B188</f>
        <v>#N/A</v>
      </c>
      <c r="K189" s="5" t="e">
        <f>'DLX - Flows'!J189+'BLS - Additional flows'!E188+'DLX - Flows'!I189+'BLS - Additional flows'!C188</f>
        <v>#N/A</v>
      </c>
      <c r="L189" s="5" t="e">
        <f t="shared" si="43"/>
        <v>#N/A</v>
      </c>
      <c r="M189" s="5" t="e">
        <f t="shared" si="38"/>
        <v>#N/A</v>
      </c>
      <c r="N189" s="5" t="e">
        <f t="shared" si="44"/>
        <v>#N/A</v>
      </c>
      <c r="O189" t="e">
        <f t="shared" si="32"/>
        <v>#N/A</v>
      </c>
      <c r="P189" t="e">
        <f t="shared" si="33"/>
        <v>#N/A</v>
      </c>
      <c r="Q189" t="e">
        <f t="shared" si="39"/>
        <v>#N/A</v>
      </c>
      <c r="R189" t="e">
        <f t="shared" si="34"/>
        <v>#N/A</v>
      </c>
      <c r="S189" t="e">
        <f t="shared" si="35"/>
        <v>#N/A</v>
      </c>
      <c r="T189" t="e">
        <f t="shared" si="36"/>
        <v>#N/A</v>
      </c>
      <c r="U189" t="e">
        <f t="shared" si="37"/>
        <v>#N/A</v>
      </c>
      <c r="V189" t="e">
        <f t="shared" si="40"/>
        <v>#N/A</v>
      </c>
      <c r="W189" t="e">
        <f t="shared" si="41"/>
        <v>#N/A</v>
      </c>
      <c r="X189" t="e">
        <f t="shared" si="42"/>
        <v>#N/A</v>
      </c>
    </row>
    <row r="190" spans="1:24" x14ac:dyDescent="0.25">
      <c r="A190" s="7">
        <f>'Plumbing - EMPL Agg'!A194</f>
        <v>42217</v>
      </c>
      <c r="B190" s="5" t="e">
        <f>'DLX - EMPL'!C195</f>
        <v>#N/A</v>
      </c>
      <c r="C190" s="5" t="e">
        <f>'DLX - EMPL'!AS195</f>
        <v>#N/A</v>
      </c>
      <c r="D190" s="5" t="e">
        <f t="shared" si="31"/>
        <v>#N/A</v>
      </c>
      <c r="E190" s="5" t="e">
        <f>'DLX - LABOR'!C192</f>
        <v>#N/A</v>
      </c>
      <c r="F190" s="5" t="e">
        <f>'Plumbing - JOLTS Agg'!B194</f>
        <v>#N/A</v>
      </c>
      <c r="G190" t="e">
        <f>'Plumbing - JOLTS Agg'!K194</f>
        <v>#N/A</v>
      </c>
      <c r="H190" t="e">
        <f>'Plumbing - JOLTS Agg'!BM194-'Plumbing - JOLTS Agg'!AU194</f>
        <v>#N/A</v>
      </c>
      <c r="I190" t="e">
        <f>'Plumbing - JOLTS Agg'!AU194</f>
        <v>#N/A</v>
      </c>
      <c r="J190" s="5" t="e">
        <f>'DLX - Flows'!H190+'BLS - Additional flows'!D189+'DLX - Flows'!E190+'BLS - Additional flows'!B189</f>
        <v>#N/A</v>
      </c>
      <c r="K190" s="5" t="e">
        <f>'DLX - Flows'!J190+'BLS - Additional flows'!E189+'DLX - Flows'!I190+'BLS - Additional flows'!C189</f>
        <v>#N/A</v>
      </c>
      <c r="L190" s="5" t="e">
        <f t="shared" si="43"/>
        <v>#N/A</v>
      </c>
      <c r="M190" s="5" t="e">
        <f t="shared" si="38"/>
        <v>#N/A</v>
      </c>
      <c r="N190" s="5" t="e">
        <f t="shared" si="44"/>
        <v>#N/A</v>
      </c>
      <c r="O190" t="e">
        <f t="shared" si="32"/>
        <v>#N/A</v>
      </c>
      <c r="P190" t="e">
        <f t="shared" si="33"/>
        <v>#N/A</v>
      </c>
      <c r="Q190" t="e">
        <f t="shared" si="39"/>
        <v>#N/A</v>
      </c>
      <c r="R190" t="e">
        <f t="shared" si="34"/>
        <v>#N/A</v>
      </c>
      <c r="S190" t="e">
        <f t="shared" si="35"/>
        <v>#N/A</v>
      </c>
      <c r="T190" t="e">
        <f t="shared" si="36"/>
        <v>#N/A</v>
      </c>
      <c r="U190" t="e">
        <f t="shared" si="37"/>
        <v>#N/A</v>
      </c>
      <c r="V190" t="e">
        <f t="shared" si="40"/>
        <v>#N/A</v>
      </c>
      <c r="W190" t="e">
        <f t="shared" si="41"/>
        <v>#N/A</v>
      </c>
      <c r="X190" t="e">
        <f t="shared" si="42"/>
        <v>#N/A</v>
      </c>
    </row>
    <row r="191" spans="1:24" x14ac:dyDescent="0.25">
      <c r="A191" s="7">
        <f>'Plumbing - EMPL Agg'!A195</f>
        <v>42248</v>
      </c>
      <c r="B191" s="5" t="e">
        <f>'DLX - EMPL'!C196</f>
        <v>#N/A</v>
      </c>
      <c r="C191" s="5" t="e">
        <f>'DLX - EMPL'!AS196</f>
        <v>#N/A</v>
      </c>
      <c r="D191" s="5" t="e">
        <f t="shared" si="31"/>
        <v>#N/A</v>
      </c>
      <c r="E191" s="5" t="e">
        <f>'DLX - LABOR'!C193</f>
        <v>#N/A</v>
      </c>
      <c r="F191" s="5" t="e">
        <f>'Plumbing - JOLTS Agg'!B195</f>
        <v>#N/A</v>
      </c>
      <c r="G191" t="e">
        <f>'Plumbing - JOLTS Agg'!K195</f>
        <v>#N/A</v>
      </c>
      <c r="H191" t="e">
        <f>'Plumbing - JOLTS Agg'!BM195-'Plumbing - JOLTS Agg'!AU195</f>
        <v>#N/A</v>
      </c>
      <c r="I191" t="e">
        <f>'Plumbing - JOLTS Agg'!AU195</f>
        <v>#N/A</v>
      </c>
      <c r="J191" s="5" t="e">
        <f>'DLX - Flows'!H191+'BLS - Additional flows'!D190+'DLX - Flows'!E191+'BLS - Additional flows'!B190</f>
        <v>#N/A</v>
      </c>
      <c r="K191" s="5" t="e">
        <f>'DLX - Flows'!J191+'BLS - Additional flows'!E190+'DLX - Flows'!I191+'BLS - Additional flows'!C190</f>
        <v>#N/A</v>
      </c>
      <c r="L191" s="5" t="e">
        <f t="shared" si="43"/>
        <v>#N/A</v>
      </c>
      <c r="M191" s="5" t="e">
        <f t="shared" si="38"/>
        <v>#N/A</v>
      </c>
      <c r="N191" s="5" t="e">
        <f t="shared" si="44"/>
        <v>#N/A</v>
      </c>
      <c r="O191" t="e">
        <f t="shared" si="32"/>
        <v>#N/A</v>
      </c>
      <c r="P191" t="e">
        <f t="shared" si="33"/>
        <v>#N/A</v>
      </c>
      <c r="Q191" t="e">
        <f t="shared" si="39"/>
        <v>#N/A</v>
      </c>
      <c r="R191" t="e">
        <f t="shared" si="34"/>
        <v>#N/A</v>
      </c>
      <c r="S191" t="e">
        <f t="shared" si="35"/>
        <v>#N/A</v>
      </c>
      <c r="T191" t="e">
        <f t="shared" si="36"/>
        <v>#N/A</v>
      </c>
      <c r="U191" t="e">
        <f t="shared" si="37"/>
        <v>#N/A</v>
      </c>
      <c r="V191" t="e">
        <f t="shared" si="40"/>
        <v>#N/A</v>
      </c>
      <c r="W191" t="e">
        <f t="shared" si="41"/>
        <v>#N/A</v>
      </c>
      <c r="X191" t="e">
        <f t="shared" si="42"/>
        <v>#N/A</v>
      </c>
    </row>
    <row r="192" spans="1:24" x14ac:dyDescent="0.25">
      <c r="A192" s="7">
        <f>'Plumbing - EMPL Agg'!A196</f>
        <v>42278</v>
      </c>
      <c r="B192" s="5" t="e">
        <f>'DLX - EMPL'!C197</f>
        <v>#N/A</v>
      </c>
      <c r="C192" s="5" t="e">
        <f>'DLX - EMPL'!AS197</f>
        <v>#N/A</v>
      </c>
      <c r="D192" s="5" t="e">
        <f t="shared" si="31"/>
        <v>#N/A</v>
      </c>
      <c r="E192" s="5" t="e">
        <f>'DLX - LABOR'!C194</f>
        <v>#N/A</v>
      </c>
      <c r="F192" s="5" t="e">
        <f>'Plumbing - JOLTS Agg'!B196</f>
        <v>#N/A</v>
      </c>
      <c r="G192" t="e">
        <f>'Plumbing - JOLTS Agg'!K196</f>
        <v>#N/A</v>
      </c>
      <c r="H192" t="e">
        <f>'Plumbing - JOLTS Agg'!BM196-'Plumbing - JOLTS Agg'!AU196</f>
        <v>#N/A</v>
      </c>
      <c r="I192" t="e">
        <f>'Plumbing - JOLTS Agg'!AU196</f>
        <v>#N/A</v>
      </c>
      <c r="J192" s="5" t="e">
        <f>'DLX - Flows'!H192+'BLS - Additional flows'!D191+'DLX - Flows'!E192+'BLS - Additional flows'!B191</f>
        <v>#N/A</v>
      </c>
      <c r="K192" s="5" t="e">
        <f>'DLX - Flows'!J192+'BLS - Additional flows'!E191+'DLX - Flows'!I192+'BLS - Additional flows'!C191</f>
        <v>#N/A</v>
      </c>
      <c r="L192" s="5" t="e">
        <f t="shared" si="43"/>
        <v>#N/A</v>
      </c>
      <c r="M192" s="5" t="e">
        <f t="shared" si="38"/>
        <v>#N/A</v>
      </c>
      <c r="N192" s="5" t="e">
        <f t="shared" si="44"/>
        <v>#N/A</v>
      </c>
      <c r="O192" t="e">
        <f t="shared" si="32"/>
        <v>#N/A</v>
      </c>
      <c r="P192" t="e">
        <f t="shared" si="33"/>
        <v>#N/A</v>
      </c>
      <c r="Q192" t="e">
        <f t="shared" si="39"/>
        <v>#N/A</v>
      </c>
      <c r="R192" t="e">
        <f t="shared" si="34"/>
        <v>#N/A</v>
      </c>
      <c r="S192" t="e">
        <f t="shared" si="35"/>
        <v>#N/A</v>
      </c>
      <c r="T192" t="e">
        <f t="shared" si="36"/>
        <v>#N/A</v>
      </c>
      <c r="U192" t="e">
        <f t="shared" si="37"/>
        <v>#N/A</v>
      </c>
      <c r="V192" t="e">
        <f t="shared" si="40"/>
        <v>#N/A</v>
      </c>
      <c r="W192" t="e">
        <f t="shared" si="41"/>
        <v>#N/A</v>
      </c>
      <c r="X192" t="e">
        <f t="shared" si="42"/>
        <v>#N/A</v>
      </c>
    </row>
    <row r="193" spans="1:24" x14ac:dyDescent="0.25">
      <c r="A193" s="7">
        <f>'Plumbing - EMPL Agg'!A197</f>
        <v>42309</v>
      </c>
      <c r="B193" s="5" t="e">
        <f>'DLX - EMPL'!C198</f>
        <v>#N/A</v>
      </c>
      <c r="C193" s="5" t="e">
        <f>'DLX - EMPL'!AS198</f>
        <v>#N/A</v>
      </c>
      <c r="D193" s="5" t="e">
        <f t="shared" si="31"/>
        <v>#N/A</v>
      </c>
      <c r="E193" s="5" t="e">
        <f>'DLX - LABOR'!C195</f>
        <v>#N/A</v>
      </c>
      <c r="F193" s="5" t="e">
        <f>'Plumbing - JOLTS Agg'!B197</f>
        <v>#N/A</v>
      </c>
      <c r="G193" t="e">
        <f>'Plumbing - JOLTS Agg'!K197</f>
        <v>#N/A</v>
      </c>
      <c r="H193" t="e">
        <f>'Plumbing - JOLTS Agg'!BM197-'Plumbing - JOLTS Agg'!AU197</f>
        <v>#N/A</v>
      </c>
      <c r="I193" t="e">
        <f>'Plumbing - JOLTS Agg'!AU197</f>
        <v>#N/A</v>
      </c>
      <c r="J193" s="5" t="e">
        <f>'DLX - Flows'!H193+'BLS - Additional flows'!D192+'DLX - Flows'!E193+'BLS - Additional flows'!B192</f>
        <v>#N/A</v>
      </c>
      <c r="K193" s="5" t="e">
        <f>'DLX - Flows'!J193+'BLS - Additional flows'!E192+'DLX - Flows'!I193+'BLS - Additional flows'!C192</f>
        <v>#N/A</v>
      </c>
      <c r="L193" s="5" t="e">
        <f t="shared" si="43"/>
        <v>#N/A</v>
      </c>
      <c r="M193" s="5" t="e">
        <f t="shared" si="38"/>
        <v>#N/A</v>
      </c>
      <c r="N193" s="5" t="e">
        <f t="shared" si="44"/>
        <v>#N/A</v>
      </c>
      <c r="O193" t="e">
        <f t="shared" si="32"/>
        <v>#N/A</v>
      </c>
      <c r="P193" t="e">
        <f t="shared" si="33"/>
        <v>#N/A</v>
      </c>
      <c r="Q193" t="e">
        <f t="shared" si="39"/>
        <v>#N/A</v>
      </c>
      <c r="R193" t="e">
        <f t="shared" si="34"/>
        <v>#N/A</v>
      </c>
      <c r="S193" t="e">
        <f t="shared" si="35"/>
        <v>#N/A</v>
      </c>
      <c r="T193" t="e">
        <f t="shared" si="36"/>
        <v>#N/A</v>
      </c>
      <c r="U193" t="e">
        <f t="shared" si="37"/>
        <v>#N/A</v>
      </c>
      <c r="V193" t="e">
        <f t="shared" si="40"/>
        <v>#N/A</v>
      </c>
      <c r="W193" t="e">
        <f t="shared" si="41"/>
        <v>#N/A</v>
      </c>
      <c r="X193" t="e">
        <f t="shared" si="42"/>
        <v>#N/A</v>
      </c>
    </row>
    <row r="194" spans="1:24" x14ac:dyDescent="0.25">
      <c r="A194" s="7">
        <f>'Plumbing - EMPL Agg'!A198</f>
        <v>42339</v>
      </c>
      <c r="B194" s="5" t="e">
        <f>'DLX - EMPL'!C199</f>
        <v>#N/A</v>
      </c>
      <c r="C194" s="5" t="e">
        <f>'DLX - EMPL'!AS199</f>
        <v>#N/A</v>
      </c>
      <c r="D194" s="5" t="e">
        <f t="shared" si="31"/>
        <v>#N/A</v>
      </c>
      <c r="E194" s="5" t="e">
        <f>'DLX - LABOR'!C196</f>
        <v>#N/A</v>
      </c>
      <c r="F194" s="5" t="e">
        <f>'Plumbing - JOLTS Agg'!B198</f>
        <v>#N/A</v>
      </c>
      <c r="G194" t="e">
        <f>'Plumbing - JOLTS Agg'!K198</f>
        <v>#N/A</v>
      </c>
      <c r="H194" t="e">
        <f>'Plumbing - JOLTS Agg'!BM198-'Plumbing - JOLTS Agg'!AU198</f>
        <v>#N/A</v>
      </c>
      <c r="I194" t="e">
        <f>'Plumbing - JOLTS Agg'!AU198</f>
        <v>#N/A</v>
      </c>
      <c r="J194" s="5" t="e">
        <f>'DLX - Flows'!H194+'BLS - Additional flows'!D193+'DLX - Flows'!E194+'BLS - Additional flows'!B193</f>
        <v>#N/A</v>
      </c>
      <c r="K194" s="5" t="e">
        <f>'DLX - Flows'!J194+'BLS - Additional flows'!E193+'DLX - Flows'!I194+'BLS - Additional flows'!C193</f>
        <v>#N/A</v>
      </c>
      <c r="L194" s="5" t="e">
        <f t="shared" si="43"/>
        <v>#N/A</v>
      </c>
      <c r="M194" s="5" t="e">
        <f t="shared" si="38"/>
        <v>#N/A</v>
      </c>
      <c r="N194" s="5" t="e">
        <f t="shared" si="44"/>
        <v>#N/A</v>
      </c>
      <c r="O194" t="e">
        <f t="shared" si="32"/>
        <v>#N/A</v>
      </c>
      <c r="P194" t="e">
        <f t="shared" si="33"/>
        <v>#N/A</v>
      </c>
      <c r="Q194" t="e">
        <f t="shared" si="39"/>
        <v>#N/A</v>
      </c>
      <c r="R194" t="e">
        <f t="shared" si="34"/>
        <v>#N/A</v>
      </c>
      <c r="S194" t="e">
        <f t="shared" si="35"/>
        <v>#N/A</v>
      </c>
      <c r="T194" t="e">
        <f t="shared" si="36"/>
        <v>#N/A</v>
      </c>
      <c r="U194" t="e">
        <f t="shared" si="37"/>
        <v>#N/A</v>
      </c>
      <c r="V194" t="e">
        <f t="shared" si="40"/>
        <v>#N/A</v>
      </c>
      <c r="W194" t="e">
        <f t="shared" si="41"/>
        <v>#N/A</v>
      </c>
      <c r="X194" t="e">
        <f t="shared" si="42"/>
        <v>#N/A</v>
      </c>
    </row>
    <row r="195" spans="1:24" x14ac:dyDescent="0.25">
      <c r="A195" s="7"/>
    </row>
    <row r="196" spans="1:24" x14ac:dyDescent="0.25">
      <c r="A196" s="7"/>
    </row>
    <row r="197" spans="1:24" x14ac:dyDescent="0.25">
      <c r="A197" s="7"/>
    </row>
    <row r="198" spans="1:24" x14ac:dyDescent="0.25">
      <c r="A198" s="7"/>
    </row>
    <row r="199" spans="1:24" x14ac:dyDescent="0.25">
      <c r="A199" s="7"/>
    </row>
    <row r="200" spans="1:24" x14ac:dyDescent="0.25">
      <c r="A200" s="7"/>
    </row>
    <row r="201" spans="1:24" x14ac:dyDescent="0.25">
      <c r="A201" s="7"/>
    </row>
    <row r="202" spans="1:24" x14ac:dyDescent="0.25">
      <c r="A202" s="7"/>
    </row>
    <row r="203" spans="1:24" x14ac:dyDescent="0.25">
      <c r="A203" s="7"/>
    </row>
    <row r="204" spans="1:24" x14ac:dyDescent="0.25">
      <c r="A204" s="7"/>
    </row>
    <row r="205" spans="1:24" x14ac:dyDescent="0.25">
      <c r="A205" s="7"/>
    </row>
    <row r="206" spans="1:24" x14ac:dyDescent="0.25">
      <c r="A206" s="7"/>
    </row>
    <row r="207" spans="1:24" x14ac:dyDescent="0.25">
      <c r="A207" s="7"/>
    </row>
    <row r="208" spans="1:24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theme="7" tint="-0.249977111117893"/>
  </sheetPr>
  <dimension ref="A1:AK202"/>
  <sheetViews>
    <sheetView workbookViewId="0">
      <pane xSplit="1" ySplit="10" topLeftCell="N11" activePane="bottomRight" state="frozen"/>
      <selection pane="topRight" activeCell="B1" sqref="B1"/>
      <selection pane="bottomLeft" activeCell="A10" sqref="A10"/>
      <selection pane="bottomRight" activeCell="U1" sqref="U1"/>
    </sheetView>
  </sheetViews>
  <sheetFormatPr defaultRowHeight="15" x14ac:dyDescent="0.25"/>
  <cols>
    <col min="1" max="3" width="10.28515625" customWidth="1"/>
    <col min="37" max="37" width="12.7109375" bestFit="1" customWidth="1"/>
  </cols>
  <sheetData>
    <row r="1" spans="1:37" x14ac:dyDescent="0.25">
      <c r="S1">
        <v>1</v>
      </c>
      <c r="T1">
        <v>2</v>
      </c>
      <c r="U1" t="s">
        <v>493</v>
      </c>
      <c r="V1">
        <f>INDEX(LinEstWithNA(N$11:N$105,$M$11:$M$105,TRUE,TRUE),$S1,$T1)</f>
        <v>-4.1394657985983123</v>
      </c>
      <c r="W1">
        <f>INDEX(LinEstWithNA(O$11:O$105,$M$11:$M$105,TRUE,TRUE),$S1,$T1)</f>
        <v>-3.7212453162654993</v>
      </c>
      <c r="X1" t="e">
        <f>NA()</f>
        <v>#N/A</v>
      </c>
      <c r="Y1">
        <f>INDEX(LinEstWithNA(Q$11:Q$105,$M$11:$M$105,TRUE,TRUE),$S1,$T1)</f>
        <v>2.3983640751604779E-2</v>
      </c>
      <c r="Z1">
        <f>INDEX(LinEstWithNA(R$11:R$105,$M$11:$M$105,TRUE,TRUE),$S1,$T1)</f>
        <v>-3.2490368927141486</v>
      </c>
      <c r="AA1">
        <f>INDEX(LinEstWithNA(S$11:S$105,$M$11:$M$105,TRUE,TRUE),$S1,$T1)</f>
        <v>-3.279372769490069</v>
      </c>
      <c r="AD1" t="s">
        <v>524</v>
      </c>
      <c r="AE1">
        <f>AverageWithNA(U11:U105)</f>
        <v>2.2653344022760226E-4</v>
      </c>
    </row>
    <row r="2" spans="1:37" x14ac:dyDescent="0.25">
      <c r="S2">
        <v>2</v>
      </c>
      <c r="T2">
        <v>2</v>
      </c>
      <c r="U2" t="s">
        <v>494</v>
      </c>
      <c r="V2">
        <f>INDEX(LinEstWithNA(N$11:N$105,$M$11:$M$105,TRUE,TRUE),$S2,$T2)</f>
        <v>1.836869971591271E-2</v>
      </c>
      <c r="W2">
        <f>INDEX(LinEstWithNA(O$11:O$105,$M$11:$M$105,TRUE,TRUE),$S2,$T2)</f>
        <v>1.2751603256257208E-2</v>
      </c>
      <c r="X2" t="e">
        <f>NA()</f>
        <v>#N/A</v>
      </c>
      <c r="Y2">
        <f>INDEX(LinEstWithNA(Q$11:Q$105,$M$11:$M$105,TRUE,TRUE),$S2,$T2)</f>
        <v>1.0451431778365985E-2</v>
      </c>
      <c r="Z2">
        <f>INDEX(LinEstWithNA(R$11:R$105,$M$11:$M$105,TRUE,TRUE),$S2,$T2)</f>
        <v>1.0544777059821066E-2</v>
      </c>
      <c r="AA2">
        <f>INDEX(LinEstWithNA(S$11:S$105,$M$11:$M$105,TRUE,TRUE),$S2,$T2)</f>
        <v>1.0172953978134166E-2</v>
      </c>
      <c r="AD2" t="s">
        <v>525</v>
      </c>
      <c r="AE2">
        <f>AverageWithNA(X11:X105)</f>
        <v>0.94956414125458677</v>
      </c>
    </row>
    <row r="3" spans="1:37" x14ac:dyDescent="0.25">
      <c r="S3">
        <v>1</v>
      </c>
      <c r="T3">
        <v>1</v>
      </c>
      <c r="U3" t="s">
        <v>495</v>
      </c>
      <c r="V3">
        <f>INDEX(LinEstWithNA(N$11:N$105,$M$11:$M$105,TRUE,TRUE),$S3,$T3)</f>
        <v>-0.10882949133639554</v>
      </c>
      <c r="W3">
        <f>INDEX(LinEstWithNA(O$11:O$105,$M$11:$M$105,TRUE,TRUE),$S3,$T3)</f>
        <v>0.25968497234539972</v>
      </c>
      <c r="X3" t="e">
        <f>NA()</f>
        <v>#N/A</v>
      </c>
      <c r="Y3">
        <f>INDEX(LinEstWithNA(Q$11:Q$105,$M$11:$M$105,TRUE,TRUE),$S3,$T3)</f>
        <v>-0.41179904751223489</v>
      </c>
      <c r="Z3">
        <f>INDEX(LinEstWithNA(R$11:R$105,$M$11:$M$105,TRUE,TRUE),$S3,$T3)</f>
        <v>-2.5252289742262322E-2</v>
      </c>
      <c r="AA3">
        <f>INDEX(LinEstWithNA(S$11:S$105,$M$11:$M$105,TRUE,TRUE),$S3,$T3)</f>
        <v>-3.8589717813686017E-2</v>
      </c>
    </row>
    <row r="4" spans="1:37" x14ac:dyDescent="0.25">
      <c r="S4">
        <v>2</v>
      </c>
      <c r="T4">
        <v>1</v>
      </c>
      <c r="U4" t="s">
        <v>494</v>
      </c>
      <c r="V4">
        <f>INDEX(LinEstWithNA(N$11:N$105,$M$11:$M$105,TRUE,TRUE),$S4,$T4)</f>
        <v>2.8760885068327597E-2</v>
      </c>
      <c r="W4">
        <f>INDEX(LinEstWithNA(O$11:O$105,$M$11:$M$105,TRUE,TRUE),$S4,$T4)</f>
        <v>1.9965887698213832E-2</v>
      </c>
      <c r="X4" t="e">
        <f>NA()</f>
        <v>#N/A</v>
      </c>
      <c r="Y4">
        <f>INDEX(LinEstWithNA(Q$11:Q$105,$M$11:$M$105,TRUE,TRUE),$S4,$T4)</f>
        <v>1.6364382499902765E-2</v>
      </c>
      <c r="Z4">
        <f>INDEX(LinEstWithNA(R$11:R$105,$M$11:$M$105,TRUE,TRUE),$S4,$T4)</f>
        <v>1.6510538349425119E-2</v>
      </c>
      <c r="AA4">
        <f>INDEX(LinEstWithNA(S$11:S$105,$M$11:$M$105,TRUE,TRUE),$S4,$T4)</f>
        <v>1.5928354466867325E-2</v>
      </c>
    </row>
    <row r="5" spans="1:37" x14ac:dyDescent="0.25">
      <c r="S5">
        <v>3</v>
      </c>
      <c r="T5">
        <v>1</v>
      </c>
      <c r="U5" t="s">
        <v>496</v>
      </c>
      <c r="V5">
        <f>INDEX(LinEstWithNA(N$11:N$105,$M$11:$M$105,TRUE,TRUE),$S5,$T5)</f>
        <v>0.14865526853329064</v>
      </c>
      <c r="W5">
        <f>INDEX(LinEstWithNA(O$11:O$105,$M$11:$M$105,TRUE,TRUE),$S5,$T5)</f>
        <v>0.67352436512970193</v>
      </c>
      <c r="X5" t="e">
        <f>NA()</f>
        <v>#N/A</v>
      </c>
      <c r="Y5">
        <f>INDEX(LinEstWithNA(Q$11:Q$105,$M$11:$M$105,TRUE,TRUE),$S5,$T5)</f>
        <v>0.88535389060910441</v>
      </c>
      <c r="Z5">
        <f>INDEX(LinEstWithNA(R$11:R$105,$M$11:$M$105,TRUE,TRUE),$S5,$T5)</f>
        <v>2.773634668793595E-2</v>
      </c>
      <c r="AA5">
        <f>INDEX(LinEstWithNA(S$11:S$105,$M$11:$M$105,TRUE,TRUE),$S5,$T5)</f>
        <v>6.6797961388935109E-2</v>
      </c>
    </row>
    <row r="6" spans="1:37" x14ac:dyDescent="0.25">
      <c r="S6">
        <v>3</v>
      </c>
      <c r="T6">
        <v>2</v>
      </c>
      <c r="U6" t="s">
        <v>497</v>
      </c>
      <c r="V6">
        <f>INDEX(LinEstWithNA(N$11:N$105,$M$11:$M$105,TRUE,TRUE),$S6,$T6)</f>
        <v>6.2215435257562984E-2</v>
      </c>
      <c r="W6">
        <f>INDEX(LinEstWithNA(O$11:O$105,$M$11:$M$105,TRUE,TRUE),$S6,$T6)</f>
        <v>4.3190130988560262E-2</v>
      </c>
      <c r="X6" t="e">
        <f>NA()</f>
        <v>#N/A</v>
      </c>
      <c r="Y6">
        <f>INDEX(LinEstWithNA(Q$11:Q$105,$M$11:$M$105,TRUE,TRUE),$S6,$T6)</f>
        <v>3.5399368883605051E-2</v>
      </c>
      <c r="Z6">
        <f>INDEX(LinEstWithNA(R$11:R$105,$M$11:$M$105,TRUE,TRUE),$S6,$T6)</f>
        <v>3.5715532651579139E-2</v>
      </c>
      <c r="AA6">
        <f>INDEX(LinEstWithNA(S$11:S$105,$M$11:$M$105,TRUE,TRUE),$S6,$T6)</f>
        <v>3.4456154730238372E-2</v>
      </c>
    </row>
    <row r="7" spans="1:37" x14ac:dyDescent="0.25">
      <c r="S7">
        <v>4</v>
      </c>
      <c r="T7">
        <v>2</v>
      </c>
      <c r="U7" t="s">
        <v>498</v>
      </c>
      <c r="V7">
        <f>INDEX(LinEstWithNA(N$11:N$105,$M$11:$M$105,TRUE,TRUE),$S7,$T7)+2</f>
        <v>84</v>
      </c>
      <c r="W7">
        <f>INDEX(LinEstWithNA(O$11:O$105,$M$11:$M$105,TRUE,TRUE),$S7,$T7)+2</f>
        <v>84</v>
      </c>
      <c r="X7" t="e">
        <f>NA()</f>
        <v>#N/A</v>
      </c>
      <c r="Y7">
        <f>INDEX(LinEstWithNA(Q$11:Q$105,$M$11:$M$105,TRUE,TRUE),$S7,$T7)+2</f>
        <v>84</v>
      </c>
      <c r="Z7">
        <f>INDEX(LinEstWithNA(R$11:R$105,$M$11:$M$105,TRUE,TRUE),$S7,$T7)+2</f>
        <v>84</v>
      </c>
      <c r="AA7">
        <f>INDEX(LinEstWithNA(S$11:S$105,$M$11:$M$105,TRUE,TRUE),$S7,$T7)+2</f>
        <v>84</v>
      </c>
    </row>
    <row r="8" spans="1:37" x14ac:dyDescent="0.25">
      <c r="U8" t="s">
        <v>502</v>
      </c>
      <c r="V8">
        <f>EXP(V1+0.5*(V6^2))</f>
        <v>1.5962222880911838E-2</v>
      </c>
      <c r="W8">
        <f t="shared" ref="W8:AA8" si="0">EXP(W1+0.5*(W6^2))</f>
        <v>2.4226392944774557E-2</v>
      </c>
      <c r="X8" t="e">
        <f t="shared" si="0"/>
        <v>#N/A</v>
      </c>
      <c r="Y8">
        <f t="shared" si="0"/>
        <v>1.0249155289462639</v>
      </c>
      <c r="Z8">
        <f t="shared" si="0"/>
        <v>3.8836331443232258E-2</v>
      </c>
      <c r="AA8">
        <f t="shared" si="0"/>
        <v>3.7674223084668473E-2</v>
      </c>
    </row>
    <row r="9" spans="1:37" x14ac:dyDescent="0.25">
      <c r="B9" s="17" t="s">
        <v>491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 t="s">
        <v>492</v>
      </c>
      <c r="N9" s="17"/>
      <c r="O9" s="17"/>
      <c r="P9" s="17"/>
      <c r="Q9" s="17"/>
      <c r="R9" s="17"/>
      <c r="S9" s="17"/>
      <c r="T9" s="17"/>
      <c r="U9" s="17"/>
      <c r="V9" s="17" t="s">
        <v>499</v>
      </c>
      <c r="W9" s="17"/>
      <c r="X9" s="17"/>
      <c r="Y9" s="17"/>
      <c r="Z9" s="17"/>
      <c r="AB9" s="9"/>
      <c r="AC9" s="17" t="s">
        <v>510</v>
      </c>
      <c r="AD9" s="17"/>
      <c r="AE9" s="17"/>
      <c r="AF9" s="17"/>
      <c r="AG9" s="17"/>
      <c r="AH9" s="17"/>
      <c r="AI9" s="17"/>
      <c r="AJ9" s="17"/>
      <c r="AK9" s="17"/>
    </row>
    <row r="10" spans="1:37" x14ac:dyDescent="0.25">
      <c r="A10" t="s">
        <v>392</v>
      </c>
      <c r="B10" t="s">
        <v>370</v>
      </c>
      <c r="C10" t="s">
        <v>371</v>
      </c>
      <c r="D10" t="s">
        <v>489</v>
      </c>
      <c r="E10" t="s">
        <v>512</v>
      </c>
      <c r="F10" t="s">
        <v>474</v>
      </c>
      <c r="G10" t="s">
        <v>476</v>
      </c>
      <c r="H10" t="s">
        <v>395</v>
      </c>
      <c r="I10" t="s">
        <v>488</v>
      </c>
      <c r="J10" t="s">
        <v>475</v>
      </c>
      <c r="K10" t="s">
        <v>521</v>
      </c>
      <c r="L10" t="s">
        <v>522</v>
      </c>
      <c r="M10" t="s">
        <v>490</v>
      </c>
      <c r="N10" t="str">
        <f t="shared" ref="N10:S10" si="1">"ln("&amp;G10&amp;")"</f>
        <v>ln(l[t])</v>
      </c>
      <c r="O10" t="str">
        <f t="shared" si="1"/>
        <v>ln(q[t])</v>
      </c>
      <c r="P10" t="str">
        <f t="shared" si="1"/>
        <v>ln(z[t])</v>
      </c>
      <c r="Q10" t="str">
        <f t="shared" si="1"/>
        <v>ln(h[t])</v>
      </c>
      <c r="R10" t="str">
        <f t="shared" si="1"/>
        <v>ln(n[t])</v>
      </c>
      <c r="S10" t="str">
        <f t="shared" si="1"/>
        <v>ln(x[t])</v>
      </c>
      <c r="T10" t="s">
        <v>512</v>
      </c>
      <c r="U10" t="s">
        <v>474</v>
      </c>
      <c r="V10" t="str">
        <f t="shared" ref="V10:AA10" si="2">G10</f>
        <v>l[t]</v>
      </c>
      <c r="W10" t="str">
        <f t="shared" si="2"/>
        <v>q[t]</v>
      </c>
      <c r="X10" t="str">
        <f t="shared" si="2"/>
        <v>z[t]</v>
      </c>
      <c r="Y10" t="str">
        <f t="shared" si="2"/>
        <v>h[t]</v>
      </c>
      <c r="Z10" t="str">
        <f t="shared" si="2"/>
        <v>n[t]</v>
      </c>
      <c r="AA10" t="str">
        <f t="shared" si="2"/>
        <v>x[t]</v>
      </c>
      <c r="AB10" t="s">
        <v>503</v>
      </c>
      <c r="AC10" t="s">
        <v>512</v>
      </c>
      <c r="AD10" t="str">
        <f>V10</f>
        <v>l[t]</v>
      </c>
      <c r="AE10" t="str">
        <f t="shared" ref="AE10:AF10" si="3">W10</f>
        <v>q[t]</v>
      </c>
      <c r="AF10" t="str">
        <f t="shared" si="3"/>
        <v>z[t]</v>
      </c>
      <c r="AG10" t="str">
        <f>Y10</f>
        <v>h[t]</v>
      </c>
      <c r="AH10" t="str">
        <f>Z10</f>
        <v>n[t]</v>
      </c>
      <c r="AI10" t="str">
        <f>AA10</f>
        <v>x[t]</v>
      </c>
      <c r="AJ10" t="s">
        <v>526</v>
      </c>
      <c r="AK10" t="s">
        <v>523</v>
      </c>
    </row>
    <row r="11" spans="1:37" x14ac:dyDescent="0.25">
      <c r="A11" s="7">
        <f>'Plumbing - Aggregate rates BC'!A3</f>
        <v>36526</v>
      </c>
      <c r="B11" s="10">
        <f>'Plumbing - Aggregate rates BC'!O3</f>
        <v>4.0121742920002527E-2</v>
      </c>
      <c r="C11" s="10" t="e">
        <f>'Plumbing - Aggregate rates BC'!P3</f>
        <v>#N/A</v>
      </c>
      <c r="D11" t="e">
        <f>'Plumbing - Aggregate rates BC'!P3/'Plumbing - Aggregate rates BC'!O3</f>
        <v>#N/A</v>
      </c>
      <c r="E11" t="e">
        <f>'Plumbing - Aggregate rates BC'!Q3</f>
        <v>#N/A</v>
      </c>
      <c r="F11" t="e">
        <f>'Plumbing - Aggregate rates BC'!X3</f>
        <v>#N/A</v>
      </c>
      <c r="G11" t="e">
        <f>'Plumbing - Aggregate rates BC'!T3</f>
        <v>#N/A</v>
      </c>
      <c r="H11" t="e">
        <f>'Plumbing - Aggregate rates BC'!U3</f>
        <v>#N/A</v>
      </c>
      <c r="I11">
        <f>'Plumbing - Aggregate rates BC'!R3</f>
        <v>0.95768861810645944</v>
      </c>
      <c r="J11" t="e">
        <f>'Plumbing - Aggregate rates BC'!S3</f>
        <v>#N/A</v>
      </c>
      <c r="K11" t="e">
        <f>'Plumbing - Aggregate rates BC'!V3</f>
        <v>#N/A</v>
      </c>
      <c r="L11" t="e">
        <f>'Plumbing - Aggregate rates BC'!W3</f>
        <v>#N/A</v>
      </c>
      <c r="M11" t="e">
        <f>LN(D11)</f>
        <v>#N/A</v>
      </c>
      <c r="N11" t="e">
        <f t="shared" ref="N11:S11" si="4">LN(G11)</f>
        <v>#N/A</v>
      </c>
      <c r="O11" t="e">
        <f t="shared" si="4"/>
        <v>#N/A</v>
      </c>
      <c r="P11">
        <f t="shared" si="4"/>
        <v>-4.32325871378419E-2</v>
      </c>
      <c r="Q11" t="e">
        <f t="shared" si="4"/>
        <v>#N/A</v>
      </c>
      <c r="R11" t="e">
        <f t="shared" si="4"/>
        <v>#N/A</v>
      </c>
      <c r="S11" t="e">
        <f t="shared" si="4"/>
        <v>#N/A</v>
      </c>
      <c r="T11" t="e">
        <f>Z11-AA11</f>
        <v>#N/A</v>
      </c>
      <c r="U11" t="e">
        <f>F11</f>
        <v>#N/A</v>
      </c>
      <c r="V11" t="e">
        <f t="shared" ref="V11:W30" si="5">EXP(V$1+0.5*(V$6^2))*($D11^V$3)</f>
        <v>#N/A</v>
      </c>
      <c r="W11" t="e">
        <f t="shared" si="5"/>
        <v>#N/A</v>
      </c>
      <c r="X11">
        <f>I11</f>
        <v>0.95768861810645944</v>
      </c>
      <c r="Y11" t="e">
        <f t="shared" ref="Y11:AA30" si="6">EXP(Y$1+0.5*(Y$6^2))*($D11^Y$3)</f>
        <v>#N/A</v>
      </c>
      <c r="Z11" t="e">
        <f t="shared" si="6"/>
        <v>#N/A</v>
      </c>
      <c r="AA11" t="e">
        <f t="shared" si="6"/>
        <v>#N/A</v>
      </c>
      <c r="AB11" t="e">
        <f>IFERROR(GetUSSBC(C11),NA())</f>
        <v>#N/A</v>
      </c>
      <c r="AC11" t="e">
        <f>AH11-AI11</f>
        <v>#N/A</v>
      </c>
      <c r="AD11" t="e">
        <f>V$8*($C11/$AB11)^V$3</f>
        <v>#N/A</v>
      </c>
      <c r="AE11" t="e">
        <f>W$8*($C11/$AB11)^W$3</f>
        <v>#N/A</v>
      </c>
      <c r="AF11">
        <f>I11</f>
        <v>0.95768861810645944</v>
      </c>
      <c r="AG11" t="e">
        <f t="shared" ref="AG11:AI11" si="7">Y$8*($C11/$AB11)^Y$3</f>
        <v>#N/A</v>
      </c>
      <c r="AH11" t="e">
        <f t="shared" si="7"/>
        <v>#N/A</v>
      </c>
      <c r="AI11" t="e">
        <f t="shared" si="7"/>
        <v>#N/A</v>
      </c>
      <c r="AJ11" t="e">
        <f t="shared" ref="AJ11:AJ21" si="8">(average_d_t+average_z_t*(C11/(1-C11))*(AG11-AD11-AE11))/(1-(C11/(1-C11))*(AG11-AD11-AE11))</f>
        <v>#N/A</v>
      </c>
      <c r="AK11" t="e">
        <f>AC11-AJ11</f>
        <v>#N/A</v>
      </c>
    </row>
    <row r="12" spans="1:37" x14ac:dyDescent="0.25">
      <c r="A12" s="7">
        <f>'Plumbing - Aggregate rates BC'!A4</f>
        <v>36557</v>
      </c>
      <c r="B12" s="10">
        <f>'Plumbing - Aggregate rates BC'!O4</f>
        <v>4.1121469085191216E-2</v>
      </c>
      <c r="C12" s="10" t="e">
        <f>'Plumbing - Aggregate rates BC'!P4</f>
        <v>#N/A</v>
      </c>
      <c r="D12" t="e">
        <f>'Plumbing - Aggregate rates BC'!P4/'Plumbing - Aggregate rates BC'!O4</f>
        <v>#N/A</v>
      </c>
      <c r="E12">
        <f>'Plumbing - Aggregate rates BC'!Q4</f>
        <v>1.3284879838613311E-3</v>
      </c>
      <c r="F12">
        <f>'Plumbing - Aggregate rates BC'!X4</f>
        <v>-6.0779589774383235E-4</v>
      </c>
      <c r="G12" t="e">
        <f>'Plumbing - Aggregate rates BC'!T4</f>
        <v>#N/A</v>
      </c>
      <c r="H12" t="e">
        <f>'Plumbing - Aggregate rates BC'!U4</f>
        <v>#N/A</v>
      </c>
      <c r="I12">
        <f>'Plumbing - Aggregate rates BC'!R4</f>
        <v>0.95830832076604344</v>
      </c>
      <c r="J12" t="e">
        <f>'Plumbing - Aggregate rates BC'!S4</f>
        <v>#N/A</v>
      </c>
      <c r="K12">
        <f>'Plumbing - Aggregate rates BC'!V4</f>
        <v>3.7654550949974344E-2</v>
      </c>
      <c r="L12">
        <f>'Plumbing - Aggregate rates BC'!W4</f>
        <v>3.6326062966113015E-2</v>
      </c>
      <c r="M12" t="e">
        <f t="shared" ref="M12:M75" si="9">LN(D12)</f>
        <v>#N/A</v>
      </c>
      <c r="N12" t="e">
        <f t="shared" ref="N12" si="10">LN(G12)</f>
        <v>#N/A</v>
      </c>
      <c r="O12" t="e">
        <f t="shared" ref="O12:O75" si="11">LN(H12)</f>
        <v>#N/A</v>
      </c>
      <c r="P12">
        <f t="shared" ref="P12:P75" si="12">LN(I12)</f>
        <v>-4.2585714829624227E-2</v>
      </c>
      <c r="Q12" t="e">
        <f t="shared" ref="Q12:Q75" si="13">LN(J12)</f>
        <v>#N/A</v>
      </c>
      <c r="R12">
        <f t="shared" ref="R12:R75" si="14">LN(K12)</f>
        <v>-3.2793014568757273</v>
      </c>
      <c r="S12">
        <f t="shared" ref="S12:S75" si="15">LN(L12)</f>
        <v>-3.31521980729425</v>
      </c>
      <c r="T12" t="e">
        <f t="shared" ref="T12:T75" si="16">Z12-AA12</f>
        <v>#N/A</v>
      </c>
      <c r="U12">
        <f t="shared" ref="U12:U75" si="17">F12</f>
        <v>-6.0779589774383235E-4</v>
      </c>
      <c r="V12" t="e">
        <f t="shared" si="5"/>
        <v>#N/A</v>
      </c>
      <c r="W12" t="e">
        <f t="shared" si="5"/>
        <v>#N/A</v>
      </c>
      <c r="X12">
        <f t="shared" ref="X12:X75" si="18">I12</f>
        <v>0.95830832076604344</v>
      </c>
      <c r="Y12" t="e">
        <f t="shared" si="6"/>
        <v>#N/A</v>
      </c>
      <c r="Z12" t="e">
        <f t="shared" si="6"/>
        <v>#N/A</v>
      </c>
      <c r="AA12" t="e">
        <f t="shared" si="6"/>
        <v>#N/A</v>
      </c>
      <c r="AB12" t="e">
        <f>IFERROR(GetUSSBC(C12),NA())</f>
        <v>#N/A</v>
      </c>
      <c r="AC12" t="e">
        <f t="shared" ref="AC12:AC75" si="19">AH12-AI12</f>
        <v>#N/A</v>
      </c>
      <c r="AD12" t="e">
        <f t="shared" ref="AD12:AD75" si="20">V$8*($C12/$AB12)^V$3</f>
        <v>#N/A</v>
      </c>
      <c r="AE12" t="e">
        <f t="shared" ref="AE12:AE75" si="21">W$8*($C12/$AB12)^W$3</f>
        <v>#N/A</v>
      </c>
      <c r="AF12">
        <f t="shared" ref="AF12:AF75" si="22">I12</f>
        <v>0.95830832076604344</v>
      </c>
      <c r="AG12" t="e">
        <f t="shared" ref="AG12:AG75" si="23">Y$8*($C12/$AB12)^Y$3</f>
        <v>#N/A</v>
      </c>
      <c r="AH12" t="e">
        <f t="shared" ref="AH12:AH75" si="24">Z$8*($C12/$AB12)^Z$3</f>
        <v>#N/A</v>
      </c>
      <c r="AI12" t="e">
        <f t="shared" ref="AI12:AI75" si="25">AA$8*($C12/$AB12)^AA$3</f>
        <v>#N/A</v>
      </c>
      <c r="AJ12" t="e">
        <f t="shared" si="8"/>
        <v>#N/A</v>
      </c>
      <c r="AK12" t="e">
        <f t="shared" ref="AK12:AK75" si="26">AC12-AJ12</f>
        <v>#N/A</v>
      </c>
    </row>
    <row r="13" spans="1:37" x14ac:dyDescent="0.25">
      <c r="A13" s="7">
        <f>'Plumbing - Aggregate rates BC'!A5</f>
        <v>36586</v>
      </c>
      <c r="B13" s="10">
        <f>'Plumbing - Aggregate rates BC'!O5</f>
        <v>4.0250221155061293E-2</v>
      </c>
      <c r="C13" s="10" t="e">
        <f>'Plumbing - Aggregate rates BC'!P5</f>
        <v>#N/A</v>
      </c>
      <c r="D13" t="e">
        <f>'Plumbing - Aggregate rates BC'!P5/'Plumbing - Aggregate rates BC'!O5</f>
        <v>#N/A</v>
      </c>
      <c r="E13">
        <f>'Plumbing - Aggregate rates BC'!Q5</f>
        <v>-1.544336496883248E-4</v>
      </c>
      <c r="F13">
        <f>'Plumbing - Aggregate rates BC'!X5</f>
        <v>-2.6940365159079929E-3</v>
      </c>
      <c r="G13" t="e">
        <f>'Plumbing - Aggregate rates BC'!T5</f>
        <v>#N/A</v>
      </c>
      <c r="H13" t="e">
        <f>'Plumbing - Aggregate rates BC'!U5</f>
        <v>#N/A</v>
      </c>
      <c r="I13">
        <f>'Plumbing - Aggregate rates BC'!R5</f>
        <v>0.96103174080657783</v>
      </c>
      <c r="J13" t="e">
        <f>'Plumbing - Aggregate rates BC'!S5</f>
        <v>#N/A</v>
      </c>
      <c r="K13">
        <f>'Plumbing - Aggregate rates BC'!V5</f>
        <v>3.6832425450665465E-2</v>
      </c>
      <c r="L13">
        <f>'Plumbing - Aggregate rates BC'!W5</f>
        <v>3.6986859100353792E-2</v>
      </c>
      <c r="M13" t="e">
        <f t="shared" si="9"/>
        <v>#N/A</v>
      </c>
      <c r="N13" t="e">
        <f t="shared" ref="N13:N44" si="27">LN(G13)</f>
        <v>#N/A</v>
      </c>
      <c r="O13" t="e">
        <f t="shared" si="11"/>
        <v>#N/A</v>
      </c>
      <c r="P13">
        <f t="shared" si="12"/>
        <v>-3.9747841622243256E-2</v>
      </c>
      <c r="Q13" t="e">
        <f t="shared" si="13"/>
        <v>#N/A</v>
      </c>
      <c r="R13">
        <f t="shared" si="14"/>
        <v>-3.3013766953944388</v>
      </c>
      <c r="S13">
        <f t="shared" si="15"/>
        <v>-3.2971925888718645</v>
      </c>
      <c r="T13" t="e">
        <f t="shared" si="16"/>
        <v>#N/A</v>
      </c>
      <c r="U13">
        <f t="shared" si="17"/>
        <v>-2.6940365159079929E-3</v>
      </c>
      <c r="V13" t="e">
        <f t="shared" si="5"/>
        <v>#N/A</v>
      </c>
      <c r="W13" t="e">
        <f t="shared" si="5"/>
        <v>#N/A</v>
      </c>
      <c r="X13">
        <f t="shared" si="18"/>
        <v>0.96103174080657783</v>
      </c>
      <c r="Y13" t="e">
        <f t="shared" si="6"/>
        <v>#N/A</v>
      </c>
      <c r="Z13" t="e">
        <f t="shared" si="6"/>
        <v>#N/A</v>
      </c>
      <c r="AA13" t="e">
        <f t="shared" si="6"/>
        <v>#N/A</v>
      </c>
      <c r="AB13" t="e">
        <f>IFERROR(GetUSSBC(C13),NA())</f>
        <v>#N/A</v>
      </c>
      <c r="AC13" t="e">
        <f t="shared" si="19"/>
        <v>#N/A</v>
      </c>
      <c r="AD13" t="e">
        <f t="shared" si="20"/>
        <v>#N/A</v>
      </c>
      <c r="AE13" t="e">
        <f t="shared" si="21"/>
        <v>#N/A</v>
      </c>
      <c r="AF13">
        <f t="shared" si="22"/>
        <v>0.96103174080657783</v>
      </c>
      <c r="AG13" t="e">
        <f t="shared" si="23"/>
        <v>#N/A</v>
      </c>
      <c r="AH13" t="e">
        <f t="shared" si="24"/>
        <v>#N/A</v>
      </c>
      <c r="AI13" t="e">
        <f t="shared" si="25"/>
        <v>#N/A</v>
      </c>
      <c r="AJ13" t="e">
        <f t="shared" si="8"/>
        <v>#N/A</v>
      </c>
      <c r="AK13" t="e">
        <f t="shared" si="26"/>
        <v>#N/A</v>
      </c>
    </row>
    <row r="14" spans="1:37" x14ac:dyDescent="0.25">
      <c r="A14" s="7">
        <f>'Plumbing - Aggregate rates BC'!A6</f>
        <v>36617</v>
      </c>
      <c r="B14" s="10">
        <f>'Plumbing - Aggregate rates BC'!O6</f>
        <v>3.8395527877212766E-2</v>
      </c>
      <c r="C14" s="10" t="e">
        <f>'Plumbing - Aggregate rates BC'!P6</f>
        <v>#N/A</v>
      </c>
      <c r="D14" t="e">
        <f>'Plumbing - Aggregate rates BC'!P6/'Plumbing - Aggregate rates BC'!O6</f>
        <v>#N/A</v>
      </c>
      <c r="E14">
        <f>'Plumbing - Aggregate rates BC'!Q6</f>
        <v>2.2255922041085697E-3</v>
      </c>
      <c r="F14">
        <f>'Plumbing - Aggregate rates BC'!X6</f>
        <v>2.0555811588795986E-3</v>
      </c>
      <c r="G14" t="e">
        <f>'Plumbing - Aggregate rates BC'!T6</f>
        <v>#N/A</v>
      </c>
      <c r="H14" t="e">
        <f>'Plumbing - Aggregate rates BC'!U6</f>
        <v>#N/A</v>
      </c>
      <c r="I14">
        <f>'Plumbing - Aggregate rates BC'!R6</f>
        <v>0.95914620820281193</v>
      </c>
      <c r="J14" t="e">
        <f>'Plumbing - Aggregate rates BC'!S6</f>
        <v>#N/A</v>
      </c>
      <c r="K14">
        <f>'Plumbing - Aggregate rates BC'!V6</f>
        <v>3.7104904727803756E-2</v>
      </c>
      <c r="L14">
        <f>'Plumbing - Aggregate rates BC'!W6</f>
        <v>3.4879312523695187E-2</v>
      </c>
      <c r="M14" t="e">
        <f t="shared" si="9"/>
        <v>#N/A</v>
      </c>
      <c r="N14" t="e">
        <f t="shared" si="27"/>
        <v>#N/A</v>
      </c>
      <c r="O14" t="e">
        <f t="shared" si="11"/>
        <v>#N/A</v>
      </c>
      <c r="P14">
        <f t="shared" si="12"/>
        <v>-4.1711756696650081E-2</v>
      </c>
      <c r="Q14" t="e">
        <f t="shared" si="13"/>
        <v>#N/A</v>
      </c>
      <c r="R14">
        <f t="shared" si="14"/>
        <v>-3.2940061152010198</v>
      </c>
      <c r="S14">
        <f t="shared" si="15"/>
        <v>-3.3558613898920431</v>
      </c>
      <c r="T14" t="e">
        <f t="shared" si="16"/>
        <v>#N/A</v>
      </c>
      <c r="U14">
        <f t="shared" si="17"/>
        <v>2.0555811588795986E-3</v>
      </c>
      <c r="V14" t="e">
        <f t="shared" si="5"/>
        <v>#N/A</v>
      </c>
      <c r="W14" t="e">
        <f t="shared" si="5"/>
        <v>#N/A</v>
      </c>
      <c r="X14">
        <f t="shared" si="18"/>
        <v>0.95914620820281193</v>
      </c>
      <c r="Y14" t="e">
        <f t="shared" si="6"/>
        <v>#N/A</v>
      </c>
      <c r="Z14" t="e">
        <f t="shared" si="6"/>
        <v>#N/A</v>
      </c>
      <c r="AA14" t="e">
        <f t="shared" si="6"/>
        <v>#N/A</v>
      </c>
      <c r="AB14" t="e">
        <f>IFERROR(GetUSSBC(C14),NA())</f>
        <v>#N/A</v>
      </c>
      <c r="AC14" t="e">
        <f t="shared" si="19"/>
        <v>#N/A</v>
      </c>
      <c r="AD14" t="e">
        <f t="shared" si="20"/>
        <v>#N/A</v>
      </c>
      <c r="AE14" t="e">
        <f t="shared" si="21"/>
        <v>#N/A</v>
      </c>
      <c r="AF14">
        <f t="shared" si="22"/>
        <v>0.95914620820281193</v>
      </c>
      <c r="AG14" t="e">
        <f t="shared" si="23"/>
        <v>#N/A</v>
      </c>
      <c r="AH14" t="e">
        <f t="shared" si="24"/>
        <v>#N/A</v>
      </c>
      <c r="AI14" t="e">
        <f t="shared" si="25"/>
        <v>#N/A</v>
      </c>
      <c r="AJ14" t="e">
        <f t="shared" si="8"/>
        <v>#N/A</v>
      </c>
      <c r="AK14" t="e">
        <f t="shared" si="26"/>
        <v>#N/A</v>
      </c>
    </row>
    <row r="15" spans="1:37" x14ac:dyDescent="0.25">
      <c r="A15" s="7">
        <f>'Plumbing - Aggregate rates BC'!A7</f>
        <v>36647</v>
      </c>
      <c r="B15" s="10">
        <f>'Plumbing - Aggregate rates BC'!O7</f>
        <v>4.0438801022558084E-2</v>
      </c>
      <c r="C15" s="10" t="e">
        <f>'Plumbing - Aggregate rates BC'!P7</f>
        <v>#N/A</v>
      </c>
      <c r="D15" t="e">
        <f>'Plumbing - Aggregate rates BC'!P7/'Plumbing - Aggregate rates BC'!O7</f>
        <v>#N/A</v>
      </c>
      <c r="E15">
        <f>'Plumbing - Aggregate rates BC'!Q7</f>
        <v>-2.5428893667995322E-3</v>
      </c>
      <c r="F15">
        <f>'Plumbing - Aggregate rates BC'!X7</f>
        <v>-6.2941647847308217E-3</v>
      </c>
      <c r="G15" t="e">
        <f>'Plumbing - Aggregate rates BC'!T7</f>
        <v>#N/A</v>
      </c>
      <c r="H15" t="e">
        <f>'Plumbing - Aggregate rates BC'!U7</f>
        <v>#N/A</v>
      </c>
      <c r="I15">
        <f>'Plumbing - Aggregate rates BC'!R7</f>
        <v>0.96527848935080141</v>
      </c>
      <c r="J15" t="e">
        <f>'Plumbing - Aggregate rates BC'!S7</f>
        <v>#N/A</v>
      </c>
      <c r="K15">
        <f>'Plumbing - Aggregate rates BC'!V7</f>
        <v>3.5236180482098201E-2</v>
      </c>
      <c r="L15">
        <f>'Plumbing - Aggregate rates BC'!W7</f>
        <v>3.7779069848897728E-2</v>
      </c>
      <c r="M15" t="e">
        <f t="shared" si="9"/>
        <v>#N/A</v>
      </c>
      <c r="N15" t="e">
        <f t="shared" si="27"/>
        <v>#N/A</v>
      </c>
      <c r="O15" t="e">
        <f t="shared" si="11"/>
        <v>#N/A</v>
      </c>
      <c r="P15">
        <f t="shared" si="12"/>
        <v>-3.5338629276405013E-2</v>
      </c>
      <c r="Q15" t="e">
        <f t="shared" si="13"/>
        <v>#N/A</v>
      </c>
      <c r="R15">
        <f t="shared" si="14"/>
        <v>-3.3456818696538755</v>
      </c>
      <c r="S15">
        <f t="shared" si="15"/>
        <v>-3.2760000374104337</v>
      </c>
      <c r="T15" t="e">
        <f t="shared" si="16"/>
        <v>#N/A</v>
      </c>
      <c r="U15">
        <f t="shared" si="17"/>
        <v>-6.2941647847308217E-3</v>
      </c>
      <c r="V15" t="e">
        <f t="shared" si="5"/>
        <v>#N/A</v>
      </c>
      <c r="W15" t="e">
        <f t="shared" si="5"/>
        <v>#N/A</v>
      </c>
      <c r="X15">
        <f t="shared" si="18"/>
        <v>0.96527848935080141</v>
      </c>
      <c r="Y15" t="e">
        <f t="shared" si="6"/>
        <v>#N/A</v>
      </c>
      <c r="Z15" t="e">
        <f t="shared" si="6"/>
        <v>#N/A</v>
      </c>
      <c r="AA15" t="e">
        <f t="shared" si="6"/>
        <v>#N/A</v>
      </c>
      <c r="AB15" t="e">
        <f>IFERROR(GetUSSBC(C15),NA())</f>
        <v>#N/A</v>
      </c>
      <c r="AC15" t="e">
        <f t="shared" si="19"/>
        <v>#N/A</v>
      </c>
      <c r="AD15" t="e">
        <f t="shared" si="20"/>
        <v>#N/A</v>
      </c>
      <c r="AE15" t="e">
        <f t="shared" si="21"/>
        <v>#N/A</v>
      </c>
      <c r="AF15">
        <f t="shared" si="22"/>
        <v>0.96527848935080141</v>
      </c>
      <c r="AG15" t="e">
        <f t="shared" si="23"/>
        <v>#N/A</v>
      </c>
      <c r="AH15" t="e">
        <f t="shared" si="24"/>
        <v>#N/A</v>
      </c>
      <c r="AI15" t="e">
        <f t="shared" si="25"/>
        <v>#N/A</v>
      </c>
      <c r="AJ15" t="e">
        <f t="shared" si="8"/>
        <v>#N/A</v>
      </c>
      <c r="AK15" t="e">
        <f t="shared" si="26"/>
        <v>#N/A</v>
      </c>
    </row>
    <row r="16" spans="1:37" x14ac:dyDescent="0.25">
      <c r="A16" s="7">
        <f>'Plumbing - Aggregate rates BC'!A8</f>
        <v>36678</v>
      </c>
      <c r="B16" s="10">
        <f>'Plumbing - Aggregate rates BC'!O8</f>
        <v>3.9630832240463987E-2</v>
      </c>
      <c r="C16" s="10" t="e">
        <f>'Plumbing - Aggregate rates BC'!P8</f>
        <v>#N/A</v>
      </c>
      <c r="D16" t="e">
        <f>'Plumbing - Aggregate rates BC'!P8/'Plumbing - Aggregate rates BC'!O8</f>
        <v>#N/A</v>
      </c>
      <c r="E16">
        <f>'Plumbing - Aggregate rates BC'!Q8</f>
        <v>1.4256819394892829E-3</v>
      </c>
      <c r="F16">
        <f>'Plumbing - Aggregate rates BC'!X8</f>
        <v>2.6128961428675988E-3</v>
      </c>
      <c r="G16" t="e">
        <f>'Plumbing - Aggregate rates BC'!T8</f>
        <v>#N/A</v>
      </c>
      <c r="H16" t="e">
        <f>'Plumbing - Aggregate rates BC'!U8</f>
        <v>#N/A</v>
      </c>
      <c r="I16">
        <f>'Plumbing - Aggregate rates BC'!R8</f>
        <v>0.96275010953702356</v>
      </c>
      <c r="J16" t="e">
        <f>'Plumbing - Aggregate rates BC'!S8</f>
        <v>#N/A</v>
      </c>
      <c r="K16">
        <f>'Plumbing - Aggregate rates BC'!V8</f>
        <v>3.8079051605472369E-2</v>
      </c>
      <c r="L16">
        <f>'Plumbing - Aggregate rates BC'!W8</f>
        <v>3.6653369665983086E-2</v>
      </c>
      <c r="M16" t="e">
        <f t="shared" si="9"/>
        <v>#N/A</v>
      </c>
      <c r="N16" t="e">
        <f t="shared" si="27"/>
        <v>#N/A</v>
      </c>
      <c r="O16" t="e">
        <f t="shared" si="11"/>
        <v>#N/A</v>
      </c>
      <c r="P16">
        <f t="shared" si="12"/>
        <v>-3.7961392511977436E-2</v>
      </c>
      <c r="Q16" t="e">
        <f t="shared" si="13"/>
        <v>#N/A</v>
      </c>
      <c r="R16">
        <f t="shared" si="14"/>
        <v>-3.2680909746875928</v>
      </c>
      <c r="S16">
        <f t="shared" si="15"/>
        <v>-3.3062499131027905</v>
      </c>
      <c r="T16" t="e">
        <f t="shared" si="16"/>
        <v>#N/A</v>
      </c>
      <c r="U16">
        <f t="shared" si="17"/>
        <v>2.6128961428675988E-3</v>
      </c>
      <c r="V16" t="e">
        <f t="shared" si="5"/>
        <v>#N/A</v>
      </c>
      <c r="W16" t="e">
        <f t="shared" si="5"/>
        <v>#N/A</v>
      </c>
      <c r="X16">
        <f t="shared" si="18"/>
        <v>0.96275010953702356</v>
      </c>
      <c r="Y16" t="e">
        <f t="shared" si="6"/>
        <v>#N/A</v>
      </c>
      <c r="Z16" t="e">
        <f t="shared" si="6"/>
        <v>#N/A</v>
      </c>
      <c r="AA16" t="e">
        <f t="shared" si="6"/>
        <v>#N/A</v>
      </c>
      <c r="AB16" t="e">
        <f>IFERROR(GetUSSBC(C16),NA())</f>
        <v>#N/A</v>
      </c>
      <c r="AC16" t="e">
        <f t="shared" si="19"/>
        <v>#N/A</v>
      </c>
      <c r="AD16" t="e">
        <f t="shared" si="20"/>
        <v>#N/A</v>
      </c>
      <c r="AE16" t="e">
        <f t="shared" si="21"/>
        <v>#N/A</v>
      </c>
      <c r="AF16">
        <f t="shared" si="22"/>
        <v>0.96275010953702356</v>
      </c>
      <c r="AG16" t="e">
        <f t="shared" si="23"/>
        <v>#N/A</v>
      </c>
      <c r="AH16" t="e">
        <f t="shared" si="24"/>
        <v>#N/A</v>
      </c>
      <c r="AI16" t="e">
        <f t="shared" si="25"/>
        <v>#N/A</v>
      </c>
      <c r="AJ16" t="e">
        <f t="shared" si="8"/>
        <v>#N/A</v>
      </c>
      <c r="AK16" t="e">
        <f t="shared" si="26"/>
        <v>#N/A</v>
      </c>
    </row>
    <row r="17" spans="1:37" x14ac:dyDescent="0.25">
      <c r="A17" s="7">
        <f>'Plumbing - Aggregate rates BC'!A9</f>
        <v>36708</v>
      </c>
      <c r="B17" s="10">
        <f>'Plumbing - Aggregate rates BC'!O9</f>
        <v>4.0392752217489704E-2</v>
      </c>
      <c r="C17" s="10" t="e">
        <f>'Plumbing - Aggregate rates BC'!P9</f>
        <v>#N/A</v>
      </c>
      <c r="D17" t="e">
        <f>'Plumbing - Aggregate rates BC'!P9/'Plumbing - Aggregate rates BC'!O9</f>
        <v>#N/A</v>
      </c>
      <c r="E17">
        <f>'Plumbing - Aggregate rates BC'!Q9</f>
        <v>-2.1950894516484208E-3</v>
      </c>
      <c r="F17">
        <f>'Plumbing - Aggregate rates BC'!X9</f>
        <v>-4.1916167664670656E-3</v>
      </c>
      <c r="G17" t="e">
        <f>'Plumbing - Aggregate rates BC'!T9</f>
        <v>#N/A</v>
      </c>
      <c r="H17" t="e">
        <f>'Plumbing - Aggregate rates BC'!U9</f>
        <v>#N/A</v>
      </c>
      <c r="I17">
        <f>'Plumbing - Aggregate rates BC'!R9</f>
        <v>0.96684269506558951</v>
      </c>
      <c r="J17" t="e">
        <f>'Plumbing - Aggregate rates BC'!S9</f>
        <v>#N/A</v>
      </c>
      <c r="K17">
        <f>'Plumbing - Aggregate rates BC'!V9</f>
        <v>3.4504281476390515E-2</v>
      </c>
      <c r="L17">
        <f>'Plumbing - Aggregate rates BC'!W9</f>
        <v>3.6699370928038939E-2</v>
      </c>
      <c r="M17" t="e">
        <f t="shared" si="9"/>
        <v>#N/A</v>
      </c>
      <c r="N17" t="e">
        <f t="shared" si="27"/>
        <v>#N/A</v>
      </c>
      <c r="O17" t="e">
        <f t="shared" si="11"/>
        <v>#N/A</v>
      </c>
      <c r="P17">
        <f t="shared" si="12"/>
        <v>-3.3719469909858947E-2</v>
      </c>
      <c r="Q17" t="e">
        <f t="shared" si="13"/>
        <v>#N/A</v>
      </c>
      <c r="R17">
        <f t="shared" si="14"/>
        <v>-3.3666718618797433</v>
      </c>
      <c r="S17">
        <f t="shared" si="15"/>
        <v>-3.3049956649938892</v>
      </c>
      <c r="T17" t="e">
        <f t="shared" si="16"/>
        <v>#N/A</v>
      </c>
      <c r="U17">
        <f t="shared" si="17"/>
        <v>-4.1916167664670656E-3</v>
      </c>
      <c r="V17" t="e">
        <f t="shared" si="5"/>
        <v>#N/A</v>
      </c>
      <c r="W17" t="e">
        <f t="shared" si="5"/>
        <v>#N/A</v>
      </c>
      <c r="X17">
        <f t="shared" si="18"/>
        <v>0.96684269506558951</v>
      </c>
      <c r="Y17" t="e">
        <f t="shared" si="6"/>
        <v>#N/A</v>
      </c>
      <c r="Z17" t="e">
        <f t="shared" si="6"/>
        <v>#N/A</v>
      </c>
      <c r="AA17" t="e">
        <f t="shared" si="6"/>
        <v>#N/A</v>
      </c>
      <c r="AB17" t="e">
        <f>IFERROR(GetUSSBC(C17),NA())</f>
        <v>#N/A</v>
      </c>
      <c r="AC17" t="e">
        <f t="shared" si="19"/>
        <v>#N/A</v>
      </c>
      <c r="AD17" t="e">
        <f t="shared" si="20"/>
        <v>#N/A</v>
      </c>
      <c r="AE17" t="e">
        <f t="shared" si="21"/>
        <v>#N/A</v>
      </c>
      <c r="AF17">
        <f t="shared" si="22"/>
        <v>0.96684269506558951</v>
      </c>
      <c r="AG17" t="e">
        <f t="shared" si="23"/>
        <v>#N/A</v>
      </c>
      <c r="AH17" t="e">
        <f t="shared" si="24"/>
        <v>#N/A</v>
      </c>
      <c r="AI17" t="e">
        <f t="shared" si="25"/>
        <v>#N/A</v>
      </c>
      <c r="AJ17" t="e">
        <f t="shared" si="8"/>
        <v>#N/A</v>
      </c>
      <c r="AK17" t="e">
        <f t="shared" si="26"/>
        <v>#N/A</v>
      </c>
    </row>
    <row r="18" spans="1:37" x14ac:dyDescent="0.25">
      <c r="A18" s="7">
        <f>'Plumbing - Aggregate rates BC'!A10</f>
        <v>36739</v>
      </c>
      <c r="B18" s="10">
        <f>'Plumbing - Aggregate rates BC'!O10</f>
        <v>4.1069361119882117E-2</v>
      </c>
      <c r="C18" s="10" t="e">
        <f>'Plumbing - Aggregate rates BC'!P10</f>
        <v>#N/A</v>
      </c>
      <c r="D18" t="e">
        <f>'Plumbing - Aggregate rates BC'!P10/'Plumbing - Aggregate rates BC'!O10</f>
        <v>#N/A</v>
      </c>
      <c r="E18">
        <f>'Plumbing - Aggregate rates BC'!Q10</f>
        <v>1.6657529625100156E-3</v>
      </c>
      <c r="F18">
        <f>'Plumbing - Aggregate rates BC'!X10</f>
        <v>9.5216470984611551E-4</v>
      </c>
      <c r="G18" t="e">
        <f>'Plumbing - Aggregate rates BC'!T10</f>
        <v>#N/A</v>
      </c>
      <c r="H18" t="e">
        <f>'Plumbing - Aggregate rates BC'!U10</f>
        <v>#N/A</v>
      </c>
      <c r="I18">
        <f>'Plumbing - Aggregate rates BC'!R10</f>
        <v>0.96592322664676356</v>
      </c>
      <c r="J18" t="e">
        <f>'Plumbing - Aggregate rates BC'!S10</f>
        <v>#N/A</v>
      </c>
      <c r="K18">
        <f>'Plumbing - Aggregate rates BC'!V10</f>
        <v>3.779220961779052E-2</v>
      </c>
      <c r="L18">
        <f>'Plumbing - Aggregate rates BC'!W10</f>
        <v>3.6126456655280505E-2</v>
      </c>
      <c r="M18" t="e">
        <f t="shared" si="9"/>
        <v>#N/A</v>
      </c>
      <c r="N18" t="e">
        <f t="shared" si="27"/>
        <v>#N/A</v>
      </c>
      <c r="O18" t="e">
        <f t="shared" si="11"/>
        <v>#N/A</v>
      </c>
      <c r="P18">
        <f t="shared" si="12"/>
        <v>-3.4670923448914315E-2</v>
      </c>
      <c r="Q18" t="e">
        <f t="shared" si="13"/>
        <v>#N/A</v>
      </c>
      <c r="R18">
        <f t="shared" si="14"/>
        <v>-3.2756522923644864</v>
      </c>
      <c r="S18">
        <f t="shared" si="15"/>
        <v>-3.3207298107249539</v>
      </c>
      <c r="T18" t="e">
        <f t="shared" si="16"/>
        <v>#N/A</v>
      </c>
      <c r="U18">
        <f t="shared" si="17"/>
        <v>9.5216470984611551E-4</v>
      </c>
      <c r="V18" t="e">
        <f t="shared" si="5"/>
        <v>#N/A</v>
      </c>
      <c r="W18" t="e">
        <f t="shared" si="5"/>
        <v>#N/A</v>
      </c>
      <c r="X18">
        <f t="shared" si="18"/>
        <v>0.96592322664676356</v>
      </c>
      <c r="Y18" t="e">
        <f t="shared" si="6"/>
        <v>#N/A</v>
      </c>
      <c r="Z18" t="e">
        <f t="shared" si="6"/>
        <v>#N/A</v>
      </c>
      <c r="AA18" t="e">
        <f t="shared" si="6"/>
        <v>#N/A</v>
      </c>
      <c r="AB18" t="e">
        <f>IFERROR(GetUSSBC(C18),NA())</f>
        <v>#N/A</v>
      </c>
      <c r="AC18" t="e">
        <f t="shared" si="19"/>
        <v>#N/A</v>
      </c>
      <c r="AD18" t="e">
        <f t="shared" si="20"/>
        <v>#N/A</v>
      </c>
      <c r="AE18" t="e">
        <f t="shared" si="21"/>
        <v>#N/A</v>
      </c>
      <c r="AF18">
        <f t="shared" si="22"/>
        <v>0.96592322664676356</v>
      </c>
      <c r="AG18" t="e">
        <f t="shared" si="23"/>
        <v>#N/A</v>
      </c>
      <c r="AH18" t="e">
        <f t="shared" si="24"/>
        <v>#N/A</v>
      </c>
      <c r="AI18" t="e">
        <f t="shared" si="25"/>
        <v>#N/A</v>
      </c>
      <c r="AJ18" t="e">
        <f t="shared" si="8"/>
        <v>#N/A</v>
      </c>
      <c r="AK18" t="e">
        <f t="shared" si="26"/>
        <v>#N/A</v>
      </c>
    </row>
    <row r="19" spans="1:37" x14ac:dyDescent="0.25">
      <c r="A19" s="7">
        <f>'Plumbing - Aggregate rates BC'!A11</f>
        <v>36770</v>
      </c>
      <c r="B19" s="10">
        <f>'Plumbing - Aggregate rates BC'!O11</f>
        <v>3.9468698690691702E-2</v>
      </c>
      <c r="C19" s="10" t="e">
        <f>'Plumbing - Aggregate rates BC'!P11</f>
        <v>#N/A</v>
      </c>
      <c r="D19" t="e">
        <f>'Plumbing - Aggregate rates BC'!P11/'Plumbing - Aggregate rates BC'!O11</f>
        <v>#N/A</v>
      </c>
      <c r="E19">
        <f>'Plumbing - Aggregate rates BC'!Q11</f>
        <v>2.1050415745710977E-5</v>
      </c>
      <c r="F19">
        <f>'Plumbing - Aggregate rates BC'!X11</f>
        <v>7.7563624123750568E-4</v>
      </c>
      <c r="G19" t="e">
        <f>'Plumbing - Aggregate rates BC'!T11</f>
        <v>#N/A</v>
      </c>
      <c r="H19" t="e">
        <f>'Plumbing - Aggregate rates BC'!U11</f>
        <v>#N/A</v>
      </c>
      <c r="I19">
        <f>'Plumbing - Aggregate rates BC'!R11</f>
        <v>0.96520640208045705</v>
      </c>
      <c r="J19" t="e">
        <f>'Plumbing - Aggregate rates BC'!S11</f>
        <v>#N/A</v>
      </c>
      <c r="K19">
        <f>'Plumbing - Aggregate rates BC'!V11</f>
        <v>3.8052134862996877E-2</v>
      </c>
      <c r="L19">
        <f>'Plumbing - Aggregate rates BC'!W11</f>
        <v>3.8031084447251166E-2</v>
      </c>
      <c r="M19" t="e">
        <f t="shared" si="9"/>
        <v>#N/A</v>
      </c>
      <c r="N19" t="e">
        <f t="shared" si="27"/>
        <v>#N/A</v>
      </c>
      <c r="O19" t="e">
        <f t="shared" si="11"/>
        <v>#N/A</v>
      </c>
      <c r="P19">
        <f t="shared" si="12"/>
        <v>-3.541331234768709E-2</v>
      </c>
      <c r="Q19" t="e">
        <f t="shared" si="13"/>
        <v>#N/A</v>
      </c>
      <c r="R19">
        <f t="shared" si="14"/>
        <v>-3.2687980894678987</v>
      </c>
      <c r="S19">
        <f t="shared" si="15"/>
        <v>-3.2693514418752678</v>
      </c>
      <c r="T19" t="e">
        <f t="shared" si="16"/>
        <v>#N/A</v>
      </c>
      <c r="U19">
        <f t="shared" si="17"/>
        <v>7.7563624123750568E-4</v>
      </c>
      <c r="V19" t="e">
        <f t="shared" si="5"/>
        <v>#N/A</v>
      </c>
      <c r="W19" t="e">
        <f t="shared" si="5"/>
        <v>#N/A</v>
      </c>
      <c r="X19">
        <f t="shared" si="18"/>
        <v>0.96520640208045705</v>
      </c>
      <c r="Y19" t="e">
        <f t="shared" si="6"/>
        <v>#N/A</v>
      </c>
      <c r="Z19" t="e">
        <f t="shared" si="6"/>
        <v>#N/A</v>
      </c>
      <c r="AA19" t="e">
        <f t="shared" si="6"/>
        <v>#N/A</v>
      </c>
      <c r="AB19" t="e">
        <f>IFERROR(GetUSSBC(C19),NA())</f>
        <v>#N/A</v>
      </c>
      <c r="AC19" t="e">
        <f t="shared" si="19"/>
        <v>#N/A</v>
      </c>
      <c r="AD19" t="e">
        <f t="shared" si="20"/>
        <v>#N/A</v>
      </c>
      <c r="AE19" t="e">
        <f t="shared" si="21"/>
        <v>#N/A</v>
      </c>
      <c r="AF19">
        <f t="shared" si="22"/>
        <v>0.96520640208045705</v>
      </c>
      <c r="AG19" t="e">
        <f t="shared" si="23"/>
        <v>#N/A</v>
      </c>
      <c r="AH19" t="e">
        <f t="shared" si="24"/>
        <v>#N/A</v>
      </c>
      <c r="AI19" t="e">
        <f t="shared" si="25"/>
        <v>#N/A</v>
      </c>
      <c r="AJ19" t="e">
        <f t="shared" si="8"/>
        <v>#N/A</v>
      </c>
      <c r="AK19" t="e">
        <f t="shared" si="26"/>
        <v>#N/A</v>
      </c>
    </row>
    <row r="20" spans="1:37" x14ac:dyDescent="0.25">
      <c r="A20" s="7">
        <f>'Plumbing - Aggregate rates BC'!A12</f>
        <v>36800</v>
      </c>
      <c r="B20" s="10">
        <f>'Plumbing - Aggregate rates BC'!O12</f>
        <v>3.8801867874521459E-2</v>
      </c>
      <c r="C20" s="10" t="e">
        <f>'Plumbing - Aggregate rates BC'!P12</f>
        <v>#N/A</v>
      </c>
      <c r="D20" t="e">
        <f>'Plumbing - Aggregate rates BC'!P12/'Plumbing - Aggregate rates BC'!O12</f>
        <v>#N/A</v>
      </c>
      <c r="E20">
        <f>'Plumbing - Aggregate rates BC'!Q12</f>
        <v>7.2973238468123324E-4</v>
      </c>
      <c r="F20">
        <f>'Plumbing - Aggregate rates BC'!X12</f>
        <v>1.5121299116828473E-3</v>
      </c>
      <c r="G20" t="e">
        <f>'Plumbing - Aggregate rates BC'!T12</f>
        <v>#N/A</v>
      </c>
      <c r="H20" t="e">
        <f>'Plumbing - Aggregate rates BC'!U12</f>
        <v>#N/A</v>
      </c>
      <c r="I20">
        <f>'Plumbing - Aggregate rates BC'!R12</f>
        <v>0.9637459150326797</v>
      </c>
      <c r="J20" t="e">
        <f>'Plumbing - Aggregate rates BC'!S12</f>
        <v>#N/A</v>
      </c>
      <c r="K20">
        <f>'Plumbing - Aggregate rates BC'!V12</f>
        <v>3.7384751399823182E-2</v>
      </c>
      <c r="L20">
        <f>'Plumbing - Aggregate rates BC'!W12</f>
        <v>3.6655019015141947E-2</v>
      </c>
      <c r="M20" t="e">
        <f t="shared" si="9"/>
        <v>#N/A</v>
      </c>
      <c r="N20" t="e">
        <f t="shared" si="27"/>
        <v>#N/A</v>
      </c>
      <c r="O20" t="e">
        <f t="shared" si="11"/>
        <v>#N/A</v>
      </c>
      <c r="P20">
        <f t="shared" si="12"/>
        <v>-3.6927592730774339E-2</v>
      </c>
      <c r="Q20" t="e">
        <f t="shared" si="13"/>
        <v>#N/A</v>
      </c>
      <c r="R20">
        <f t="shared" si="14"/>
        <v>-3.2864923742829233</v>
      </c>
      <c r="S20">
        <f t="shared" si="15"/>
        <v>-3.3062049155468816</v>
      </c>
      <c r="T20" t="e">
        <f t="shared" si="16"/>
        <v>#N/A</v>
      </c>
      <c r="U20">
        <f t="shared" si="17"/>
        <v>1.5121299116828473E-3</v>
      </c>
      <c r="V20" t="e">
        <f t="shared" si="5"/>
        <v>#N/A</v>
      </c>
      <c r="W20" t="e">
        <f t="shared" si="5"/>
        <v>#N/A</v>
      </c>
      <c r="X20">
        <f t="shared" si="18"/>
        <v>0.9637459150326797</v>
      </c>
      <c r="Y20" t="e">
        <f t="shared" si="6"/>
        <v>#N/A</v>
      </c>
      <c r="Z20" t="e">
        <f t="shared" si="6"/>
        <v>#N/A</v>
      </c>
      <c r="AA20" t="e">
        <f t="shared" si="6"/>
        <v>#N/A</v>
      </c>
      <c r="AB20" t="e">
        <f>IFERROR(GetUSSBC(C20),NA())</f>
        <v>#N/A</v>
      </c>
      <c r="AC20" t="e">
        <f t="shared" si="19"/>
        <v>#N/A</v>
      </c>
      <c r="AD20" t="e">
        <f t="shared" si="20"/>
        <v>#N/A</v>
      </c>
      <c r="AE20" t="e">
        <f t="shared" si="21"/>
        <v>#N/A</v>
      </c>
      <c r="AF20">
        <f t="shared" si="22"/>
        <v>0.9637459150326797</v>
      </c>
      <c r="AG20" t="e">
        <f t="shared" si="23"/>
        <v>#N/A</v>
      </c>
      <c r="AH20" t="e">
        <f t="shared" si="24"/>
        <v>#N/A</v>
      </c>
      <c r="AI20" t="e">
        <f t="shared" si="25"/>
        <v>#N/A</v>
      </c>
      <c r="AJ20" t="e">
        <f t="shared" si="8"/>
        <v>#N/A</v>
      </c>
      <c r="AK20" t="e">
        <f t="shared" si="26"/>
        <v>#N/A</v>
      </c>
    </row>
    <row r="21" spans="1:37" x14ac:dyDescent="0.25">
      <c r="A21" s="7">
        <f>'Plumbing - Aggregate rates BC'!A13</f>
        <v>36831</v>
      </c>
      <c r="B21" s="10">
        <f>'Plumbing - Aggregate rates BC'!O13</f>
        <v>3.944432397646911E-2</v>
      </c>
      <c r="C21" s="10" t="e">
        <f>'Plumbing - Aggregate rates BC'!P13</f>
        <v>#N/A</v>
      </c>
      <c r="D21" t="e">
        <f>'Plumbing - Aggregate rates BC'!P13/'Plumbing - Aggregate rates BC'!O13</f>
        <v>#N/A</v>
      </c>
      <c r="E21">
        <f>'Plumbing - Aggregate rates BC'!Q13</f>
        <v>2.3769123978067898E-3</v>
      </c>
      <c r="F21">
        <f>'Plumbing - Aggregate rates BC'!X13</f>
        <v>5.1062091503268009E-5</v>
      </c>
      <c r="G21" t="e">
        <f>'Plumbing - Aggregate rates BC'!T13</f>
        <v>#N/A</v>
      </c>
      <c r="H21" t="e">
        <f>'Plumbing - Aggregate rates BC'!U13</f>
        <v>#N/A</v>
      </c>
      <c r="I21">
        <f>'Plumbing - Aggregate rates BC'!R13</f>
        <v>0.96375671778739025</v>
      </c>
      <c r="J21" t="e">
        <f>'Plumbing - Aggregate rates BC'!S13</f>
        <v>#N/A</v>
      </c>
      <c r="K21">
        <f>'Plumbing - Aggregate rates BC'!V13</f>
        <v>3.9033248727405309E-2</v>
      </c>
      <c r="L21">
        <f>'Plumbing - Aggregate rates BC'!W13</f>
        <v>3.665633632959852E-2</v>
      </c>
      <c r="M21" t="e">
        <f t="shared" si="9"/>
        <v>#N/A</v>
      </c>
      <c r="N21" t="e">
        <f t="shared" si="27"/>
        <v>#N/A</v>
      </c>
      <c r="O21" t="e">
        <f t="shared" si="11"/>
        <v>#N/A</v>
      </c>
      <c r="P21">
        <f t="shared" si="12"/>
        <v>-3.6916383662079208E-2</v>
      </c>
      <c r="Q21" t="e">
        <f t="shared" si="13"/>
        <v>#N/A</v>
      </c>
      <c r="R21">
        <f t="shared" si="14"/>
        <v>-3.2433414645791041</v>
      </c>
      <c r="S21">
        <f t="shared" si="15"/>
        <v>-3.3061689780184995</v>
      </c>
      <c r="T21" t="e">
        <f t="shared" si="16"/>
        <v>#N/A</v>
      </c>
      <c r="U21">
        <f t="shared" si="17"/>
        <v>5.1062091503268009E-5</v>
      </c>
      <c r="V21" t="e">
        <f t="shared" si="5"/>
        <v>#N/A</v>
      </c>
      <c r="W21" t="e">
        <f t="shared" si="5"/>
        <v>#N/A</v>
      </c>
      <c r="X21">
        <f t="shared" si="18"/>
        <v>0.96375671778739025</v>
      </c>
      <c r="Y21" t="e">
        <f t="shared" si="6"/>
        <v>#N/A</v>
      </c>
      <c r="Z21" t="e">
        <f t="shared" si="6"/>
        <v>#N/A</v>
      </c>
      <c r="AA21" t="e">
        <f t="shared" si="6"/>
        <v>#N/A</v>
      </c>
      <c r="AB21" t="e">
        <f>IFERROR(GetUSSBC(C21),NA())</f>
        <v>#N/A</v>
      </c>
      <c r="AC21" t="e">
        <f t="shared" si="19"/>
        <v>#N/A</v>
      </c>
      <c r="AD21" t="e">
        <f t="shared" si="20"/>
        <v>#N/A</v>
      </c>
      <c r="AE21" t="e">
        <f t="shared" si="21"/>
        <v>#N/A</v>
      </c>
      <c r="AF21">
        <f t="shared" si="22"/>
        <v>0.96375671778739025</v>
      </c>
      <c r="AG21" t="e">
        <f t="shared" si="23"/>
        <v>#N/A</v>
      </c>
      <c r="AH21" t="e">
        <f t="shared" si="24"/>
        <v>#N/A</v>
      </c>
      <c r="AI21" t="e">
        <f t="shared" si="25"/>
        <v>#N/A</v>
      </c>
      <c r="AJ21" t="e">
        <f t="shared" si="8"/>
        <v>#N/A</v>
      </c>
      <c r="AK21" t="e">
        <f t="shared" si="26"/>
        <v>#N/A</v>
      </c>
    </row>
    <row r="22" spans="1:37" x14ac:dyDescent="0.25">
      <c r="A22" s="7">
        <f>'Plumbing - Aggregate rates BC'!A14</f>
        <v>36861</v>
      </c>
      <c r="B22" s="10">
        <f>'Plumbing - Aggregate rates BC'!O14</f>
        <v>3.9330392047358428E-2</v>
      </c>
      <c r="C22" s="10">
        <f>'Plumbing - Aggregate rates BC'!P14</f>
        <v>3.7705561043639958E-2</v>
      </c>
      <c r="D22">
        <f>'Plumbing - Aggregate rates BC'!P14/'Plumbing - Aggregate rates BC'!O14</f>
        <v>0.95868764791965511</v>
      </c>
      <c r="E22">
        <f>'Plumbing - Aggregate rates BC'!Q14</f>
        <v>2.0075405180433824E-3</v>
      </c>
      <c r="F22">
        <f>'Plumbing - Aggregate rates BC'!X14</f>
        <v>1.1360160789968103E-3</v>
      </c>
      <c r="G22">
        <f>'Plumbing - Aggregate rates BC'!T14</f>
        <v>1.6930729689540389E-2</v>
      </c>
      <c r="H22">
        <f>'Plumbing - Aggregate rates BC'!U14</f>
        <v>2.3339195809210376E-2</v>
      </c>
      <c r="I22">
        <f>'Plumbing - Aggregate rates BC'!R14</f>
        <v>0.96270001598674548</v>
      </c>
      <c r="J22">
        <f>'Plumbing - Aggregate rates BC'!S14</f>
        <v>1.0475823540743594</v>
      </c>
      <c r="K22">
        <f>'Plumbing - Aggregate rates BC'!V14</f>
        <v>3.7961402060701872E-2</v>
      </c>
      <c r="L22">
        <f>'Plumbing - Aggregate rates BC'!W14</f>
        <v>3.5953861542658484E-2</v>
      </c>
      <c r="M22">
        <f t="shared" si="9"/>
        <v>-4.2189963179898468E-2</v>
      </c>
      <c r="N22">
        <f t="shared" si="27"/>
        <v>-4.0786249833795685</v>
      </c>
      <c r="O22">
        <f t="shared" si="11"/>
        <v>-3.7576211081924646</v>
      </c>
      <c r="P22">
        <f t="shared" si="12"/>
        <v>-3.8013425592061244E-2</v>
      </c>
      <c r="Q22">
        <f t="shared" si="13"/>
        <v>4.6484989365186934E-2</v>
      </c>
      <c r="R22">
        <f t="shared" si="14"/>
        <v>-3.2711853707090661</v>
      </c>
      <c r="S22">
        <f t="shared" si="15"/>
        <v>-3.3255187863232605</v>
      </c>
      <c r="T22">
        <f t="shared" si="16"/>
        <v>1.1421190545170684E-3</v>
      </c>
      <c r="U22">
        <f t="shared" si="17"/>
        <v>1.1360160789968103E-3</v>
      </c>
      <c r="V22">
        <f t="shared" si="5"/>
        <v>1.6035682138008593E-2</v>
      </c>
      <c r="W22">
        <f t="shared" si="5"/>
        <v>2.396241490046316E-2</v>
      </c>
      <c r="X22">
        <f t="shared" si="18"/>
        <v>0.96270001598674548</v>
      </c>
      <c r="Y22">
        <f t="shared" si="6"/>
        <v>1.0428777769944413</v>
      </c>
      <c r="Z22">
        <f t="shared" si="6"/>
        <v>3.8877729454335395E-2</v>
      </c>
      <c r="AA22">
        <f t="shared" si="6"/>
        <v>3.7735610399818327E-2</v>
      </c>
      <c r="AB22">
        <f>IFERROR(GetUSSBC(C22),NA())</f>
        <v>3.9507758598774659E-2</v>
      </c>
      <c r="AC22">
        <f t="shared" si="19"/>
        <v>1.1399839182448523E-3</v>
      </c>
      <c r="AD22">
        <f t="shared" si="20"/>
        <v>1.6043536418334323E-2</v>
      </c>
      <c r="AE22">
        <f t="shared" si="21"/>
        <v>2.3934432193701814E-2</v>
      </c>
      <c r="AF22">
        <f t="shared" si="22"/>
        <v>0.96270001598674548</v>
      </c>
      <c r="AG22">
        <f t="shared" si="23"/>
        <v>1.0448119137877432</v>
      </c>
      <c r="AH22">
        <f t="shared" si="24"/>
        <v>3.8882147114991085E-2</v>
      </c>
      <c r="AI22">
        <f t="shared" si="25"/>
        <v>3.7742163196746233E-2</v>
      </c>
      <c r="AJ22">
        <f t="shared" ref="AJ22:AJ53" si="28">(average_d_t+average_z_t*((C22/(1-C22))*AG22-AD22-AE22))/(1-((C22/(1-C22))*AG22-AD22-AE22))</f>
        <v>1.1400391948006097E-3</v>
      </c>
      <c r="AK22">
        <f t="shared" si="26"/>
        <v>-5.5276555757351534E-8</v>
      </c>
    </row>
    <row r="23" spans="1:37" x14ac:dyDescent="0.25">
      <c r="A23" s="7">
        <f>'Plumbing - Aggregate rates BC'!A15</f>
        <v>36892</v>
      </c>
      <c r="B23" s="10">
        <f>'Plumbing - Aggregate rates BC'!O15</f>
        <v>4.1884270623987314E-2</v>
      </c>
      <c r="C23" s="10">
        <f>'Plumbing - Aggregate rates BC'!P15</f>
        <v>3.7674715950367595E-2</v>
      </c>
      <c r="D23">
        <f>'Plumbing - Aggregate rates BC'!P15/'Plumbing - Aggregate rates BC'!O15</f>
        <v>0.89949557170493288</v>
      </c>
      <c r="E23">
        <f>'Plumbing - Aggregate rates BC'!Q15</f>
        <v>3.8604378420641124E-3</v>
      </c>
      <c r="F23">
        <f>'Plumbing - Aggregate rates BC'!X15</f>
        <v>1.3007397503161015E-3</v>
      </c>
      <c r="G23">
        <f>'Plumbing - Aggregate rates BC'!T15</f>
        <v>1.9567285190162004E-2</v>
      </c>
      <c r="H23">
        <f>'Plumbing - Aggregate rates BC'!U15</f>
        <v>2.4504401129346397E-2</v>
      </c>
      <c r="I23">
        <f>'Plumbing - Aggregate rates BC'!R15</f>
        <v>0.96144522347544603</v>
      </c>
      <c r="J23">
        <f>'Plumbing - Aggregate rates BC'!S15</f>
        <v>1.1164674122637872</v>
      </c>
      <c r="K23">
        <f>'Plumbing - Aggregate rates BC'!V15</f>
        <v>3.9972634870992965E-2</v>
      </c>
      <c r="L23">
        <f>'Plumbing - Aggregate rates BC'!W15</f>
        <v>3.6112197028928851E-2</v>
      </c>
      <c r="M23">
        <f t="shared" si="9"/>
        <v>-0.10592114866655486</v>
      </c>
      <c r="N23">
        <f t="shared" si="27"/>
        <v>-3.9338962302342821</v>
      </c>
      <c r="O23">
        <f t="shared" si="11"/>
        <v>-3.7089025396319113</v>
      </c>
      <c r="P23">
        <f t="shared" si="12"/>
        <v>-3.9317685440477687E-2</v>
      </c>
      <c r="Q23">
        <f t="shared" si="13"/>
        <v>0.11016960446843131</v>
      </c>
      <c r="R23">
        <f t="shared" si="14"/>
        <v>-3.219560187215877</v>
      </c>
      <c r="S23">
        <f t="shared" si="15"/>
        <v>-3.3211246028704222</v>
      </c>
      <c r="T23">
        <f t="shared" si="16"/>
        <v>1.1118176422509965E-3</v>
      </c>
      <c r="U23">
        <f t="shared" si="17"/>
        <v>1.3007397503161015E-3</v>
      </c>
      <c r="V23">
        <f t="shared" si="5"/>
        <v>1.6147289541034979E-2</v>
      </c>
      <c r="W23">
        <f t="shared" si="5"/>
        <v>2.356909985328564E-2</v>
      </c>
      <c r="X23">
        <f t="shared" si="18"/>
        <v>0.96144522347544603</v>
      </c>
      <c r="Y23">
        <f t="shared" si="6"/>
        <v>1.0706098362527334</v>
      </c>
      <c r="Z23">
        <f t="shared" si="6"/>
        <v>3.8940348027656835E-2</v>
      </c>
      <c r="AA23">
        <f t="shared" si="6"/>
        <v>3.7828530385405838E-2</v>
      </c>
      <c r="AB23">
        <f>IFERROR(GetUSSBC(C23),NA())</f>
        <v>3.9538459721952662E-2</v>
      </c>
      <c r="AC23">
        <f t="shared" si="19"/>
        <v>1.1392268140482664E-3</v>
      </c>
      <c r="AD23">
        <f t="shared" si="20"/>
        <v>1.6046321852442799E-2</v>
      </c>
      <c r="AE23">
        <f t="shared" si="21"/>
        <v>2.3924519573048895E-2</v>
      </c>
      <c r="AF23">
        <f t="shared" si="22"/>
        <v>0.96144522347544603</v>
      </c>
      <c r="AG23">
        <f t="shared" si="23"/>
        <v>1.045498467613841</v>
      </c>
      <c r="AH23">
        <f t="shared" si="24"/>
        <v>3.888371339079099E-2</v>
      </c>
      <c r="AI23">
        <f t="shared" si="25"/>
        <v>3.7744486576742724E-2</v>
      </c>
      <c r="AJ23">
        <f t="shared" si="28"/>
        <v>1.1392820232791045E-3</v>
      </c>
      <c r="AK23">
        <f t="shared" si="26"/>
        <v>-5.520923083805751E-8</v>
      </c>
    </row>
    <row r="24" spans="1:37" x14ac:dyDescent="0.25">
      <c r="A24" s="7">
        <f>'Plumbing - Aggregate rates BC'!A16</f>
        <v>36923</v>
      </c>
      <c r="B24" s="10">
        <f>'Plumbing - Aggregate rates BC'!O16</f>
        <v>4.2372704434903027E-2</v>
      </c>
      <c r="C24" s="10">
        <f>'Plumbing - Aggregate rates BC'!P16</f>
        <v>3.4263395296981004E-2</v>
      </c>
      <c r="D24">
        <f>'Plumbing - Aggregate rates BC'!P16/'Plumbing - Aggregate rates BC'!O16</f>
        <v>0.80861950526711568</v>
      </c>
      <c r="E24">
        <f>'Plumbing - Aggregate rates BC'!Q16</f>
        <v>-6.95405456151209E-4</v>
      </c>
      <c r="F24">
        <f>'Plumbing - Aggregate rates BC'!X16</f>
        <v>-1.6620940933966236E-3</v>
      </c>
      <c r="G24">
        <f>'Plumbing - Aggregate rates BC'!T16</f>
        <v>1.564940503587894E-2</v>
      </c>
      <c r="H24">
        <f>'Plumbing - Aggregate rates BC'!U16</f>
        <v>2.4673844969780197E-2</v>
      </c>
      <c r="I24">
        <f>'Plumbing - Aggregate rates BC'!R16</f>
        <v>0.96306281428945151</v>
      </c>
      <c r="J24">
        <f>'Plumbing - Aggregate rates BC'!S16</f>
        <v>1.1475967673330498</v>
      </c>
      <c r="K24">
        <f>'Plumbing - Aggregate rates BC'!V16</f>
        <v>3.8448967670600347E-2</v>
      </c>
      <c r="L24">
        <f>'Plumbing - Aggregate rates BC'!W16</f>
        <v>3.914437312675155E-2</v>
      </c>
      <c r="M24">
        <f t="shared" si="9"/>
        <v>-0.21242679979690632</v>
      </c>
      <c r="N24">
        <f t="shared" si="27"/>
        <v>-4.1573223795953798</v>
      </c>
      <c r="O24">
        <f t="shared" si="11"/>
        <v>-3.7020115044935533</v>
      </c>
      <c r="P24">
        <f t="shared" si="12"/>
        <v>-3.7636641596343473E-2</v>
      </c>
      <c r="Q24">
        <f t="shared" si="13"/>
        <v>0.13766998822763174</v>
      </c>
      <c r="R24">
        <f t="shared" si="14"/>
        <v>-3.2584234320098915</v>
      </c>
      <c r="S24">
        <f t="shared" si="15"/>
        <v>-3.2404985928837977</v>
      </c>
      <c r="T24">
        <f t="shared" si="16"/>
        <v>1.0608930475828268E-3</v>
      </c>
      <c r="U24">
        <f t="shared" si="17"/>
        <v>-1.6620940933966236E-3</v>
      </c>
      <c r="V24">
        <f t="shared" si="5"/>
        <v>1.6335540960304516E-2</v>
      </c>
      <c r="W24">
        <f t="shared" si="5"/>
        <v>2.2926159820008112E-2</v>
      </c>
      <c r="X24">
        <f t="shared" si="18"/>
        <v>0.96306281428945151</v>
      </c>
      <c r="Y24">
        <f t="shared" si="6"/>
        <v>1.1186105695082322</v>
      </c>
      <c r="Z24">
        <f t="shared" si="6"/>
        <v>3.9045219507200246E-2</v>
      </c>
      <c r="AA24">
        <f t="shared" si="6"/>
        <v>3.7984326459617419E-2</v>
      </c>
      <c r="AB24">
        <f>IFERROR(GetUSSBC(C24),NA())</f>
        <v>4.3291663285344839E-2</v>
      </c>
      <c r="AC24">
        <f t="shared" si="19"/>
        <v>1.0505908169308881E-3</v>
      </c>
      <c r="AD24">
        <f t="shared" si="20"/>
        <v>1.6373729211188404E-2</v>
      </c>
      <c r="AE24">
        <f t="shared" si="21"/>
        <v>2.2798776865216749E-2</v>
      </c>
      <c r="AF24">
        <f t="shared" si="22"/>
        <v>0.96306281428945151</v>
      </c>
      <c r="AG24">
        <f t="shared" si="23"/>
        <v>1.1285377693730638</v>
      </c>
      <c r="AH24">
        <f t="shared" si="24"/>
        <v>3.9066380147070014E-2</v>
      </c>
      <c r="AI24">
        <f t="shared" si="25"/>
        <v>3.8015789330139126E-2</v>
      </c>
      <c r="AJ24">
        <f t="shared" si="28"/>
        <v>1.0506367677450695E-3</v>
      </c>
      <c r="AK24">
        <f t="shared" si="26"/>
        <v>-4.5950814181461297E-8</v>
      </c>
    </row>
    <row r="25" spans="1:37" x14ac:dyDescent="0.25">
      <c r="A25" s="7">
        <f>'Plumbing - Aggregate rates BC'!A17</f>
        <v>36951</v>
      </c>
      <c r="B25" s="10">
        <f>'Plumbing - Aggregate rates BC'!O17</f>
        <v>4.2668352741724799E-2</v>
      </c>
      <c r="C25" s="10">
        <f>'Plumbing - Aggregate rates BC'!P17</f>
        <v>3.4776907667091607E-2</v>
      </c>
      <c r="D25">
        <f>'Plumbing - Aggregate rates BC'!P17/'Plumbing - Aggregate rates BC'!O17</f>
        <v>0.81505156474165319</v>
      </c>
      <c r="E25">
        <f>'Plumbing - Aggregate rates BC'!Q17</f>
        <v>1.5518333205753613E-3</v>
      </c>
      <c r="F25">
        <f>'Plumbing - Aggregate rates BC'!X17</f>
        <v>1.4460948173124436E-3</v>
      </c>
      <c r="G25">
        <f>'Plumbing - Aggregate rates BC'!T17</f>
        <v>2.0022490396298897E-2</v>
      </c>
      <c r="H25">
        <f>'Plumbing - Aggregate rates BC'!U17</f>
        <v>2.3652651678100541E-2</v>
      </c>
      <c r="I25">
        <f>'Plumbing - Aggregate rates BC'!R17</f>
        <v>0.96166435627036717</v>
      </c>
      <c r="J25">
        <f>'Plumbing - Aggregate rates BC'!S17</f>
        <v>1.1759530791788857</v>
      </c>
      <c r="K25">
        <f>'Plumbing - Aggregate rates BC'!V17</f>
        <v>3.8691449607170442E-2</v>
      </c>
      <c r="L25">
        <f>'Plumbing - Aggregate rates BC'!W17</f>
        <v>3.7139616286595081E-2</v>
      </c>
      <c r="M25">
        <f t="shared" si="9"/>
        <v>-0.20450389812105207</v>
      </c>
      <c r="N25">
        <f t="shared" si="27"/>
        <v>-3.910899117412006</v>
      </c>
      <c r="O25">
        <f t="shared" si="11"/>
        <v>-3.7442800486337795</v>
      </c>
      <c r="P25">
        <f t="shared" si="12"/>
        <v>-3.9089791202752029E-2</v>
      </c>
      <c r="Q25">
        <f t="shared" si="13"/>
        <v>0.16207895002305245</v>
      </c>
      <c r="R25">
        <f t="shared" si="14"/>
        <v>-3.2521366437405157</v>
      </c>
      <c r="S25">
        <f t="shared" si="15"/>
        <v>-3.293071054651199</v>
      </c>
      <c r="T25">
        <f t="shared" si="16"/>
        <v>1.0646936461938539E-3</v>
      </c>
      <c r="U25">
        <f t="shared" si="17"/>
        <v>1.4460948173124436E-3</v>
      </c>
      <c r="V25">
        <f t="shared" si="5"/>
        <v>1.6321461786643333E-2</v>
      </c>
      <c r="W25">
        <f t="shared" si="5"/>
        <v>2.2973378000528261E-2</v>
      </c>
      <c r="X25">
        <f t="shared" si="18"/>
        <v>0.96166435627036717</v>
      </c>
      <c r="Y25">
        <f t="shared" si="6"/>
        <v>1.1149668894036728</v>
      </c>
      <c r="Z25">
        <f t="shared" si="6"/>
        <v>3.9037408456539746E-2</v>
      </c>
      <c r="AA25">
        <f t="shared" si="6"/>
        <v>3.7972714810345892E-2</v>
      </c>
      <c r="AB25">
        <f>IFERROR(GetUSSBC(C25),NA())</f>
        <v>4.2677225414663553E-2</v>
      </c>
      <c r="AC25">
        <f t="shared" si="19"/>
        <v>1.0645939311679092E-3</v>
      </c>
      <c r="AD25">
        <f t="shared" si="20"/>
        <v>1.6321831116154293E-2</v>
      </c>
      <c r="AE25">
        <f t="shared" si="21"/>
        <v>2.2972137595844537E-2</v>
      </c>
      <c r="AF25">
        <f t="shared" si="22"/>
        <v>0.96166435627036717</v>
      </c>
      <c r="AG25">
        <f t="shared" si="23"/>
        <v>1.1150623599365521</v>
      </c>
      <c r="AH25">
        <f t="shared" si="24"/>
        <v>3.9037613424664663E-2</v>
      </c>
      <c r="AI25">
        <f t="shared" si="25"/>
        <v>3.7973019493496754E-2</v>
      </c>
      <c r="AJ25">
        <f t="shared" si="28"/>
        <v>1.0646413259998717E-3</v>
      </c>
      <c r="AK25">
        <f t="shared" si="26"/>
        <v>-4.7394831962461678E-8</v>
      </c>
    </row>
    <row r="26" spans="1:37" x14ac:dyDescent="0.25">
      <c r="A26" s="7">
        <f>'Plumbing - Aggregate rates BC'!A18</f>
        <v>36982</v>
      </c>
      <c r="B26" s="10">
        <f>'Plumbing - Aggregate rates BC'!O18</f>
        <v>4.3679041582503311E-2</v>
      </c>
      <c r="C26" s="10">
        <f>'Plumbing - Aggregate rates BC'!P18</f>
        <v>3.3995265649658074E-2</v>
      </c>
      <c r="D26">
        <f>'Plumbing - Aggregate rates BC'!P18/'Plumbing - Aggregate rates BC'!O18</f>
        <v>0.77829696847734164</v>
      </c>
      <c r="E26">
        <f>'Plumbing - Aggregate rates BC'!Q18</f>
        <v>-2.4596314721658653E-3</v>
      </c>
      <c r="F26">
        <f>'Plumbing - Aggregate rates BC'!X18</f>
        <v>-1.4660734633445346E-3</v>
      </c>
      <c r="G26">
        <f>'Plumbing - Aggregate rates BC'!T18</f>
        <v>1.8136576437577049E-2</v>
      </c>
      <c r="H26">
        <f>'Plumbing - Aggregate rates BC'!U18</f>
        <v>2.3892178885031652E-2</v>
      </c>
      <c r="I26">
        <f>'Plumbing - Aggregate rates BC'!R18</f>
        <v>0.96300045885257723</v>
      </c>
      <c r="J26">
        <f>'Plumbing - Aggregate rates BC'!S18</f>
        <v>1.1575327745540511</v>
      </c>
      <c r="K26">
        <f>'Plumbing - Aggregate rates BC'!V18</f>
        <v>3.7519802117784384E-2</v>
      </c>
      <c r="L26">
        <f>'Plumbing - Aggregate rates BC'!W18</f>
        <v>3.997943358995025E-2</v>
      </c>
      <c r="M26">
        <f t="shared" si="9"/>
        <v>-0.25064712008111728</v>
      </c>
      <c r="N26">
        <f t="shared" si="27"/>
        <v>-4.0098245821191867</v>
      </c>
      <c r="O26">
        <f t="shared" si="11"/>
        <v>-3.7342041169045612</v>
      </c>
      <c r="P26">
        <f t="shared" si="12"/>
        <v>-3.7701390701697979E-2</v>
      </c>
      <c r="Q26">
        <f t="shared" si="13"/>
        <v>0.14629082152689568</v>
      </c>
      <c r="R26">
        <f t="shared" si="14"/>
        <v>-3.2828864289042792</v>
      </c>
      <c r="S26">
        <f t="shared" si="15"/>
        <v>-3.219390117345152</v>
      </c>
      <c r="T26">
        <f t="shared" si="16"/>
        <v>1.0425309058312154E-3</v>
      </c>
      <c r="U26">
        <f t="shared" si="17"/>
        <v>-1.4660734633445346E-3</v>
      </c>
      <c r="V26">
        <f t="shared" si="5"/>
        <v>1.6403630120700691E-2</v>
      </c>
      <c r="W26">
        <f t="shared" si="5"/>
        <v>2.269973762333858E-2</v>
      </c>
      <c r="X26">
        <f t="shared" si="18"/>
        <v>0.96300045885257723</v>
      </c>
      <c r="Y26">
        <f t="shared" si="6"/>
        <v>1.1363557639039596</v>
      </c>
      <c r="Z26">
        <f t="shared" si="6"/>
        <v>3.9082922215776549E-2</v>
      </c>
      <c r="AA26">
        <f t="shared" si="6"/>
        <v>3.8040391309945333E-2</v>
      </c>
      <c r="AB26">
        <f>IFERROR(GetUSSBC(C26),NA())</f>
        <v>4.3620272111147634E-2</v>
      </c>
      <c r="AC26">
        <f t="shared" si="19"/>
        <v>1.0431785375792577E-3</v>
      </c>
      <c r="AD26">
        <f t="shared" si="20"/>
        <v>1.6401226722311986E-2</v>
      </c>
      <c r="AE26">
        <f t="shared" si="21"/>
        <v>2.2707675687348394E-2</v>
      </c>
      <c r="AF26">
        <f t="shared" si="22"/>
        <v>0.96300045885257723</v>
      </c>
      <c r="AG26">
        <f t="shared" si="23"/>
        <v>1.1357258948337576</v>
      </c>
      <c r="AH26">
        <f t="shared" si="24"/>
        <v>3.9081593440848342E-2</v>
      </c>
      <c r="AI26">
        <f t="shared" si="25"/>
        <v>3.8038414903269084E-2</v>
      </c>
      <c r="AJ26">
        <f t="shared" si="28"/>
        <v>1.0432237956121528E-3</v>
      </c>
      <c r="AK26">
        <f t="shared" si="26"/>
        <v>-4.5258032895130473E-8</v>
      </c>
    </row>
    <row r="27" spans="1:37" x14ac:dyDescent="0.25">
      <c r="A27" s="7">
        <f>'Plumbing - Aggregate rates BC'!A19</f>
        <v>37012</v>
      </c>
      <c r="B27" s="10">
        <f>'Plumbing - Aggregate rates BC'!O19</f>
        <v>4.3441856570702909E-2</v>
      </c>
      <c r="C27" s="10">
        <f>'Plumbing - Aggregate rates BC'!P19</f>
        <v>3.2585067373213199E-2</v>
      </c>
      <c r="D27">
        <f>'Plumbing - Aggregate rates BC'!P19/'Plumbing - Aggregate rates BC'!O19</f>
        <v>0.75008459457021681</v>
      </c>
      <c r="E27">
        <f>'Plumbing - Aggregate rates BC'!Q19</f>
        <v>-1.7552413456850316E-3</v>
      </c>
      <c r="F27">
        <f>'Plumbing - Aggregate rates BC'!X19</f>
        <v>-1.1871900013838413E-3</v>
      </c>
      <c r="G27">
        <f>'Plumbing - Aggregate rates BC'!T19</f>
        <v>1.8066956686211461E-2</v>
      </c>
      <c r="H27">
        <f>'Plumbing - Aggregate rates BC'!U19</f>
        <v>2.3347834310573103E-2</v>
      </c>
      <c r="I27">
        <f>'Plumbing - Aggregate rates BC'!R19</f>
        <v>0.9641335745338897</v>
      </c>
      <c r="J27">
        <f>'Plumbing - Aggregate rates BC'!S19</f>
        <v>1.2369721473495059</v>
      </c>
      <c r="K27">
        <f>'Plumbing - Aggregate rates BC'!V19</f>
        <v>3.7584453576652507E-2</v>
      </c>
      <c r="L27">
        <f>'Plumbing - Aggregate rates BC'!W19</f>
        <v>3.9339694922337534E-2</v>
      </c>
      <c r="M27">
        <f t="shared" si="9"/>
        <v>-0.28756928605211696</v>
      </c>
      <c r="N27">
        <f t="shared" si="27"/>
        <v>-4.013670606591158</v>
      </c>
      <c r="O27">
        <f t="shared" si="11"/>
        <v>-3.757251048180545</v>
      </c>
      <c r="P27">
        <f t="shared" si="12"/>
        <v>-3.6525431176037362E-2</v>
      </c>
      <c r="Q27">
        <f t="shared" si="13"/>
        <v>0.2126665768670461</v>
      </c>
      <c r="R27">
        <f t="shared" si="14"/>
        <v>-3.2811647827940931</v>
      </c>
      <c r="S27">
        <f t="shared" si="15"/>
        <v>-3.2355212209486615</v>
      </c>
      <c r="T27">
        <f t="shared" si="16"/>
        <v>1.0247484248145436E-3</v>
      </c>
      <c r="U27">
        <f t="shared" si="17"/>
        <v>-1.1871900013838413E-3</v>
      </c>
      <c r="V27">
        <f t="shared" si="5"/>
        <v>1.6469676129057843E-2</v>
      </c>
      <c r="W27">
        <f t="shared" si="5"/>
        <v>2.2483129642957837E-2</v>
      </c>
      <c r="X27">
        <f t="shared" si="18"/>
        <v>0.9641335745338897</v>
      </c>
      <c r="Y27">
        <f t="shared" si="6"/>
        <v>1.1537655176558015</v>
      </c>
      <c r="Z27">
        <f t="shared" si="6"/>
        <v>3.9119378922901731E-2</v>
      </c>
      <c r="AA27">
        <f t="shared" si="6"/>
        <v>3.8094630498087187E-2</v>
      </c>
      <c r="AB27">
        <f>IFERROR(GetUSSBC(C27),NA())</f>
        <v>4.5442833583801967E-2</v>
      </c>
      <c r="AC27">
        <f t="shared" si="19"/>
        <v>1.0030015584164345E-3</v>
      </c>
      <c r="AD27">
        <f t="shared" si="20"/>
        <v>1.6550588475867972E-2</v>
      </c>
      <c r="AE27">
        <f t="shared" si="21"/>
        <v>2.2221741887858876E-2</v>
      </c>
      <c r="AF27">
        <f t="shared" si="22"/>
        <v>0.9641335745338897</v>
      </c>
      <c r="AG27">
        <f t="shared" si="23"/>
        <v>1.1753605775210783</v>
      </c>
      <c r="AH27">
        <f t="shared" si="24"/>
        <v>3.9163888983171379E-2</v>
      </c>
      <c r="AI27">
        <f t="shared" si="25"/>
        <v>3.8160887424754944E-2</v>
      </c>
      <c r="AJ27">
        <f t="shared" si="28"/>
        <v>1.0030429113078597E-3</v>
      </c>
      <c r="AK27">
        <f t="shared" si="26"/>
        <v>-4.13528914251695E-8</v>
      </c>
    </row>
    <row r="28" spans="1:37" x14ac:dyDescent="0.25">
      <c r="A28" s="7">
        <f>'Plumbing - Aggregate rates BC'!A20</f>
        <v>37043</v>
      </c>
      <c r="B28" s="10">
        <f>'Plumbing - Aggregate rates BC'!O20</f>
        <v>4.5229741135765958E-2</v>
      </c>
      <c r="C28" s="10">
        <f>'Plumbing - Aggregate rates BC'!P20</f>
        <v>3.1799917878930078E-2</v>
      </c>
      <c r="D28">
        <f>'Plumbing - Aggregate rates BC'!P20/'Plumbing - Aggregate rates BC'!O20</f>
        <v>0.70307538978559203</v>
      </c>
      <c r="E28">
        <f>'Plumbing - Aggregate rates BC'!Q20</f>
        <v>2.7212213399572979E-4</v>
      </c>
      <c r="F28">
        <f>'Plumbing - Aggregate rates BC'!X20</f>
        <v>-6.6378782131707185E-4</v>
      </c>
      <c r="G28">
        <f>'Plumbing - Aggregate rates BC'!T20</f>
        <v>1.7804266662627702E-2</v>
      </c>
      <c r="H28">
        <f>'Plumbing - Aggregate rates BC'!U20</f>
        <v>2.2484418426772287E-2</v>
      </c>
      <c r="I28">
        <f>'Plumbing - Aggregate rates BC'!R20</f>
        <v>0.9647410373119607</v>
      </c>
      <c r="J28">
        <f>'Plumbing - Aggregate rates BC'!S20</f>
        <v>1.1796172469448927</v>
      </c>
      <c r="K28">
        <f>'Plumbing - Aggregate rates BC'!V20</f>
        <v>3.8138963703093817E-2</v>
      </c>
      <c r="L28">
        <f>'Plumbing - Aggregate rates BC'!W20</f>
        <v>3.7866841569098086E-2</v>
      </c>
      <c r="M28">
        <f t="shared" si="9"/>
        <v>-0.35229115282797685</v>
      </c>
      <c r="N28">
        <f t="shared" si="27"/>
        <v>-4.028317150259964</v>
      </c>
      <c r="O28">
        <f t="shared" si="11"/>
        <v>-3.7949327240362742</v>
      </c>
      <c r="P28">
        <f t="shared" si="12"/>
        <v>-3.5895568773967858E-2</v>
      </c>
      <c r="Q28">
        <f t="shared" si="13"/>
        <v>0.16519001886336698</v>
      </c>
      <c r="R28">
        <f t="shared" si="14"/>
        <v>-3.2665188500470164</v>
      </c>
      <c r="S28">
        <f t="shared" si="15"/>
        <v>-3.2736794424716247</v>
      </c>
      <c r="T28">
        <f t="shared" si="16"/>
        <v>9.9347243776398697E-4</v>
      </c>
      <c r="U28">
        <f t="shared" si="17"/>
        <v>-6.6378782131707185E-4</v>
      </c>
      <c r="V28">
        <f t="shared" si="5"/>
        <v>1.6586092243486873E-2</v>
      </c>
      <c r="W28">
        <f t="shared" si="5"/>
        <v>2.2108406883208885E-2</v>
      </c>
      <c r="X28">
        <f t="shared" si="18"/>
        <v>0.9647410373119607</v>
      </c>
      <c r="Y28">
        <f t="shared" si="6"/>
        <v>1.184929595322181</v>
      </c>
      <c r="Z28">
        <f t="shared" si="6"/>
        <v>3.9183366946815706E-2</v>
      </c>
      <c r="AA28">
        <f t="shared" si="6"/>
        <v>3.8189894509051719E-2</v>
      </c>
      <c r="AB28">
        <f>IFERROR(GetUSSBC(C28),NA())</f>
        <v>4.6532017085701219E-2</v>
      </c>
      <c r="AC28">
        <f t="shared" si="19"/>
        <v>9.7971328715067141E-4</v>
      </c>
      <c r="AD28">
        <f t="shared" si="20"/>
        <v>1.6637409344033821E-2</v>
      </c>
      <c r="AE28">
        <f t="shared" si="21"/>
        <v>2.194603716748816E-2</v>
      </c>
      <c r="AF28">
        <f t="shared" si="22"/>
        <v>0.9647410373119607</v>
      </c>
      <c r="AG28">
        <f t="shared" si="23"/>
        <v>1.1988617757345137</v>
      </c>
      <c r="AH28">
        <f t="shared" si="24"/>
        <v>3.9211463861054688E-2</v>
      </c>
      <c r="AI28">
        <f t="shared" si="25"/>
        <v>3.8231750573904016E-2</v>
      </c>
      <c r="AJ28">
        <f t="shared" si="28"/>
        <v>9.7975246275002208E-4</v>
      </c>
      <c r="AK28">
        <f t="shared" si="26"/>
        <v>-3.9175599350670456E-8</v>
      </c>
    </row>
    <row r="29" spans="1:37" x14ac:dyDescent="0.25">
      <c r="A29" s="7">
        <f>'Plumbing - Aggregate rates BC'!A21</f>
        <v>37073</v>
      </c>
      <c r="B29" s="10">
        <f>'Plumbing - Aggregate rates BC'!O21</f>
        <v>4.5825385996909239E-2</v>
      </c>
      <c r="C29" s="10">
        <f>'Plumbing - Aggregate rates BC'!P21</f>
        <v>3.1075334366484762E-2</v>
      </c>
      <c r="D29">
        <f>'Plumbing - Aggregate rates BC'!P21/'Plumbing - Aggregate rates BC'!O21</f>
        <v>0.67812487970271951</v>
      </c>
      <c r="E29">
        <f>'Plumbing - Aggregate rates BC'!Q21</f>
        <v>2.0717509434488722E-3</v>
      </c>
      <c r="F29">
        <f>'Plumbing - Aggregate rates BC'!X21</f>
        <v>2.3598518334514477E-3</v>
      </c>
      <c r="G29">
        <f>'Plumbing - Aggregate rates BC'!T21</f>
        <v>1.8056124073316051E-2</v>
      </c>
      <c r="H29">
        <f>'Plumbing - Aggregate rates BC'!U21</f>
        <v>2.2445081184336198E-2</v>
      </c>
      <c r="I29">
        <f>'Plumbing - Aggregate rates BC'!R21</f>
        <v>0.96243552611420358</v>
      </c>
      <c r="J29">
        <f>'Plumbing - Aggregate rates BC'!S21</f>
        <v>1.2226424013235642</v>
      </c>
      <c r="K29">
        <f>'Plumbing - Aggregate rates BC'!V21</f>
        <v>4.0472387117475951E-2</v>
      </c>
      <c r="L29">
        <f>'Plumbing - Aggregate rates BC'!W21</f>
        <v>3.8400636174027079E-2</v>
      </c>
      <c r="M29">
        <f t="shared" si="9"/>
        <v>-0.38842381965023975</v>
      </c>
      <c r="N29">
        <f t="shared" si="27"/>
        <v>-4.0142703679067697</v>
      </c>
      <c r="O29">
        <f t="shared" si="11"/>
        <v>-3.7966837897204235</v>
      </c>
      <c r="P29">
        <f t="shared" si="12"/>
        <v>-3.8288200919223275E-2</v>
      </c>
      <c r="Q29">
        <f t="shared" si="13"/>
        <v>0.2010144192834476</v>
      </c>
      <c r="R29">
        <f t="shared" si="14"/>
        <v>-3.2071353369691633</v>
      </c>
      <c r="S29">
        <f t="shared" si="15"/>
        <v>-3.2596812524937326</v>
      </c>
      <c r="T29">
        <f t="shared" si="16"/>
        <v>9.7595373474632097E-4</v>
      </c>
      <c r="U29">
        <f t="shared" si="17"/>
        <v>2.3598518334514477E-3</v>
      </c>
      <c r="V29">
        <f t="shared" si="5"/>
        <v>1.6651442133353414E-2</v>
      </c>
      <c r="W29">
        <f t="shared" si="5"/>
        <v>2.1901931462316792E-2</v>
      </c>
      <c r="X29">
        <f t="shared" si="18"/>
        <v>0.96243552611420358</v>
      </c>
      <c r="Y29">
        <f t="shared" si="6"/>
        <v>1.2026924567360193</v>
      </c>
      <c r="Z29">
        <f t="shared" si="6"/>
        <v>3.9219135442777914E-2</v>
      </c>
      <c r="AA29">
        <f t="shared" si="6"/>
        <v>3.8243181708031593E-2</v>
      </c>
      <c r="AB29">
        <f>IFERROR(GetUSSBC(C29),NA())</f>
        <v>4.7589263524860134E-2</v>
      </c>
      <c r="AC29">
        <f t="shared" si="19"/>
        <v>9.575971054447685E-4</v>
      </c>
      <c r="AD29">
        <f t="shared" si="20"/>
        <v>1.6720026695598498E-2</v>
      </c>
      <c r="AE29">
        <f t="shared" si="21"/>
        <v>2.1688166637119748E-2</v>
      </c>
      <c r="AF29">
        <f t="shared" si="22"/>
        <v>0.96243552611420358</v>
      </c>
      <c r="AG29">
        <f t="shared" si="23"/>
        <v>1.2215444249198864</v>
      </c>
      <c r="AH29">
        <f t="shared" si="24"/>
        <v>3.9256558645931826E-2</v>
      </c>
      <c r="AI29">
        <f t="shared" si="25"/>
        <v>3.8298961540487057E-2</v>
      </c>
      <c r="AJ29">
        <f t="shared" si="28"/>
        <v>9.5763428675401687E-4</v>
      </c>
      <c r="AK29">
        <f t="shared" si="26"/>
        <v>-3.7181309248362875E-8</v>
      </c>
    </row>
    <row r="30" spans="1:37" x14ac:dyDescent="0.25">
      <c r="A30" s="7">
        <f>'Plumbing - Aggregate rates BC'!A22</f>
        <v>37104</v>
      </c>
      <c r="B30" s="10">
        <f>'Plumbing - Aggregate rates BC'!O22</f>
        <v>4.9147491328350189E-2</v>
      </c>
      <c r="C30" s="10">
        <f>'Plumbing - Aggregate rates BC'!P22</f>
        <v>3.0454873221197006E-2</v>
      </c>
      <c r="D30">
        <f>'Plumbing - Aggregate rates BC'!P22/'Plumbing - Aggregate rates BC'!O22</f>
        <v>0.61966282302652231</v>
      </c>
      <c r="E30">
        <f>'Plumbing - Aggregate rates BC'!Q22</f>
        <v>-2.5825942890556476E-3</v>
      </c>
      <c r="F30">
        <f>'Plumbing - Aggregate rates BC'!X22</f>
        <v>-4.9244552093440624E-3</v>
      </c>
      <c r="G30">
        <f>'Plumbing - Aggregate rates BC'!T22</f>
        <v>1.7409518316422169E-2</v>
      </c>
      <c r="H30">
        <f>'Plumbing - Aggregate rates BC'!U22</f>
        <v>2.1773281625900264E-2</v>
      </c>
      <c r="I30">
        <f>'Plumbing - Aggregate rates BC'!R22</f>
        <v>0.96716113357946576</v>
      </c>
      <c r="J30">
        <f>'Plumbing - Aggregate rates BC'!S22</f>
        <v>1.2297656438753322</v>
      </c>
      <c r="K30">
        <f>'Plumbing - Aggregate rates BC'!V22</f>
        <v>3.9191390424213733E-2</v>
      </c>
      <c r="L30">
        <f>'Plumbing - Aggregate rates BC'!W22</f>
        <v>4.1773984713269381E-2</v>
      </c>
      <c r="M30">
        <f t="shared" si="9"/>
        <v>-0.47857978270244173</v>
      </c>
      <c r="N30">
        <f t="shared" si="27"/>
        <v>-4.0507381926484118</v>
      </c>
      <c r="O30">
        <f t="shared" si="11"/>
        <v>-3.8270716743563629</v>
      </c>
      <c r="P30">
        <f t="shared" si="12"/>
        <v>-3.3390164960160874E-2</v>
      </c>
      <c r="Q30">
        <f t="shared" si="13"/>
        <v>0.206823617795836</v>
      </c>
      <c r="R30">
        <f t="shared" si="14"/>
        <v>-3.239298188343732</v>
      </c>
      <c r="S30">
        <f t="shared" si="15"/>
        <v>-3.1754815084879549</v>
      </c>
      <c r="T30">
        <f t="shared" si="16"/>
        <v>9.3206016901311445E-4</v>
      </c>
      <c r="U30">
        <f t="shared" si="17"/>
        <v>-4.9244552093440624E-3</v>
      </c>
      <c r="V30">
        <f t="shared" si="5"/>
        <v>1.6815624011169154E-2</v>
      </c>
      <c r="W30">
        <f t="shared" si="5"/>
        <v>2.1395116152039675E-2</v>
      </c>
      <c r="X30">
        <f t="shared" si="18"/>
        <v>0.96716113357946576</v>
      </c>
      <c r="Y30">
        <f t="shared" si="6"/>
        <v>1.2481830040852344</v>
      </c>
      <c r="Z30">
        <f t="shared" si="6"/>
        <v>3.9308525187542867E-2</v>
      </c>
      <c r="AA30">
        <f t="shared" si="6"/>
        <v>3.8376465018529753E-2</v>
      </c>
      <c r="AB30">
        <f>IFERROR(GetUSSBC(C30),NA())</f>
        <v>4.8537349756807097E-2</v>
      </c>
      <c r="AC30">
        <f t="shared" si="19"/>
        <v>9.3815769319884751E-4</v>
      </c>
      <c r="AD30">
        <f t="shared" si="20"/>
        <v>1.6792778362679794E-2</v>
      </c>
      <c r="AE30">
        <f t="shared" si="21"/>
        <v>2.1464635417796168E-2</v>
      </c>
      <c r="AF30">
        <f t="shared" si="22"/>
        <v>0.96716113357946576</v>
      </c>
      <c r="AG30">
        <f t="shared" si="23"/>
        <v>1.24177849124002</v>
      </c>
      <c r="AH30">
        <f t="shared" si="24"/>
        <v>3.9296127002888689E-2</v>
      </c>
      <c r="AI30">
        <f t="shared" si="25"/>
        <v>3.8357969309689842E-2</v>
      </c>
      <c r="AJ30">
        <f t="shared" si="28"/>
        <v>9.3819315411977785E-4</v>
      </c>
      <c r="AK30">
        <f t="shared" si="26"/>
        <v>-3.5460920930338244E-8</v>
      </c>
    </row>
    <row r="31" spans="1:37" x14ac:dyDescent="0.25">
      <c r="A31" s="7">
        <f>'Plumbing - Aggregate rates BC'!A23</f>
        <v>37135</v>
      </c>
      <c r="B31" s="10">
        <f>'Plumbing - Aggregate rates BC'!O23</f>
        <v>4.9601355668527934E-2</v>
      </c>
      <c r="C31" s="10">
        <f>'Plumbing - Aggregate rates BC'!P23</f>
        <v>2.9558031432155241E-2</v>
      </c>
      <c r="D31">
        <f>'Plumbing - Aggregate rates BC'!P23/'Plumbing - Aggregate rates BC'!O23</f>
        <v>0.59591176559131454</v>
      </c>
      <c r="E31">
        <f>'Plumbing - Aggregate rates BC'!Q23</f>
        <v>4.9203324888507363E-3</v>
      </c>
      <c r="F31">
        <f>'Plumbing - Aggregate rates BC'!X23</f>
        <v>6.2242643550766662E-3</v>
      </c>
      <c r="G31">
        <f>'Plumbing - Aggregate rates BC'!T23</f>
        <v>1.8422493233174173E-2</v>
      </c>
      <c r="H31">
        <f>'Plumbing - Aggregate rates BC'!U23</f>
        <v>2.1212858489705302E-2</v>
      </c>
      <c r="I31">
        <f>'Plumbing - Aggregate rates BC'!R23</f>
        <v>0.96110956841997575</v>
      </c>
      <c r="J31">
        <f>'Plumbing - Aggregate rates BC'!S23</f>
        <v>1.2324013979031452</v>
      </c>
      <c r="K31">
        <f>'Plumbing - Aggregate rates BC'!V23</f>
        <v>4.2684756740157592E-2</v>
      </c>
      <c r="L31">
        <f>'Plumbing - Aggregate rates BC'!W23</f>
        <v>3.7764424251306855E-2</v>
      </c>
      <c r="M31">
        <f t="shared" si="9"/>
        <v>-0.51766266718630272</v>
      </c>
      <c r="N31">
        <f t="shared" si="27"/>
        <v>-3.9941829026363003</v>
      </c>
      <c r="O31">
        <f t="shared" si="11"/>
        <v>-3.8531477486374146</v>
      </c>
      <c r="P31">
        <f t="shared" si="12"/>
        <v>-3.966686150588359E-2</v>
      </c>
      <c r="Q31">
        <f t="shared" si="13"/>
        <v>0.20896462203309923</v>
      </c>
      <c r="R31">
        <f t="shared" si="14"/>
        <v>-3.1539134074898936</v>
      </c>
      <c r="S31">
        <f t="shared" si="15"/>
        <v>-3.2763877768961112</v>
      </c>
      <c r="T31">
        <f t="shared" si="16"/>
        <v>9.1295121671673696E-4</v>
      </c>
      <c r="U31">
        <f t="shared" si="17"/>
        <v>6.2242643550766662E-3</v>
      </c>
      <c r="V31">
        <f t="shared" ref="V31:W50" si="29">EXP(V$1+0.5*(V$6^2))*($D31^V$3)</f>
        <v>1.6887299412198846E-2</v>
      </c>
      <c r="W31">
        <f t="shared" si="29"/>
        <v>2.1179070236162445E-2</v>
      </c>
      <c r="X31">
        <f t="shared" si="18"/>
        <v>0.96110956841997575</v>
      </c>
      <c r="Y31">
        <f t="shared" ref="Y31:AA50" si="30">EXP(Y$1+0.5*(Y$6^2))*($D31^Y$3)</f>
        <v>1.2684341559454628</v>
      </c>
      <c r="Z31">
        <f t="shared" si="30"/>
        <v>3.9347339191865151E-2</v>
      </c>
      <c r="AA31">
        <f t="shared" si="30"/>
        <v>3.8434387975148414E-2</v>
      </c>
      <c r="AB31">
        <f>IFERROR(GetUSSBC(C31),NA())</f>
        <v>4.9983274880796666E-2</v>
      </c>
      <c r="AC31">
        <f t="shared" si="19"/>
        <v>9.0919519428751816E-4</v>
      </c>
      <c r="AD31">
        <f t="shared" si="20"/>
        <v>1.6901402018889754E-2</v>
      </c>
      <c r="AE31">
        <f t="shared" si="21"/>
        <v>2.1136926545190417E-2</v>
      </c>
      <c r="AF31">
        <f t="shared" si="22"/>
        <v>0.96110956841997575</v>
      </c>
      <c r="AG31">
        <f t="shared" si="23"/>
        <v>1.2724469848688764</v>
      </c>
      <c r="AH31">
        <f t="shared" si="24"/>
        <v>3.9354961201748362E-2</v>
      </c>
      <c r="AI31">
        <f t="shared" si="25"/>
        <v>3.8445766007460844E-2</v>
      </c>
      <c r="AJ31">
        <f t="shared" si="28"/>
        <v>9.0922815393484414E-4</v>
      </c>
      <c r="AK31">
        <f t="shared" si="26"/>
        <v>-3.2959647325975748E-8</v>
      </c>
    </row>
    <row r="32" spans="1:37" x14ac:dyDescent="0.25">
      <c r="A32" s="7">
        <f>'Plumbing - Aggregate rates BC'!A24</f>
        <v>37165</v>
      </c>
      <c r="B32" s="10">
        <f>'Plumbing - Aggregate rates BC'!O24</f>
        <v>5.3398664686367864E-2</v>
      </c>
      <c r="C32" s="10">
        <f>'Plumbing - Aggregate rates BC'!P24</f>
        <v>2.658485190241586E-2</v>
      </c>
      <c r="D32">
        <f>'Plumbing - Aggregate rates BC'!P24/'Plumbing - Aggregate rates BC'!O24</f>
        <v>0.49785611791155338</v>
      </c>
      <c r="E32">
        <f>'Plumbing - Aggregate rates BC'!Q24</f>
        <v>6.8061227324499264E-4</v>
      </c>
      <c r="F32">
        <f>'Plumbing - Aggregate rates BC'!X24</f>
        <v>-8.9882057202987295E-4</v>
      </c>
      <c r="G32">
        <f>'Plumbing - Aggregate rates BC'!T24</f>
        <v>1.97114175298987E-2</v>
      </c>
      <c r="H32">
        <f>'Plumbing - Aggregate rates BC'!U24</f>
        <v>2.1708475299749223E-2</v>
      </c>
      <c r="I32">
        <f>'Plumbing - Aggregate rates BC'!R24</f>
        <v>0.96188192855885979</v>
      </c>
      <c r="J32">
        <f>'Plumbing - Aggregate rates BC'!S24</f>
        <v>1.4038515210717275</v>
      </c>
      <c r="K32">
        <f>'Plumbing - Aggregate rates BC'!V24</f>
        <v>3.8704614273411674E-2</v>
      </c>
      <c r="L32">
        <f>'Plumbing - Aggregate rates BC'!W24</f>
        <v>3.802400200016668E-2</v>
      </c>
      <c r="M32">
        <f t="shared" si="9"/>
        <v>-0.69744416355918526</v>
      </c>
      <c r="N32">
        <f t="shared" si="27"/>
        <v>-3.9265572410784291</v>
      </c>
      <c r="O32">
        <f t="shared" si="11"/>
        <v>-3.8300525278783657</v>
      </c>
      <c r="P32">
        <f t="shared" si="12"/>
        <v>-3.8863571234835012E-2</v>
      </c>
      <c r="Q32">
        <f t="shared" si="13"/>
        <v>0.33921954578883101</v>
      </c>
      <c r="R32">
        <f t="shared" si="14"/>
        <v>-3.2517964541828528</v>
      </c>
      <c r="S32">
        <f t="shared" si="15"/>
        <v>-3.2695376870676878</v>
      </c>
      <c r="T32">
        <f t="shared" si="16"/>
        <v>8.24416066052297E-4</v>
      </c>
      <c r="U32">
        <f t="shared" si="17"/>
        <v>-8.9882057202987295E-4</v>
      </c>
      <c r="V32">
        <f t="shared" si="29"/>
        <v>1.7220961852236153E-2</v>
      </c>
      <c r="W32">
        <f t="shared" si="29"/>
        <v>2.021301872397465E-2</v>
      </c>
      <c r="X32">
        <f t="shared" si="18"/>
        <v>0.96188192855885979</v>
      </c>
      <c r="Y32">
        <f t="shared" si="30"/>
        <v>1.3659047651283216</v>
      </c>
      <c r="Z32">
        <f t="shared" si="30"/>
        <v>3.9526378059432148E-2</v>
      </c>
      <c r="AA32">
        <f t="shared" si="30"/>
        <v>3.8701961993379851E-2</v>
      </c>
      <c r="AB32">
        <f>IFERROR(GetUSSBC(C32),NA())</f>
        <v>5.5534576494246715E-2</v>
      </c>
      <c r="AC32">
        <f t="shared" si="19"/>
        <v>8.0496280202770054E-4</v>
      </c>
      <c r="AD32">
        <f t="shared" si="20"/>
        <v>1.7294623212611479E-2</v>
      </c>
      <c r="AE32">
        <f t="shared" si="21"/>
        <v>2.0008196626472522E-2</v>
      </c>
      <c r="AF32">
        <f t="shared" si="22"/>
        <v>0.96188192855885979</v>
      </c>
      <c r="AG32">
        <f t="shared" si="23"/>
        <v>1.3881443220193703</v>
      </c>
      <c r="AH32">
        <f t="shared" si="24"/>
        <v>3.9565544257434221E-2</v>
      </c>
      <c r="AI32">
        <f t="shared" si="25"/>
        <v>3.876058145540652E-2</v>
      </c>
      <c r="AJ32">
        <f t="shared" si="28"/>
        <v>8.0498751385578622E-4</v>
      </c>
      <c r="AK32">
        <f t="shared" si="26"/>
        <v>-2.4711828085677463E-8</v>
      </c>
    </row>
    <row r="33" spans="1:37" x14ac:dyDescent="0.25">
      <c r="A33" s="7">
        <f>'Plumbing - Aggregate rates BC'!A25</f>
        <v>37196</v>
      </c>
      <c r="B33" s="10">
        <f>'Plumbing - Aggregate rates BC'!O25</f>
        <v>5.5483531034865259E-2</v>
      </c>
      <c r="C33" s="10">
        <f>'Plumbing - Aggregate rates BC'!P25</f>
        <v>2.6317355470260942E-2</v>
      </c>
      <c r="D33">
        <f>'Plumbing - Aggregate rates BC'!P25/'Plumbing - Aggregate rates BC'!O25</f>
        <v>0.47432733604722088</v>
      </c>
      <c r="E33">
        <f>'Plumbing - Aggregate rates BC'!Q25</f>
        <v>1.0757464292158849E-3</v>
      </c>
      <c r="F33">
        <f>'Plumbing - Aggregate rates BC'!X25</f>
        <v>1.0337849727256733E-3</v>
      </c>
      <c r="G33">
        <f>'Plumbing - Aggregate rates BC'!T25</f>
        <v>1.8793258873321211E-2</v>
      </c>
      <c r="H33">
        <f>'Plumbing - Aggregate rates BC'!U25</f>
        <v>2.0382282387813411E-2</v>
      </c>
      <c r="I33">
        <f>'Plumbing - Aggregate rates BC'!R25</f>
        <v>0.96080388731484612</v>
      </c>
      <c r="J33">
        <f>'Plumbing - Aggregate rates BC'!S25</f>
        <v>1.4010740531373658</v>
      </c>
      <c r="K33">
        <f>'Plumbing - Aggregate rates BC'!V25</f>
        <v>3.8372916175062118E-2</v>
      </c>
      <c r="L33">
        <f>'Plumbing - Aggregate rates BC'!W25</f>
        <v>3.729716974584623E-2</v>
      </c>
      <c r="M33">
        <f t="shared" si="9"/>
        <v>-0.74585761325124422</v>
      </c>
      <c r="N33">
        <f t="shared" si="27"/>
        <v>-3.9742570440160518</v>
      </c>
      <c r="O33">
        <f t="shared" si="11"/>
        <v>-3.893089265906946</v>
      </c>
      <c r="P33">
        <f t="shared" si="12"/>
        <v>-3.9984962309845502E-2</v>
      </c>
      <c r="Q33">
        <f t="shared" si="13"/>
        <v>0.33723912330084332</v>
      </c>
      <c r="R33">
        <f t="shared" si="14"/>
        <v>-3.2604033761762086</v>
      </c>
      <c r="S33">
        <f t="shared" si="15"/>
        <v>-3.2888378333387047</v>
      </c>
      <c r="T33">
        <f t="shared" si="16"/>
        <v>8.0039564340013414E-4</v>
      </c>
      <c r="U33">
        <f t="shared" si="17"/>
        <v>1.0337849727256733E-3</v>
      </c>
      <c r="V33">
        <f t="shared" si="29"/>
        <v>1.7311935297757139E-2</v>
      </c>
      <c r="W33">
        <f t="shared" si="29"/>
        <v>1.9960486468452634E-2</v>
      </c>
      <c r="X33">
        <f t="shared" si="18"/>
        <v>0.96080388731484612</v>
      </c>
      <c r="Y33">
        <f t="shared" si="30"/>
        <v>1.393409544144119</v>
      </c>
      <c r="Z33">
        <f t="shared" si="30"/>
        <v>3.9574730601762129E-2</v>
      </c>
      <c r="AA33">
        <f t="shared" si="30"/>
        <v>3.8774334958361995E-2</v>
      </c>
      <c r="AB33">
        <f>IFERROR(GetUSSBC(C33),NA())</f>
        <v>5.610104987397789E-2</v>
      </c>
      <c r="AC33">
        <f t="shared" si="19"/>
        <v>7.9489339812961052E-4</v>
      </c>
      <c r="AD33">
        <f t="shared" si="20"/>
        <v>1.7332801060556638E-2</v>
      </c>
      <c r="AE33">
        <f t="shared" si="21"/>
        <v>1.9903197051277331E-2</v>
      </c>
      <c r="AF33">
        <f t="shared" si="22"/>
        <v>0.96080388731484612</v>
      </c>
      <c r="AG33">
        <f t="shared" si="23"/>
        <v>1.399775075861591</v>
      </c>
      <c r="AH33">
        <f t="shared" si="24"/>
        <v>3.9585793269761874E-2</v>
      </c>
      <c r="AI33">
        <f t="shared" si="25"/>
        <v>3.8790899871632263E-2</v>
      </c>
      <c r="AJ33">
        <f t="shared" si="28"/>
        <v>7.9491737378264006E-4</v>
      </c>
      <c r="AK33">
        <f t="shared" si="26"/>
        <v>-2.3975653029540897E-8</v>
      </c>
    </row>
    <row r="34" spans="1:37" x14ac:dyDescent="0.25">
      <c r="A34" s="7">
        <f>'Plumbing - Aggregate rates BC'!A26</f>
        <v>37226</v>
      </c>
      <c r="B34" s="10">
        <f>'Plumbing - Aggregate rates BC'!O26</f>
        <v>5.7226014344617306E-2</v>
      </c>
      <c r="C34" s="10">
        <f>'Plumbing - Aggregate rates BC'!P26</f>
        <v>2.6504516715197463E-2</v>
      </c>
      <c r="D34">
        <f>'Plumbing - Aggregate rates BC'!P26/'Plumbing - Aggregate rates BC'!O26</f>
        <v>0.46315503567287114</v>
      </c>
      <c r="E34">
        <f>'Plumbing - Aggregate rates BC'!Q26</f>
        <v>4.4370186008139154E-4</v>
      </c>
      <c r="F34">
        <f>'Plumbing - Aggregate rates BC'!X26</f>
        <v>-9.5421248109925231E-5</v>
      </c>
      <c r="G34">
        <f>'Plumbing - Aggregate rates BC'!T26</f>
        <v>1.7166462668298653E-2</v>
      </c>
      <c r="H34">
        <f>'Plumbing - Aggregate rates BC'!U26</f>
        <v>1.9989290085679314E-2</v>
      </c>
      <c r="I34">
        <f>'Plumbing - Aggregate rates BC'!R26</f>
        <v>0.96084441406278709</v>
      </c>
      <c r="J34">
        <f>'Plumbing - Aggregate rates BC'!S26</f>
        <v>1.340545096937342</v>
      </c>
      <c r="K34">
        <f>'Plumbing - Aggregate rates BC'!V26</f>
        <v>3.9163621993746574E-2</v>
      </c>
      <c r="L34">
        <f>'Plumbing - Aggregate rates BC'!W26</f>
        <v>3.8719920133665188E-2</v>
      </c>
      <c r="M34">
        <f t="shared" si="9"/>
        <v>-0.76969343068036078</v>
      </c>
      <c r="N34">
        <f t="shared" si="27"/>
        <v>-4.0647976434512429</v>
      </c>
      <c r="O34">
        <f t="shared" si="11"/>
        <v>-3.9125586445732172</v>
      </c>
      <c r="P34">
        <f t="shared" si="12"/>
        <v>-3.994278315779367E-2</v>
      </c>
      <c r="Q34">
        <f t="shared" si="13"/>
        <v>0.29307632000591438</v>
      </c>
      <c r="R34">
        <f t="shared" si="14"/>
        <v>-3.240006973417533</v>
      </c>
      <c r="S34">
        <f t="shared" si="15"/>
        <v>-3.2514010792394936</v>
      </c>
      <c r="T34">
        <f t="shared" si="16"/>
        <v>7.8854148050401529E-4</v>
      </c>
      <c r="U34">
        <f t="shared" si="17"/>
        <v>-9.5421248109925231E-5</v>
      </c>
      <c r="V34">
        <f t="shared" si="29"/>
        <v>1.7356901445205346E-2</v>
      </c>
      <c r="W34">
        <f t="shared" si="29"/>
        <v>1.9837316569652041E-2</v>
      </c>
      <c r="X34">
        <f t="shared" si="18"/>
        <v>0.96084441406278709</v>
      </c>
      <c r="Y34">
        <f t="shared" si="30"/>
        <v>1.407153993191941</v>
      </c>
      <c r="Z34">
        <f t="shared" si="30"/>
        <v>3.9598558157306375E-2</v>
      </c>
      <c r="AA34">
        <f t="shared" si="30"/>
        <v>3.881001667680236E-2</v>
      </c>
      <c r="AB34">
        <f>IFERROR(GetUSSBC(C34),NA())</f>
        <v>5.5703390706330527E-2</v>
      </c>
      <c r="AC34">
        <f t="shared" si="19"/>
        <v>8.0195177196567408E-4</v>
      </c>
      <c r="AD34">
        <f t="shared" si="20"/>
        <v>1.7306035924272455E-2</v>
      </c>
      <c r="AE34">
        <f t="shared" si="21"/>
        <v>1.9976726326579004E-2</v>
      </c>
      <c r="AF34">
        <f t="shared" si="22"/>
        <v>0.96084441406278709</v>
      </c>
      <c r="AG34">
        <f t="shared" si="23"/>
        <v>1.3916136870112388</v>
      </c>
      <c r="AH34">
        <f t="shared" si="24"/>
        <v>3.9571600998844221E-2</v>
      </c>
      <c r="AI34">
        <f t="shared" si="25"/>
        <v>3.8769649226878547E-2</v>
      </c>
      <c r="AJ34">
        <f t="shared" si="28"/>
        <v>8.0197627582895834E-4</v>
      </c>
      <c r="AK34">
        <f t="shared" si="26"/>
        <v>-2.4503863284264758E-8</v>
      </c>
    </row>
    <row r="35" spans="1:37" x14ac:dyDescent="0.25">
      <c r="A35" s="7">
        <f>'Plumbing - Aggregate rates BC'!A27</f>
        <v>37257</v>
      </c>
      <c r="B35" s="10">
        <f>'Plumbing - Aggregate rates BC'!O27</f>
        <v>5.6865647783268351E-2</v>
      </c>
      <c r="C35" s="10">
        <f>'Plumbing - Aggregate rates BC'!P27</f>
        <v>2.6624330105915937E-2</v>
      </c>
      <c r="D35">
        <f>'Plumbing - Aggregate rates BC'!P27/'Plumbing - Aggregate rates BC'!O27</f>
        <v>0.46819707756410445</v>
      </c>
      <c r="E35">
        <f>'Plumbing - Aggregate rates BC'!Q27</f>
        <v>-2.9243615952323204E-3</v>
      </c>
      <c r="F35">
        <f>'Plumbing - Aggregate rates BC'!X27</f>
        <v>-1.5950370092688553E-3</v>
      </c>
      <c r="G35">
        <f>'Plumbing - Aggregate rates BC'!T27</f>
        <v>1.7053242566486205E-2</v>
      </c>
      <c r="H35">
        <f>'Plumbing - Aggregate rates BC'!U27</f>
        <v>2.1624767403572987E-2</v>
      </c>
      <c r="I35">
        <f>'Plumbing - Aggregate rates BC'!R27</f>
        <v>0.96234368206571796</v>
      </c>
      <c r="J35">
        <f>'Plumbing - Aggregate rates BC'!S27</f>
        <v>1.3600223964165734</v>
      </c>
      <c r="K35">
        <f>'Plumbing - Aggregate rates BC'!V27</f>
        <v>3.6894078514257994E-2</v>
      </c>
      <c r="L35">
        <f>'Plumbing - Aggregate rates BC'!W27</f>
        <v>3.9818440109490316E-2</v>
      </c>
      <c r="M35">
        <f t="shared" si="9"/>
        <v>-0.75886596579849264</v>
      </c>
      <c r="N35">
        <f t="shared" si="27"/>
        <v>-4.0714149134819433</v>
      </c>
      <c r="O35">
        <f t="shared" si="11"/>
        <v>-3.8339159821261783</v>
      </c>
      <c r="P35">
        <f t="shared" si="12"/>
        <v>-3.8383634253254521E-2</v>
      </c>
      <c r="Q35">
        <f t="shared" si="13"/>
        <v>0.30750116756572821</v>
      </c>
      <c r="R35">
        <f t="shared" si="14"/>
        <v>-3.2997042146813116</v>
      </c>
      <c r="S35">
        <f t="shared" si="15"/>
        <v>-3.2234251546570789</v>
      </c>
      <c r="T35">
        <f t="shared" si="16"/>
        <v>7.9392854682193426E-4</v>
      </c>
      <c r="U35">
        <f t="shared" si="17"/>
        <v>-1.5950370092688553E-3</v>
      </c>
      <c r="V35">
        <f t="shared" si="29"/>
        <v>1.7336461029178414E-2</v>
      </c>
      <c r="W35">
        <f t="shared" si="29"/>
        <v>1.9893172234875831E-2</v>
      </c>
      <c r="X35">
        <f t="shared" si="18"/>
        <v>0.96234368206571796</v>
      </c>
      <c r="Y35">
        <f t="shared" si="30"/>
        <v>1.4008938263812627</v>
      </c>
      <c r="Z35">
        <f t="shared" si="30"/>
        <v>3.9587732667640652E-2</v>
      </c>
      <c r="AA35">
        <f t="shared" si="30"/>
        <v>3.8793804120818717E-2</v>
      </c>
      <c r="AB35">
        <f>IFERROR(GetUSSBC(C35),NA())</f>
        <v>5.5452025141566982E-2</v>
      </c>
      <c r="AC35">
        <f t="shared" si="19"/>
        <v>8.0643841175651043E-4</v>
      </c>
      <c r="AD35">
        <f t="shared" si="20"/>
        <v>1.7289031303394174E-2</v>
      </c>
      <c r="AE35">
        <f t="shared" si="21"/>
        <v>2.0023641877292268E-2</v>
      </c>
      <c r="AF35">
        <f t="shared" si="22"/>
        <v>0.96234368206571796</v>
      </c>
      <c r="AG35">
        <f t="shared" si="23"/>
        <v>1.3864467551079109</v>
      </c>
      <c r="AH35">
        <f t="shared" si="24"/>
        <v>3.9562575503227823E-2</v>
      </c>
      <c r="AI35">
        <f t="shared" si="25"/>
        <v>3.8756137091471313E-2</v>
      </c>
      <c r="AJ35">
        <f t="shared" si="28"/>
        <v>8.0646324802605552E-4</v>
      </c>
      <c r="AK35">
        <f t="shared" si="26"/>
        <v>-2.4836269545093145E-8</v>
      </c>
    </row>
    <row r="36" spans="1:37" x14ac:dyDescent="0.25">
      <c r="A36" s="7">
        <f>'Plumbing - Aggregate rates BC'!A28</f>
        <v>37288</v>
      </c>
      <c r="B36" s="10">
        <f>'Plumbing - Aggregate rates BC'!O28</f>
        <v>5.6791079341596787E-2</v>
      </c>
      <c r="C36" s="10">
        <f>'Plumbing - Aggregate rates BC'!P28</f>
        <v>2.5184022717931472E-2</v>
      </c>
      <c r="D36">
        <f>'Plumbing - Aggregate rates BC'!P28/'Plumbing - Aggregate rates BC'!O28</f>
        <v>0.44345032723273781</v>
      </c>
      <c r="E36">
        <f>'Plumbing - Aggregate rates BC'!Q28</f>
        <v>5.3515703731504072E-3</v>
      </c>
      <c r="F36">
        <f>'Plumbing - Aggregate rates BC'!X28</f>
        <v>6.5069527859043042E-3</v>
      </c>
      <c r="G36">
        <f>'Plumbing - Aggregate rates BC'!T28</f>
        <v>1.7831269883859097E-2</v>
      </c>
      <c r="H36">
        <f>'Plumbing - Aggregate rates BC'!U28</f>
        <v>2.0744375023956457E-2</v>
      </c>
      <c r="I36">
        <f>'Plumbing - Aggregate rates BC'!R28</f>
        <v>0.95607528694352018</v>
      </c>
      <c r="J36">
        <f>'Plumbing - Aggregate rates BC'!S28</f>
        <v>1.4548961424332345</v>
      </c>
      <c r="K36">
        <f>'Plumbing - Aggregate rates BC'!V28</f>
        <v>4.060938401339978E-2</v>
      </c>
      <c r="L36">
        <f>'Plumbing - Aggregate rates BC'!W28</f>
        <v>3.5257813640249366E-2</v>
      </c>
      <c r="M36">
        <f t="shared" si="9"/>
        <v>-0.81316948523518118</v>
      </c>
      <c r="N36">
        <f t="shared" si="27"/>
        <v>-4.0268016278900625</v>
      </c>
      <c r="O36">
        <f t="shared" si="11"/>
        <v>-3.8754801522379387</v>
      </c>
      <c r="P36">
        <f t="shared" si="12"/>
        <v>-4.4918616998543423E-2</v>
      </c>
      <c r="Q36">
        <f t="shared" si="13"/>
        <v>0.37493451830482588</v>
      </c>
      <c r="R36">
        <f t="shared" si="14"/>
        <v>-3.2037561057466744</v>
      </c>
      <c r="S36">
        <f t="shared" si="15"/>
        <v>-3.3450681107344216</v>
      </c>
      <c r="T36">
        <f t="shared" si="16"/>
        <v>7.6687209061399725E-4</v>
      </c>
      <c r="U36">
        <f t="shared" si="17"/>
        <v>6.5069527859043042E-3</v>
      </c>
      <c r="V36">
        <f t="shared" si="29"/>
        <v>1.743921981365118E-2</v>
      </c>
      <c r="W36">
        <f t="shared" si="29"/>
        <v>1.9614611263525528E-2</v>
      </c>
      <c r="X36">
        <f t="shared" si="18"/>
        <v>0.95607528694352018</v>
      </c>
      <c r="Y36">
        <f t="shared" si="30"/>
        <v>1.4325737015704418</v>
      </c>
      <c r="Z36">
        <f t="shared" si="30"/>
        <v>3.9642056096609445E-2</v>
      </c>
      <c r="AA36">
        <f t="shared" si="30"/>
        <v>3.8875184005995447E-2</v>
      </c>
      <c r="AB36">
        <f>IFERROR(GetUSSBC(C36),NA())</f>
        <v>5.8647525478154411E-2</v>
      </c>
      <c r="AC36">
        <f t="shared" si="19"/>
        <v>7.508001429185826E-4</v>
      </c>
      <c r="AD36">
        <f t="shared" si="20"/>
        <v>1.7500374922874106E-2</v>
      </c>
      <c r="AE36">
        <f t="shared" si="21"/>
        <v>1.9451451651000633E-2</v>
      </c>
      <c r="AF36">
        <f t="shared" si="22"/>
        <v>0.95607528694352018</v>
      </c>
      <c r="AG36">
        <f t="shared" si="23"/>
        <v>1.4516757762048582</v>
      </c>
      <c r="AH36">
        <f t="shared" si="24"/>
        <v>3.9674269161834266E-2</v>
      </c>
      <c r="AI36">
        <f t="shared" si="25"/>
        <v>3.8923469018915684E-2</v>
      </c>
      <c r="AJ36">
        <f t="shared" si="28"/>
        <v>7.5082105300979679E-4</v>
      </c>
      <c r="AK36">
        <f t="shared" si="26"/>
        <v>-2.0910091214185363E-8</v>
      </c>
    </row>
    <row r="37" spans="1:37" x14ac:dyDescent="0.25">
      <c r="A37" s="7">
        <f>'Plumbing - Aggregate rates BC'!A29</f>
        <v>37316</v>
      </c>
      <c r="B37" s="10">
        <f>'Plumbing - Aggregate rates BC'!O29</f>
        <v>5.7474685252732194E-2</v>
      </c>
      <c r="C37" s="10">
        <f>'Plumbing - Aggregate rates BC'!P29</f>
        <v>2.6570931699270793E-2</v>
      </c>
      <c r="D37">
        <f>'Plumbing - Aggregate rates BC'!P29/'Plumbing - Aggregate rates BC'!O29</f>
        <v>0.46230669350220899</v>
      </c>
      <c r="E37">
        <f>'Plumbing - Aggregate rates BC'!Q29</f>
        <v>-1.1890524220030004E-3</v>
      </c>
      <c r="F37">
        <f>'Plumbing - Aggregate rates BC'!X29</f>
        <v>-1.7370527272460752E-3</v>
      </c>
      <c r="G37">
        <f>'Plumbing - Aggregate rates BC'!T29</f>
        <v>1.660775488609963E-2</v>
      </c>
      <c r="H37">
        <f>'Plumbing - Aggregate rates BC'!U29</f>
        <v>1.9805092738132662E-2</v>
      </c>
      <c r="I37">
        <f>'Plumbing - Aggregate rates BC'!R29</f>
        <v>0.95773148182145296</v>
      </c>
      <c r="J37">
        <f>'Plumbing - Aggregate rates BC'!S29</f>
        <v>1.3025280898876404</v>
      </c>
      <c r="K37">
        <f>'Plumbing - Aggregate rates BC'!V29</f>
        <v>3.800128583575868E-2</v>
      </c>
      <c r="L37">
        <f>'Plumbing - Aggregate rates BC'!W29</f>
        <v>3.9190338257761678E-2</v>
      </c>
      <c r="M37">
        <f t="shared" si="9"/>
        <v>-0.77152676939450526</v>
      </c>
      <c r="N37">
        <f t="shared" si="27"/>
        <v>-4.0978855308925164</v>
      </c>
      <c r="O37">
        <f t="shared" si="11"/>
        <v>-3.9218161653576114</v>
      </c>
      <c r="P37">
        <f t="shared" si="12"/>
        <v>-4.3187830674231348E-2</v>
      </c>
      <c r="Q37">
        <f t="shared" si="13"/>
        <v>0.26430706054538461</v>
      </c>
      <c r="R37">
        <f t="shared" si="14"/>
        <v>-3.2701352820451128</v>
      </c>
      <c r="S37">
        <f t="shared" si="15"/>
        <v>-3.2393250355814698</v>
      </c>
      <c r="T37">
        <f t="shared" si="16"/>
        <v>7.8762894869835454E-4</v>
      </c>
      <c r="U37">
        <f t="shared" si="17"/>
        <v>-1.7370527272460752E-3</v>
      </c>
      <c r="V37">
        <f t="shared" si="29"/>
        <v>1.7360364862589042E-2</v>
      </c>
      <c r="W37">
        <f t="shared" si="29"/>
        <v>1.9827874459252191E-2</v>
      </c>
      <c r="X37">
        <f t="shared" si="18"/>
        <v>0.95773148182145296</v>
      </c>
      <c r="Y37">
        <f t="shared" si="30"/>
        <v>1.4082167493349489</v>
      </c>
      <c r="Z37">
        <f t="shared" si="30"/>
        <v>3.9600391454607718E-2</v>
      </c>
      <c r="AA37">
        <f t="shared" si="30"/>
        <v>3.8812762505909364E-2</v>
      </c>
      <c r="AB37">
        <f>IFERROR(GetUSSBC(C37),NA())</f>
        <v>5.5563748311251396E-2</v>
      </c>
      <c r="AC37">
        <f t="shared" si="19"/>
        <v>8.0444185700376258E-4</v>
      </c>
      <c r="AD37">
        <f t="shared" si="20"/>
        <v>1.7296597536455235E-2</v>
      </c>
      <c r="AE37">
        <f t="shared" si="21"/>
        <v>2.0002747441915349E-2</v>
      </c>
      <c r="AF37">
        <f t="shared" si="22"/>
        <v>0.95773148182145296</v>
      </c>
      <c r="AG37">
        <f t="shared" si="23"/>
        <v>1.3887440435693217</v>
      </c>
      <c r="AH37">
        <f t="shared" si="24"/>
        <v>3.9566592253272574E-2</v>
      </c>
      <c r="AI37">
        <f t="shared" si="25"/>
        <v>3.8762150396268812E-2</v>
      </c>
      <c r="AJ37">
        <f t="shared" si="28"/>
        <v>8.0446653476629298E-4</v>
      </c>
      <c r="AK37">
        <f t="shared" si="26"/>
        <v>-2.4677762530396323E-8</v>
      </c>
    </row>
    <row r="38" spans="1:37" x14ac:dyDescent="0.25">
      <c r="A38" s="7">
        <f>'Plumbing - Aggregate rates BC'!A30</f>
        <v>37347</v>
      </c>
      <c r="B38" s="10">
        <f>'Plumbing - Aggregate rates BC'!O30</f>
        <v>5.9416134047331148E-2</v>
      </c>
      <c r="C38" s="10">
        <f>'Plumbing - Aggregate rates BC'!P30</f>
        <v>2.522623588362875E-2</v>
      </c>
      <c r="D38">
        <f>'Plumbing - Aggregate rates BC'!P30/'Plumbing - Aggregate rates BC'!O30</f>
        <v>0.42456878570277595</v>
      </c>
      <c r="E38">
        <f>'Plumbing - Aggregate rates BC'!Q30</f>
        <v>1.6888033720696839E-3</v>
      </c>
      <c r="F38">
        <f>'Plumbing - Aggregate rates BC'!X30</f>
        <v>2.4233167128075958E-4</v>
      </c>
      <c r="G38">
        <f>'Plumbing - Aggregate rates BC'!T30</f>
        <v>1.7761648649270736E-2</v>
      </c>
      <c r="H38">
        <f>'Plumbing - Aggregate rates BC'!U30</f>
        <v>2.0830616018475183E-2</v>
      </c>
      <c r="I38">
        <f>'Plumbing - Aggregate rates BC'!R30</f>
        <v>0.95747322333720231</v>
      </c>
      <c r="J38">
        <f>'Plumbing - Aggregate rates BC'!S30</f>
        <v>1.4776163652534835</v>
      </c>
      <c r="K38">
        <f>'Plumbing - Aggregate rates BC'!V30</f>
        <v>3.9603823340093158E-2</v>
      </c>
      <c r="L38">
        <f>'Plumbing - Aggregate rates BC'!W30</f>
        <v>3.7915019968023475E-2</v>
      </c>
      <c r="M38">
        <f t="shared" si="9"/>
        <v>-0.85668124701075221</v>
      </c>
      <c r="N38">
        <f t="shared" si="27"/>
        <v>-4.0307137163756606</v>
      </c>
      <c r="O38">
        <f t="shared" si="11"/>
        <v>-3.8713314505279595</v>
      </c>
      <c r="P38">
        <f t="shared" si="12"/>
        <v>-4.3457523501447548E-2</v>
      </c>
      <c r="Q38">
        <f t="shared" si="13"/>
        <v>0.39043022540563882</v>
      </c>
      <c r="R38">
        <f t="shared" si="14"/>
        <v>-3.2288296163900045</v>
      </c>
      <c r="S38">
        <f t="shared" si="15"/>
        <v>-3.272407940177037</v>
      </c>
      <c r="T38">
        <f t="shared" si="16"/>
        <v>7.4512318392629118E-4</v>
      </c>
      <c r="U38">
        <f t="shared" si="17"/>
        <v>2.4233167128075958E-4</v>
      </c>
      <c r="V38">
        <f t="shared" si="29"/>
        <v>1.7521996682759909E-2</v>
      </c>
      <c r="W38">
        <f t="shared" si="29"/>
        <v>1.9394226340992984E-2</v>
      </c>
      <c r="X38">
        <f t="shared" si="18"/>
        <v>0.95747322333720231</v>
      </c>
      <c r="Y38">
        <f t="shared" si="30"/>
        <v>1.4584740529692546</v>
      </c>
      <c r="Z38">
        <f t="shared" si="30"/>
        <v>3.9685637601306056E-2</v>
      </c>
      <c r="AA38">
        <f t="shared" si="30"/>
        <v>3.8940514417379765E-2</v>
      </c>
      <c r="AB38">
        <f>IFERROR(GetUSSBC(C38),NA())</f>
        <v>5.8548174779862155E-2</v>
      </c>
      <c r="AC38">
        <f t="shared" si="19"/>
        <v>7.524856886025888E-4</v>
      </c>
      <c r="AD38">
        <f t="shared" si="20"/>
        <v>1.7493957262921408E-2</v>
      </c>
      <c r="AE38">
        <f t="shared" si="21"/>
        <v>1.9468483087951995E-2</v>
      </c>
      <c r="AF38">
        <f t="shared" si="22"/>
        <v>0.95747322333720231</v>
      </c>
      <c r="AG38">
        <f t="shared" si="23"/>
        <v>1.4496624412946801</v>
      </c>
      <c r="AH38">
        <f t="shared" si="24"/>
        <v>3.9670892764011839E-2</v>
      </c>
      <c r="AI38">
        <f t="shared" si="25"/>
        <v>3.891840707540925E-2</v>
      </c>
      <c r="AJ38">
        <f t="shared" si="28"/>
        <v>7.5250670527891709E-4</v>
      </c>
      <c r="AK38">
        <f t="shared" si="26"/>
        <v>-2.1016676328292419E-8</v>
      </c>
    </row>
    <row r="39" spans="1:37" x14ac:dyDescent="0.25">
      <c r="A39" s="7">
        <f>'Plumbing - Aggregate rates BC'!A31</f>
        <v>37377</v>
      </c>
      <c r="B39" s="10">
        <f>'Plumbing - Aggregate rates BC'!O31</f>
        <v>5.7948916088258424E-2</v>
      </c>
      <c r="C39" s="10">
        <f>'Plumbing - Aggregate rates BC'!P31</f>
        <v>2.6021971452058888E-2</v>
      </c>
      <c r="D39">
        <f>'Plumbing - Aggregate rates BC'!P31/'Plumbing - Aggregate rates BC'!O31</f>
        <v>0.4490501843455782</v>
      </c>
      <c r="E39">
        <f>'Plumbing - Aggregate rates BC'!Q31</f>
        <v>1.47175678010019E-3</v>
      </c>
      <c r="F39">
        <f>'Plumbing - Aggregate rates BC'!X31</f>
        <v>3.1000690536708638E-3</v>
      </c>
      <c r="G39">
        <f>'Plumbing - Aggregate rates BC'!T31</f>
        <v>1.7609416242096863E-2</v>
      </c>
      <c r="H39">
        <f>'Plumbing - Aggregate rates BC'!U31</f>
        <v>2.0364004665152539E-2</v>
      </c>
      <c r="I39">
        <f>'Plumbing - Aggregate rates BC'!R31</f>
        <v>0.95451116530808044</v>
      </c>
      <c r="J39">
        <f>'Plumbing - Aggregate rates BC'!S31</f>
        <v>1.4350947731188972</v>
      </c>
      <c r="K39">
        <f>'Plumbing - Aggregate rates BC'!V31</f>
        <v>4.0566591812057351E-2</v>
      </c>
      <c r="L39">
        <f>'Plumbing - Aggregate rates BC'!W31</f>
        <v>3.9094835031957161E-2</v>
      </c>
      <c r="M39">
        <f t="shared" si="9"/>
        <v>-0.8006206283417614</v>
      </c>
      <c r="N39">
        <f t="shared" si="27"/>
        <v>-4.0393215062513601</v>
      </c>
      <c r="O39">
        <f t="shared" si="11"/>
        <v>-3.8939864138538525</v>
      </c>
      <c r="P39">
        <f t="shared" si="12"/>
        <v>-4.6555938338306881E-2</v>
      </c>
      <c r="Q39">
        <f t="shared" si="13"/>
        <v>0.3612308910160707</v>
      </c>
      <c r="R39">
        <f t="shared" si="14"/>
        <v>-3.2048104128830195</v>
      </c>
      <c r="S39">
        <f t="shared" si="15"/>
        <v>-3.241764917085693</v>
      </c>
      <c r="T39">
        <f t="shared" si="16"/>
        <v>7.7313303041706694E-4</v>
      </c>
      <c r="U39">
        <f t="shared" si="17"/>
        <v>3.1000690536708638E-3</v>
      </c>
      <c r="V39">
        <f t="shared" si="29"/>
        <v>1.741541957583493E-2</v>
      </c>
      <c r="W39">
        <f t="shared" si="29"/>
        <v>1.9678634630660455E-2</v>
      </c>
      <c r="X39">
        <f t="shared" si="18"/>
        <v>0.95451116530808044</v>
      </c>
      <c r="Y39">
        <f t="shared" si="30"/>
        <v>1.4251898181660332</v>
      </c>
      <c r="Z39">
        <f t="shared" si="30"/>
        <v>3.9629496019873353E-2</v>
      </c>
      <c r="AA39">
        <f t="shared" si="30"/>
        <v>3.8856362989456286E-2</v>
      </c>
      <c r="AB39">
        <f>IFERROR(GetUSSBC(C39),NA())</f>
        <v>5.6741369608789671E-2</v>
      </c>
      <c r="AC39">
        <f t="shared" si="19"/>
        <v>7.8362801253584191E-4</v>
      </c>
      <c r="AD39">
        <f t="shared" si="20"/>
        <v>1.7375553246327852E-2</v>
      </c>
      <c r="AE39">
        <f t="shared" si="21"/>
        <v>1.9786542486326584E-2</v>
      </c>
      <c r="AF39">
        <f t="shared" si="22"/>
        <v>0.95451116530808044</v>
      </c>
      <c r="AG39">
        <f t="shared" si="23"/>
        <v>1.4128843080788833</v>
      </c>
      <c r="AH39">
        <f t="shared" si="24"/>
        <v>3.9608427835440434E-2</v>
      </c>
      <c r="AI39">
        <f t="shared" si="25"/>
        <v>3.8824799822904592E-2</v>
      </c>
      <c r="AJ39">
        <f t="shared" si="28"/>
        <v>7.8365119360733525E-4</v>
      </c>
      <c r="AK39">
        <f t="shared" si="26"/>
        <v>-2.3181071493339617E-8</v>
      </c>
    </row>
    <row r="40" spans="1:37" x14ac:dyDescent="0.25">
      <c r="A40" s="7">
        <f>'Plumbing - Aggregate rates BC'!A32</f>
        <v>37408</v>
      </c>
      <c r="B40" s="10">
        <f>'Plumbing - Aggregate rates BC'!O32</f>
        <v>5.7959504999723771E-2</v>
      </c>
      <c r="C40" s="10">
        <f>'Plumbing - Aggregate rates BC'!P32</f>
        <v>2.4329097630700611E-2</v>
      </c>
      <c r="D40">
        <f>'Plumbing - Aggregate rates BC'!P32/'Plumbing - Aggregate rates BC'!O32</f>
        <v>0.41976027281144934</v>
      </c>
      <c r="E40">
        <f>'Plumbing - Aggregate rates BC'!Q32</f>
        <v>-8.9693524127557988E-4</v>
      </c>
      <c r="F40">
        <f>'Plumbing - Aggregate rates BC'!X32</f>
        <v>-1.2523894271966251E-3</v>
      </c>
      <c r="G40">
        <f>'Plumbing - Aggregate rates BC'!T32</f>
        <v>1.7250239693192712E-2</v>
      </c>
      <c r="H40">
        <f>'Plumbing - Aggregate rates BC'!U32</f>
        <v>1.9873441994247364E-2</v>
      </c>
      <c r="I40">
        <f>'Plumbing - Aggregate rates BC'!R32</f>
        <v>0.95572334420701532</v>
      </c>
      <c r="J40">
        <f>'Plumbing - Aggregate rates BC'!S32</f>
        <v>1.4887726853275915</v>
      </c>
      <c r="K40">
        <f>'Plumbing - Aggregate rates BC'!V32</f>
        <v>3.9099477017759315E-2</v>
      </c>
      <c r="L40">
        <f>'Plumbing - Aggregate rates BC'!W32</f>
        <v>3.99964122590349E-2</v>
      </c>
      <c r="M40">
        <f t="shared" si="9"/>
        <v>-0.86807150968143776</v>
      </c>
      <c r="N40">
        <f t="shared" si="27"/>
        <v>-4.0599292403437577</v>
      </c>
      <c r="O40">
        <f t="shared" si="11"/>
        <v>-3.9183710117409638</v>
      </c>
      <c r="P40">
        <f t="shared" si="12"/>
        <v>-4.5286796716580695E-2</v>
      </c>
      <c r="Q40">
        <f t="shared" si="13"/>
        <v>0.39795207940677207</v>
      </c>
      <c r="R40">
        <f t="shared" si="14"/>
        <v>-3.2416461875851468</v>
      </c>
      <c r="S40">
        <f t="shared" si="15"/>
        <v>-3.2189655224150329</v>
      </c>
      <c r="T40">
        <f t="shared" si="16"/>
        <v>7.3941966471281068E-4</v>
      </c>
      <c r="U40">
        <f t="shared" si="17"/>
        <v>-1.2523894271966251E-3</v>
      </c>
      <c r="V40">
        <f t="shared" si="29"/>
        <v>1.7543730356101513E-2</v>
      </c>
      <c r="W40">
        <f t="shared" si="29"/>
        <v>1.933694530286164E-2</v>
      </c>
      <c r="X40">
        <f t="shared" si="18"/>
        <v>0.95572334420701532</v>
      </c>
      <c r="Y40">
        <f t="shared" si="30"/>
        <v>1.4653310934211521</v>
      </c>
      <c r="Z40">
        <f t="shared" si="30"/>
        <v>3.9697054031486753E-2</v>
      </c>
      <c r="AA40">
        <f t="shared" si="30"/>
        <v>3.8957634366773942E-2</v>
      </c>
      <c r="AB40">
        <f>IFERROR(GetUSSBC(C40),NA())</f>
        <v>6.0741429273039091E-2</v>
      </c>
      <c r="AC40">
        <f t="shared" si="19"/>
        <v>7.1589974185470862E-4</v>
      </c>
      <c r="AD40">
        <f t="shared" si="20"/>
        <v>1.7633468609468735E-2</v>
      </c>
      <c r="AE40">
        <f t="shared" si="21"/>
        <v>1.9102956849041595E-2</v>
      </c>
      <c r="AF40">
        <f t="shared" si="22"/>
        <v>0.95572334420701532</v>
      </c>
      <c r="AG40">
        <f t="shared" si="23"/>
        <v>1.493895205407364</v>
      </c>
      <c r="AH40">
        <f t="shared" si="24"/>
        <v>3.9744077735565181E-2</v>
      </c>
      <c r="AI40">
        <f t="shared" si="25"/>
        <v>3.9028177993710472E-2</v>
      </c>
      <c r="AJ40">
        <f t="shared" si="28"/>
        <v>7.1591833120875602E-4</v>
      </c>
      <c r="AK40">
        <f t="shared" si="26"/>
        <v>-1.8589354047401918E-8</v>
      </c>
    </row>
    <row r="41" spans="1:37" x14ac:dyDescent="0.25">
      <c r="A41" s="7">
        <f>'Plumbing - Aggregate rates BC'!A33</f>
        <v>37438</v>
      </c>
      <c r="B41" s="10">
        <f>'Plumbing - Aggregate rates BC'!O33</f>
        <v>5.7940788519574869E-2</v>
      </c>
      <c r="C41" s="10">
        <f>'Plumbing - Aggregate rates BC'!P33</f>
        <v>2.5456694444860036E-2</v>
      </c>
      <c r="D41">
        <f>'Plumbing - Aggregate rates BC'!P33/'Plumbing - Aggregate rates BC'!O33</f>
        <v>0.43935705908212969</v>
      </c>
      <c r="E41">
        <f>'Plumbing - Aggregate rates BC'!Q33</f>
        <v>-3.4528479089553062E-5</v>
      </c>
      <c r="F41">
        <f>'Plumbing - Aggregate rates BC'!X33</f>
        <v>7.1839607081332693E-4</v>
      </c>
      <c r="G41">
        <f>'Plumbing - Aggregate rates BC'!T33</f>
        <v>1.981961235847246E-2</v>
      </c>
      <c r="H41">
        <f>'Plumbing - Aggregate rates BC'!U33</f>
        <v>2.0257148340049894E-2</v>
      </c>
      <c r="I41">
        <f>'Plumbing - Aggregate rates BC'!R33</f>
        <v>0.95500428844758201</v>
      </c>
      <c r="J41">
        <f>'Plumbing - Aggregate rates BC'!S33</f>
        <v>1.4831031442844549</v>
      </c>
      <c r="K41">
        <f>'Plumbing - Aggregate rates BC'!V33</f>
        <v>3.9452240207723331E-2</v>
      </c>
      <c r="L41">
        <f>'Plumbing - Aggregate rates BC'!W33</f>
        <v>3.9486768686812883E-2</v>
      </c>
      <c r="M41">
        <f t="shared" si="9"/>
        <v>-0.82244285006538831</v>
      </c>
      <c r="N41">
        <f t="shared" si="27"/>
        <v>-3.9210833083708279</v>
      </c>
      <c r="O41">
        <f t="shared" si="11"/>
        <v>-3.8992475432740914</v>
      </c>
      <c r="P41">
        <f t="shared" si="12"/>
        <v>-4.6039447990460884E-2</v>
      </c>
      <c r="Q41">
        <f t="shared" si="13"/>
        <v>0.39413661183935667</v>
      </c>
      <c r="R41">
        <f t="shared" si="14"/>
        <v>-3.2326644473019264</v>
      </c>
      <c r="S41">
        <f t="shared" si="15"/>
        <v>-3.2317896331441318</v>
      </c>
      <c r="T41">
        <f t="shared" si="16"/>
        <v>7.6224207637864277E-4</v>
      </c>
      <c r="U41">
        <f t="shared" si="17"/>
        <v>7.1839607081332693E-4</v>
      </c>
      <c r="V41">
        <f t="shared" si="29"/>
        <v>1.7456828629996968E-2</v>
      </c>
      <c r="W41">
        <f t="shared" si="29"/>
        <v>1.9567433097898192E-2</v>
      </c>
      <c r="X41">
        <f t="shared" si="18"/>
        <v>0.95500428844758201</v>
      </c>
      <c r="Y41">
        <f t="shared" si="30"/>
        <v>1.4380548196203995</v>
      </c>
      <c r="Z41">
        <f t="shared" si="30"/>
        <v>3.9651340310402801E-2</v>
      </c>
      <c r="AA41">
        <f t="shared" si="30"/>
        <v>3.8889098234024158E-2</v>
      </c>
      <c r="AB41">
        <f>IFERROR(GetUSSBC(C41),NA())</f>
        <v>5.8012152407318343E-2</v>
      </c>
      <c r="AC41">
        <f t="shared" si="19"/>
        <v>7.6162729489533815E-4</v>
      </c>
      <c r="AD41">
        <f t="shared" si="20"/>
        <v>1.7459167293945289E-2</v>
      </c>
      <c r="AE41">
        <f t="shared" si="21"/>
        <v>1.9561179383399029E-2</v>
      </c>
      <c r="AF41">
        <f t="shared" si="22"/>
        <v>0.95500428844758201</v>
      </c>
      <c r="AG41">
        <f t="shared" si="23"/>
        <v>1.4387839373140139</v>
      </c>
      <c r="AH41">
        <f t="shared" si="24"/>
        <v>3.9652572825277323E-2</v>
      </c>
      <c r="AI41">
        <f t="shared" si="25"/>
        <v>3.8890945530381985E-2</v>
      </c>
      <c r="AJ41">
        <f t="shared" si="28"/>
        <v>7.6164892833595961E-4</v>
      </c>
      <c r="AK41">
        <f t="shared" si="26"/>
        <v>-2.1633440621467333E-8</v>
      </c>
    </row>
    <row r="42" spans="1:37" x14ac:dyDescent="0.25">
      <c r="A42" s="7">
        <f>'Plumbing - Aggregate rates BC'!A34</f>
        <v>37469</v>
      </c>
      <c r="B42" s="10">
        <f>'Plumbing - Aggregate rates BC'!O34</f>
        <v>5.7265411112413712E-2</v>
      </c>
      <c r="C42" s="10">
        <f>'Plumbing - Aggregate rates BC'!P34</f>
        <v>2.5546271291676328E-2</v>
      </c>
      <c r="D42">
        <f>'Plumbing - Aggregate rates BC'!P34/'Plumbing - Aggregate rates BC'!O34</f>
        <v>0.4461029929834649</v>
      </c>
      <c r="E42">
        <f>'Plumbing - Aggregate rates BC'!Q34</f>
        <v>1.4226224594794308E-3</v>
      </c>
      <c r="F42">
        <f>'Plumbing - Aggregate rates BC'!X34</f>
        <v>2.221195927074399E-3</v>
      </c>
      <c r="G42">
        <f>'Plumbing - Aggregate rates BC'!T34</f>
        <v>1.6919486581096849E-2</v>
      </c>
      <c r="H42">
        <f>'Plumbing - Aggregate rates BC'!U34</f>
        <v>2.0089971135540133E-2</v>
      </c>
      <c r="I42">
        <f>'Plumbing - Aggregate rates BC'!R34</f>
        <v>0.95288394718554548</v>
      </c>
      <c r="J42">
        <f>'Plumbing - Aggregate rates BC'!S34</f>
        <v>1.4187408491947291</v>
      </c>
      <c r="K42">
        <f>'Plumbing - Aggregate rates BC'!V34</f>
        <v>3.8983998950297992E-2</v>
      </c>
      <c r="L42">
        <f>'Plumbing - Aggregate rates BC'!W34</f>
        <v>3.756137649081856E-2</v>
      </c>
      <c r="M42">
        <f t="shared" si="9"/>
        <v>-0.80720542764947667</v>
      </c>
      <c r="N42">
        <f t="shared" si="27"/>
        <v>-4.0792892691712508</v>
      </c>
      <c r="O42">
        <f t="shared" si="11"/>
        <v>-3.9075345369139103</v>
      </c>
      <c r="P42">
        <f t="shared" si="12"/>
        <v>-4.8262159043852518E-2</v>
      </c>
      <c r="Q42">
        <f t="shared" si="13"/>
        <v>0.34976975231997615</v>
      </c>
      <c r="R42">
        <f t="shared" si="14"/>
        <v>-3.2446040003674153</v>
      </c>
      <c r="S42">
        <f t="shared" si="15"/>
        <v>-3.2817789775282171</v>
      </c>
      <c r="T42">
        <f t="shared" si="16"/>
        <v>7.6984834889211318E-4</v>
      </c>
      <c r="U42">
        <f t="shared" si="17"/>
        <v>2.221195927074399E-3</v>
      </c>
      <c r="V42">
        <f t="shared" si="29"/>
        <v>1.7427904292934109E-2</v>
      </c>
      <c r="W42">
        <f t="shared" si="29"/>
        <v>1.9645013442241385E-2</v>
      </c>
      <c r="X42">
        <f t="shared" si="18"/>
        <v>0.95288394718554548</v>
      </c>
      <c r="Y42">
        <f t="shared" si="30"/>
        <v>1.4290596272911706</v>
      </c>
      <c r="Z42">
        <f t="shared" si="30"/>
        <v>3.9636086210302617E-2</v>
      </c>
      <c r="AA42">
        <f t="shared" si="30"/>
        <v>3.8866237861410503E-2</v>
      </c>
      <c r="AB42">
        <f>IFERROR(GetUSSBC(C42),NA())</f>
        <v>5.7806667704135173E-2</v>
      </c>
      <c r="AC42">
        <f t="shared" si="19"/>
        <v>7.6515325712532556E-4</v>
      </c>
      <c r="AD42">
        <f t="shared" si="20"/>
        <v>1.7445756032276279E-2</v>
      </c>
      <c r="AE42">
        <f t="shared" si="21"/>
        <v>1.9597080375438117E-2</v>
      </c>
      <c r="AF42">
        <f t="shared" si="22"/>
        <v>0.95288394718554548</v>
      </c>
      <c r="AG42">
        <f t="shared" si="23"/>
        <v>1.4346064413893298</v>
      </c>
      <c r="AH42">
        <f t="shared" si="24"/>
        <v>3.9645503144853114E-2</v>
      </c>
      <c r="AI42">
        <f t="shared" si="25"/>
        <v>3.8880349887727789E-2</v>
      </c>
      <c r="AJ42">
        <f t="shared" si="28"/>
        <v>7.6517513828800788E-4</v>
      </c>
      <c r="AK42">
        <f t="shared" si="26"/>
        <v>-2.1881162682322111E-8</v>
      </c>
    </row>
    <row r="43" spans="1:37" x14ac:dyDescent="0.25">
      <c r="A43" s="7">
        <f>'Plumbing - Aggregate rates BC'!A35</f>
        <v>37500</v>
      </c>
      <c r="B43" s="10">
        <f>'Plumbing - Aggregate rates BC'!O35</f>
        <v>5.6687254814397507E-2</v>
      </c>
      <c r="C43" s="10">
        <f>'Plumbing - Aggregate rates BC'!P35</f>
        <v>2.4644379358646881E-2</v>
      </c>
      <c r="D43">
        <f>'Plumbing - Aggregate rates BC'!P35/'Plumbing - Aggregate rates BC'!O35</f>
        <v>0.4347428613245824</v>
      </c>
      <c r="E43">
        <f>'Plumbing - Aggregate rates BC'!Q35</f>
        <v>3.7514912867477189E-3</v>
      </c>
      <c r="F43">
        <f>'Plumbing - Aggregate rates BC'!X35</f>
        <v>4.7693939504773047E-3</v>
      </c>
      <c r="G43">
        <f>'Plumbing - Aggregate rates BC'!T35</f>
        <v>1.7610149836032839E-2</v>
      </c>
      <c r="H43">
        <f>'Plumbing - Aggregate rates BC'!U35</f>
        <v>2.0198296584721488E-2</v>
      </c>
      <c r="I43">
        <f>'Plumbing - Aggregate rates BC'!R35</f>
        <v>0.94834015527814597</v>
      </c>
      <c r="J43">
        <f>'Plumbing - Aggregate rates BC'!S35</f>
        <v>1.4778115501519757</v>
      </c>
      <c r="K43">
        <f>'Plumbing - Aggregate rates BC'!V35</f>
        <v>3.9259632160762434E-2</v>
      </c>
      <c r="L43">
        <f>'Plumbing - Aggregate rates BC'!W35</f>
        <v>3.5508140874014715E-2</v>
      </c>
      <c r="M43">
        <f t="shared" si="9"/>
        <v>-0.83300054606753171</v>
      </c>
      <c r="N43">
        <f t="shared" si="27"/>
        <v>-4.039279847933682</v>
      </c>
      <c r="O43">
        <f t="shared" si="11"/>
        <v>-3.9021570056197756</v>
      </c>
      <c r="P43">
        <f t="shared" si="12"/>
        <v>-5.3042027500772707E-2</v>
      </c>
      <c r="Q43">
        <f t="shared" si="13"/>
        <v>0.39056231111665113</v>
      </c>
      <c r="R43">
        <f t="shared" si="14"/>
        <v>-3.2375584594909483</v>
      </c>
      <c r="S43">
        <f t="shared" si="15"/>
        <v>-3.3379932883958889</v>
      </c>
      <c r="T43">
        <f t="shared" si="16"/>
        <v>7.5696740438777749E-4</v>
      </c>
      <c r="U43">
        <f t="shared" si="17"/>
        <v>4.7693939504773047E-3</v>
      </c>
      <c r="V43">
        <f t="shared" si="29"/>
        <v>1.747689785602816E-2</v>
      </c>
      <c r="W43">
        <f t="shared" si="29"/>
        <v>1.9513859030768917E-2</v>
      </c>
      <c r="X43">
        <f t="shared" si="18"/>
        <v>0.94834015527814597</v>
      </c>
      <c r="Y43">
        <f t="shared" si="30"/>
        <v>1.4443205882577279</v>
      </c>
      <c r="Z43">
        <f t="shared" si="30"/>
        <v>3.9661913004885675E-2</v>
      </c>
      <c r="AA43">
        <f t="shared" si="30"/>
        <v>3.8904945600497898E-2</v>
      </c>
      <c r="AB43">
        <f>IFERROR(GetUSSBC(C43),NA())</f>
        <v>5.9950612019747496E-2</v>
      </c>
      <c r="AC43">
        <f t="shared" si="19"/>
        <v>7.2894287469895541E-4</v>
      </c>
      <c r="AD43">
        <f t="shared" si="20"/>
        <v>1.7583681010100976E-2</v>
      </c>
      <c r="AE43">
        <f t="shared" si="21"/>
        <v>1.9232276330318605E-2</v>
      </c>
      <c r="AF43">
        <f t="shared" si="22"/>
        <v>0.94834015527814597</v>
      </c>
      <c r="AG43">
        <f t="shared" si="23"/>
        <v>1.4779974799767694</v>
      </c>
      <c r="AH43">
        <f t="shared" si="24"/>
        <v>3.971801131486033E-2</v>
      </c>
      <c r="AI43">
        <f t="shared" si="25"/>
        <v>3.8989068440161374E-2</v>
      </c>
      <c r="AJ43">
        <f t="shared" si="28"/>
        <v>7.2896231874445075E-4</v>
      </c>
      <c r="AK43">
        <f t="shared" si="26"/>
        <v>-1.9444045495334468E-8</v>
      </c>
    </row>
    <row r="44" spans="1:37" x14ac:dyDescent="0.25">
      <c r="A44" s="7">
        <f>'Plumbing - Aggregate rates BC'!A36</f>
        <v>37530</v>
      </c>
      <c r="B44" s="10">
        <f>'Plumbing - Aggregate rates BC'!O36</f>
        <v>5.7165468120978565E-2</v>
      </c>
      <c r="C44" s="10">
        <f>'Plumbing - Aggregate rates BC'!P36</f>
        <v>2.65889909627306E-2</v>
      </c>
      <c r="D44">
        <f>'Plumbing - Aggregate rates BC'!P36/'Plumbing - Aggregate rates BC'!O36</f>
        <v>0.46512329622597776</v>
      </c>
      <c r="E44">
        <f>'Plumbing - Aggregate rates BC'!Q36</f>
        <v>-1.6351432124380809E-3</v>
      </c>
      <c r="F44">
        <f>'Plumbing - Aggregate rates BC'!X36</f>
        <v>-3.0225342675270573E-3</v>
      </c>
      <c r="G44">
        <f>'Plumbing - Aggregate rates BC'!T36</f>
        <v>1.6926264098826058E-2</v>
      </c>
      <c r="H44">
        <f>'Plumbing - Aggregate rates BC'!U36</f>
        <v>1.9573390623801121E-2</v>
      </c>
      <c r="I44">
        <f>'Plumbing - Aggregate rates BC'!R36</f>
        <v>0.951258320682004</v>
      </c>
      <c r="J44">
        <f>'Plumbing - Aggregate rates BC'!S36</f>
        <v>1.3514044943820225</v>
      </c>
      <c r="K44">
        <f>'Plumbing - Aggregate rates BC'!V36</f>
        <v>3.8061736961793984E-2</v>
      </c>
      <c r="L44">
        <f>'Plumbing - Aggregate rates BC'!W36</f>
        <v>3.969688017423207E-2</v>
      </c>
      <c r="M44">
        <f t="shared" si="9"/>
        <v>-0.76545275536752522</v>
      </c>
      <c r="N44">
        <f t="shared" si="27"/>
        <v>-4.0788887747113174</v>
      </c>
      <c r="O44">
        <f t="shared" si="11"/>
        <v>-3.9335842563829542</v>
      </c>
      <c r="P44">
        <f t="shared" si="12"/>
        <v>-4.9969622741207788E-2</v>
      </c>
      <c r="Q44">
        <f t="shared" si="13"/>
        <v>0.30114441785337759</v>
      </c>
      <c r="R44">
        <f t="shared" si="14"/>
        <v>-3.2685457806937466</v>
      </c>
      <c r="S44">
        <f t="shared" si="15"/>
        <v>-3.2264826794088957</v>
      </c>
      <c r="T44">
        <f t="shared" si="16"/>
        <v>7.9065182852729177E-4</v>
      </c>
      <c r="U44">
        <f t="shared" si="17"/>
        <v>-3.0225342675270573E-3</v>
      </c>
      <c r="V44">
        <f t="shared" si="29"/>
        <v>1.7348892900450958E-2</v>
      </c>
      <c r="W44">
        <f t="shared" si="29"/>
        <v>1.9859174242293665E-2</v>
      </c>
      <c r="X44">
        <f t="shared" si="18"/>
        <v>0.951258320682004</v>
      </c>
      <c r="Y44">
        <f t="shared" si="30"/>
        <v>1.4046988160231439</v>
      </c>
      <c r="Z44">
        <f t="shared" si="30"/>
        <v>3.9594317902986821E-2</v>
      </c>
      <c r="AA44">
        <f t="shared" si="30"/>
        <v>3.8803666074459529E-2</v>
      </c>
      <c r="AB44">
        <f>IFERROR(GetUSSBC(C44),NA())</f>
        <v>5.5525908935815091E-2</v>
      </c>
      <c r="AC44">
        <f t="shared" si="19"/>
        <v>8.051176364388124E-4</v>
      </c>
      <c r="AD44">
        <f t="shared" si="20"/>
        <v>1.7294036424701287E-2</v>
      </c>
      <c r="AE44">
        <f t="shared" si="21"/>
        <v>2.0009816582277903E-2</v>
      </c>
      <c r="AF44">
        <f t="shared" si="22"/>
        <v>0.951258320682004</v>
      </c>
      <c r="AG44">
        <f t="shared" si="23"/>
        <v>1.387966115781661</v>
      </c>
      <c r="AH44">
        <f t="shared" si="24"/>
        <v>3.9565232765346646E-2</v>
      </c>
      <c r="AI44">
        <f t="shared" si="25"/>
        <v>3.8760115128907834E-2</v>
      </c>
      <c r="AJ44">
        <f t="shared" si="28"/>
        <v>8.0514236594041622E-4</v>
      </c>
      <c r="AK44">
        <f t="shared" si="26"/>
        <v>-2.4729501603816886E-8</v>
      </c>
    </row>
    <row r="45" spans="1:37" x14ac:dyDescent="0.25">
      <c r="A45" s="7">
        <f>'Plumbing - Aggregate rates BC'!A37</f>
        <v>37561</v>
      </c>
      <c r="B45" s="10">
        <f>'Plumbing - Aggregate rates BC'!O37</f>
        <v>5.8742010879682297E-2</v>
      </c>
      <c r="C45" s="10">
        <f>'Plumbing - Aggregate rates BC'!P37</f>
        <v>2.6245601452361208E-2</v>
      </c>
      <c r="D45">
        <f>'Plumbing - Aggregate rates BC'!P37/'Plumbing - Aggregate rates BC'!O37</f>
        <v>0.44679439909060115</v>
      </c>
      <c r="E45">
        <f>'Plumbing - Aggregate rates BC'!Q37</f>
        <v>-1.8855589581254517E-3</v>
      </c>
      <c r="F45">
        <f>'Plumbing - Aggregate rates BC'!X37</f>
        <v>-3.6129277122503795E-3</v>
      </c>
      <c r="G45">
        <f>'Plumbing - Aggregate rates BC'!T37</f>
        <v>1.7577375746136967E-2</v>
      </c>
      <c r="H45">
        <f>'Plumbing - Aggregate rates BC'!U37</f>
        <v>1.9203915972318127E-2</v>
      </c>
      <c r="I45">
        <f>'Plumbing - Aggregate rates BC'!R37</f>
        <v>0.95471026435493445</v>
      </c>
      <c r="J45">
        <f>'Plumbing - Aggregate rates BC'!S37</f>
        <v>1.3928266438941077</v>
      </c>
      <c r="K45">
        <f>'Plumbing - Aggregate rates BC'!V37</f>
        <v>3.8605787427313076E-2</v>
      </c>
      <c r="L45">
        <f>'Plumbing - Aggregate rates BC'!W37</f>
        <v>4.0491346385438533E-2</v>
      </c>
      <c r="M45">
        <f t="shared" si="9"/>
        <v>-0.8056567474730908</v>
      </c>
      <c r="N45">
        <f t="shared" ref="N45:N75" si="31">LN(G45)</f>
        <v>-4.0411426728314899</v>
      </c>
      <c r="O45">
        <f t="shared" si="11"/>
        <v>-3.952641063853211</v>
      </c>
      <c r="P45">
        <f t="shared" si="12"/>
        <v>-4.6347372642906247E-2</v>
      </c>
      <c r="Q45">
        <f t="shared" si="13"/>
        <v>0.33133523902329659</v>
      </c>
      <c r="R45">
        <f t="shared" si="14"/>
        <v>-3.2543530804001537</v>
      </c>
      <c r="S45">
        <f t="shared" si="15"/>
        <v>-3.2066669971955672</v>
      </c>
      <c r="T45">
        <f t="shared" si="16"/>
        <v>7.7062100087705449E-4</v>
      </c>
      <c r="U45">
        <f t="shared" si="17"/>
        <v>-3.6129277122503795E-3</v>
      </c>
      <c r="V45">
        <f t="shared" si="29"/>
        <v>1.7424967205285434E-2</v>
      </c>
      <c r="W45">
        <f t="shared" si="29"/>
        <v>1.9652915645943105E-2</v>
      </c>
      <c r="X45">
        <f t="shared" si="18"/>
        <v>0.95471026435493445</v>
      </c>
      <c r="Y45">
        <f t="shared" si="30"/>
        <v>1.4281485421792632</v>
      </c>
      <c r="Z45">
        <f t="shared" si="30"/>
        <v>3.9634536163629705E-2</v>
      </c>
      <c r="AA45">
        <f t="shared" si="30"/>
        <v>3.8863915162752651E-2</v>
      </c>
      <c r="AB45">
        <f>IFERROR(GetUSSBC(C45),NA())</f>
        <v>5.6255147252231838E-2</v>
      </c>
      <c r="AC45">
        <f t="shared" si="19"/>
        <v>7.9217108434976452E-4</v>
      </c>
      <c r="AD45">
        <f t="shared" si="20"/>
        <v>1.7343128400658221E-2</v>
      </c>
      <c r="AE45">
        <f t="shared" si="21"/>
        <v>1.9874928416127383E-2</v>
      </c>
      <c r="AF45">
        <f t="shared" si="22"/>
        <v>0.95471026435493445</v>
      </c>
      <c r="AG45">
        <f t="shared" si="23"/>
        <v>1.4029335468039967</v>
      </c>
      <c r="AH45">
        <f t="shared" si="24"/>
        <v>3.9591264864289655E-2</v>
      </c>
      <c r="AI45">
        <f t="shared" si="25"/>
        <v>3.879909377993989E-2</v>
      </c>
      <c r="AJ45">
        <f t="shared" si="28"/>
        <v>7.9219488599664787E-4</v>
      </c>
      <c r="AK45">
        <f t="shared" si="26"/>
        <v>-2.380164688335195E-8</v>
      </c>
    </row>
    <row r="46" spans="1:37" x14ac:dyDescent="0.25">
      <c r="A46" s="7">
        <f>'Plumbing - Aggregate rates BC'!A38</f>
        <v>37591</v>
      </c>
      <c r="B46" s="10">
        <f>'Plumbing - Aggregate rates BC'!O38</f>
        <v>5.9559097238498337E-2</v>
      </c>
      <c r="C46" s="10">
        <f>'Plumbing - Aggregate rates BC'!P38</f>
        <v>2.2937604611539358E-2</v>
      </c>
      <c r="D46">
        <f>'Plumbing - Aggregate rates BC'!P38/'Plumbing - Aggregate rates BC'!O38</f>
        <v>0.38512344335388526</v>
      </c>
      <c r="E46">
        <f>'Plumbing - Aggregate rates BC'!Q38</f>
        <v>1.723650553981288E-4</v>
      </c>
      <c r="F46">
        <f>'Plumbing - Aggregate rates BC'!X38</f>
        <v>4.9809186865024438E-4</v>
      </c>
      <c r="G46">
        <f>'Plumbing - Aggregate rates BC'!T38</f>
        <v>1.8521221432686769E-2</v>
      </c>
      <c r="H46">
        <f>'Plumbing - Aggregate rates BC'!U38</f>
        <v>2.0418667178797773E-2</v>
      </c>
      <c r="I46">
        <f>'Plumbing - Aggregate rates BC'!R38</f>
        <v>0.95418028821485645</v>
      </c>
      <c r="J46">
        <f>'Plumbing - Aggregate rates BC'!S38</f>
        <v>1.6246727748691099</v>
      </c>
      <c r="K46">
        <f>'Plumbing - Aggregate rates BC'!V38</f>
        <v>3.8106466447418316E-2</v>
      </c>
      <c r="L46">
        <f>'Plumbing - Aggregate rates BC'!W38</f>
        <v>3.7934101392020185E-2</v>
      </c>
      <c r="M46">
        <f t="shared" si="9"/>
        <v>-0.95419136399782223</v>
      </c>
      <c r="N46">
        <f t="shared" si="31"/>
        <v>-3.9888380998499287</v>
      </c>
      <c r="O46">
        <f t="shared" si="11"/>
        <v>-3.8913057387579091</v>
      </c>
      <c r="P46">
        <f t="shared" si="12"/>
        <v>-4.6902644031285912E-2</v>
      </c>
      <c r="Q46">
        <f t="shared" si="13"/>
        <v>0.4853064261928618</v>
      </c>
      <c r="R46">
        <f t="shared" si="14"/>
        <v>-3.2673712882214536</v>
      </c>
      <c r="S46">
        <f t="shared" si="15"/>
        <v>-3.2719047985701968</v>
      </c>
      <c r="T46">
        <f t="shared" si="16"/>
        <v>6.9615884880318279E-4</v>
      </c>
      <c r="U46">
        <f t="shared" si="17"/>
        <v>4.9809186865024438E-4</v>
      </c>
      <c r="V46">
        <f t="shared" si="29"/>
        <v>1.7708929809291632E-2</v>
      </c>
      <c r="W46">
        <f t="shared" si="29"/>
        <v>1.8909293077645568E-2</v>
      </c>
      <c r="X46">
        <f t="shared" si="18"/>
        <v>0.95418028821485645</v>
      </c>
      <c r="Y46">
        <f t="shared" si="30"/>
        <v>1.5182301679182133</v>
      </c>
      <c r="Z46">
        <f t="shared" si="30"/>
        <v>3.9783478088469097E-2</v>
      </c>
      <c r="AA46">
        <f t="shared" si="30"/>
        <v>3.9087319239665914E-2</v>
      </c>
      <c r="AB46">
        <f>IFERROR(GetUSSBC(C46),NA())</f>
        <v>6.4520156513899557E-2</v>
      </c>
      <c r="AC46">
        <f t="shared" si="19"/>
        <v>6.5574968297148206E-4</v>
      </c>
      <c r="AD46">
        <f t="shared" si="20"/>
        <v>1.7863800016627508E-2</v>
      </c>
      <c r="AE46">
        <f t="shared" si="21"/>
        <v>1.8520467279226287E-2</v>
      </c>
      <c r="AF46">
        <f t="shared" si="22"/>
        <v>0.95418028821485645</v>
      </c>
      <c r="AG46">
        <f t="shared" si="23"/>
        <v>1.5690851935653067</v>
      </c>
      <c r="AH46">
        <f t="shared" si="24"/>
        <v>3.986393792336744E-2</v>
      </c>
      <c r="AI46">
        <f t="shared" si="25"/>
        <v>3.9208188240395958E-2</v>
      </c>
      <c r="AJ46">
        <f t="shared" si="28"/>
        <v>6.5576462491589364E-4</v>
      </c>
      <c r="AK46">
        <f t="shared" si="26"/>
        <v>-1.4941944411579408E-8</v>
      </c>
    </row>
    <row r="47" spans="1:37" x14ac:dyDescent="0.25">
      <c r="A47" s="7">
        <f>'Plumbing - Aggregate rates BC'!A39</f>
        <v>37622</v>
      </c>
      <c r="B47" s="10">
        <f>'Plumbing - Aggregate rates BC'!O39</f>
        <v>5.8381356338694096E-2</v>
      </c>
      <c r="C47" s="10">
        <f>'Plumbing - Aggregate rates BC'!P39</f>
        <v>2.7022586042065009E-2</v>
      </c>
      <c r="D47">
        <f>'Plumbing - Aggregate rates BC'!P39/'Plumbing - Aggregate rates BC'!O39</f>
        <v>0.46286327925127241</v>
      </c>
      <c r="E47">
        <f>'Plumbing - Aggregate rates BC'!Q39</f>
        <v>6.0041636220754691E-3</v>
      </c>
      <c r="F47">
        <f>'Plumbing - Aggregate rates BC'!X39</f>
        <v>6.567663055429317E-3</v>
      </c>
      <c r="G47">
        <f>'Plumbing - Aggregate rates BC'!T39</f>
        <v>1.8331158363399096E-2</v>
      </c>
      <c r="H47">
        <f>'Plumbing - Aggregate rates BC'!U39</f>
        <v>1.9129500268672755E-2</v>
      </c>
      <c r="I47">
        <f>'Plumbing - Aggregate rates BC'!R39</f>
        <v>0.94799042331007077</v>
      </c>
      <c r="J47">
        <f>'Plumbing - Aggregate rates BC'!S39</f>
        <v>1.3819789939192924</v>
      </c>
      <c r="K47">
        <f>'Plumbing - Aggregate rates BC'!V39</f>
        <v>4.5400024816290518E-2</v>
      </c>
      <c r="L47">
        <f>'Plumbing - Aggregate rates BC'!W39</f>
        <v>3.9395861194215044E-2</v>
      </c>
      <c r="M47">
        <f t="shared" si="9"/>
        <v>-0.77032356169731908</v>
      </c>
      <c r="N47">
        <f t="shared" si="31"/>
        <v>-3.9991530241791171</v>
      </c>
      <c r="O47">
        <f t="shared" si="11"/>
        <v>-3.9565236187842663</v>
      </c>
      <c r="P47">
        <f t="shared" si="12"/>
        <v>-5.3410878771736961E-2</v>
      </c>
      <c r="Q47">
        <f t="shared" si="13"/>
        <v>0.32351652546099691</v>
      </c>
      <c r="R47">
        <f t="shared" si="14"/>
        <v>-3.0922426273206556</v>
      </c>
      <c r="S47">
        <f t="shared" si="15"/>
        <v>-3.2340945140280541</v>
      </c>
      <c r="T47">
        <f t="shared" si="16"/>
        <v>7.8822784943752972E-4</v>
      </c>
      <c r="U47">
        <f t="shared" si="17"/>
        <v>6.567663055429317E-3</v>
      </c>
      <c r="V47">
        <f t="shared" si="29"/>
        <v>1.7358091767438619E-2</v>
      </c>
      <c r="W47">
        <f t="shared" si="29"/>
        <v>1.9834070744904727E-2</v>
      </c>
      <c r="X47">
        <f t="shared" si="18"/>
        <v>0.94799042331007077</v>
      </c>
      <c r="Y47">
        <f t="shared" si="30"/>
        <v>1.4075191792348536</v>
      </c>
      <c r="Z47">
        <f t="shared" si="30"/>
        <v>3.9599188264516846E-2</v>
      </c>
      <c r="AA47">
        <f t="shared" si="30"/>
        <v>3.8810960415079317E-2</v>
      </c>
      <c r="AB47">
        <f>IFERROR(GetUSSBC(C47),NA())</f>
        <v>5.4633931163698427E-2</v>
      </c>
      <c r="AC47">
        <f t="shared" si="19"/>
        <v>8.2117669831020812E-4</v>
      </c>
      <c r="AD47">
        <f t="shared" si="20"/>
        <v>1.7233219282361784E-2</v>
      </c>
      <c r="AE47">
        <f t="shared" si="21"/>
        <v>2.017873008211939E-2</v>
      </c>
      <c r="AF47">
        <f t="shared" si="22"/>
        <v>0.94799042331007077</v>
      </c>
      <c r="AG47">
        <f t="shared" si="23"/>
        <v>1.3695871690688441</v>
      </c>
      <c r="AH47">
        <f t="shared" si="24"/>
        <v>3.9532904322011564E-2</v>
      </c>
      <c r="AI47">
        <f t="shared" si="25"/>
        <v>3.8711727623701356E-2</v>
      </c>
      <c r="AJ47">
        <f t="shared" si="28"/>
        <v>8.212026451908241E-4</v>
      </c>
      <c r="AK47">
        <f t="shared" si="26"/>
        <v>-2.5946880615975755E-8</v>
      </c>
    </row>
    <row r="48" spans="1:37" x14ac:dyDescent="0.25">
      <c r="A48" s="7">
        <f>'Plumbing - Aggregate rates BC'!A40</f>
        <v>37653</v>
      </c>
      <c r="B48" s="10">
        <f>'Plumbing - Aggregate rates BC'!O40</f>
        <v>5.898699520876112E-2</v>
      </c>
      <c r="C48" s="10">
        <f>'Plumbing - Aggregate rates BC'!P40</f>
        <v>2.5305455880259797E-2</v>
      </c>
      <c r="D48">
        <f>'Plumbing - Aggregate rates BC'!P40/'Plumbing - Aggregate rates BC'!O40</f>
        <v>0.4290005922610764</v>
      </c>
      <c r="E48">
        <f>'Plumbing - Aggregate rates BC'!Q40</f>
        <v>1.1169203149304153E-3</v>
      </c>
      <c r="F48">
        <f>'Plumbing - Aggregate rates BC'!X40</f>
        <v>1.6300748815648719E-3</v>
      </c>
      <c r="G48">
        <f>'Plumbing - Aggregate rates BC'!T40</f>
        <v>1.7769443014041857E-2</v>
      </c>
      <c r="H48">
        <f>'Plumbing - Aggregate rates BC'!U40</f>
        <v>1.9298906318451169E-2</v>
      </c>
      <c r="I48">
        <f>'Plumbing - Aggregate rates BC'!R40</f>
        <v>0.94638570867459015</v>
      </c>
      <c r="J48">
        <f>'Plumbing - Aggregate rates BC'!S40</f>
        <v>1.3842510361160449</v>
      </c>
      <c r="K48">
        <f>'Plumbing - Aggregate rates BC'!V40</f>
        <v>3.9003131488244927E-2</v>
      </c>
      <c r="L48">
        <f>'Plumbing - Aggregate rates BC'!W40</f>
        <v>3.7886211173314512E-2</v>
      </c>
      <c r="M48">
        <f t="shared" si="9"/>
        <v>-0.84629697949312344</v>
      </c>
      <c r="N48">
        <f t="shared" si="31"/>
        <v>-4.0302749814800372</v>
      </c>
      <c r="O48">
        <f t="shared" si="11"/>
        <v>-3.9477068521147203</v>
      </c>
      <c r="P48">
        <f t="shared" si="12"/>
        <v>-5.5105067156205612E-2</v>
      </c>
      <c r="Q48">
        <f t="shared" si="13"/>
        <v>0.32515922522421359</v>
      </c>
      <c r="R48">
        <f t="shared" si="14"/>
        <v>-3.2441133415055443</v>
      </c>
      <c r="S48">
        <f t="shared" si="15"/>
        <v>-3.2731680543773543</v>
      </c>
      <c r="T48">
        <f t="shared" si="16"/>
        <v>7.5031926974775121E-4</v>
      </c>
      <c r="U48">
        <f t="shared" si="17"/>
        <v>1.6300748815648719E-3</v>
      </c>
      <c r="V48">
        <f t="shared" si="29"/>
        <v>1.7502206004304525E-2</v>
      </c>
      <c r="W48">
        <f t="shared" si="29"/>
        <v>1.9446596132507685E-2</v>
      </c>
      <c r="X48">
        <f t="shared" si="18"/>
        <v>0.94638570867459015</v>
      </c>
      <c r="Y48">
        <f t="shared" si="30"/>
        <v>1.4522505962758603</v>
      </c>
      <c r="Z48">
        <f t="shared" si="30"/>
        <v>3.9675232338510662E-2</v>
      </c>
      <c r="AA48">
        <f t="shared" si="30"/>
        <v>3.8924913068762911E-2</v>
      </c>
      <c r="AB48">
        <f>IFERROR(GetUSSBC(C48),NA())</f>
        <v>5.8362708855420345E-2</v>
      </c>
      <c r="AC48">
        <f t="shared" si="19"/>
        <v>7.5563959581860518E-4</v>
      </c>
      <c r="AD48">
        <f t="shared" si="20"/>
        <v>1.7481951393203451E-2</v>
      </c>
      <c r="AE48">
        <f t="shared" si="21"/>
        <v>1.9500401607192051E-2</v>
      </c>
      <c r="AF48">
        <f t="shared" si="22"/>
        <v>0.94638570867459015</v>
      </c>
      <c r="AG48">
        <f t="shared" si="23"/>
        <v>1.4459015022770139</v>
      </c>
      <c r="AH48">
        <f t="shared" si="24"/>
        <v>3.9664573795650325E-2</v>
      </c>
      <c r="AI48">
        <f t="shared" si="25"/>
        <v>3.890893419983172E-2</v>
      </c>
      <c r="AJ48">
        <f t="shared" si="28"/>
        <v>7.5566083250546464E-4</v>
      </c>
      <c r="AK48">
        <f t="shared" si="26"/>
        <v>-2.1236686859461666E-8</v>
      </c>
    </row>
    <row r="49" spans="1:37" x14ac:dyDescent="0.25">
      <c r="A49" s="7">
        <f>'Plumbing - Aggregate rates BC'!A41</f>
        <v>37681</v>
      </c>
      <c r="B49" s="10">
        <f>'Plumbing - Aggregate rates BC'!O41</f>
        <v>5.8813055566969363E-2</v>
      </c>
      <c r="C49" s="10">
        <f>'Plumbing - Aggregate rates BC'!P41</f>
        <v>2.2985393444349172E-2</v>
      </c>
      <c r="D49">
        <f>'Plumbing - Aggregate rates BC'!P41/'Plumbing - Aggregate rates BC'!O41</f>
        <v>0.39082127637759134</v>
      </c>
      <c r="E49">
        <f>'Plumbing - Aggregate rates BC'!Q41</f>
        <v>-5.3388090349075978E-4</v>
      </c>
      <c r="F49">
        <f>'Plumbing - Aggregate rates BC'!X41</f>
        <v>1.2001571114764113E-3</v>
      </c>
      <c r="G49">
        <f>'Plumbing - Aggregate rates BC'!T41</f>
        <v>1.7459853115521409E-2</v>
      </c>
      <c r="H49">
        <f>'Plumbing - Aggregate rates BC'!U41</f>
        <v>1.8676192089177663E-2</v>
      </c>
      <c r="I49">
        <f>'Plumbing - Aggregate rates BC'!R41</f>
        <v>0.94516640714815836</v>
      </c>
      <c r="J49">
        <f>'Plumbing - Aggregate rates BC'!S41</f>
        <v>1.4404450261780104</v>
      </c>
      <c r="K49">
        <f>'Plumbing - Aggregate rates BC'!V41</f>
        <v>3.9356605065023954E-2</v>
      </c>
      <c r="L49">
        <f>'Plumbing - Aggregate rates BC'!W41</f>
        <v>3.9890485968514716E-2</v>
      </c>
      <c r="M49">
        <f t="shared" si="9"/>
        <v>-0.93950491715937423</v>
      </c>
      <c r="N49">
        <f t="shared" si="31"/>
        <v>-4.047851141233707</v>
      </c>
      <c r="O49">
        <f t="shared" si="11"/>
        <v>-3.9805057165773543</v>
      </c>
      <c r="P49">
        <f t="shared" si="12"/>
        <v>-5.6394274770536046E-2</v>
      </c>
      <c r="Q49">
        <f t="shared" si="13"/>
        <v>0.36495211179999582</v>
      </c>
      <c r="R49">
        <f t="shared" si="14"/>
        <v>-3.2350914639473949</v>
      </c>
      <c r="S49">
        <f t="shared" si="15"/>
        <v>-3.2216174304236955</v>
      </c>
      <c r="T49">
        <f t="shared" si="16"/>
        <v>7.0355352797226572E-4</v>
      </c>
      <c r="U49">
        <f t="shared" si="17"/>
        <v>1.2001571114764113E-3</v>
      </c>
      <c r="V49">
        <f t="shared" si="29"/>
        <v>1.768064790623795E-2</v>
      </c>
      <c r="W49">
        <f t="shared" si="29"/>
        <v>1.8981547973441124E-2</v>
      </c>
      <c r="X49">
        <f t="shared" si="18"/>
        <v>0.94516640714815836</v>
      </c>
      <c r="Y49">
        <f t="shared" si="30"/>
        <v>1.5090758271086782</v>
      </c>
      <c r="Z49">
        <f t="shared" si="30"/>
        <v>3.9768726468348621E-2</v>
      </c>
      <c r="AA49">
        <f t="shared" si="30"/>
        <v>3.9065172940376355E-2</v>
      </c>
      <c r="AB49">
        <f>IFERROR(GetUSSBC(C49),NA())</f>
        <v>6.43819518946111E-2</v>
      </c>
      <c r="AC49">
        <f t="shared" si="19"/>
        <v>6.578891338486631E-4</v>
      </c>
      <c r="AD49">
        <f t="shared" si="20"/>
        <v>1.7855586890391854E-2</v>
      </c>
      <c r="AE49">
        <f t="shared" si="21"/>
        <v>1.8540801379776421E-2</v>
      </c>
      <c r="AF49">
        <f t="shared" si="22"/>
        <v>0.94516640714815836</v>
      </c>
      <c r="AG49">
        <f t="shared" si="23"/>
        <v>1.5663572086421809</v>
      </c>
      <c r="AH49">
        <f t="shared" si="24"/>
        <v>3.9859684430617201E-2</v>
      </c>
      <c r="AI49">
        <f t="shared" si="25"/>
        <v>3.9201795296768538E-2</v>
      </c>
      <c r="AJ49">
        <f t="shared" si="28"/>
        <v>6.5790421357998297E-4</v>
      </c>
      <c r="AK49">
        <f t="shared" si="26"/>
        <v>-1.5079731319873023E-8</v>
      </c>
    </row>
    <row r="50" spans="1:37" x14ac:dyDescent="0.25">
      <c r="A50" s="7">
        <f>'Plumbing - Aggregate rates BC'!A42</f>
        <v>37712</v>
      </c>
      <c r="B50" s="10">
        <f>'Plumbing - Aggregate rates BC'!O42</f>
        <v>6.0365250042669398E-2</v>
      </c>
      <c r="C50" s="10">
        <f>'Plumbing - Aggregate rates BC'!P42</f>
        <v>2.3368633232046691E-2</v>
      </c>
      <c r="D50">
        <f>'Plumbing - Aggregate rates BC'!P42/'Plumbing - Aggregate rates BC'!O42</f>
        <v>0.3871206234634742</v>
      </c>
      <c r="E50">
        <f>'Plumbing - Aggregate rates BC'!Q42</f>
        <v>3.1022722603443317E-3</v>
      </c>
      <c r="F50">
        <f>'Plumbing - Aggregate rates BC'!X42</f>
        <v>1.8045025248482908E-3</v>
      </c>
      <c r="G50">
        <f>'Plumbing - Aggregate rates BC'!T42</f>
        <v>1.7628168102950349E-2</v>
      </c>
      <c r="H50">
        <f>'Plumbing - Aggregate rates BC'!U42</f>
        <v>1.8113347041563664E-2</v>
      </c>
      <c r="I50">
        <f>'Plumbing - Aggregate rates BC'!R42</f>
        <v>0.94344379618260155</v>
      </c>
      <c r="J50">
        <f>'Plumbing - Aggregate rates BC'!S42</f>
        <v>1.4750563244287094</v>
      </c>
      <c r="K50">
        <f>'Plumbing - Aggregate rates BC'!V42</f>
        <v>4.014463573982003E-2</v>
      </c>
      <c r="L50">
        <f>'Plumbing - Aggregate rates BC'!W42</f>
        <v>3.7042363479475697E-2</v>
      </c>
      <c r="M50">
        <f t="shared" si="9"/>
        <v>-0.94901894598102687</v>
      </c>
      <c r="N50">
        <f t="shared" si="31"/>
        <v>-4.0382571959149889</v>
      </c>
      <c r="O50">
        <f t="shared" si="11"/>
        <v>-4.0111062068490373</v>
      </c>
      <c r="P50">
        <f t="shared" si="12"/>
        <v>-5.821848544166295E-2</v>
      </c>
      <c r="Q50">
        <f t="shared" si="13"/>
        <v>0.38869617511607668</v>
      </c>
      <c r="R50">
        <f t="shared" si="14"/>
        <v>-3.2152664529993085</v>
      </c>
      <c r="S50">
        <f t="shared" si="15"/>
        <v>-3.2956930623987195</v>
      </c>
      <c r="T50">
        <f t="shared" si="16"/>
        <v>6.9876398774391946E-4</v>
      </c>
      <c r="U50">
        <f t="shared" si="17"/>
        <v>1.8045025248482908E-3</v>
      </c>
      <c r="V50">
        <f t="shared" si="29"/>
        <v>1.7698964052076712E-2</v>
      </c>
      <c r="W50">
        <f t="shared" si="29"/>
        <v>1.8934709091104281E-2</v>
      </c>
      <c r="X50">
        <f t="shared" si="18"/>
        <v>0.94344379618260155</v>
      </c>
      <c r="Y50">
        <f t="shared" si="30"/>
        <v>1.514999784074645</v>
      </c>
      <c r="Z50">
        <f t="shared" si="30"/>
        <v>3.9778282092973606E-2</v>
      </c>
      <c r="AA50">
        <f t="shared" si="30"/>
        <v>3.9079518105229687E-2</v>
      </c>
      <c r="AB50">
        <f>IFERROR(GetUSSBC(C50),NA())</f>
        <v>6.3296308014541863E-2</v>
      </c>
      <c r="AC50">
        <f t="shared" si="19"/>
        <v>6.7485086420696061E-4</v>
      </c>
      <c r="AD50">
        <f t="shared" si="20"/>
        <v>1.779052629882141E-2</v>
      </c>
      <c r="AE50">
        <f t="shared" si="21"/>
        <v>1.8703003986652485E-2</v>
      </c>
      <c r="AF50">
        <f t="shared" si="22"/>
        <v>0.94344379618260155</v>
      </c>
      <c r="AG50">
        <f t="shared" si="23"/>
        <v>1.5448704977840664</v>
      </c>
      <c r="AH50">
        <f t="shared" si="24"/>
        <v>3.9825937023498972E-2</v>
      </c>
      <c r="AI50">
        <f t="shared" si="25"/>
        <v>3.9151086159292012E-2</v>
      </c>
      <c r="AJ50">
        <f t="shared" si="28"/>
        <v>6.7486692063799779E-4</v>
      </c>
      <c r="AK50">
        <f t="shared" si="26"/>
        <v>-1.6056431037178576E-8</v>
      </c>
    </row>
    <row r="51" spans="1:37" x14ac:dyDescent="0.25">
      <c r="A51" s="7">
        <f>'Plumbing - Aggregate rates BC'!A43</f>
        <v>37742</v>
      </c>
      <c r="B51" s="10">
        <f>'Plumbing - Aggregate rates BC'!O43</f>
        <v>6.1139514406045009E-2</v>
      </c>
      <c r="C51" s="10">
        <f>'Plumbing - Aggregate rates BC'!P43</f>
        <v>2.3377561151728496E-2</v>
      </c>
      <c r="D51">
        <f>'Plumbing - Aggregate rates BC'!P43/'Plumbing - Aggregate rates BC'!O43</f>
        <v>0.38236419407048972</v>
      </c>
      <c r="E51">
        <f>'Plumbing - Aggregate rates BC'!Q43</f>
        <v>1.7750469363372588E-4</v>
      </c>
      <c r="F51">
        <f>'Plumbing - Aggregate rates BC'!X43</f>
        <v>-5.8125594879135096E-4</v>
      </c>
      <c r="G51">
        <f>'Plumbing - Aggregate rates BC'!T43</f>
        <v>1.7821934688847813E-2</v>
      </c>
      <c r="H51">
        <f>'Plumbing - Aggregate rates BC'!U43</f>
        <v>1.7852741836105978E-2</v>
      </c>
      <c r="I51">
        <f>'Plumbing - Aggregate rates BC'!R43</f>
        <v>0.94398883266445643</v>
      </c>
      <c r="J51">
        <f>'Plumbing - Aggregate rates BC'!S43</f>
        <v>1.4765122265122266</v>
      </c>
      <c r="K51">
        <f>'Plumbing - Aggregate rates BC'!V43</f>
        <v>3.83205325140809E-2</v>
      </c>
      <c r="L51">
        <f>'Plumbing - Aggregate rates BC'!W43</f>
        <v>3.8143027820447178E-2</v>
      </c>
      <c r="M51">
        <f t="shared" si="9"/>
        <v>-0.9613817369418014</v>
      </c>
      <c r="N51">
        <f t="shared" si="31"/>
        <v>-4.027325294434851</v>
      </c>
      <c r="O51">
        <f t="shared" si="11"/>
        <v>-4.0255981782887753</v>
      </c>
      <c r="P51">
        <f t="shared" si="12"/>
        <v>-5.7640942711210286E-2</v>
      </c>
      <c r="Q51">
        <f t="shared" si="13"/>
        <v>0.38968270290729551</v>
      </c>
      <c r="R51">
        <f t="shared" si="14"/>
        <v>-3.2617694294707902</v>
      </c>
      <c r="S51">
        <f t="shared" si="15"/>
        <v>-3.2664122949538403</v>
      </c>
      <c r="T51">
        <f t="shared" si="16"/>
        <v>6.9253588751569395E-4</v>
      </c>
      <c r="U51">
        <f t="shared" si="17"/>
        <v>-5.8125594879135096E-4</v>
      </c>
      <c r="V51">
        <f t="shared" ref="V51:W70" si="32">EXP(V$1+0.5*(V$6^2))*($D51^V$3)</f>
        <v>1.7722792906438627E-2</v>
      </c>
      <c r="W51">
        <f t="shared" si="32"/>
        <v>1.8874017987945937E-2</v>
      </c>
      <c r="X51">
        <f t="shared" si="18"/>
        <v>0.94398883266445643</v>
      </c>
      <c r="Y51">
        <f t="shared" ref="Y51:AA70" si="33">EXP(Y$1+0.5*(Y$6^2))*($D51^Y$3)</f>
        <v>1.52273229241494</v>
      </c>
      <c r="Z51">
        <f t="shared" si="33"/>
        <v>3.9790702364939326E-2</v>
      </c>
      <c r="AA51">
        <f t="shared" si="33"/>
        <v>3.9098166477423632E-2</v>
      </c>
      <c r="AB51">
        <f>IFERROR(GetUSSBC(C51),NA())</f>
        <v>6.3271487634629003E-2</v>
      </c>
      <c r="AC51">
        <f t="shared" si="19"/>
        <v>6.7524191895734775E-4</v>
      </c>
      <c r="AD51">
        <f t="shared" si="20"/>
        <v>1.7789027443731554E-2</v>
      </c>
      <c r="AE51">
        <f t="shared" si="21"/>
        <v>1.8706764476222125E-2</v>
      </c>
      <c r="AF51">
        <f t="shared" si="22"/>
        <v>0.94398883266445643</v>
      </c>
      <c r="AG51">
        <f t="shared" si="23"/>
        <v>1.5443780607145734</v>
      </c>
      <c r="AH51">
        <f t="shared" si="24"/>
        <v>3.9825158440227597E-2</v>
      </c>
      <c r="AI51">
        <f t="shared" si="25"/>
        <v>3.9149916521270249E-2</v>
      </c>
      <c r="AJ51">
        <f t="shared" si="28"/>
        <v>6.7525801435037438E-4</v>
      </c>
      <c r="AK51">
        <f t="shared" si="26"/>
        <v>-1.6095393026629295E-8</v>
      </c>
    </row>
    <row r="52" spans="1:37" x14ac:dyDescent="0.25">
      <c r="A52" s="7">
        <f>'Plumbing - Aggregate rates BC'!A44</f>
        <v>37773</v>
      </c>
      <c r="B52" s="10">
        <f>'Plumbing - Aggregate rates BC'!O44</f>
        <v>6.3010009792188015E-2</v>
      </c>
      <c r="C52" s="10">
        <f>'Plumbing - Aggregate rates BC'!P44</f>
        <v>2.4023572566824018E-2</v>
      </c>
      <c r="D52">
        <f>'Plumbing - Aggregate rates BC'!P44/'Plumbing - Aggregate rates BC'!O44</f>
        <v>0.38126597101088633</v>
      </c>
      <c r="E52">
        <f>'Plumbing - Aggregate rates BC'!Q44</f>
        <v>3.7883700452556639E-3</v>
      </c>
      <c r="F52">
        <f>'Plumbing - Aggregate rates BC'!X44</f>
        <v>1.7885185831443028E-3</v>
      </c>
      <c r="G52">
        <f>'Plumbing - Aggregate rates BC'!T44</f>
        <v>1.8630622304374615E-2</v>
      </c>
      <c r="H52">
        <f>'Plumbing - Aggregate rates BC'!U44</f>
        <v>1.7968268638324091E-2</v>
      </c>
      <c r="I52">
        <f>'Plumbing - Aggregate rates BC'!R44</f>
        <v>0.94230350533420426</v>
      </c>
      <c r="J52">
        <f>'Plumbing - Aggregate rates BC'!S44</f>
        <v>1.4784105131414267</v>
      </c>
      <c r="K52">
        <f>'Plumbing - Aggregate rates BC'!V44</f>
        <v>4.2375137371075969E-2</v>
      </c>
      <c r="L52">
        <f>'Plumbing - Aggregate rates BC'!W44</f>
        <v>3.8586767325820302E-2</v>
      </c>
      <c r="M52">
        <f t="shared" si="9"/>
        <v>-0.96425806076183118</v>
      </c>
      <c r="N52">
        <f t="shared" si="31"/>
        <v>-3.9829486915784456</v>
      </c>
      <c r="O52">
        <f t="shared" si="11"/>
        <v>-4.0191479301670432</v>
      </c>
      <c r="P52">
        <f t="shared" si="12"/>
        <v>-5.9427863799475955E-2</v>
      </c>
      <c r="Q52">
        <f t="shared" si="13"/>
        <v>0.39096753304167775</v>
      </c>
      <c r="R52">
        <f t="shared" si="14"/>
        <v>-3.1611934714914742</v>
      </c>
      <c r="S52">
        <f t="shared" si="15"/>
        <v>-3.2548458766792381</v>
      </c>
      <c r="T52">
        <f t="shared" si="16"/>
        <v>6.9108613945095126E-4</v>
      </c>
      <c r="U52">
        <f t="shared" si="17"/>
        <v>1.7885185831443028E-3</v>
      </c>
      <c r="V52">
        <f t="shared" si="32"/>
        <v>1.7728341520460024E-2</v>
      </c>
      <c r="W52">
        <f t="shared" si="32"/>
        <v>1.8859925529097744E-2</v>
      </c>
      <c r="X52">
        <f t="shared" si="18"/>
        <v>0.94230350533420426</v>
      </c>
      <c r="Y52">
        <f t="shared" si="33"/>
        <v>1.5245369877790123</v>
      </c>
      <c r="Z52">
        <f t="shared" si="33"/>
        <v>3.9793592618328162E-2</v>
      </c>
      <c r="AA52">
        <f t="shared" si="33"/>
        <v>3.9102506478877211E-2</v>
      </c>
      <c r="AB52">
        <f>IFERROR(GetUSSBC(C52),NA())</f>
        <v>6.1529651265591373E-2</v>
      </c>
      <c r="AC52">
        <f t="shared" si="19"/>
        <v>7.0306095039771727E-4</v>
      </c>
      <c r="AD52">
        <f t="shared" si="20"/>
        <v>1.7682531269214364E-2</v>
      </c>
      <c r="AE52">
        <f t="shared" si="21"/>
        <v>1.8976724172483021E-2</v>
      </c>
      <c r="AF52">
        <f t="shared" si="22"/>
        <v>0.94230350533420426</v>
      </c>
      <c r="AG52">
        <f t="shared" si="23"/>
        <v>1.5096841722542729</v>
      </c>
      <c r="AH52">
        <f t="shared" si="24"/>
        <v>3.976970937876656E-2</v>
      </c>
      <c r="AI52">
        <f t="shared" si="25"/>
        <v>3.9066648428368843E-2</v>
      </c>
      <c r="AJ52">
        <f t="shared" si="28"/>
        <v>7.0307875016420679E-4</v>
      </c>
      <c r="AK52">
        <f t="shared" si="26"/>
        <v>-1.7799766489521793E-8</v>
      </c>
    </row>
    <row r="53" spans="1:37" x14ac:dyDescent="0.25">
      <c r="A53" s="7">
        <f>'Plumbing - Aggregate rates BC'!A45</f>
        <v>37803</v>
      </c>
      <c r="B53" s="10">
        <f>'Plumbing - Aggregate rates BC'!O45</f>
        <v>6.1514830870054951E-2</v>
      </c>
      <c r="C53" s="10">
        <f>'Plumbing - Aggregate rates BC'!P45</f>
        <v>2.335847666032443E-2</v>
      </c>
      <c r="D53">
        <f>'Plumbing - Aggregate rates BC'!P45/'Plumbing - Aggregate rates BC'!O45</f>
        <v>0.37972105799440953</v>
      </c>
      <c r="E53">
        <f>'Plumbing - Aggregate rates BC'!Q45</f>
        <v>-3.882874551191383E-3</v>
      </c>
      <c r="F53">
        <f>'Plumbing - Aggregate rates BC'!X45</f>
        <v>-2.4747804630234414E-3</v>
      </c>
      <c r="G53">
        <f>'Plumbing - Aggregate rates BC'!T45</f>
        <v>1.787240596003542E-2</v>
      </c>
      <c r="H53">
        <f>'Plumbing - Aggregate rates BC'!U45</f>
        <v>1.7964809609979593E-2</v>
      </c>
      <c r="I53">
        <f>'Plumbing - Aggregate rates BC'!R45</f>
        <v>0.94465135225569929</v>
      </c>
      <c r="J53">
        <f>'Plumbing - Aggregate rates BC'!S45</f>
        <v>1.4861558274307791</v>
      </c>
      <c r="K53">
        <f>'Plumbing - Aggregate rates BC'!V45</f>
        <v>3.7727124360787727E-2</v>
      </c>
      <c r="L53">
        <f>'Plumbing - Aggregate rates BC'!W45</f>
        <v>4.1609998911979112E-2</v>
      </c>
      <c r="M53">
        <f t="shared" si="9"/>
        <v>-0.96831835372358088</v>
      </c>
      <c r="N53">
        <f t="shared" si="31"/>
        <v>-4.0244973220500535</v>
      </c>
      <c r="O53">
        <f t="shared" si="11"/>
        <v>-4.0193404563030608</v>
      </c>
      <c r="P53">
        <f t="shared" si="12"/>
        <v>-5.6939358975241751E-2</v>
      </c>
      <c r="Q53">
        <f t="shared" si="13"/>
        <v>0.39619280447930311</v>
      </c>
      <c r="R53">
        <f t="shared" si="14"/>
        <v>-3.2773759641631686</v>
      </c>
      <c r="S53">
        <f t="shared" si="15"/>
        <v>-3.1794147821353502</v>
      </c>
      <c r="T53">
        <f t="shared" si="16"/>
        <v>6.8903917497566136E-4</v>
      </c>
      <c r="U53">
        <f t="shared" si="17"/>
        <v>-2.4747804630234414E-3</v>
      </c>
      <c r="V53">
        <f t="shared" si="32"/>
        <v>1.7736177044285251E-2</v>
      </c>
      <c r="W53">
        <f t="shared" si="32"/>
        <v>1.8840050159071871E-2</v>
      </c>
      <c r="X53">
        <f t="shared" si="18"/>
        <v>0.94465135225569929</v>
      </c>
      <c r="Y53">
        <f t="shared" si="33"/>
        <v>1.5270881836288432</v>
      </c>
      <c r="Z53">
        <f t="shared" si="33"/>
        <v>3.9797672931979104E-2</v>
      </c>
      <c r="AA53">
        <f t="shared" si="33"/>
        <v>3.9108633757003443E-2</v>
      </c>
      <c r="AB53">
        <f>IFERROR(GetUSSBC(C53),NA())</f>
        <v>6.3324569892138249E-2</v>
      </c>
      <c r="AC53">
        <f t="shared" si="19"/>
        <v>6.7440576833430188E-4</v>
      </c>
      <c r="AD53">
        <f t="shared" si="20"/>
        <v>1.7792232347233299E-2</v>
      </c>
      <c r="AE53">
        <f t="shared" si="21"/>
        <v>1.8698724973395135E-2</v>
      </c>
      <c r="AF53">
        <f t="shared" si="22"/>
        <v>0.94465135225569929</v>
      </c>
      <c r="AG53">
        <f t="shared" si="23"/>
        <v>1.5454311471599618</v>
      </c>
      <c r="AH53">
        <f t="shared" si="24"/>
        <v>3.982682317245595E-2</v>
      </c>
      <c r="AI53">
        <f t="shared" si="25"/>
        <v>3.9152417404121648E-2</v>
      </c>
      <c r="AJ53">
        <f t="shared" si="28"/>
        <v>6.7442182263372993E-4</v>
      </c>
      <c r="AK53">
        <f t="shared" si="26"/>
        <v>-1.6054299428053254E-8</v>
      </c>
    </row>
    <row r="54" spans="1:37" x14ac:dyDescent="0.25">
      <c r="A54" s="7">
        <f>'Plumbing - Aggregate rates BC'!A46</f>
        <v>37834</v>
      </c>
      <c r="B54" s="10">
        <f>'Plumbing - Aggregate rates BC'!O46</f>
        <v>6.0746355286967806E-2</v>
      </c>
      <c r="C54" s="10">
        <f>'Plumbing - Aggregate rates BC'!P46</f>
        <v>2.3924452263875733E-2</v>
      </c>
      <c r="D54">
        <f>'Plumbing - Aggregate rates BC'!P46/'Plumbing - Aggregate rates BC'!O46</f>
        <v>0.39384177290729333</v>
      </c>
      <c r="E54">
        <f>'Plumbing - Aggregate rates BC'!Q46</f>
        <v>-2.7306550158719324E-4</v>
      </c>
      <c r="F54">
        <f>'Plumbing - Aggregate rates BC'!X46</f>
        <v>8.728923287312511E-4</v>
      </c>
      <c r="G54">
        <f>'Plumbing - Aggregate rates BC'!T46</f>
        <v>1.8340779540902789E-2</v>
      </c>
      <c r="H54">
        <f>'Plumbing - Aggregate rates BC'!U46</f>
        <v>1.7770759513172085E-2</v>
      </c>
      <c r="I54">
        <f>'Plumbing - Aggregate rates BC'!R46</f>
        <v>0.9438091152970941</v>
      </c>
      <c r="J54">
        <f>'Plumbing - Aggregate rates BC'!S46</f>
        <v>1.457259585166562</v>
      </c>
      <c r="K54">
        <f>'Plumbing - Aggregate rates BC'!V46</f>
        <v>3.9457964979349419E-2</v>
      </c>
      <c r="L54">
        <f>'Plumbing - Aggregate rates BC'!W46</f>
        <v>3.9731030480936617E-2</v>
      </c>
      <c r="M54">
        <f t="shared" si="9"/>
        <v>-0.93180604194956218</v>
      </c>
      <c r="N54">
        <f t="shared" si="31"/>
        <v>-3.9986283081005967</v>
      </c>
      <c r="O54">
        <f t="shared" si="11"/>
        <v>-4.0302008964137057</v>
      </c>
      <c r="P54">
        <f t="shared" si="12"/>
        <v>-5.7831341655227908E-2</v>
      </c>
      <c r="Q54">
        <f t="shared" si="13"/>
        <v>0.37655767549372871</v>
      </c>
      <c r="R54">
        <f t="shared" si="14"/>
        <v>-3.2325193514522179</v>
      </c>
      <c r="S54">
        <f t="shared" si="15"/>
        <v>-3.2256227723931579</v>
      </c>
      <c r="T54">
        <f t="shared" si="16"/>
        <v>7.0742711151039472E-4</v>
      </c>
      <c r="U54">
        <f t="shared" si="17"/>
        <v>8.728923287312511E-4</v>
      </c>
      <c r="V54">
        <f t="shared" si="32"/>
        <v>1.7665840120289156E-2</v>
      </c>
      <c r="W54">
        <f t="shared" si="32"/>
        <v>1.9019535405500911E-2</v>
      </c>
      <c r="X54">
        <f t="shared" si="18"/>
        <v>0.9438091152970941</v>
      </c>
      <c r="Y54">
        <f t="shared" si="33"/>
        <v>1.5042990451152169</v>
      </c>
      <c r="Z54">
        <f t="shared" si="33"/>
        <v>3.9760995613632541E-2</v>
      </c>
      <c r="AA54">
        <f t="shared" si="33"/>
        <v>3.9053568502122146E-2</v>
      </c>
      <c r="AB54">
        <f>IFERROR(GetUSSBC(C54),NA())</f>
        <v>6.1790152434259657E-2</v>
      </c>
      <c r="AC54">
        <f t="shared" si="19"/>
        <v>6.988526079192009E-4</v>
      </c>
      <c r="AD54">
        <f t="shared" si="20"/>
        <v>1.7698625082022024E-2</v>
      </c>
      <c r="AE54">
        <f t="shared" si="21"/>
        <v>1.8935574430398078E-2</v>
      </c>
      <c r="AF54">
        <f t="shared" si="22"/>
        <v>0.9438091152970941</v>
      </c>
      <c r="AG54">
        <f t="shared" si="23"/>
        <v>1.5148899964931883</v>
      </c>
      <c r="AH54">
        <f t="shared" si="24"/>
        <v>3.9778105319592846E-2</v>
      </c>
      <c r="AI54">
        <f t="shared" si="25"/>
        <v>3.9079252711673645E-2</v>
      </c>
      <c r="AJ54">
        <f t="shared" ref="AJ54:AJ85" si="34">(average_d_t+average_z_t*((C54/(1-C54))*AG54-AD54-AE54))/(1-((C54/(1-C54))*AG54-AD54-AE54))</f>
        <v>6.9887014012562604E-4</v>
      </c>
      <c r="AK54">
        <f t="shared" si="26"/>
        <v>-1.7532206425139793E-8</v>
      </c>
    </row>
    <row r="55" spans="1:37" x14ac:dyDescent="0.25">
      <c r="A55" s="7">
        <f>'Plumbing - Aggregate rates BC'!A47</f>
        <v>37865</v>
      </c>
      <c r="B55" s="10">
        <f>'Plumbing - Aggregate rates BC'!O47</f>
        <v>6.0881730703610179E-2</v>
      </c>
      <c r="C55" s="10">
        <f>'Plumbing - Aggregate rates BC'!P47</f>
        <v>2.2943299744322455E-2</v>
      </c>
      <c r="D55">
        <f>'Plumbing - Aggregate rates BC'!P47/'Plumbing - Aggregate rates BC'!O47</f>
        <v>0.37685032076399166</v>
      </c>
      <c r="E55">
        <f>'Plumbing - Aggregate rates BC'!Q47</f>
        <v>5.8042268428420225E-4</v>
      </c>
      <c r="F55">
        <f>'Plumbing - Aggregate rates BC'!X47</f>
        <v>-3.5623668656260685E-4</v>
      </c>
      <c r="G55">
        <f>'Plumbing - Aggregate rates BC'!T47</f>
        <v>1.6655250175095629E-2</v>
      </c>
      <c r="H55">
        <f>'Plumbing - Aggregate rates BC'!U47</f>
        <v>1.9002686082398849E-2</v>
      </c>
      <c r="I55">
        <f>'Plumbing - Aggregate rates BC'!R47</f>
        <v>0.94418969689482524</v>
      </c>
      <c r="J55">
        <f>'Plumbing - Aggregate rates BC'!S47</f>
        <v>1.5549000327761389</v>
      </c>
      <c r="K55">
        <f>'Plumbing - Aggregate rates BC'!V47</f>
        <v>4.0383761821844381E-2</v>
      </c>
      <c r="L55">
        <f>'Plumbing - Aggregate rates BC'!W47</f>
        <v>3.9803339137560179E-2</v>
      </c>
      <c r="M55">
        <f t="shared" si="9"/>
        <v>-0.9759071975214888</v>
      </c>
      <c r="N55">
        <f t="shared" si="31"/>
        <v>-4.0950297864288565</v>
      </c>
      <c r="O55">
        <f t="shared" si="11"/>
        <v>-3.9631749370500491</v>
      </c>
      <c r="P55">
        <f t="shared" si="12"/>
        <v>-5.7428182923952895E-2</v>
      </c>
      <c r="Q55">
        <f t="shared" si="13"/>
        <v>0.44141125596089165</v>
      </c>
      <c r="R55">
        <f t="shared" si="14"/>
        <v>-3.2093275099154588</v>
      </c>
      <c r="S55">
        <f t="shared" si="15"/>
        <v>-3.2238044722823318</v>
      </c>
      <c r="T55">
        <f t="shared" si="16"/>
        <v>6.8521186699421754E-4</v>
      </c>
      <c r="U55">
        <f t="shared" si="17"/>
        <v>-3.5623668656260685E-4</v>
      </c>
      <c r="V55">
        <f t="shared" si="32"/>
        <v>1.7750831226266355E-2</v>
      </c>
      <c r="W55">
        <f t="shared" si="32"/>
        <v>1.8802958468932034E-2</v>
      </c>
      <c r="X55">
        <f t="shared" si="18"/>
        <v>0.94418969689482524</v>
      </c>
      <c r="Y55">
        <f t="shared" si="33"/>
        <v>1.5318679189390794</v>
      </c>
      <c r="Z55">
        <f t="shared" si="33"/>
        <v>3.9805300317005327E-2</v>
      </c>
      <c r="AA55">
        <f t="shared" si="33"/>
        <v>3.9120088450011109E-2</v>
      </c>
      <c r="AB55">
        <f>IFERROR(GetUSSBC(C55),NA())</f>
        <v>6.4503652658313482E-2</v>
      </c>
      <c r="AC55">
        <f t="shared" si="19"/>
        <v>6.5600493529614778E-4</v>
      </c>
      <c r="AD55">
        <f t="shared" si="20"/>
        <v>1.78628200501578E-2</v>
      </c>
      <c r="AE55">
        <f t="shared" si="21"/>
        <v>1.8522891822081295E-2</v>
      </c>
      <c r="AF55">
        <f t="shared" si="22"/>
        <v>0.94418969689482524</v>
      </c>
      <c r="AG55">
        <f t="shared" si="23"/>
        <v>1.5687595147809463</v>
      </c>
      <c r="AH55">
        <f t="shared" si="24"/>
        <v>3.9863430487830469E-2</v>
      </c>
      <c r="AI55">
        <f t="shared" si="25"/>
        <v>3.9207425552534321E-2</v>
      </c>
      <c r="AJ55">
        <f t="shared" si="34"/>
        <v>6.5601988952869862E-4</v>
      </c>
      <c r="AK55">
        <f t="shared" si="26"/>
        <v>-1.4954232550835542E-8</v>
      </c>
    </row>
    <row r="56" spans="1:37" x14ac:dyDescent="0.25">
      <c r="A56" s="7">
        <f>'Plumbing - Aggregate rates BC'!A48</f>
        <v>37895</v>
      </c>
      <c r="B56" s="10">
        <f>'Plumbing - Aggregate rates BC'!O48</f>
        <v>5.9516344502303774E-2</v>
      </c>
      <c r="C56" s="10">
        <f>'Plumbing - Aggregate rates BC'!P48</f>
        <v>2.3561898758873229E-2</v>
      </c>
      <c r="D56">
        <f>'Plumbing - Aggregate rates BC'!P48/'Plumbing - Aggregate rates BC'!O48</f>
        <v>0.39588954859217185</v>
      </c>
      <c r="E56">
        <f>'Plumbing - Aggregate rates BC'!Q48</f>
        <v>1.2693646352282808E-3</v>
      </c>
      <c r="F56">
        <f>'Plumbing - Aggregate rates BC'!X48</f>
        <v>1.2935200459272284E-3</v>
      </c>
      <c r="G56">
        <f>'Plumbing - Aggregate rates BC'!T48</f>
        <v>1.7413891151653014E-2</v>
      </c>
      <c r="H56">
        <f>'Plumbing - Aggregate rates BC'!U48</f>
        <v>1.8858644698215576E-2</v>
      </c>
      <c r="I56">
        <f>'Plumbing - Aggregate rates BC'!R48</f>
        <v>0.94305136827458258</v>
      </c>
      <c r="J56">
        <f>'Plumbing - Aggregate rates BC'!S48</f>
        <v>1.559235668789809</v>
      </c>
      <c r="K56">
        <f>'Plumbing - Aggregate rates BC'!V48</f>
        <v>4.0960895379785707E-2</v>
      </c>
      <c r="L56">
        <f>'Plumbing - Aggregate rates BC'!W48</f>
        <v>3.9691530744557425E-2</v>
      </c>
      <c r="M56">
        <f t="shared" si="9"/>
        <v>-0.92662002432896728</v>
      </c>
      <c r="N56">
        <f t="shared" si="31"/>
        <v>-4.0504870492181375</v>
      </c>
      <c r="O56">
        <f t="shared" si="11"/>
        <v>-3.9707838655352323</v>
      </c>
      <c r="P56">
        <f t="shared" si="12"/>
        <v>-5.863452458247069E-2</v>
      </c>
      <c r="Q56">
        <f t="shared" si="13"/>
        <v>0.444195745289863</v>
      </c>
      <c r="R56">
        <f t="shared" si="14"/>
        <v>-3.1951374386317584</v>
      </c>
      <c r="S56">
        <f t="shared" si="15"/>
        <v>-3.2266174454187158</v>
      </c>
      <c r="T56">
        <f t="shared" si="16"/>
        <v>7.1003528919585251E-4</v>
      </c>
      <c r="U56">
        <f t="shared" si="17"/>
        <v>1.2935200459272284E-3</v>
      </c>
      <c r="V56">
        <f t="shared" si="32"/>
        <v>1.7655872480554433E-2</v>
      </c>
      <c r="W56">
        <f t="shared" si="32"/>
        <v>1.9045166855897817E-2</v>
      </c>
      <c r="X56">
        <f t="shared" si="18"/>
        <v>0.94305136827458258</v>
      </c>
      <c r="Y56">
        <f t="shared" si="33"/>
        <v>1.501089896356153</v>
      </c>
      <c r="Z56">
        <f t="shared" si="33"/>
        <v>3.975578890152217E-2</v>
      </c>
      <c r="AA56">
        <f t="shared" si="33"/>
        <v>3.9045753612326317E-2</v>
      </c>
      <c r="AB56">
        <f>IFERROR(GetUSSBC(C56),NA())</f>
        <v>6.276367014273998E-2</v>
      </c>
      <c r="AC56">
        <f t="shared" si="19"/>
        <v>6.8327538329818888E-4</v>
      </c>
      <c r="AD56">
        <f t="shared" si="20"/>
        <v>1.7758247578548537E-2</v>
      </c>
      <c r="AE56">
        <f t="shared" si="21"/>
        <v>1.8784226176373885E-2</v>
      </c>
      <c r="AF56">
        <f t="shared" si="22"/>
        <v>0.94305136827458258</v>
      </c>
      <c r="AG56">
        <f t="shared" si="23"/>
        <v>1.5342910911119363</v>
      </c>
      <c r="AH56">
        <f t="shared" si="24"/>
        <v>3.9809158626516961E-2</v>
      </c>
      <c r="AI56">
        <f t="shared" si="25"/>
        <v>3.9125883243218772E-2</v>
      </c>
      <c r="AJ56">
        <f t="shared" si="34"/>
        <v>6.8329195443093938E-4</v>
      </c>
      <c r="AK56">
        <f t="shared" si="26"/>
        <v>-1.6571132750503245E-8</v>
      </c>
    </row>
    <row r="57" spans="1:37" x14ac:dyDescent="0.25">
      <c r="A57" s="7">
        <f>'Plumbing - Aggregate rates BC'!A49</f>
        <v>37926</v>
      </c>
      <c r="B57" s="10">
        <f>'Plumbing - Aggregate rates BC'!O49</f>
        <v>5.8340136054421766E-2</v>
      </c>
      <c r="C57" s="10">
        <f>'Plumbing - Aggregate rates BC'!P49</f>
        <v>2.4627883620883487E-2</v>
      </c>
      <c r="D57">
        <f>'Plumbing - Aggregate rates BC'!P49/'Plumbing - Aggregate rates BC'!O49</f>
        <v>0.42214306113221461</v>
      </c>
      <c r="E57">
        <f>'Plumbing - Aggregate rates BC'!Q49</f>
        <v>1.9357125330570627E-3</v>
      </c>
      <c r="F57">
        <f>'Plumbing - Aggregate rates BC'!X49</f>
        <v>3.0873144712430427E-3</v>
      </c>
      <c r="G57">
        <f>'Plumbing - Aggregate rates BC'!T49</f>
        <v>1.6781927155371138E-2</v>
      </c>
      <c r="H57">
        <f>'Plumbing - Aggregate rates BC'!U49</f>
        <v>1.8656831104963884E-2</v>
      </c>
      <c r="I57">
        <f>'Plumbing - Aggregate rates BC'!R49</f>
        <v>0.94015488643587819</v>
      </c>
      <c r="J57">
        <f>'Plumbing - Aggregate rates BC'!S49</f>
        <v>1.4199634814363968</v>
      </c>
      <c r="K57">
        <f>'Plumbing - Aggregate rates BC'!V49</f>
        <v>4.071812208620737E-2</v>
      </c>
      <c r="L57">
        <f>'Plumbing - Aggregate rates BC'!W49</f>
        <v>3.8782409553150307E-2</v>
      </c>
      <c r="M57">
        <f t="shared" si="9"/>
        <v>-0.86241101497384831</v>
      </c>
      <c r="N57">
        <f t="shared" si="31"/>
        <v>-4.0874527361841793</v>
      </c>
      <c r="O57">
        <f t="shared" si="11"/>
        <v>-3.9815429208695861</v>
      </c>
      <c r="P57">
        <f t="shared" si="12"/>
        <v>-6.1710644487509216E-2</v>
      </c>
      <c r="Q57">
        <f t="shared" si="13"/>
        <v>0.35063115398416189</v>
      </c>
      <c r="R57">
        <f t="shared" si="14"/>
        <v>-3.2010820255290771</v>
      </c>
      <c r="S57">
        <f t="shared" si="15"/>
        <v>-3.2497884971847553</v>
      </c>
      <c r="T57">
        <f t="shared" si="16"/>
        <v>7.4225461064373471E-4</v>
      </c>
      <c r="U57">
        <f t="shared" si="17"/>
        <v>3.0873144712430427E-3</v>
      </c>
      <c r="V57">
        <f t="shared" si="32"/>
        <v>1.7532926241813275E-2</v>
      </c>
      <c r="W57">
        <f t="shared" si="32"/>
        <v>1.9365390458174859E-2</v>
      </c>
      <c r="X57">
        <f t="shared" si="18"/>
        <v>0.94015488643587819</v>
      </c>
      <c r="Y57">
        <f t="shared" si="33"/>
        <v>1.4619194045197572</v>
      </c>
      <c r="Z57">
        <f t="shared" si="33"/>
        <v>3.9691380122148172E-2</v>
      </c>
      <c r="AA57">
        <f t="shared" si="33"/>
        <v>3.8949125511504437E-2</v>
      </c>
      <c r="AB57">
        <f>IFERROR(GetUSSBC(C57),NA())</f>
        <v>5.9991435129195456E-2</v>
      </c>
      <c r="AC57">
        <f t="shared" si="19"/>
        <v>7.2826553124970272E-4</v>
      </c>
      <c r="AD57">
        <f t="shared" si="20"/>
        <v>1.7586265144047222E-2</v>
      </c>
      <c r="AE57">
        <f t="shared" si="21"/>
        <v>1.9225533719654669E-2</v>
      </c>
      <c r="AF57">
        <f t="shared" si="22"/>
        <v>0.94015488643587819</v>
      </c>
      <c r="AG57">
        <f t="shared" si="23"/>
        <v>1.4788195456162943</v>
      </c>
      <c r="AH57">
        <f t="shared" si="24"/>
        <v>3.9719365638247385E-2</v>
      </c>
      <c r="AI57">
        <f t="shared" si="25"/>
        <v>3.8991100106997682E-2</v>
      </c>
      <c r="AJ57">
        <f t="shared" si="34"/>
        <v>7.2828494067602584E-4</v>
      </c>
      <c r="AK57">
        <f t="shared" si="26"/>
        <v>-1.940942632311371E-8</v>
      </c>
    </row>
    <row r="58" spans="1:37" x14ac:dyDescent="0.25">
      <c r="A58" s="7">
        <f>'Plumbing - Aggregate rates BC'!A50</f>
        <v>37956</v>
      </c>
      <c r="B58" s="10">
        <f>'Plumbing - Aggregate rates BC'!O50</f>
        <v>5.6683114334005781E-2</v>
      </c>
      <c r="C58" s="10">
        <f>'Plumbing - Aggregate rates BC'!P50</f>
        <v>2.4379465823808739E-2</v>
      </c>
      <c r="D58">
        <f>'Plumbing - Aggregate rates BC'!P50/'Plumbing - Aggregate rates BC'!O50</f>
        <v>0.43010102938509182</v>
      </c>
      <c r="E58">
        <f>'Plumbing - Aggregate rates BC'!Q50</f>
        <v>-1.8503401360544219E-3</v>
      </c>
      <c r="F58">
        <f>'Plumbing - Aggregate rates BC'!X50</f>
        <v>-9.5359186268277173E-4</v>
      </c>
      <c r="G58">
        <f>'Plumbing - Aggregate rates BC'!T50</f>
        <v>1.8025625868462063E-2</v>
      </c>
      <c r="H58">
        <f>'Plumbing - Aggregate rates BC'!U50</f>
        <v>1.8893128305913602E-2</v>
      </c>
      <c r="I58">
        <f>'Plumbing - Aggregate rates BC'!R50</f>
        <v>0.94110294702010677</v>
      </c>
      <c r="J58">
        <f>'Plumbing - Aggregate rates BC'!S50</f>
        <v>1.5299539170506913</v>
      </c>
      <c r="K58">
        <f>'Plumbing - Aggregate rates BC'!V50</f>
        <v>3.833333333333333E-2</v>
      </c>
      <c r="L58">
        <f>'Plumbing - Aggregate rates BC'!W50</f>
        <v>4.0183673469387754E-2</v>
      </c>
      <c r="M58">
        <f t="shared" si="9"/>
        <v>-0.84373514583308817</v>
      </c>
      <c r="N58">
        <f t="shared" si="31"/>
        <v>-4.0159608741691528</v>
      </c>
      <c r="O58">
        <f t="shared" si="11"/>
        <v>-3.968957004726084</v>
      </c>
      <c r="P58">
        <f t="shared" si="12"/>
        <v>-6.0702743659003078E-2</v>
      </c>
      <c r="Q58">
        <f t="shared" si="13"/>
        <v>0.425237615376029</v>
      </c>
      <c r="R58">
        <f t="shared" si="14"/>
        <v>-3.2614354392869966</v>
      </c>
      <c r="S58">
        <f t="shared" si="15"/>
        <v>-3.2142944984536381</v>
      </c>
      <c r="T58">
        <f t="shared" si="16"/>
        <v>7.5160061980542037E-4</v>
      </c>
      <c r="U58">
        <f t="shared" si="17"/>
        <v>-9.5359186268277173E-4</v>
      </c>
      <c r="V58">
        <f t="shared" si="32"/>
        <v>1.7497327015986889E-2</v>
      </c>
      <c r="W58">
        <f t="shared" si="32"/>
        <v>1.9459537668072679E-2</v>
      </c>
      <c r="X58">
        <f t="shared" si="18"/>
        <v>0.94110294702010677</v>
      </c>
      <c r="Y58">
        <f t="shared" si="33"/>
        <v>1.4507193368779792</v>
      </c>
      <c r="Z58">
        <f t="shared" si="33"/>
        <v>3.9672665744820049E-2</v>
      </c>
      <c r="AA58">
        <f t="shared" si="33"/>
        <v>3.8921065125014628E-2</v>
      </c>
      <c r="AB58">
        <f>IFERROR(GetUSSBC(C58),NA())</f>
        <v>6.0613577421754591E-2</v>
      </c>
      <c r="AC58">
        <f t="shared" si="19"/>
        <v>7.1799732567929403E-4</v>
      </c>
      <c r="AD58">
        <f t="shared" si="20"/>
        <v>1.7625458012271465E-2</v>
      </c>
      <c r="AE58">
        <f t="shared" si="21"/>
        <v>1.9123680300366999E-2</v>
      </c>
      <c r="AF58">
        <f t="shared" si="22"/>
        <v>0.94110294702010677</v>
      </c>
      <c r="AG58">
        <f t="shared" si="23"/>
        <v>1.4913288820100223</v>
      </c>
      <c r="AH58">
        <f t="shared" si="24"/>
        <v>3.9739887586204233E-2</v>
      </c>
      <c r="AI58">
        <f t="shared" si="25"/>
        <v>3.9021890260524938E-2</v>
      </c>
      <c r="AJ58">
        <f t="shared" si="34"/>
        <v>7.1801607944879165E-4</v>
      </c>
      <c r="AK58">
        <f t="shared" si="26"/>
        <v>-1.8753769497623432E-8</v>
      </c>
    </row>
    <row r="59" spans="1:37" x14ac:dyDescent="0.25">
      <c r="A59" s="7">
        <f>'Plumbing - Aggregate rates BC'!A51</f>
        <v>37987</v>
      </c>
      <c r="B59" s="10">
        <f>'Plumbing - Aggregate rates BC'!O51</f>
        <v>5.7000040860244343E-2</v>
      </c>
      <c r="C59" s="10">
        <f>'Plumbing - Aggregate rates BC'!P51</f>
        <v>2.483868314603381E-2</v>
      </c>
      <c r="D59">
        <f>'Plumbing - Aggregate rates BC'!P51/'Plumbing - Aggregate rates BC'!O51</f>
        <v>0.43576605860572243</v>
      </c>
      <c r="E59">
        <f>'Plumbing - Aggregate rates BC'!Q51</f>
        <v>7.7694782181996619E-4</v>
      </c>
      <c r="F59">
        <f>'Plumbing - Aggregate rates BC'!X51</f>
        <v>-7.2971078888238656E-4</v>
      </c>
      <c r="G59">
        <f>'Plumbing - Aggregate rates BC'!T51</f>
        <v>1.7190483127717163E-2</v>
      </c>
      <c r="H59">
        <f>'Plumbing - Aggregate rates BC'!U51</f>
        <v>1.8486286717629828E-2</v>
      </c>
      <c r="I59">
        <f>'Plumbing - Aggregate rates BC'!R51</f>
        <v>0.94185828181870701</v>
      </c>
      <c r="J59">
        <f>'Plumbing - Aggregate rates BC'!S51</f>
        <v>1.4506321493076459</v>
      </c>
      <c r="K59">
        <f>'Plumbing - Aggregate rates BC'!V51</f>
        <v>4.0026443487268963E-2</v>
      </c>
      <c r="L59">
        <f>'Plumbing - Aggregate rates BC'!W51</f>
        <v>3.9249495665448997E-2</v>
      </c>
      <c r="M59">
        <f t="shared" si="9"/>
        <v>-0.83064974246536316</v>
      </c>
      <c r="N59">
        <f t="shared" si="31"/>
        <v>-4.063399354821347</v>
      </c>
      <c r="O59">
        <f t="shared" si="11"/>
        <v>-3.9907260802722808</v>
      </c>
      <c r="P59">
        <f t="shared" si="12"/>
        <v>-5.9900459652782817E-2</v>
      </c>
      <c r="Q59">
        <f t="shared" si="13"/>
        <v>0.37199942646709255</v>
      </c>
      <c r="R59">
        <f t="shared" si="14"/>
        <v>-3.2182149561083491</v>
      </c>
      <c r="S59">
        <f t="shared" si="15"/>
        <v>-3.237816684124196</v>
      </c>
      <c r="T59">
        <f t="shared" si="16"/>
        <v>7.5814219118227472E-4</v>
      </c>
      <c r="U59">
        <f t="shared" si="17"/>
        <v>-7.2971078888238656E-4</v>
      </c>
      <c r="V59">
        <f t="shared" si="32"/>
        <v>1.7472427195005455E-2</v>
      </c>
      <c r="W59">
        <f t="shared" si="32"/>
        <v>1.9525775261323822E-2</v>
      </c>
      <c r="X59">
        <f t="shared" si="18"/>
        <v>0.94185828181870701</v>
      </c>
      <c r="Y59">
        <f t="shared" si="33"/>
        <v>1.4429230777146547</v>
      </c>
      <c r="Z59">
        <f t="shared" si="33"/>
        <v>3.9659558617737761E-2</v>
      </c>
      <c r="AA59">
        <f t="shared" si="33"/>
        <v>3.8901416426555487E-2</v>
      </c>
      <c r="AB59">
        <f>IFERROR(GetUSSBC(C59),NA())</f>
        <v>5.9474246557801952E-2</v>
      </c>
      <c r="AC59">
        <f t="shared" si="19"/>
        <v>7.3687974918033861E-4</v>
      </c>
      <c r="AD59">
        <f t="shared" si="20"/>
        <v>1.7553412357297453E-2</v>
      </c>
      <c r="AE59">
        <f t="shared" si="21"/>
        <v>1.9311504804186645E-2</v>
      </c>
      <c r="AF59">
        <f t="shared" si="22"/>
        <v>0.94185828181870701</v>
      </c>
      <c r="AG59">
        <f t="shared" si="23"/>
        <v>1.4683934185036662</v>
      </c>
      <c r="AH59">
        <f t="shared" si="24"/>
        <v>3.970213637036385E-2</v>
      </c>
      <c r="AI59">
        <f t="shared" si="25"/>
        <v>3.8965256621183511E-2</v>
      </c>
      <c r="AJ59">
        <f t="shared" si="34"/>
        <v>7.368997338520624E-4</v>
      </c>
      <c r="AK59">
        <f t="shared" si="26"/>
        <v>-1.9984671723797913E-8</v>
      </c>
    </row>
    <row r="60" spans="1:37" x14ac:dyDescent="0.25">
      <c r="A60" s="7">
        <f>'Plumbing - Aggregate rates BC'!A52</f>
        <v>38018</v>
      </c>
      <c r="B60" s="10">
        <f>'Plumbing - Aggregate rates BC'!O52</f>
        <v>5.5668023093334421E-2</v>
      </c>
      <c r="C60" s="10">
        <f>'Plumbing - Aggregate rates BC'!P52</f>
        <v>2.5507917538093814E-2</v>
      </c>
      <c r="D60">
        <f>'Plumbing - Aggregate rates BC'!P52/'Plumbing - Aggregate rates BC'!O52</f>
        <v>0.45821489826083084</v>
      </c>
      <c r="E60">
        <f>'Plumbing - Aggregate rates BC'!Q52</f>
        <v>-9.057354162977895E-4</v>
      </c>
      <c r="F60">
        <f>'Plumbing - Aggregate rates BC'!X52</f>
        <v>1.8776359119533186E-4</v>
      </c>
      <c r="G60">
        <f>'Plumbing - Aggregate rates BC'!T52</f>
        <v>1.6901084582071822E-2</v>
      </c>
      <c r="H60">
        <f>'Plumbing - Aggregate rates BC'!U52</f>
        <v>1.8656344613497872E-2</v>
      </c>
      <c r="I60">
        <f>'Plumbing - Aggregate rates BC'!R52</f>
        <v>0.94169998989476111</v>
      </c>
      <c r="J60">
        <f>'Plumbing - Aggregate rates BC'!S52</f>
        <v>1.3797950219619326</v>
      </c>
      <c r="K60">
        <f>'Plumbing - Aggregate rates BC'!V52</f>
        <v>3.8027267403059069E-2</v>
      </c>
      <c r="L60">
        <f>'Plumbing - Aggregate rates BC'!W52</f>
        <v>3.8933002819356861E-2</v>
      </c>
      <c r="M60">
        <f t="shared" si="9"/>
        <v>-0.78041699473613901</v>
      </c>
      <c r="N60">
        <f t="shared" si="31"/>
        <v>-4.0803774826583759</v>
      </c>
      <c r="O60">
        <f t="shared" si="11"/>
        <v>-3.9815689969918497</v>
      </c>
      <c r="P60">
        <f t="shared" si="12"/>
        <v>-6.006853719696683E-2</v>
      </c>
      <c r="Q60">
        <f t="shared" si="13"/>
        <v>0.32193495332653216</v>
      </c>
      <c r="R60">
        <f t="shared" si="14"/>
        <v>-3.2694518133427644</v>
      </c>
      <c r="S60">
        <f t="shared" si="15"/>
        <v>-3.2459129865210015</v>
      </c>
      <c r="T60">
        <f t="shared" si="16"/>
        <v>7.8320234825977192E-4</v>
      </c>
      <c r="U60">
        <f t="shared" si="17"/>
        <v>1.8776359119533186E-4</v>
      </c>
      <c r="V60">
        <f t="shared" si="32"/>
        <v>1.737716946833788E-2</v>
      </c>
      <c r="W60">
        <f t="shared" si="32"/>
        <v>1.9782151479473674E-2</v>
      </c>
      <c r="X60">
        <f t="shared" si="18"/>
        <v>0.94169998989476111</v>
      </c>
      <c r="Y60">
        <f t="shared" si="33"/>
        <v>1.413381660166191</v>
      </c>
      <c r="Z60">
        <f t="shared" si="33"/>
        <v>3.9609282682914831E-2</v>
      </c>
      <c r="AA60">
        <f t="shared" si="33"/>
        <v>3.882608033465506E-2</v>
      </c>
      <c r="AB60">
        <f>IFERROR(GetUSSBC(C60),NA())</f>
        <v>5.7894455622881646E-2</v>
      </c>
      <c r="AC60">
        <f t="shared" si="19"/>
        <v>7.6364541372031525E-4</v>
      </c>
      <c r="AD60">
        <f t="shared" si="20"/>
        <v>1.7451490723600072E-2</v>
      </c>
      <c r="AE60">
        <f t="shared" si="21"/>
        <v>1.9581717582042114E-2</v>
      </c>
      <c r="AF60">
        <f t="shared" si="22"/>
        <v>0.94169998989476111</v>
      </c>
      <c r="AG60">
        <f t="shared" si="23"/>
        <v>1.4363916561672858</v>
      </c>
      <c r="AH60">
        <f t="shared" si="24"/>
        <v>3.9648526669686886E-2</v>
      </c>
      <c r="AI60">
        <f t="shared" si="25"/>
        <v>3.888488125596657E-2</v>
      </c>
      <c r="AJ60">
        <f t="shared" si="34"/>
        <v>7.6366721247361226E-4</v>
      </c>
      <c r="AK60">
        <f t="shared" si="26"/>
        <v>-2.1798753297016735E-8</v>
      </c>
    </row>
    <row r="61" spans="1:37" x14ac:dyDescent="0.25">
      <c r="A61" s="7">
        <f>'Plumbing - Aggregate rates BC'!A53</f>
        <v>38047</v>
      </c>
      <c r="B61" s="10">
        <f>'Plumbing - Aggregate rates BC'!O53</f>
        <v>5.778391768292683E-2</v>
      </c>
      <c r="C61" s="10">
        <f>'Plumbing - Aggregate rates BC'!P53</f>
        <v>2.5291364869295656E-2</v>
      </c>
      <c r="D61">
        <f>'Plumbing - Aggregate rates BC'!P53/'Plumbing - Aggregate rates BC'!O53</f>
        <v>0.43768864908182559</v>
      </c>
      <c r="E61">
        <f>'Plumbing - Aggregate rates BC'!Q53</f>
        <v>1.6018103865475192E-3</v>
      </c>
      <c r="F61">
        <f>'Plumbing - Aggregate rates BC'!X53</f>
        <v>-3.0748798198380273E-3</v>
      </c>
      <c r="G61">
        <f>'Plumbing - Aggregate rates BC'!T53</f>
        <v>1.7606764422562347E-2</v>
      </c>
      <c r="H61">
        <f>'Plumbing - Aggregate rates BC'!U53</f>
        <v>2.003027476644088E-2</v>
      </c>
      <c r="I61">
        <f>'Plumbing - Aggregate rates BC'!R53</f>
        <v>0.94473937003893016</v>
      </c>
      <c r="J61">
        <f>'Plumbing - Aggregate rates BC'!S53</f>
        <v>1.5194460813199764</v>
      </c>
      <c r="K61">
        <f>'Plumbing - Aggregate rates BC'!V53</f>
        <v>4.1169935041476667E-2</v>
      </c>
      <c r="L61">
        <f>'Plumbing - Aggregate rates BC'!W53</f>
        <v>3.9568124654929149E-2</v>
      </c>
      <c r="M61">
        <f t="shared" si="9"/>
        <v>-0.82624746822225159</v>
      </c>
      <c r="N61">
        <f t="shared" si="31"/>
        <v>-4.0394721085875291</v>
      </c>
      <c r="O61">
        <f t="shared" si="11"/>
        <v>-3.9105104116530716</v>
      </c>
      <c r="P61">
        <f t="shared" si="12"/>
        <v>-5.6846188428508422E-2</v>
      </c>
      <c r="Q61">
        <f t="shared" si="13"/>
        <v>0.41834584825678728</v>
      </c>
      <c r="R61">
        <f t="shared" si="14"/>
        <v>-3.1900470210136485</v>
      </c>
      <c r="S61">
        <f t="shared" si="15"/>
        <v>-3.229731417810517</v>
      </c>
      <c r="T61">
        <f t="shared" si="16"/>
        <v>7.6034169143176372E-4</v>
      </c>
      <c r="U61">
        <f t="shared" si="17"/>
        <v>-3.0748798198380273E-3</v>
      </c>
      <c r="V61">
        <f t="shared" si="32"/>
        <v>1.7464058207834959E-2</v>
      </c>
      <c r="W61">
        <f t="shared" si="32"/>
        <v>1.9548109978928682E-2</v>
      </c>
      <c r="X61">
        <f t="shared" si="18"/>
        <v>0.94473937003893016</v>
      </c>
      <c r="Y61">
        <f t="shared" si="33"/>
        <v>1.4403096408398075</v>
      </c>
      <c r="Z61">
        <f t="shared" si="33"/>
        <v>3.965515000861982E-2</v>
      </c>
      <c r="AA61">
        <f t="shared" si="33"/>
        <v>3.8894808317188057E-2</v>
      </c>
      <c r="AB61">
        <f>IFERROR(GetUSSBC(C61),NA())</f>
        <v>5.83956048078835E-2</v>
      </c>
      <c r="AC61">
        <f t="shared" si="19"/>
        <v>7.550794883155465E-4</v>
      </c>
      <c r="AD61">
        <f t="shared" si="20"/>
        <v>1.7484083294414882E-2</v>
      </c>
      <c r="AE61">
        <f t="shared" si="21"/>
        <v>1.9494728365563745E-2</v>
      </c>
      <c r="AF61">
        <f t="shared" si="22"/>
        <v>0.94473937003893016</v>
      </c>
      <c r="AG61">
        <f t="shared" si="23"/>
        <v>1.4465688133544345</v>
      </c>
      <c r="AH61">
        <f t="shared" si="24"/>
        <v>3.9665696108122227E-2</v>
      </c>
      <c r="AI61">
        <f t="shared" si="25"/>
        <v>3.891061661980668E-2</v>
      </c>
      <c r="AJ61">
        <f t="shared" si="34"/>
        <v>7.5510069292462879E-4</v>
      </c>
      <c r="AK61">
        <f t="shared" si="26"/>
        <v>-2.1204609082286704E-8</v>
      </c>
    </row>
    <row r="62" spans="1:37" x14ac:dyDescent="0.25">
      <c r="A62" s="7">
        <f>'Plumbing - Aggregate rates BC'!A54</f>
        <v>38078</v>
      </c>
      <c r="B62" s="10">
        <f>'Plumbing - Aggregate rates BC'!O54</f>
        <v>5.5635001702417433E-2</v>
      </c>
      <c r="C62" s="10">
        <f>'Plumbing - Aggregate rates BC'!P54</f>
        <v>2.6186141556752741E-2</v>
      </c>
      <c r="D62">
        <f>'Plumbing - Aggregate rates BC'!P54/'Plumbing - Aggregate rates BC'!O54</f>
        <v>0.47067746482364015</v>
      </c>
      <c r="E62">
        <f>'Plumbing - Aggregate rates BC'!Q54</f>
        <v>-6.3969947735191632E-4</v>
      </c>
      <c r="F62">
        <f>'Plumbing - Aggregate rates BC'!X54</f>
        <v>-1.5889868764129328E-4</v>
      </c>
      <c r="G62">
        <f>'Plumbing - Aggregate rates BC'!T54</f>
        <v>1.7275717087240846E-2</v>
      </c>
      <c r="H62">
        <f>'Plumbing - Aggregate rates BC'!U54</f>
        <v>1.9908279982602192E-2</v>
      </c>
      <c r="I62">
        <f>'Plumbing - Aggregate rates BC'!R54</f>
        <v>0.94498846264782232</v>
      </c>
      <c r="J62">
        <f>'Plumbing - Aggregate rates BC'!S54</f>
        <v>1.4560158910329171</v>
      </c>
      <c r="K62">
        <f>'Plumbing - Aggregate rates BC'!V54</f>
        <v>3.8470437717770034E-2</v>
      </c>
      <c r="L62">
        <f>'Plumbing - Aggregate rates BC'!W54</f>
        <v>3.911013719512195E-2</v>
      </c>
      <c r="M62">
        <f t="shared" si="9"/>
        <v>-0.75358220760037031</v>
      </c>
      <c r="N62">
        <f t="shared" si="31"/>
        <v>-4.0584534000746801</v>
      </c>
      <c r="O62">
        <f t="shared" si="11"/>
        <v>-3.9166195542610254</v>
      </c>
      <c r="P62">
        <f t="shared" si="12"/>
        <v>-5.6582560401206024E-2</v>
      </c>
      <c r="Q62">
        <f t="shared" si="13"/>
        <v>0.37570386388589461</v>
      </c>
      <c r="R62">
        <f t="shared" si="14"/>
        <v>-3.2578651841238382</v>
      </c>
      <c r="S62">
        <f t="shared" si="15"/>
        <v>-3.2413735822913874</v>
      </c>
      <c r="T62">
        <f t="shared" si="16"/>
        <v>7.9655602839591444E-4</v>
      </c>
      <c r="U62">
        <f t="shared" si="17"/>
        <v>-1.5889868764129328E-4</v>
      </c>
      <c r="V62">
        <f t="shared" si="32"/>
        <v>1.7326494931905363E-2</v>
      </c>
      <c r="W62">
        <f t="shared" si="32"/>
        <v>1.9920486642120094E-2</v>
      </c>
      <c r="X62">
        <f t="shared" si="18"/>
        <v>0.94498846264782232</v>
      </c>
      <c r="Y62">
        <f t="shared" si="33"/>
        <v>1.3978490100494754</v>
      </c>
      <c r="Z62">
        <f t="shared" si="33"/>
        <v>3.9582450947883048E-2</v>
      </c>
      <c r="AA62">
        <f t="shared" si="33"/>
        <v>3.8785894919487134E-2</v>
      </c>
      <c r="AB62">
        <f>IFERROR(GetUSSBC(C62),NA())</f>
        <v>5.6383541021496036E-2</v>
      </c>
      <c r="AC62">
        <f t="shared" si="19"/>
        <v>7.8990830912764598E-4</v>
      </c>
      <c r="AD62">
        <f t="shared" si="20"/>
        <v>1.7351714308621063E-2</v>
      </c>
      <c r="AE62">
        <f t="shared" si="21"/>
        <v>1.9851469892518514E-2</v>
      </c>
      <c r="AF62">
        <f t="shared" si="22"/>
        <v>0.94498846264782232</v>
      </c>
      <c r="AG62">
        <f t="shared" si="23"/>
        <v>1.4055634144032843</v>
      </c>
      <c r="AH62">
        <f t="shared" si="24"/>
        <v>3.9595811914917088E-2</v>
      </c>
      <c r="AI62">
        <f t="shared" si="25"/>
        <v>3.8805903605789442E-2</v>
      </c>
      <c r="AJ62">
        <f t="shared" si="34"/>
        <v>7.8993195628285163E-4</v>
      </c>
      <c r="AK62">
        <f t="shared" si="26"/>
        <v>-2.3647155205654656E-8</v>
      </c>
    </row>
    <row r="63" spans="1:37" x14ac:dyDescent="0.25">
      <c r="A63" s="7">
        <f>'Plumbing - Aggregate rates BC'!A55</f>
        <v>38108</v>
      </c>
      <c r="B63" s="10">
        <f>'Plumbing - Aggregate rates BC'!O55</f>
        <v>5.5839634444867538E-2</v>
      </c>
      <c r="C63" s="10">
        <f>'Plumbing - Aggregate rates BC'!P55</f>
        <v>2.6818589282936116E-2</v>
      </c>
      <c r="D63">
        <f>'Plumbing - Aggregate rates BC'!P55/'Plumbing - Aggregate rates BC'!O55</f>
        <v>0.48027874017361388</v>
      </c>
      <c r="E63">
        <f>'Plumbing - Aggregate rates BC'!Q55</f>
        <v>1.4572693224378618E-3</v>
      </c>
      <c r="F63">
        <f>'Plumbing - Aggregate rates BC'!X55</f>
        <v>-9.9509662532448816E-4</v>
      </c>
      <c r="G63">
        <f>'Plumbing - Aggregate rates BC'!T55</f>
        <v>1.6877155320072168E-2</v>
      </c>
      <c r="H63">
        <f>'Plumbing - Aggregate rates BC'!U55</f>
        <v>1.8544316806358051E-2</v>
      </c>
      <c r="I63">
        <f>'Plumbing - Aggregate rates BC'!R55</f>
        <v>0.94605047100509898</v>
      </c>
      <c r="J63">
        <f>'Plumbing - Aggregate rates BC'!S55</f>
        <v>1.3654696132596684</v>
      </c>
      <c r="K63">
        <f>'Plumbing - Aggregate rates BC'!V55</f>
        <v>3.9843377596186585E-2</v>
      </c>
      <c r="L63">
        <f>'Plumbing - Aggregate rates BC'!W55</f>
        <v>3.838610827374872E-2</v>
      </c>
      <c r="M63">
        <f t="shared" si="9"/>
        <v>-0.7333886349312182</v>
      </c>
      <c r="N63">
        <f t="shared" si="31"/>
        <v>-4.0817943277084465</v>
      </c>
      <c r="O63">
        <f t="shared" si="11"/>
        <v>-3.98759190849497</v>
      </c>
      <c r="P63">
        <f t="shared" si="12"/>
        <v>-5.5459359339580142E-2</v>
      </c>
      <c r="Q63">
        <f t="shared" si="13"/>
        <v>0.3114984084871425</v>
      </c>
      <c r="R63">
        <f t="shared" si="14"/>
        <v>-3.2227990708385299</v>
      </c>
      <c r="S63">
        <f t="shared" si="15"/>
        <v>-3.2600596485451914</v>
      </c>
      <c r="T63">
        <f t="shared" si="16"/>
        <v>8.0658942716775595E-4</v>
      </c>
      <c r="U63">
        <f t="shared" si="17"/>
        <v>-9.9509662532448816E-4</v>
      </c>
      <c r="V63">
        <f t="shared" si="32"/>
        <v>1.7288459062360432E-2</v>
      </c>
      <c r="W63">
        <f t="shared" si="32"/>
        <v>2.0025223401929883E-2</v>
      </c>
      <c r="X63">
        <f t="shared" si="18"/>
        <v>0.94605047100509898</v>
      </c>
      <c r="Y63">
        <f t="shared" si="33"/>
        <v>1.3862731229105185</v>
      </c>
      <c r="Z63">
        <f t="shared" si="33"/>
        <v>3.9562271657890537E-2</v>
      </c>
      <c r="AA63">
        <f t="shared" si="33"/>
        <v>3.8755682230722781E-2</v>
      </c>
      <c r="AB63">
        <f>IFERROR(GetUSSBC(C63),NA())</f>
        <v>5.504967367276549E-2</v>
      </c>
      <c r="AC63">
        <f t="shared" si="19"/>
        <v>8.136607196387452E-4</v>
      </c>
      <c r="AD63">
        <f t="shared" si="20"/>
        <v>1.7261672349973316E-2</v>
      </c>
      <c r="AE63">
        <f t="shared" si="21"/>
        <v>2.0099453677331982E-2</v>
      </c>
      <c r="AF63">
        <f t="shared" si="22"/>
        <v>0.94605047100509898</v>
      </c>
      <c r="AG63">
        <f t="shared" si="23"/>
        <v>1.3781632529654162</v>
      </c>
      <c r="AH63">
        <f t="shared" si="24"/>
        <v>3.9548039948957392E-2</v>
      </c>
      <c r="AI63">
        <f t="shared" si="25"/>
        <v>3.8734379229318647E-2</v>
      </c>
      <c r="AJ63">
        <f t="shared" si="34"/>
        <v>8.136860781606972E-4</v>
      </c>
      <c r="AK63">
        <f t="shared" si="26"/>
        <v>-2.5358521951995144E-8</v>
      </c>
    </row>
    <row r="64" spans="1:37" x14ac:dyDescent="0.25">
      <c r="A64" s="7">
        <f>'Plumbing - Aggregate rates BC'!A56</f>
        <v>38139</v>
      </c>
      <c r="B64" s="10">
        <f>'Plumbing - Aggregate rates BC'!O56</f>
        <v>5.6191509561915098E-2</v>
      </c>
      <c r="C64" s="10">
        <f>'Plumbing - Aggregate rates BC'!P56</f>
        <v>2.5380936492047604E-2</v>
      </c>
      <c r="D64">
        <f>'Plumbing - Aggregate rates BC'!P56/'Plumbing - Aggregate rates BC'!O56</f>
        <v>0.45168632574430839</v>
      </c>
      <c r="E64">
        <f>'Plumbing - Aggregate rates BC'!Q56</f>
        <v>2.6927052167763695E-3</v>
      </c>
      <c r="F64">
        <f>'Plumbing - Aggregate rates BC'!X56</f>
        <v>1.735660991559358E-3</v>
      </c>
      <c r="G64">
        <f>'Plumbing - Aggregate rates BC'!T56</f>
        <v>1.6881970755161974E-2</v>
      </c>
      <c r="H64">
        <f>'Plumbing - Aggregate rates BC'!U56</f>
        <v>2.0275102326501423E-2</v>
      </c>
      <c r="I64">
        <f>'Plumbing - Aggregate rates BC'!R56</f>
        <v>0.94444364608332021</v>
      </c>
      <c r="J64">
        <f>'Plumbing - Aggregate rates BC'!S56</f>
        <v>1.4580777096114519</v>
      </c>
      <c r="K64">
        <f>'Plumbing - Aggregate rates BC'!V56</f>
        <v>3.9690202904857752E-2</v>
      </c>
      <c r="L64">
        <f>'Plumbing - Aggregate rates BC'!W56</f>
        <v>3.6997497688081381E-2</v>
      </c>
      <c r="M64">
        <f t="shared" si="9"/>
        <v>-0.79476730965050324</v>
      </c>
      <c r="N64">
        <f t="shared" si="31"/>
        <v>-4.0815090457309608</v>
      </c>
      <c r="O64">
        <f t="shared" si="11"/>
        <v>-3.8983616320636094</v>
      </c>
      <c r="P64">
        <f t="shared" si="12"/>
        <v>-5.7159259163849209E-2</v>
      </c>
      <c r="Q64">
        <f t="shared" si="13"/>
        <v>0.37711893093942389</v>
      </c>
      <c r="R64">
        <f t="shared" si="14"/>
        <v>-3.2266508999589165</v>
      </c>
      <c r="S64">
        <f t="shared" si="15"/>
        <v>-3.2969049986767822</v>
      </c>
      <c r="T64">
        <f t="shared" si="16"/>
        <v>7.7605164255285103E-4</v>
      </c>
      <c r="U64">
        <f t="shared" si="17"/>
        <v>1.735660991559358E-3</v>
      </c>
      <c r="V64">
        <f t="shared" si="32"/>
        <v>1.7404329247767487E-2</v>
      </c>
      <c r="W64">
        <f t="shared" si="32"/>
        <v>1.9708569272120696E-2</v>
      </c>
      <c r="X64">
        <f t="shared" si="18"/>
        <v>0.94444364608332021</v>
      </c>
      <c r="Y64">
        <f t="shared" si="33"/>
        <v>1.4217586902082064</v>
      </c>
      <c r="Z64">
        <f t="shared" si="33"/>
        <v>3.9623638828859005E-2</v>
      </c>
      <c r="AA64">
        <f t="shared" si="33"/>
        <v>3.8847587186306154E-2</v>
      </c>
      <c r="AB64">
        <f>IFERROR(GetUSSBC(C64),NA())</f>
        <v>5.8187179174274198E-2</v>
      </c>
      <c r="AC64">
        <f t="shared" si="19"/>
        <v>7.5863341127001271E-4</v>
      </c>
      <c r="AD64">
        <f t="shared" si="20"/>
        <v>1.7470557988408263E-2</v>
      </c>
      <c r="AE64">
        <f t="shared" si="21"/>
        <v>1.9530760560639987E-2</v>
      </c>
      <c r="AF64">
        <f t="shared" si="22"/>
        <v>0.94444364608332021</v>
      </c>
      <c r="AG64">
        <f t="shared" si="23"/>
        <v>1.442339066332156</v>
      </c>
      <c r="AH64">
        <f t="shared" si="24"/>
        <v>3.9658574099087684E-2</v>
      </c>
      <c r="AI64">
        <f t="shared" si="25"/>
        <v>3.8899940687817672E-2</v>
      </c>
      <c r="AJ64">
        <f t="shared" si="34"/>
        <v>7.5865485755217152E-4</v>
      </c>
      <c r="AK64">
        <f t="shared" si="26"/>
        <v>-2.1446282158802885E-8</v>
      </c>
    </row>
    <row r="65" spans="1:37" x14ac:dyDescent="0.25">
      <c r="A65" s="7">
        <f>'Plumbing - Aggregate rates BC'!A57</f>
        <v>38169</v>
      </c>
      <c r="B65" s="10">
        <f>'Plumbing - Aggregate rates BC'!O57</f>
        <v>5.5087614765864094E-2</v>
      </c>
      <c r="C65" s="10">
        <f>'Plumbing - Aggregate rates BC'!P57</f>
        <v>2.8138512140138218E-2</v>
      </c>
      <c r="D65">
        <f>'Plumbing - Aggregate rates BC'!P57/'Plumbing - Aggregate rates BC'!O57</f>
        <v>0.51079561639642257</v>
      </c>
      <c r="E65">
        <f>'Plumbing - Aggregate rates BC'!Q57</f>
        <v>1.5733080157330802E-3</v>
      </c>
      <c r="F65">
        <f>'Plumbing - Aggregate rates BC'!X57</f>
        <v>2.4142440398350266E-3</v>
      </c>
      <c r="G65">
        <f>'Plumbing - Aggregate rates BC'!T57</f>
        <v>1.6678328060355317E-2</v>
      </c>
      <c r="H65">
        <f>'Plumbing - Aggregate rates BC'!U57</f>
        <v>2.0328851302019956E-2</v>
      </c>
      <c r="I65">
        <f>'Plumbing - Aggregate rates BC'!R57</f>
        <v>0.94218808220355987</v>
      </c>
      <c r="J65">
        <f>'Plumbing - Aggregate rates BC'!S57</f>
        <v>1.2847386393485685</v>
      </c>
      <c r="K65">
        <f>'Plumbing - Aggregate rates BC'!V57</f>
        <v>4.0689000406890004E-2</v>
      </c>
      <c r="L65">
        <f>'Plumbing - Aggregate rates BC'!W57</f>
        <v>3.9115692391156927E-2</v>
      </c>
      <c r="M65">
        <f t="shared" si="9"/>
        <v>-0.6717857367000003</v>
      </c>
      <c r="N65">
        <f t="shared" si="31"/>
        <v>-4.0936451232652482</v>
      </c>
      <c r="O65">
        <f t="shared" si="11"/>
        <v>-3.8957141555442174</v>
      </c>
      <c r="P65">
        <f t="shared" si="12"/>
        <v>-5.9550361699229948E-2</v>
      </c>
      <c r="Q65">
        <f t="shared" si="13"/>
        <v>0.25055530415685989</v>
      </c>
      <c r="R65">
        <f t="shared" si="14"/>
        <v>-3.2017974833334497</v>
      </c>
      <c r="S65">
        <f t="shared" si="15"/>
        <v>-3.2412315525788564</v>
      </c>
      <c r="T65">
        <f t="shared" si="16"/>
        <v>8.3711571423512182E-4</v>
      </c>
      <c r="U65">
        <f t="shared" si="17"/>
        <v>2.4142440398350266E-3</v>
      </c>
      <c r="V65">
        <f t="shared" si="32"/>
        <v>1.7172941226990972E-2</v>
      </c>
      <c r="W65">
        <f t="shared" si="32"/>
        <v>2.0348149945097756E-2</v>
      </c>
      <c r="X65">
        <f t="shared" si="18"/>
        <v>0.94218808220355987</v>
      </c>
      <c r="Y65">
        <f t="shared" si="33"/>
        <v>1.3515484361699315</v>
      </c>
      <c r="Z65">
        <f t="shared" si="33"/>
        <v>3.9500775869190187E-2</v>
      </c>
      <c r="AA65">
        <f t="shared" si="33"/>
        <v>3.8663660154955065E-2</v>
      </c>
      <c r="AB65">
        <f>IFERROR(GetUSSBC(C65),NA())</f>
        <v>5.2475301530212168E-2</v>
      </c>
      <c r="AC65">
        <f t="shared" si="19"/>
        <v>8.6110315684630179E-4</v>
      </c>
      <c r="AD65">
        <f t="shared" si="20"/>
        <v>1.7082384279084456E-2</v>
      </c>
      <c r="AE65">
        <f t="shared" si="21"/>
        <v>2.0606490307124345E-2</v>
      </c>
      <c r="AF65">
        <f t="shared" si="22"/>
        <v>0.94218808220355987</v>
      </c>
      <c r="AG65">
        <f t="shared" si="23"/>
        <v>1.3247778425391441</v>
      </c>
      <c r="AH65">
        <f t="shared" si="24"/>
        <v>3.9452345463855086E-2</v>
      </c>
      <c r="AI65">
        <f t="shared" si="25"/>
        <v>3.8591242307008784E-2</v>
      </c>
      <c r="AJ65">
        <f t="shared" si="34"/>
        <v>8.6113215932127408E-4</v>
      </c>
      <c r="AK65">
        <f t="shared" si="26"/>
        <v>-2.9002474972289992E-8</v>
      </c>
    </row>
    <row r="66" spans="1:37" x14ac:dyDescent="0.25">
      <c r="A66" s="7">
        <f>'Plumbing - Aggregate rates BC'!A58</f>
        <v>38200</v>
      </c>
      <c r="B66" s="10">
        <f>'Plumbing - Aggregate rates BC'!O58</f>
        <v>5.4146364603593039E-2</v>
      </c>
      <c r="C66" s="10">
        <f>'Plumbing - Aggregate rates BC'!P58</f>
        <v>2.6790798104013074E-2</v>
      </c>
      <c r="D66">
        <f>'Plumbing - Aggregate rates BC'!P58/'Plumbing - Aggregate rates BC'!O58</f>
        <v>0.49478479857603019</v>
      </c>
      <c r="E66">
        <f>'Plumbing - Aggregate rates BC'!Q58</f>
        <v>-8.7343931966524929E-4</v>
      </c>
      <c r="F66">
        <f>'Plumbing - Aggregate rates BC'!X58</f>
        <v>-7.5238613889764693E-4</v>
      </c>
      <c r="G66">
        <f>'Plumbing - Aggregate rates BC'!T58</f>
        <v>1.8000151964136464E-2</v>
      </c>
      <c r="H66">
        <f>'Plumbing - Aggregate rates BC'!U58</f>
        <v>1.9664159258415016E-2</v>
      </c>
      <c r="I66">
        <f>'Plumbing - Aggregate rates BC'!R58</f>
        <v>0.94294741819692918</v>
      </c>
      <c r="J66">
        <f>'Plumbing - Aggregate rates BC'!S58</f>
        <v>1.4060171128898702</v>
      </c>
      <c r="K66">
        <f>'Plumbing - Aggregate rates BC'!V58</f>
        <v>3.9386019554207403E-2</v>
      </c>
      <c r="L66">
        <f>'Plumbing - Aggregate rates BC'!W58</f>
        <v>4.0259458873872653E-2</v>
      </c>
      <c r="M66">
        <f t="shared" si="9"/>
        <v>-0.7036323612962343</v>
      </c>
      <c r="N66">
        <f t="shared" si="31"/>
        <v>-4.0173750786695841</v>
      </c>
      <c r="O66">
        <f t="shared" si="11"/>
        <v>-3.9289576272075779</v>
      </c>
      <c r="P66">
        <f t="shared" si="12"/>
        <v>-5.8744758033843311E-2</v>
      </c>
      <c r="Q66">
        <f t="shared" si="13"/>
        <v>0.34076096464432504</v>
      </c>
      <c r="R66">
        <f t="shared" si="14"/>
        <v>-3.2343443592961627</v>
      </c>
      <c r="S66">
        <f t="shared" si="15"/>
        <v>-3.212410299648881</v>
      </c>
      <c r="T66">
        <f t="shared" si="16"/>
        <v>8.2135002083230657E-4</v>
      </c>
      <c r="U66">
        <f t="shared" si="17"/>
        <v>-7.5238613889764693E-4</v>
      </c>
      <c r="V66">
        <f t="shared" si="32"/>
        <v>1.7232563359986488E-2</v>
      </c>
      <c r="W66">
        <f t="shared" si="32"/>
        <v>2.0180562852548579E-2</v>
      </c>
      <c r="X66">
        <f t="shared" si="18"/>
        <v>0.94294741819692918</v>
      </c>
      <c r="Y66">
        <f t="shared" si="33"/>
        <v>1.3693899306827528</v>
      </c>
      <c r="Z66">
        <f t="shared" si="33"/>
        <v>3.9532555177463374E-2</v>
      </c>
      <c r="AA66">
        <f t="shared" si="33"/>
        <v>3.8711205156631068E-2</v>
      </c>
      <c r="AB66">
        <f>IFERROR(GetUSSBC(C66),NA())</f>
        <v>5.5106845404952767E-2</v>
      </c>
      <c r="AC66">
        <f t="shared" si="19"/>
        <v>8.1263139738355777E-4</v>
      </c>
      <c r="AD66">
        <f t="shared" si="20"/>
        <v>1.7265570488254799E-2</v>
      </c>
      <c r="AE66">
        <f t="shared" si="21"/>
        <v>2.0088627059219429E-2</v>
      </c>
      <c r="AF66">
        <f t="shared" si="22"/>
        <v>0.94294741819692918</v>
      </c>
      <c r="AG66">
        <f t="shared" si="23"/>
        <v>1.3793412665227076</v>
      </c>
      <c r="AH66">
        <f t="shared" si="24"/>
        <v>3.9550112073454775E-2</v>
      </c>
      <c r="AI66">
        <f t="shared" si="25"/>
        <v>3.8737480676071218E-2</v>
      </c>
      <c r="AJ66">
        <f t="shared" si="34"/>
        <v>8.1265668051416795E-4</v>
      </c>
      <c r="AK66">
        <f t="shared" si="26"/>
        <v>-2.5283130610171192E-8</v>
      </c>
    </row>
    <row r="67" spans="1:37" x14ac:dyDescent="0.25">
      <c r="A67" s="7">
        <f>'Plumbing - Aggregate rates BC'!A59</f>
        <v>38231</v>
      </c>
      <c r="B67" s="10">
        <f>'Plumbing - Aggregate rates BC'!O59</f>
        <v>5.3773725697694924E-2</v>
      </c>
      <c r="C67" s="10">
        <f>'Plumbing - Aggregate rates BC'!P59</f>
        <v>2.7699686404722375E-2</v>
      </c>
      <c r="D67">
        <f>'Plumbing - Aggregate rates BC'!P59/'Plumbing - Aggregate rates BC'!O59</f>
        <v>0.51511562655049126</v>
      </c>
      <c r="E67">
        <f>'Plumbing - Aggregate rates BC'!Q59</f>
        <v>-1.0097382135088064E-3</v>
      </c>
      <c r="F67">
        <f>'Plumbing - Aggregate rates BC'!X59</f>
        <v>-1.7696832481927018E-3</v>
      </c>
      <c r="G67">
        <f>'Plumbing - Aggregate rates BC'!T59</f>
        <v>1.7257211374278103E-2</v>
      </c>
      <c r="H67">
        <f>'Plumbing - Aggregate rates BC'!U59</f>
        <v>1.9753967109606817E-2</v>
      </c>
      <c r="I67">
        <f>'Plumbing - Aggregate rates BC'!R59</f>
        <v>0.94468301705535285</v>
      </c>
      <c r="J67">
        <f>'Plumbing - Aggregate rates BC'!S59</f>
        <v>1.3470964304741608</v>
      </c>
      <c r="K67">
        <f>'Plumbing - Aggregate rates BC'!V59</f>
        <v>3.9081612599364338E-2</v>
      </c>
      <c r="L67">
        <f>'Plumbing - Aggregate rates BC'!W59</f>
        <v>4.0091350812873149E-2</v>
      </c>
      <c r="M67">
        <f t="shared" si="9"/>
        <v>-0.66336388594493012</v>
      </c>
      <c r="N67">
        <f t="shared" si="31"/>
        <v>-4.0595251721808205</v>
      </c>
      <c r="O67">
        <f t="shared" si="11"/>
        <v>-3.9244009414967365</v>
      </c>
      <c r="P67">
        <f t="shared" si="12"/>
        <v>-5.6905839445643543E-2</v>
      </c>
      <c r="Q67">
        <f t="shared" si="13"/>
        <v>0.29795148393352888</v>
      </c>
      <c r="R67">
        <f t="shared" si="14"/>
        <v>-3.2421031886014635</v>
      </c>
      <c r="S67">
        <f t="shared" si="15"/>
        <v>-3.2165946583861857</v>
      </c>
      <c r="T67">
        <f t="shared" si="16"/>
        <v>8.4127946321510549E-4</v>
      </c>
      <c r="U67">
        <f t="shared" si="17"/>
        <v>-1.7696832481927018E-3</v>
      </c>
      <c r="V67">
        <f t="shared" si="32"/>
        <v>1.7157208651886479E-2</v>
      </c>
      <c r="W67">
        <f t="shared" si="32"/>
        <v>2.0392700619442834E-2</v>
      </c>
      <c r="X67">
        <f t="shared" si="18"/>
        <v>0.94468301705535285</v>
      </c>
      <c r="Y67">
        <f t="shared" si="33"/>
        <v>1.3468692360425139</v>
      </c>
      <c r="Z67">
        <f t="shared" si="33"/>
        <v>3.9492376092301891E-2</v>
      </c>
      <c r="AA67">
        <f t="shared" si="33"/>
        <v>3.8651096629086786E-2</v>
      </c>
      <c r="AB67">
        <f>IFERROR(GetUSSBC(C67),NA())</f>
        <v>5.3301653247326608E-2</v>
      </c>
      <c r="AC67">
        <f t="shared" si="19"/>
        <v>8.4563642390873828E-4</v>
      </c>
      <c r="AD67">
        <f t="shared" si="20"/>
        <v>1.7140752180610612E-2</v>
      </c>
      <c r="AE67">
        <f t="shared" si="21"/>
        <v>2.0439449447426872E-2</v>
      </c>
      <c r="AF67">
        <f t="shared" si="22"/>
        <v>0.94468301705535285</v>
      </c>
      <c r="AG67">
        <f t="shared" si="23"/>
        <v>1.3419874990939713</v>
      </c>
      <c r="AH67">
        <f t="shared" si="24"/>
        <v>3.9483583488109986E-2</v>
      </c>
      <c r="AI67">
        <f t="shared" si="25"/>
        <v>3.8637947064201247E-2</v>
      </c>
      <c r="AJ67">
        <f t="shared" si="34"/>
        <v>8.4566423959198458E-4</v>
      </c>
      <c r="AK67">
        <f t="shared" si="26"/>
        <v>-2.7815683246307232E-8</v>
      </c>
    </row>
    <row r="68" spans="1:37" x14ac:dyDescent="0.25">
      <c r="A68" s="7">
        <f>'Plumbing - Aggregate rates BC'!A60</f>
        <v>38261</v>
      </c>
      <c r="B68" s="10">
        <f>'Plumbing - Aggregate rates BC'!O60</f>
        <v>5.4542502012950543E-2</v>
      </c>
      <c r="C68" s="10">
        <f>'Plumbing - Aggregate rates BC'!P60</f>
        <v>2.8215218270751352E-2</v>
      </c>
      <c r="D68">
        <f>'Plumbing - Aggregate rates BC'!P60/'Plumbing - Aggregate rates BC'!O60</f>
        <v>0.51730700333570956</v>
      </c>
      <c r="E68">
        <f>'Plumbing - Aggregate rates BC'!Q60</f>
        <v>2.5709905436390032E-3</v>
      </c>
      <c r="F68">
        <f>'Plumbing - Aggregate rates BC'!X60</f>
        <v>-7.3842006781994025E-4</v>
      </c>
      <c r="G68">
        <f>'Plumbing - Aggregate rates BC'!T60</f>
        <v>1.6447293727624338E-2</v>
      </c>
      <c r="H68">
        <f>'Plumbing - Aggregate rates BC'!U60</f>
        <v>1.9853314057781242E-2</v>
      </c>
      <c r="I68">
        <f>'Plumbing - Aggregate rates BC'!R60</f>
        <v>0.94551713279706873</v>
      </c>
      <c r="J68">
        <f>'Plumbing - Aggregate rates BC'!S60</f>
        <v>1.3438477580813348</v>
      </c>
      <c r="K68">
        <f>'Plumbing - Aggregate rates BC'!V60</f>
        <v>4.1766725005766073E-2</v>
      </c>
      <c r="L68">
        <f>'Plumbing - Aggregate rates BC'!W60</f>
        <v>3.9195734462127069E-2</v>
      </c>
      <c r="M68">
        <f t="shared" si="9"/>
        <v>-0.65911876381627188</v>
      </c>
      <c r="N68">
        <f t="shared" si="31"/>
        <v>-4.1075943303428737</v>
      </c>
      <c r="O68">
        <f t="shared" si="11"/>
        <v>-3.9193843307324294</v>
      </c>
      <c r="P68">
        <f t="shared" si="12"/>
        <v>-5.6023270691298685E-2</v>
      </c>
      <c r="Q68">
        <f t="shared" si="13"/>
        <v>0.29553696044773153</v>
      </c>
      <c r="R68">
        <f t="shared" si="14"/>
        <v>-3.1756553089631003</v>
      </c>
      <c r="S68">
        <f t="shared" si="15"/>
        <v>-3.2391873528481301</v>
      </c>
      <c r="T68">
        <f t="shared" si="16"/>
        <v>8.4337737402836316E-4</v>
      </c>
      <c r="U68">
        <f t="shared" si="17"/>
        <v>-7.3842006781994025E-4</v>
      </c>
      <c r="V68">
        <f t="shared" si="32"/>
        <v>1.7149283946890054E-2</v>
      </c>
      <c r="W68">
        <f t="shared" si="32"/>
        <v>2.0415193814775714E-2</v>
      </c>
      <c r="X68">
        <f t="shared" si="18"/>
        <v>0.94551713279706873</v>
      </c>
      <c r="Y68">
        <f t="shared" si="33"/>
        <v>1.3445167805678577</v>
      </c>
      <c r="Z68">
        <f t="shared" si="33"/>
        <v>3.9488142773853124E-2</v>
      </c>
      <c r="AA68">
        <f t="shared" si="33"/>
        <v>3.8644765399824761E-2</v>
      </c>
      <c r="AB68">
        <f>IFERROR(GetUSSBC(C68),NA())</f>
        <v>5.2333712633699167E-2</v>
      </c>
      <c r="AC68">
        <f t="shared" si="19"/>
        <v>8.6377659126953693E-4</v>
      </c>
      <c r="AD68">
        <f t="shared" si="20"/>
        <v>1.7072303380619255E-2</v>
      </c>
      <c r="AE68">
        <f t="shared" si="21"/>
        <v>2.0635536490998495E-2</v>
      </c>
      <c r="AF68">
        <f t="shared" si="22"/>
        <v>0.94551713279706873</v>
      </c>
      <c r="AG68">
        <f t="shared" si="23"/>
        <v>1.3218220375257572</v>
      </c>
      <c r="AH68">
        <f t="shared" si="24"/>
        <v>3.9446941951116296E-2</v>
      </c>
      <c r="AI68">
        <f t="shared" si="25"/>
        <v>3.8583165359846759E-2</v>
      </c>
      <c r="AJ68">
        <f t="shared" si="34"/>
        <v>8.6380581288077283E-4</v>
      </c>
      <c r="AK68">
        <f t="shared" si="26"/>
        <v>-2.9221611235895513E-8</v>
      </c>
    </row>
    <row r="69" spans="1:37" x14ac:dyDescent="0.25">
      <c r="A69" s="7">
        <f>'Plumbing - Aggregate rates BC'!A61</f>
        <v>38292</v>
      </c>
      <c r="B69" s="10">
        <f>'Plumbing - Aggregate rates BC'!O61</f>
        <v>5.3535633052786455E-2</v>
      </c>
      <c r="C69" s="10">
        <f>'Plumbing - Aggregate rates BC'!P61</f>
        <v>2.4954818721646444E-2</v>
      </c>
      <c r="D69">
        <f>'Plumbing - Aggregate rates BC'!P61/'Plumbing - Aggregate rates BC'!O61</f>
        <v>0.46613474612396649</v>
      </c>
      <c r="E69">
        <f>'Plumbing - Aggregate rates BC'!Q61</f>
        <v>2.5035015190164622E-3</v>
      </c>
      <c r="F69">
        <f>'Plumbing - Aggregate rates BC'!X61</f>
        <v>3.1202587810952396E-3</v>
      </c>
      <c r="G69">
        <f>'Plumbing - Aggregate rates BC'!T61</f>
        <v>1.738512051565266E-2</v>
      </c>
      <c r="H69">
        <f>'Plumbing - Aggregate rates BC'!U61</f>
        <v>2.1591442102555567E-2</v>
      </c>
      <c r="I69">
        <f>'Plumbing - Aggregate rates BC'!R61</f>
        <v>0.94260184980496464</v>
      </c>
      <c r="J69">
        <f>'Plumbing - Aggregate rates BC'!S61</f>
        <v>1.5368016553355011</v>
      </c>
      <c r="K69">
        <f>'Plumbing - Aggregate rates BC'!V61</f>
        <v>4.051612728613669E-2</v>
      </c>
      <c r="L69">
        <f>'Plumbing - Aggregate rates BC'!W61</f>
        <v>3.801262576712023E-2</v>
      </c>
      <c r="M69">
        <f t="shared" si="9"/>
        <v>-0.76328053188121503</v>
      </c>
      <c r="N69">
        <f t="shared" si="31"/>
        <v>-4.0521405813834024</v>
      </c>
      <c r="O69">
        <f t="shared" si="11"/>
        <v>-3.835458241755322</v>
      </c>
      <c r="P69">
        <f t="shared" si="12"/>
        <v>-5.9111302044862223E-2</v>
      </c>
      <c r="Q69">
        <f t="shared" si="13"/>
        <v>0.42970340960300729</v>
      </c>
      <c r="R69">
        <f t="shared" si="14"/>
        <v>-3.2060551795360852</v>
      </c>
      <c r="S69">
        <f t="shared" si="15"/>
        <v>-3.269836917411415</v>
      </c>
      <c r="T69">
        <f t="shared" si="16"/>
        <v>7.9173259659827411E-4</v>
      </c>
      <c r="U69">
        <f t="shared" si="17"/>
        <v>3.1202587810952396E-3</v>
      </c>
      <c r="V69">
        <f t="shared" si="32"/>
        <v>1.7344792072610072E-2</v>
      </c>
      <c r="W69">
        <f t="shared" si="32"/>
        <v>1.9870379839483629E-2</v>
      </c>
      <c r="X69">
        <f t="shared" si="18"/>
        <v>0.94260184980496464</v>
      </c>
      <c r="Y69">
        <f t="shared" si="33"/>
        <v>1.4034428472806386</v>
      </c>
      <c r="Z69">
        <f t="shared" si="33"/>
        <v>3.9592146071009651E-2</v>
      </c>
      <c r="AA69">
        <f t="shared" si="33"/>
        <v>3.8800413474411377E-2</v>
      </c>
      <c r="AB69">
        <f>IFERROR(GetUSSBC(C69),NA())</f>
        <v>5.9193417709320781E-2</v>
      </c>
      <c r="AC69">
        <f t="shared" si="19"/>
        <v>7.4158740158880576E-4</v>
      </c>
      <c r="AD69">
        <f t="shared" si="20"/>
        <v>1.7535468767745858E-2</v>
      </c>
      <c r="AE69">
        <f t="shared" si="21"/>
        <v>1.9358691136315474E-2</v>
      </c>
      <c r="AF69">
        <f t="shared" si="22"/>
        <v>0.94260184980496464</v>
      </c>
      <c r="AG69">
        <f t="shared" si="23"/>
        <v>1.4627217489026578</v>
      </c>
      <c r="AH69">
        <f t="shared" si="24"/>
        <v>3.9692715601472112E-2</v>
      </c>
      <c r="AI69">
        <f t="shared" si="25"/>
        <v>3.8951128199883306E-2</v>
      </c>
      <c r="AJ69">
        <f t="shared" si="34"/>
        <v>7.4160769784752209E-4</v>
      </c>
      <c r="AK69">
        <f t="shared" si="26"/>
        <v>-2.0296258716333455E-8</v>
      </c>
    </row>
    <row r="70" spans="1:37" x14ac:dyDescent="0.25">
      <c r="A70" s="7">
        <f>'Plumbing - Aggregate rates BC'!A62</f>
        <v>38322</v>
      </c>
      <c r="B70" s="10">
        <f>'Plumbing - Aggregate rates BC'!O62</f>
        <v>5.3586745824299772E-2</v>
      </c>
      <c r="C70" s="10">
        <f>'Plumbing - Aggregate rates BC'!P62</f>
        <v>2.7974493843848255E-2</v>
      </c>
      <c r="D70">
        <f>'Plumbing - Aggregate rates BC'!P62/'Plumbing - Aggregate rates BC'!O62</f>
        <v>0.52204128863452592</v>
      </c>
      <c r="E70">
        <f>'Plumbing - Aggregate rates BC'!Q62</f>
        <v>-7.0192963155443668E-4</v>
      </c>
      <c r="F70">
        <f>'Plumbing - Aggregate rates BC'!X62</f>
        <v>-1.7114618023118997E-3</v>
      </c>
      <c r="G70">
        <f>'Plumbing - Aggregate rates BC'!T62</f>
        <v>1.7314610477946732E-2</v>
      </c>
      <c r="H70">
        <f>'Plumbing - Aggregate rates BC'!U62</f>
        <v>2.074579038060401E-2</v>
      </c>
      <c r="I70">
        <f>'Plumbing - Aggregate rates BC'!R62</f>
        <v>0.94427118644067798</v>
      </c>
      <c r="J70">
        <f>'Plumbing - Aggregate rates BC'!S62</f>
        <v>1.3629201680672269</v>
      </c>
      <c r="K70">
        <f>'Plumbing - Aggregate rates BC'!V62</f>
        <v>3.9389051247612425E-2</v>
      </c>
      <c r="L70">
        <f>'Plumbing - Aggregate rates BC'!W62</f>
        <v>4.0090980879166863E-2</v>
      </c>
      <c r="M70">
        <f t="shared" si="9"/>
        <v>-0.65000859722649362</v>
      </c>
      <c r="N70">
        <f t="shared" si="31"/>
        <v>-4.0562045976010248</v>
      </c>
      <c r="O70">
        <f t="shared" si="11"/>
        <v>-3.875411926110889</v>
      </c>
      <c r="P70">
        <f t="shared" si="12"/>
        <v>-5.7341880319940898E-2</v>
      </c>
      <c r="Q70">
        <f t="shared" si="13"/>
        <v>0.30962958024867843</v>
      </c>
      <c r="R70">
        <f t="shared" si="14"/>
        <v>-3.234267388412464</v>
      </c>
      <c r="S70">
        <f t="shared" si="15"/>
        <v>-3.2166038856984498</v>
      </c>
      <c r="T70">
        <f t="shared" si="16"/>
        <v>8.4787758818496983E-4</v>
      </c>
      <c r="U70">
        <f t="shared" si="17"/>
        <v>-1.7114618023118997E-3</v>
      </c>
      <c r="V70">
        <f t="shared" si="32"/>
        <v>1.7132289633012797E-2</v>
      </c>
      <c r="W70">
        <f t="shared" si="32"/>
        <v>2.0463548712231102E-2</v>
      </c>
      <c r="X70">
        <f t="shared" si="18"/>
        <v>0.94427118644067798</v>
      </c>
      <c r="Y70">
        <f t="shared" si="33"/>
        <v>1.3394821976548141</v>
      </c>
      <c r="Z70">
        <f t="shared" si="33"/>
        <v>3.9479059470127309E-2</v>
      </c>
      <c r="AA70">
        <f t="shared" si="33"/>
        <v>3.8631181881942339E-2</v>
      </c>
      <c r="AB70">
        <f>IFERROR(GetUSSBC(C70),NA())</f>
        <v>5.2780877668410539E-2</v>
      </c>
      <c r="AC70">
        <f t="shared" si="19"/>
        <v>8.5535677758716289E-4</v>
      </c>
      <c r="AD70">
        <f t="shared" si="20"/>
        <v>1.7104060547517608E-2</v>
      </c>
      <c r="AE70">
        <f t="shared" si="21"/>
        <v>2.0544230470948287E-2</v>
      </c>
      <c r="AF70">
        <f t="shared" si="22"/>
        <v>0.94427118644067798</v>
      </c>
      <c r="AG70">
        <f t="shared" si="23"/>
        <v>1.3311499752525733</v>
      </c>
      <c r="AH70">
        <f t="shared" si="24"/>
        <v>3.9463955979923304E-2</v>
      </c>
      <c r="AI70">
        <f t="shared" si="25"/>
        <v>3.8608599202336141E-2</v>
      </c>
      <c r="AJ70">
        <f t="shared" si="34"/>
        <v>8.5538534353639633E-4</v>
      </c>
      <c r="AK70">
        <f t="shared" si="26"/>
        <v>-2.8565949233448282E-8</v>
      </c>
    </row>
    <row r="71" spans="1:37" x14ac:dyDescent="0.25">
      <c r="A71" s="7">
        <f>'Plumbing - Aggregate rates BC'!A63</f>
        <v>38353</v>
      </c>
      <c r="B71" s="10">
        <f>'Plumbing - Aggregate rates BC'!O63</f>
        <v>5.2584290915969167E-2</v>
      </c>
      <c r="C71" s="10">
        <f>'Plumbing - Aggregate rates BC'!P63</f>
        <v>2.6732113071400755E-2</v>
      </c>
      <c r="D71">
        <f>'Plumbing - Aggregate rates BC'!P63/'Plumbing - Aggregate rates BC'!O63</f>
        <v>0.50836690208715085</v>
      </c>
      <c r="E71">
        <f>'Plumbing - Aggregate rates BC'!Q63</f>
        <v>-2.0262192774502056E-4</v>
      </c>
      <c r="F71">
        <f>'Plumbing - Aggregate rates BC'!X63</f>
        <v>-1.2132024977698497E-4</v>
      </c>
      <c r="G71">
        <f>'Plumbing - Aggregate rates BC'!T63</f>
        <v>1.6768212120525771E-2</v>
      </c>
      <c r="H71">
        <f>'Plumbing - Aggregate rates BC'!U63</f>
        <v>2.1381169169441237E-2</v>
      </c>
      <c r="I71">
        <f>'Plumbing - Aggregate rates BC'!R63</f>
        <v>0.94444008699062354</v>
      </c>
      <c r="J71">
        <f>'Plumbing - Aggregate rates BC'!S63</f>
        <v>1.4274326553051127</v>
      </c>
      <c r="K71">
        <f>'Plumbing - Aggregate rates BC'!V63</f>
        <v>3.8673771942266261E-2</v>
      </c>
      <c r="L71">
        <f>'Plumbing - Aggregate rates BC'!W63</f>
        <v>3.887639387001128E-2</v>
      </c>
      <c r="M71">
        <f t="shared" si="9"/>
        <v>-0.67655184389631862</v>
      </c>
      <c r="N71">
        <f t="shared" si="31"/>
        <v>-4.088270320605905</v>
      </c>
      <c r="O71">
        <f t="shared" si="11"/>
        <v>-3.8452446896867216</v>
      </c>
      <c r="P71">
        <f t="shared" si="12"/>
        <v>-5.7163027625226001E-2</v>
      </c>
      <c r="Q71">
        <f t="shared" si="13"/>
        <v>0.35587748476625136</v>
      </c>
      <c r="R71">
        <f t="shared" si="14"/>
        <v>-3.2525936362975791</v>
      </c>
      <c r="S71">
        <f t="shared" si="15"/>
        <v>-3.2473680539483811</v>
      </c>
      <c r="T71">
        <f t="shared" si="16"/>
        <v>8.3475834096733564E-4</v>
      </c>
      <c r="U71">
        <f t="shared" si="17"/>
        <v>-1.2132024977698497E-4</v>
      </c>
      <c r="V71">
        <f t="shared" ref="V71:W90" si="35">EXP(V$1+0.5*(V$6^2))*($D71^V$3)</f>
        <v>1.7181851022294276E-2</v>
      </c>
      <c r="W71">
        <f t="shared" si="35"/>
        <v>2.0322980895239259E-2</v>
      </c>
      <c r="X71">
        <f t="shared" si="18"/>
        <v>0.94444008699062354</v>
      </c>
      <c r="Y71">
        <f t="shared" ref="Y71:AA90" si="36">EXP(Y$1+0.5*(Y$6^2))*($D71^Y$3)</f>
        <v>1.3542036959554284</v>
      </c>
      <c r="Z71">
        <f t="shared" si="36"/>
        <v>3.9505530275907502E-2</v>
      </c>
      <c r="AA71">
        <f t="shared" si="36"/>
        <v>3.8670771934940167E-2</v>
      </c>
      <c r="AB71">
        <f>IFERROR(GetUSSBC(C71),NA())</f>
        <v>5.5227997209876784E-2</v>
      </c>
      <c r="AC71">
        <f t="shared" si="19"/>
        <v>8.1045355138214398E-4</v>
      </c>
      <c r="AD71">
        <f t="shared" si="20"/>
        <v>1.7273819348623171E-2</v>
      </c>
      <c r="AE71">
        <f t="shared" si="21"/>
        <v>2.0065744094018421E-2</v>
      </c>
      <c r="AF71">
        <f t="shared" si="22"/>
        <v>0.94444008699062354</v>
      </c>
      <c r="AG71">
        <f t="shared" si="23"/>
        <v>1.3818365063184648</v>
      </c>
      <c r="AH71">
        <f t="shared" si="24"/>
        <v>3.9554495717126027E-2</v>
      </c>
      <c r="AI71">
        <f t="shared" si="25"/>
        <v>3.8744042165743883E-2</v>
      </c>
      <c r="AJ71">
        <f t="shared" si="34"/>
        <v>8.1047869422225184E-4</v>
      </c>
      <c r="AK71">
        <f t="shared" si="26"/>
        <v>-2.5142840107865785E-8</v>
      </c>
    </row>
    <row r="72" spans="1:37" x14ac:dyDescent="0.25">
      <c r="A72" s="7">
        <f>'Plumbing - Aggregate rates BC'!A64</f>
        <v>38384</v>
      </c>
      <c r="B72" s="10">
        <f>'Plumbing - Aggregate rates BC'!O64</f>
        <v>5.3786270346779901E-2</v>
      </c>
      <c r="C72" s="10">
        <f>'Plumbing - Aggregate rates BC'!P64</f>
        <v>2.7533895199706851E-2</v>
      </c>
      <c r="D72">
        <f>'Plumbing - Aggregate rates BC'!P64/'Plumbing - Aggregate rates BC'!O64</f>
        <v>0.51191307785770768</v>
      </c>
      <c r="E72">
        <f>'Plumbing - Aggregate rates BC'!Q64</f>
        <v>2.2698255071641367E-3</v>
      </c>
      <c r="F72">
        <f>'Plumbing - Aggregate rates BC'!X64</f>
        <v>-7.1303789796427685E-4</v>
      </c>
      <c r="G72">
        <f>'Plumbing - Aggregate rates BC'!T64</f>
        <v>1.7054403774125235E-2</v>
      </c>
      <c r="H72">
        <f>'Plumbing - Aggregate rates BC'!U64</f>
        <v>2.03703285026339E-2</v>
      </c>
      <c r="I72">
        <f>'Plumbing - Aggregate rates BC'!R64</f>
        <v>0.94520782134843462</v>
      </c>
      <c r="J72">
        <f>'Plumbing - Aggregate rates BC'!S64</f>
        <v>1.3904711205749267</v>
      </c>
      <c r="K72">
        <f>'Plumbing - Aggregate rates BC'!V64</f>
        <v>3.9836788737342005E-2</v>
      </c>
      <c r="L72">
        <f>'Plumbing - Aggregate rates BC'!W64</f>
        <v>3.7566963230177872E-2</v>
      </c>
      <c r="M72">
        <f t="shared" si="9"/>
        <v>-0.66960043816431924</v>
      </c>
      <c r="N72">
        <f t="shared" si="31"/>
        <v>-4.0713468227302165</v>
      </c>
      <c r="O72">
        <f t="shared" si="11"/>
        <v>-3.8936759220873065</v>
      </c>
      <c r="P72">
        <f t="shared" si="12"/>
        <v>-5.6350458895712337E-2</v>
      </c>
      <c r="Q72">
        <f t="shared" si="13"/>
        <v>0.32964262538229805</v>
      </c>
      <c r="R72">
        <f t="shared" si="14"/>
        <v>-3.2229644534967945</v>
      </c>
      <c r="S72">
        <f t="shared" si="15"/>
        <v>-3.2816302523097347</v>
      </c>
      <c r="T72">
        <f t="shared" si="16"/>
        <v>8.3819634285412642E-4</v>
      </c>
      <c r="U72">
        <f t="shared" si="17"/>
        <v>-7.1303789796427685E-4</v>
      </c>
      <c r="V72">
        <f t="shared" si="35"/>
        <v>1.7168857559097406E-2</v>
      </c>
      <c r="W72">
        <f t="shared" si="35"/>
        <v>2.0359700577343608E-2</v>
      </c>
      <c r="X72">
        <f t="shared" si="18"/>
        <v>0.94520782134843462</v>
      </c>
      <c r="Y72">
        <f t="shared" si="36"/>
        <v>1.3503327196173451</v>
      </c>
      <c r="Z72">
        <f t="shared" si="36"/>
        <v>3.9498596126742606E-2</v>
      </c>
      <c r="AA72">
        <f t="shared" si="36"/>
        <v>3.866039978388848E-2</v>
      </c>
      <c r="AB72">
        <f>IFERROR(GetUSSBC(C72),NA())</f>
        <v>5.3621291648596525E-2</v>
      </c>
      <c r="AC72">
        <f t="shared" si="19"/>
        <v>8.3971519071020934E-4</v>
      </c>
      <c r="AD72">
        <f t="shared" si="20"/>
        <v>1.7163118525705137E-2</v>
      </c>
      <c r="AE72">
        <f t="shared" si="21"/>
        <v>2.0375949134325846E-2</v>
      </c>
      <c r="AF72">
        <f t="shared" si="22"/>
        <v>0.94520782134843462</v>
      </c>
      <c r="AG72">
        <f t="shared" si="23"/>
        <v>1.3486255573396362</v>
      </c>
      <c r="AH72">
        <f t="shared" si="24"/>
        <v>3.9495532125554553E-2</v>
      </c>
      <c r="AI72">
        <f t="shared" si="25"/>
        <v>3.8655816934844343E-2</v>
      </c>
      <c r="AJ72">
        <f t="shared" si="34"/>
        <v>8.3974255158550913E-4</v>
      </c>
      <c r="AK72">
        <f t="shared" si="26"/>
        <v>-2.7360875299795029E-8</v>
      </c>
    </row>
    <row r="73" spans="1:37" x14ac:dyDescent="0.25">
      <c r="A73" s="7">
        <f>'Plumbing - Aggregate rates BC'!A65</f>
        <v>38412</v>
      </c>
      <c r="B73" s="10">
        <f>'Plumbing - Aggregate rates BC'!O65</f>
        <v>5.2139280684138527E-2</v>
      </c>
      <c r="C73" s="10">
        <f>'Plumbing - Aggregate rates BC'!P65</f>
        <v>2.8636197440585008E-2</v>
      </c>
      <c r="D73">
        <f>'Plumbing - Aggregate rates BC'!P65/'Plumbing - Aggregate rates BC'!O65</f>
        <v>0.54922501931056611</v>
      </c>
      <c r="E73">
        <f>'Plumbing - Aggregate rates BC'!Q65</f>
        <v>1.7524348734539817E-4</v>
      </c>
      <c r="F73">
        <f>'Plumbing - Aggregate rates BC'!X65</f>
        <v>9.1177832389500307E-4</v>
      </c>
      <c r="G73">
        <f>'Plumbing - Aggregate rates BC'!T65</f>
        <v>1.7352485056536731E-2</v>
      </c>
      <c r="H73">
        <f>'Plumbing - Aggregate rates BC'!U65</f>
        <v>2.1432765707574866E-2</v>
      </c>
      <c r="I73">
        <f>'Plumbing - Aggregate rates BC'!R65</f>
        <v>0.94440257653532778</v>
      </c>
      <c r="J73">
        <f>'Plumbing - Aggregate rates BC'!S65</f>
        <v>1.3304392236976508</v>
      </c>
      <c r="K73">
        <f>'Plumbing - Aggregate rates BC'!V65</f>
        <v>3.8749031105719006E-2</v>
      </c>
      <c r="L73">
        <f>'Plumbing - Aggregate rates BC'!W65</f>
        <v>3.8573787618373608E-2</v>
      </c>
      <c r="M73">
        <f t="shared" si="9"/>
        <v>-0.59924705020723112</v>
      </c>
      <c r="N73">
        <f t="shared" si="31"/>
        <v>-4.054019551921531</v>
      </c>
      <c r="O73">
        <f t="shared" si="11"/>
        <v>-3.8428344200742424</v>
      </c>
      <c r="P73">
        <f t="shared" si="12"/>
        <v>-5.7202745549884346E-2</v>
      </c>
      <c r="Q73">
        <f t="shared" si="13"/>
        <v>0.2855091310970117</v>
      </c>
      <c r="R73">
        <f t="shared" si="14"/>
        <v>-3.2506495272187599</v>
      </c>
      <c r="S73">
        <f t="shared" si="15"/>
        <v>-3.2551823104329487</v>
      </c>
      <c r="T73">
        <f t="shared" si="16"/>
        <v>8.7290350227794272E-4</v>
      </c>
      <c r="U73">
        <f t="shared" si="17"/>
        <v>9.1177832389500307E-4</v>
      </c>
      <c r="V73">
        <f t="shared" si="35"/>
        <v>1.7037905756509535E-2</v>
      </c>
      <c r="W73">
        <f t="shared" si="35"/>
        <v>2.0735085201628919E-2</v>
      </c>
      <c r="X73">
        <f t="shared" si="18"/>
        <v>0.94440257653532778</v>
      </c>
      <c r="Y73">
        <f t="shared" si="36"/>
        <v>1.3117728762346363</v>
      </c>
      <c r="Z73">
        <f t="shared" si="36"/>
        <v>3.9428485844276703E-2</v>
      </c>
      <c r="AA73">
        <f t="shared" si="36"/>
        <v>3.8555582341998761E-2</v>
      </c>
      <c r="AB73">
        <f>IFERROR(GetUSSBC(C73),NA())</f>
        <v>5.1571233253926027E-2</v>
      </c>
      <c r="AC73">
        <f t="shared" si="19"/>
        <v>8.7829330060328059E-4</v>
      </c>
      <c r="AD73">
        <f t="shared" si="20"/>
        <v>1.7017605566202479E-2</v>
      </c>
      <c r="AE73">
        <f t="shared" si="21"/>
        <v>2.0794155160530434E-2</v>
      </c>
      <c r="AF73">
        <f t="shared" si="22"/>
        <v>0.94440257653532778</v>
      </c>
      <c r="AG73">
        <f t="shared" si="23"/>
        <v>1.3058686779577793</v>
      </c>
      <c r="AH73">
        <f t="shared" si="24"/>
        <v>3.9417580309999596E-2</v>
      </c>
      <c r="AI73">
        <f t="shared" si="25"/>
        <v>3.8539287009396316E-2</v>
      </c>
      <c r="AJ73">
        <f t="shared" si="34"/>
        <v>8.7832370948696893E-4</v>
      </c>
      <c r="AK73">
        <f t="shared" si="26"/>
        <v>-3.0408883688339515E-8</v>
      </c>
    </row>
    <row r="74" spans="1:37" x14ac:dyDescent="0.25">
      <c r="A74" s="7">
        <f>'Plumbing - Aggregate rates BC'!A66</f>
        <v>38443</v>
      </c>
      <c r="B74" s="10">
        <f>'Plumbing - Aggregate rates BC'!O66</f>
        <v>5.1515517773927988E-2</v>
      </c>
      <c r="C74" s="10">
        <f>'Plumbing - Aggregate rates BC'!P66</f>
        <v>2.9558983176807455E-2</v>
      </c>
      <c r="D74">
        <f>'Plumbing - Aggregate rates BC'!P66/'Plumbing - Aggregate rates BC'!O66</f>
        <v>0.57378794689640611</v>
      </c>
      <c r="E74">
        <f>'Plumbing - Aggregate rates BC'!Q66</f>
        <v>3.6053399464927118E-3</v>
      </c>
      <c r="F74">
        <f>'Plumbing - Aggregate rates BC'!X66</f>
        <v>1.7063147866395556E-3</v>
      </c>
      <c r="G74">
        <f>'Plumbing - Aggregate rates BC'!T66</f>
        <v>1.6269501629202515E-2</v>
      </c>
      <c r="H74">
        <f>'Plumbing - Aggregate rates BC'!U66</f>
        <v>2.1179632716188418E-2</v>
      </c>
      <c r="I74">
        <f>'Plumbing - Aggregate rates BC'!R66</f>
        <v>0.9429396689651266</v>
      </c>
      <c r="J74">
        <f>'Plumbing - Aggregate rates BC'!S66</f>
        <v>1.3083559280256347</v>
      </c>
      <c r="K74">
        <f>'Plumbing - Aggregate rates BC'!V66</f>
        <v>4.1363694563686479E-2</v>
      </c>
      <c r="L74">
        <f>'Plumbing - Aggregate rates BC'!W66</f>
        <v>3.7758354617193762E-2</v>
      </c>
      <c r="M74">
        <f t="shared" si="9"/>
        <v>-0.55549538141289279</v>
      </c>
      <c r="N74">
        <f t="shared" si="31"/>
        <v>-4.1184629894924631</v>
      </c>
      <c r="O74">
        <f t="shared" si="11"/>
        <v>-3.8547152800268258</v>
      </c>
      <c r="P74">
        <f t="shared" si="12"/>
        <v>-5.875297616297244E-2</v>
      </c>
      <c r="Q74">
        <f t="shared" si="13"/>
        <v>0.26877133224565092</v>
      </c>
      <c r="R74">
        <f t="shared" si="14"/>
        <v>-3.1853517257963686</v>
      </c>
      <c r="S74">
        <f t="shared" si="15"/>
        <v>-3.2765485134107655</v>
      </c>
      <c r="T74">
        <f t="shared" si="16"/>
        <v>8.944067474434686E-4</v>
      </c>
      <c r="U74">
        <f t="shared" si="17"/>
        <v>1.7063147866395556E-3</v>
      </c>
      <c r="V74">
        <f t="shared" si="35"/>
        <v>1.6956973079933654E-2</v>
      </c>
      <c r="W74">
        <f t="shared" si="35"/>
        <v>2.0972013400138167E-2</v>
      </c>
      <c r="X74">
        <f t="shared" si="18"/>
        <v>0.9429396689651266</v>
      </c>
      <c r="Y74">
        <f t="shared" si="36"/>
        <v>1.288350434786443</v>
      </c>
      <c r="Z74">
        <f t="shared" si="36"/>
        <v>3.9384948132782358E-2</v>
      </c>
      <c r="AA74">
        <f t="shared" si="36"/>
        <v>3.8490541385338889E-2</v>
      </c>
      <c r="AB74">
        <f>IFERROR(GetUSSBC(C74),NA())</f>
        <v>4.9981690477579804E-2</v>
      </c>
      <c r="AC74">
        <f t="shared" si="19"/>
        <v>9.0922649191976096E-4</v>
      </c>
      <c r="AD74">
        <f t="shared" si="20"/>
        <v>1.6901284487463621E-2</v>
      </c>
      <c r="AE74">
        <f t="shared" si="21"/>
        <v>2.1137277279655583E-2</v>
      </c>
      <c r="AF74">
        <f t="shared" si="22"/>
        <v>0.9429396689651266</v>
      </c>
      <c r="AG74">
        <f t="shared" si="23"/>
        <v>1.2724135033226944</v>
      </c>
      <c r="AH74">
        <f t="shared" si="24"/>
        <v>3.9354897699940945E-2</v>
      </c>
      <c r="AI74">
        <f t="shared" si="25"/>
        <v>3.8445671208021184E-2</v>
      </c>
      <c r="AJ74">
        <f t="shared" si="34"/>
        <v>9.0925945995616727E-4</v>
      </c>
      <c r="AK74">
        <f t="shared" si="26"/>
        <v>-3.2968036406313267E-8</v>
      </c>
    </row>
    <row r="75" spans="1:37" x14ac:dyDescent="0.25">
      <c r="A75" s="7">
        <f>'Plumbing - Aggregate rates BC'!A67</f>
        <v>38473</v>
      </c>
      <c r="B75" s="10">
        <f>'Plumbing - Aggregate rates BC'!O67</f>
        <v>5.1259547099021842E-2</v>
      </c>
      <c r="C75" s="10">
        <f>'Plumbing - Aggregate rates BC'!P67</f>
        <v>2.824957556415357E-2</v>
      </c>
      <c r="D75">
        <f>'Plumbing - Aggregate rates BC'!P67/'Plumbing - Aggregate rates BC'!O67</f>
        <v>0.55110856733832991</v>
      </c>
      <c r="E75">
        <f>'Plumbing - Aggregate rates BC'!Q67</f>
        <v>2.2427245746209526E-3</v>
      </c>
      <c r="F75">
        <f>'Plumbing - Aggregate rates BC'!X67</f>
        <v>1.3096974244977135E-3</v>
      </c>
      <c r="G75">
        <f>'Plumbing - Aggregate rates BC'!T67</f>
        <v>1.7508473051198223E-2</v>
      </c>
      <c r="H75">
        <f>'Plumbing - Aggregate rates BC'!U67</f>
        <v>2.1145136618577726E-2</v>
      </c>
      <c r="I75">
        <f>'Plumbing - Aggregate rates BC'!R67</f>
        <v>0.94177629952898478</v>
      </c>
      <c r="J75">
        <f>'Plumbing - Aggregate rates BC'!S67</f>
        <v>1.3721949961310291</v>
      </c>
      <c r="K75">
        <f>'Plumbing - Aggregate rates BC'!V67</f>
        <v>4.0483192995178816E-2</v>
      </c>
      <c r="L75">
        <f>'Plumbing - Aggregate rates BC'!W67</f>
        <v>3.8240468420557859E-2</v>
      </c>
      <c r="M75">
        <f t="shared" si="9"/>
        <v>-0.5958234523267758</v>
      </c>
      <c r="N75">
        <f t="shared" si="31"/>
        <v>-4.0450703408730666</v>
      </c>
      <c r="O75">
        <f t="shared" si="11"/>
        <v>-3.8563453470439053</v>
      </c>
      <c r="P75">
        <f t="shared" si="12"/>
        <v>-5.9987506567917848E-2</v>
      </c>
      <c r="Q75">
        <f t="shared" si="13"/>
        <v>0.3164116446647609</v>
      </c>
      <c r="R75">
        <f t="shared" si="14"/>
        <v>-3.2068683787742618</v>
      </c>
      <c r="S75">
        <f t="shared" si="15"/>
        <v>-3.2638609413823851</v>
      </c>
      <c r="T75">
        <f t="shared" si="16"/>
        <v>8.7458837206100953E-4</v>
      </c>
      <c r="U75">
        <f t="shared" si="17"/>
        <v>1.3096974244977135E-3</v>
      </c>
      <c r="V75">
        <f t="shared" si="35"/>
        <v>1.7031558812666266E-2</v>
      </c>
      <c r="W75">
        <f t="shared" si="35"/>
        <v>2.0753528069798029E-2</v>
      </c>
      <c r="X75">
        <f t="shared" si="18"/>
        <v>0.94177629952898478</v>
      </c>
      <c r="Y75">
        <f t="shared" si="36"/>
        <v>1.3099247968282788</v>
      </c>
      <c r="Z75">
        <f t="shared" si="36"/>
        <v>3.9425077253701063E-2</v>
      </c>
      <c r="AA75">
        <f t="shared" si="36"/>
        <v>3.8550488881640053E-2</v>
      </c>
      <c r="AB75">
        <f>IFERROR(GetUSSBC(C75),NA())</f>
        <v>5.2270563598722217E-2</v>
      </c>
      <c r="AC75">
        <f t="shared" si="19"/>
        <v>8.649711792632353E-4</v>
      </c>
      <c r="AD75">
        <f t="shared" si="20"/>
        <v>1.7067799632589534E-2</v>
      </c>
      <c r="AE75">
        <f t="shared" si="21"/>
        <v>2.0648531959906628E-2</v>
      </c>
      <c r="AF75">
        <f t="shared" si="22"/>
        <v>0.94177629952898478</v>
      </c>
      <c r="AG75">
        <f t="shared" si="23"/>
        <v>1.3205030696619013</v>
      </c>
      <c r="AH75">
        <f t="shared" si="24"/>
        <v>3.9444527082720116E-2</v>
      </c>
      <c r="AI75">
        <f t="shared" si="25"/>
        <v>3.857955590345688E-2</v>
      </c>
      <c r="AJ75">
        <f t="shared" si="34"/>
        <v>8.6500051881692182E-4</v>
      </c>
      <c r="AK75">
        <f t="shared" si="26"/>
        <v>-2.9339553686514794E-8</v>
      </c>
    </row>
    <row r="76" spans="1:37" x14ac:dyDescent="0.25">
      <c r="A76" s="7">
        <f>'Plumbing - Aggregate rates BC'!A68</f>
        <v>38504</v>
      </c>
      <c r="B76" s="10">
        <f>'Plumbing - Aggregate rates BC'!O68</f>
        <v>5.0416113858400675E-2</v>
      </c>
      <c r="C76" s="10">
        <f>'Plumbing - Aggregate rates BC'!P68</f>
        <v>2.9519651923789324E-2</v>
      </c>
      <c r="D76">
        <f>'Plumbing - Aggregate rates BC'!P68/'Plumbing - Aggregate rates BC'!O68</f>
        <v>0.58552017727305572</v>
      </c>
      <c r="E76">
        <f>'Plumbing - Aggregate rates BC'!Q68</f>
        <v>-1.4739380946000269E-4</v>
      </c>
      <c r="F76">
        <f>'Plumbing - Aggregate rates BC'!X68</f>
        <v>-9.7451433171620464E-4</v>
      </c>
      <c r="G76">
        <f>'Plumbing - Aggregate rates BC'!T68</f>
        <v>1.6735650078214464E-2</v>
      </c>
      <c r="H76">
        <f>'Plumbing - Aggregate rates BC'!U68</f>
        <v>2.0837231582177582E-2</v>
      </c>
      <c r="I76">
        <f>'Plumbing - Aggregate rates BC'!R68</f>
        <v>0.94279323143796656</v>
      </c>
      <c r="J76">
        <f>'Plumbing - Aggregate rates BC'!S68</f>
        <v>1.3048720472440944</v>
      </c>
      <c r="K76">
        <f>'Plumbing - Aggregate rates BC'!V68</f>
        <v>3.810129974541069E-2</v>
      </c>
      <c r="L76">
        <f>'Plumbing - Aggregate rates BC'!W68</f>
        <v>3.8248693554870698E-2</v>
      </c>
      <c r="M76">
        <f t="shared" ref="M76:M139" si="37">LN(D76)</f>
        <v>-0.53525463492746828</v>
      </c>
      <c r="N76">
        <f t="shared" ref="N76:N139" si="38">LN(G76)</f>
        <v>-4.0902140996466922</v>
      </c>
      <c r="O76">
        <f t="shared" ref="O76:O139" si="39">LN(H76)</f>
        <v>-3.8710139124673719</v>
      </c>
      <c r="P76">
        <f t="shared" ref="P76:P139" si="40">LN(I76)</f>
        <v>-5.8908287158949746E-2</v>
      </c>
      <c r="Q76">
        <f t="shared" ref="Q76:Q139" si="41">LN(J76)</f>
        <v>0.26610498787881215</v>
      </c>
      <c r="R76">
        <f t="shared" ref="R76:R139" si="42">LN(K76)</f>
        <v>-3.2675068833785788</v>
      </c>
      <c r="S76">
        <f t="shared" ref="S76:S139" si="43">LN(L76)</f>
        <v>-3.263645874721119</v>
      </c>
      <c r="T76">
        <f t="shared" ref="T76:T139" si="44">Z76-AA76</f>
        <v>9.0433388634917483E-4</v>
      </c>
      <c r="U76">
        <f t="shared" ref="U76:U139" si="45">F76</f>
        <v>-9.7451433171620464E-4</v>
      </c>
      <c r="V76">
        <f t="shared" si="35"/>
        <v>1.691966153659355E-2</v>
      </c>
      <c r="W76">
        <f t="shared" si="35"/>
        <v>2.1082537081799333E-2</v>
      </c>
      <c r="X76">
        <f t="shared" ref="X76:X139" si="46">I76</f>
        <v>0.94279323143796656</v>
      </c>
      <c r="Y76">
        <f t="shared" si="36"/>
        <v>1.2776565086432761</v>
      </c>
      <c r="Z76">
        <f t="shared" si="36"/>
        <v>3.9364822637255902E-2</v>
      </c>
      <c r="AA76">
        <f t="shared" si="36"/>
        <v>3.8460488750906727E-2</v>
      </c>
      <c r="AB76">
        <f>IFERROR(GetUSSBC(C76),NA())</f>
        <v>5.0047258753329507E-2</v>
      </c>
      <c r="AC76">
        <f t="shared" ref="AC76:AC139" si="47">AH76-AI76</f>
        <v>9.0793207888355959E-4</v>
      </c>
      <c r="AD76">
        <f t="shared" ref="AD76:AD139" si="48">V$8*($C76/$AB76)^V$3</f>
        <v>1.6906145643698904E-2</v>
      </c>
      <c r="AE76">
        <f t="shared" ref="AE76:AE139" si="49">W$8*($C76/$AB76)^W$3</f>
        <v>2.1122777624217805E-2</v>
      </c>
      <c r="AF76">
        <f t="shared" ref="AF76:AF139" si="50">I76</f>
        <v>0.94279323143796656</v>
      </c>
      <c r="AG76">
        <f t="shared" ref="AG76:AG139" si="51">Y$8*($C76/$AB76)^Y$3</f>
        <v>1.2737988572520011</v>
      </c>
      <c r="AH76">
        <f t="shared" ref="AH76:AH139" si="52">Z$8*($C76/$AB76)^Z$3</f>
        <v>3.9357523882187245E-2</v>
      </c>
      <c r="AI76">
        <f t="shared" ref="AI76:AI139" si="53">AA$8*($C76/$AB76)^AA$3</f>
        <v>3.8449591803303686E-2</v>
      </c>
      <c r="AJ76">
        <f t="shared" si="34"/>
        <v>9.0796492793791892E-4</v>
      </c>
      <c r="AK76">
        <f t="shared" ref="AK76:AK139" si="54">AC76-AJ76</f>
        <v>-3.28490543593336E-8</v>
      </c>
    </row>
    <row r="77" spans="1:37" x14ac:dyDescent="0.25">
      <c r="A77" s="7">
        <f>'Plumbing - Aggregate rates BC'!A69</f>
        <v>38534</v>
      </c>
      <c r="B77" s="10">
        <f>'Plumbing - Aggregate rates BC'!O69</f>
        <v>4.9561004336420578E-2</v>
      </c>
      <c r="C77" s="10">
        <f>'Plumbing - Aggregate rates BC'!P69</f>
        <v>3.0079052527943476E-2</v>
      </c>
      <c r="D77">
        <f>'Plumbing - Aggregate rates BC'!P69/'Plumbing - Aggregate rates BC'!O69</f>
        <v>0.60690966477932073</v>
      </c>
      <c r="E77">
        <f>'Plumbing - Aggregate rates BC'!Q69</f>
        <v>1.2999370133612083E-3</v>
      </c>
      <c r="F77">
        <f>'Plumbing - Aggregate rates BC'!X69</f>
        <v>-4.375008820582298E-4</v>
      </c>
      <c r="G77">
        <f>'Plumbing - Aggregate rates BC'!T69</f>
        <v>1.614408013076481E-2</v>
      </c>
      <c r="H77">
        <f>'Plumbing - Aggregate rates BC'!U69</f>
        <v>2.0682037005247011E-2</v>
      </c>
      <c r="I77">
        <f>'Plumbing - Aggregate rates BC'!R69</f>
        <v>0.94335544196133103</v>
      </c>
      <c r="J77">
        <f>'Plumbing - Aggregate rates BC'!S69</f>
        <v>1.2779783393501805</v>
      </c>
      <c r="K77">
        <f>'Plumbing - Aggregate rates BC'!V69</f>
        <v>4.0378455889250729E-2</v>
      </c>
      <c r="L77">
        <f>'Plumbing - Aggregate rates BC'!W69</f>
        <v>3.907851887588952E-2</v>
      </c>
      <c r="M77">
        <f t="shared" si="37"/>
        <v>-0.49937532143713664</v>
      </c>
      <c r="N77">
        <f t="shared" si="38"/>
        <v>-4.1262018518819126</v>
      </c>
      <c r="O77">
        <f t="shared" si="39"/>
        <v>-3.8784897329719934</v>
      </c>
      <c r="P77">
        <f t="shared" si="40"/>
        <v>-5.8312140579474016E-2</v>
      </c>
      <c r="Q77">
        <f t="shared" si="41"/>
        <v>0.24527940694643591</v>
      </c>
      <c r="R77">
        <f t="shared" si="42"/>
        <v>-3.2094589063221366</v>
      </c>
      <c r="S77">
        <f t="shared" si="43"/>
        <v>-3.2421823523238893</v>
      </c>
      <c r="T77">
        <f t="shared" si="44"/>
        <v>9.2189862883911705E-4</v>
      </c>
      <c r="U77">
        <f t="shared" si="45"/>
        <v>-4.375008820582298E-4</v>
      </c>
      <c r="V77">
        <f t="shared" si="35"/>
        <v>1.6853723688414139E-2</v>
      </c>
      <c r="W77">
        <f t="shared" si="35"/>
        <v>2.1279887757089354E-2</v>
      </c>
      <c r="X77">
        <f t="shared" si="46"/>
        <v>0.94335544196133103</v>
      </c>
      <c r="Y77">
        <f t="shared" si="36"/>
        <v>1.258917821541482</v>
      </c>
      <c r="Z77">
        <f t="shared" si="36"/>
        <v>3.9329172889658037E-2</v>
      </c>
      <c r="AA77">
        <f t="shared" si="36"/>
        <v>3.840727426081892E-2</v>
      </c>
      <c r="AB77">
        <f>IFERROR(GetUSSBC(C77),NA())</f>
        <v>4.9132003095000987E-2</v>
      </c>
      <c r="AC77">
        <f t="shared" si="47"/>
        <v>9.261484128382097E-4</v>
      </c>
      <c r="AD77">
        <f t="shared" si="48"/>
        <v>1.6837785390808949E-2</v>
      </c>
      <c r="AE77">
        <f t="shared" si="49"/>
        <v>2.1327984024882344E-2</v>
      </c>
      <c r="AF77">
        <f t="shared" si="50"/>
        <v>0.94335544196133103</v>
      </c>
      <c r="AG77">
        <f t="shared" si="51"/>
        <v>1.2544188789863018</v>
      </c>
      <c r="AH77">
        <f t="shared" si="52"/>
        <v>3.9320539669765626E-2</v>
      </c>
      <c r="AI77">
        <f t="shared" si="53"/>
        <v>3.8394391256927417E-2</v>
      </c>
      <c r="AJ77">
        <f t="shared" si="34"/>
        <v>9.2618281274765976E-4</v>
      </c>
      <c r="AK77">
        <f t="shared" si="54"/>
        <v>-3.4399909450057858E-8</v>
      </c>
    </row>
    <row r="78" spans="1:37" x14ac:dyDescent="0.25">
      <c r="A78" s="7">
        <f>'Plumbing - Aggregate rates BC'!A70</f>
        <v>38565</v>
      </c>
      <c r="B78" s="10">
        <f>'Plumbing - Aggregate rates BC'!O70</f>
        <v>4.9038917338211634E-2</v>
      </c>
      <c r="C78" s="10">
        <f>'Plumbing - Aggregate rates BC'!P70</f>
        <v>2.966530706702537E-2</v>
      </c>
      <c r="D78">
        <f>'Plumbing - Aggregate rates BC'!P70/'Plumbing - Aggregate rates BC'!O70</f>
        <v>0.60493397238829039</v>
      </c>
      <c r="E78">
        <f>'Plumbing - Aggregate rates BC'!Q70</f>
        <v>2.3221264521655336E-3</v>
      </c>
      <c r="F78">
        <f>'Plumbing - Aggregate rates BC'!X70</f>
        <v>1.513807331052061E-3</v>
      </c>
      <c r="G78">
        <f>'Plumbing - Aggregate rates BC'!T70</f>
        <v>1.6776722762979413E-2</v>
      </c>
      <c r="H78">
        <f>'Plumbing - Aggregate rates BC'!U70</f>
        <v>2.2150342093102987E-2</v>
      </c>
      <c r="I78">
        <f>'Plumbing - Aggregate rates BC'!R70</f>
        <v>0.94200822837243914</v>
      </c>
      <c r="J78">
        <f>'Plumbing - Aggregate rates BC'!S70</f>
        <v>1.3269137006338372</v>
      </c>
      <c r="K78">
        <f>'Plumbing - Aggregate rates BC'!V70</f>
        <v>3.9924514160286952E-2</v>
      </c>
      <c r="L78">
        <f>'Plumbing - Aggregate rates BC'!W70</f>
        <v>3.7602387708121417E-2</v>
      </c>
      <c r="M78">
        <f t="shared" si="37"/>
        <v>-0.5026359634554024</v>
      </c>
      <c r="N78">
        <f t="shared" si="38"/>
        <v>-4.0877629031572917</v>
      </c>
      <c r="O78">
        <f t="shared" si="39"/>
        <v>-3.8099023382263737</v>
      </c>
      <c r="P78">
        <f t="shared" si="40"/>
        <v>-5.9741269441334587E-2</v>
      </c>
      <c r="Q78">
        <f t="shared" si="41"/>
        <v>0.28285571980187413</v>
      </c>
      <c r="R78">
        <f t="shared" si="42"/>
        <v>-3.220764753764445</v>
      </c>
      <c r="S78">
        <f t="shared" si="43"/>
        <v>-3.2806877277269408</v>
      </c>
      <c r="T78">
        <f t="shared" si="44"/>
        <v>9.2030408826380278E-4</v>
      </c>
      <c r="U78">
        <f t="shared" si="45"/>
        <v>1.513807331052061E-3</v>
      </c>
      <c r="V78">
        <f t="shared" si="35"/>
        <v>1.6859705361134306E-2</v>
      </c>
      <c r="W78">
        <f t="shared" si="35"/>
        <v>2.1261876856974133E-2</v>
      </c>
      <c r="X78">
        <f t="shared" si="46"/>
        <v>0.94200822837243914</v>
      </c>
      <c r="Y78">
        <f t="shared" si="36"/>
        <v>1.2606093427316791</v>
      </c>
      <c r="Z78">
        <f t="shared" si="36"/>
        <v>3.9332411335043754E-2</v>
      </c>
      <c r="AA78">
        <f t="shared" si="36"/>
        <v>3.8412107246779952E-2</v>
      </c>
      <c r="AB78">
        <f>IFERROR(GetUSSBC(C78),NA())</f>
        <v>4.9805375579744557E-2</v>
      </c>
      <c r="AC78">
        <f t="shared" si="47"/>
        <v>9.1271524245639668E-4</v>
      </c>
      <c r="AD78">
        <f t="shared" si="48"/>
        <v>1.6888185279053908E-2</v>
      </c>
      <c r="AE78">
        <f t="shared" si="49"/>
        <v>2.1176419437222746E-2</v>
      </c>
      <c r="AF78">
        <f t="shared" si="50"/>
        <v>0.94200822837243914</v>
      </c>
      <c r="AG78">
        <f t="shared" si="51"/>
        <v>1.2686859506701011</v>
      </c>
      <c r="AH78">
        <f t="shared" si="52"/>
        <v>3.9347818118549281E-2</v>
      </c>
      <c r="AI78">
        <f t="shared" si="53"/>
        <v>3.8435102876092885E-2</v>
      </c>
      <c r="AJ78">
        <f t="shared" si="34"/>
        <v>9.1274848706106456E-4</v>
      </c>
      <c r="AK78">
        <f t="shared" si="54"/>
        <v>-3.324460466787825E-8</v>
      </c>
    </row>
    <row r="79" spans="1:37" x14ac:dyDescent="0.25">
      <c r="A79" s="7">
        <f>'Plumbing - Aggregate rates BC'!A71</f>
        <v>38596</v>
      </c>
      <c r="B79" s="10">
        <f>'Plumbing - Aggregate rates BC'!O71</f>
        <v>5.0368779759126132E-2</v>
      </c>
      <c r="C79" s="10">
        <f>'Plumbing - Aggregate rates BC'!P71</f>
        <v>3.086308342056817E-2</v>
      </c>
      <c r="D79">
        <f>'Plumbing - Aggregate rates BC'!P71/'Plumbing - Aggregate rates BC'!O71</f>
        <v>0.61274232904115966</v>
      </c>
      <c r="E79">
        <f>'Plumbing - Aggregate rates BC'!Q71</f>
        <v>1.1683880917885685E-3</v>
      </c>
      <c r="F79">
        <f>'Plumbing - Aggregate rates BC'!X71</f>
        <v>-6.9505876405914313E-4</v>
      </c>
      <c r="G79">
        <f>'Plumbing - Aggregate rates BC'!T71</f>
        <v>1.6768474374255066E-2</v>
      </c>
      <c r="H79">
        <f>'Plumbing - Aggregate rates BC'!U71</f>
        <v>2.283969010727056E-2</v>
      </c>
      <c r="I79">
        <f>'Plumbing - Aggregate rates BC'!R71</f>
        <v>0.94269000919937362</v>
      </c>
      <c r="J79">
        <f>'Plumbing - Aggregate rates BC'!S71</f>
        <v>1.2760233918128654</v>
      </c>
      <c r="K79">
        <f>'Plumbing - Aggregate rates BC'!V71</f>
        <v>3.9504870509216916E-2</v>
      </c>
      <c r="L79">
        <f>'Plumbing - Aggregate rates BC'!W71</f>
        <v>3.8336482417428347E-2</v>
      </c>
      <c r="M79">
        <f t="shared" si="37"/>
        <v>-0.48981077555695346</v>
      </c>
      <c r="N79">
        <f t="shared" si="38"/>
        <v>-4.088254680794301</v>
      </c>
      <c r="O79">
        <f t="shared" si="39"/>
        <v>-3.7792554622692736</v>
      </c>
      <c r="P79">
        <f t="shared" si="40"/>
        <v>-5.9017778706231989E-2</v>
      </c>
      <c r="Q79">
        <f t="shared" si="41"/>
        <v>0.24374851689631052</v>
      </c>
      <c r="R79">
        <f t="shared" si="42"/>
        <v>-3.2313313106455701</v>
      </c>
      <c r="S79">
        <f t="shared" si="43"/>
        <v>-3.261353292641255</v>
      </c>
      <c r="T79">
        <f t="shared" si="44"/>
        <v>9.2657397633168215E-4</v>
      </c>
      <c r="U79">
        <f t="shared" si="45"/>
        <v>-6.9505876405914313E-4</v>
      </c>
      <c r="V79">
        <f t="shared" si="35"/>
        <v>1.683618969602825E-2</v>
      </c>
      <c r="W79">
        <f t="shared" si="35"/>
        <v>2.1332807772393748E-2</v>
      </c>
      <c r="X79">
        <f t="shared" si="46"/>
        <v>0.94269000919937362</v>
      </c>
      <c r="Y79">
        <f t="shared" si="36"/>
        <v>1.2539691106425115</v>
      </c>
      <c r="Z79">
        <f t="shared" si="36"/>
        <v>3.9319674991996678E-2</v>
      </c>
      <c r="AA79">
        <f t="shared" si="36"/>
        <v>3.8393101015664996E-2</v>
      </c>
      <c r="AB79">
        <f>IFERROR(GetUSSBC(C79),NA())</f>
        <v>4.7909003514796489E-2</v>
      </c>
      <c r="AC79">
        <f t="shared" si="47"/>
        <v>9.5100039939188807E-4</v>
      </c>
      <c r="AD79">
        <f t="shared" si="48"/>
        <v>1.6744700735215341E-2</v>
      </c>
      <c r="AE79">
        <f t="shared" si="49"/>
        <v>2.1611986412886707E-2</v>
      </c>
      <c r="AF79">
        <f t="shared" si="50"/>
        <v>0.94269000919937362</v>
      </c>
      <c r="AG79">
        <f t="shared" si="51"/>
        <v>1.2283794994543658</v>
      </c>
      <c r="AH79">
        <f t="shared" si="52"/>
        <v>3.9269993214750401E-2</v>
      </c>
      <c r="AI79">
        <f t="shared" si="53"/>
        <v>3.8318992815358513E-2</v>
      </c>
      <c r="AJ79">
        <f t="shared" si="34"/>
        <v>9.5103699299251855E-4</v>
      </c>
      <c r="AK79">
        <f t="shared" si="54"/>
        <v>-3.6593600630479943E-8</v>
      </c>
    </row>
    <row r="80" spans="1:37" x14ac:dyDescent="0.25">
      <c r="A80" s="7">
        <f>'Plumbing - Aggregate rates BC'!A72</f>
        <v>38626</v>
      </c>
      <c r="B80" s="10">
        <f>'Plumbing - Aggregate rates BC'!O72</f>
        <v>4.9686335424430503E-2</v>
      </c>
      <c r="C80" s="10">
        <f>'Plumbing - Aggregate rates BC'!P72</f>
        <v>3.0467515031651279E-2</v>
      </c>
      <c r="D80">
        <f>'Plumbing - Aggregate rates BC'!P72/'Plumbing - Aggregate rates BC'!O72</f>
        <v>0.6131970645730207</v>
      </c>
      <c r="E80">
        <f>'Plumbing - Aggregate rates BC'!Q72</f>
        <v>3.1342945169852087E-4</v>
      </c>
      <c r="F80">
        <f>'Plumbing - Aggregate rates BC'!X72</f>
        <v>4.7050231388824518E-4</v>
      </c>
      <c r="G80">
        <f>'Plumbing - Aggregate rates BC'!T72</f>
        <v>1.4837701012507445E-2</v>
      </c>
      <c r="H80">
        <f>'Plumbing - Aggregate rates BC'!U72</f>
        <v>2.2111375818939846E-2</v>
      </c>
      <c r="I80">
        <f>'Plumbing - Aggregate rates BC'!R72</f>
        <v>0.9422790919549906</v>
      </c>
      <c r="J80">
        <f>'Plumbing - Aggregate rates BC'!S72</f>
        <v>1.1907131011608623</v>
      </c>
      <c r="K80">
        <f>'Plumbing - Aggregate rates BC'!V72</f>
        <v>3.9572135454872828E-2</v>
      </c>
      <c r="L80">
        <f>'Plumbing - Aggregate rates BC'!W72</f>
        <v>3.9258706003174305E-2</v>
      </c>
      <c r="M80">
        <f t="shared" si="37"/>
        <v>-0.48906891905885075</v>
      </c>
      <c r="N80">
        <f t="shared" si="38"/>
        <v>-4.210583971538628</v>
      </c>
      <c r="O80">
        <f t="shared" si="39"/>
        <v>-3.811663059954677</v>
      </c>
      <c r="P80">
        <f t="shared" si="40"/>
        <v>-5.9453772326117496E-2</v>
      </c>
      <c r="Q80">
        <f t="shared" si="41"/>
        <v>0.17455237232103865</v>
      </c>
      <c r="R80">
        <f t="shared" si="42"/>
        <v>-3.2296300585291213</v>
      </c>
      <c r="S80">
        <f t="shared" si="43"/>
        <v>-3.237582050351627</v>
      </c>
      <c r="T80">
        <f t="shared" si="44"/>
        <v>9.2693648836855713E-4</v>
      </c>
      <c r="U80">
        <f t="shared" si="45"/>
        <v>4.7050231388824518E-4</v>
      </c>
      <c r="V80">
        <f t="shared" si="35"/>
        <v>1.6834830466554256E-2</v>
      </c>
      <c r="W80">
        <f t="shared" si="35"/>
        <v>2.133691791203551E-2</v>
      </c>
      <c r="X80">
        <f t="shared" si="46"/>
        <v>0.9422790919549906</v>
      </c>
      <c r="Y80">
        <f t="shared" si="36"/>
        <v>1.2535860868558044</v>
      </c>
      <c r="Z80">
        <f t="shared" si="36"/>
        <v>3.9318938400806427E-2</v>
      </c>
      <c r="AA80">
        <f t="shared" si="36"/>
        <v>3.839200191243787E-2</v>
      </c>
      <c r="AB80">
        <f>IFERROR(GetUSSBC(C80),NA())</f>
        <v>4.8517620097845784E-2</v>
      </c>
      <c r="AC80">
        <f t="shared" si="47"/>
        <v>9.3855853636869851E-4</v>
      </c>
      <c r="AD80">
        <f t="shared" si="48"/>
        <v>1.6791276951072558E-2</v>
      </c>
      <c r="AE80">
        <f t="shared" si="49"/>
        <v>2.1469215430612632E-2</v>
      </c>
      <c r="AF80">
        <f t="shared" si="50"/>
        <v>0.9422790919549906</v>
      </c>
      <c r="AG80">
        <f t="shared" si="51"/>
        <v>1.2413584363589525</v>
      </c>
      <c r="AH80">
        <f t="shared" si="52"/>
        <v>3.9295311743072769E-2</v>
      </c>
      <c r="AI80">
        <f t="shared" si="53"/>
        <v>3.8356753206704071E-2</v>
      </c>
      <c r="AJ80">
        <f t="shared" si="34"/>
        <v>9.3859403845897792E-4</v>
      </c>
      <c r="AK80">
        <f t="shared" si="54"/>
        <v>-3.5502090279409572E-8</v>
      </c>
    </row>
    <row r="81" spans="1:37" x14ac:dyDescent="0.25">
      <c r="A81" s="7">
        <f>'Plumbing - Aggregate rates BC'!A73</f>
        <v>38657</v>
      </c>
      <c r="B81" s="10">
        <f>'Plumbing - Aggregate rates BC'!O73</f>
        <v>5.0418152134075231E-2</v>
      </c>
      <c r="C81" s="10">
        <f>'Plumbing - Aggregate rates BC'!P73</f>
        <v>3.1899979150340423E-2</v>
      </c>
      <c r="D81">
        <f>'Plumbing - Aggregate rates BC'!P73/'Plumbing - Aggregate rates BC'!O73</f>
        <v>0.63270821718158021</v>
      </c>
      <c r="E81">
        <f>'Plumbing - Aggregate rates BC'!Q73</f>
        <v>4.2666382224118506E-4</v>
      </c>
      <c r="F81">
        <f>'Plumbing - Aggregate rates BC'!X73</f>
        <v>-2.6868142660717792E-3</v>
      </c>
      <c r="G81">
        <f>'Plumbing - Aggregate rates BC'!T73</f>
        <v>1.4771191349681405E-2</v>
      </c>
      <c r="H81">
        <f>'Plumbing - Aggregate rates BC'!U73</f>
        <v>2.1789178190027774E-2</v>
      </c>
      <c r="I81">
        <f>'Plumbing - Aggregate rates BC'!R73</f>
        <v>0.94494698208408479</v>
      </c>
      <c r="J81">
        <f>'Plumbing - Aggregate rates BC'!S73</f>
        <v>1.1791751183231913</v>
      </c>
      <c r="K81">
        <f>'Plumbing - Aggregate rates BC'!V73</f>
        <v>3.9159738935073768E-2</v>
      </c>
      <c r="L81">
        <f>'Plumbing - Aggregate rates BC'!W73</f>
        <v>3.8733075112832582E-2</v>
      </c>
      <c r="M81">
        <f t="shared" si="37"/>
        <v>-0.45774591542891846</v>
      </c>
      <c r="N81">
        <f t="shared" si="38"/>
        <v>-4.2150765255914013</v>
      </c>
      <c r="O81">
        <f t="shared" si="39"/>
        <v>-3.8263418457424465</v>
      </c>
      <c r="P81">
        <f t="shared" si="40"/>
        <v>-5.6626456676986049E-2</v>
      </c>
      <c r="Q81">
        <f t="shared" si="41"/>
        <v>0.16481514175812512</v>
      </c>
      <c r="R81">
        <f t="shared" si="42"/>
        <v>-3.240106127964272</v>
      </c>
      <c r="S81">
        <f t="shared" si="43"/>
        <v>-3.2510613898768805</v>
      </c>
      <c r="T81">
        <f t="shared" si="44"/>
        <v>9.4222652535708162E-4</v>
      </c>
      <c r="U81">
        <f t="shared" si="45"/>
        <v>-2.6868142660717792E-3</v>
      </c>
      <c r="V81">
        <f t="shared" si="35"/>
        <v>1.6777540478504889E-2</v>
      </c>
      <c r="W81">
        <f t="shared" si="35"/>
        <v>2.1511182604018755E-2</v>
      </c>
      <c r="X81">
        <f t="shared" si="46"/>
        <v>0.94494698208408479</v>
      </c>
      <c r="Y81">
        <f t="shared" si="36"/>
        <v>1.2375201898853998</v>
      </c>
      <c r="Z81">
        <f t="shared" si="36"/>
        <v>3.928785029933636E-2</v>
      </c>
      <c r="AA81">
        <f t="shared" si="36"/>
        <v>3.8345623773979279E-2</v>
      </c>
      <c r="AB81">
        <f>IFERROR(GetUSSBC(C81),NA())</f>
        <v>4.6390037033706893E-2</v>
      </c>
      <c r="AC81">
        <f t="shared" si="47"/>
        <v>9.8271955780171449E-4</v>
      </c>
      <c r="AD81">
        <f t="shared" si="48"/>
        <v>1.6626191596260866E-2</v>
      </c>
      <c r="AE81">
        <f t="shared" si="49"/>
        <v>2.1981385772226057E-2</v>
      </c>
      <c r="AF81">
        <f t="shared" si="50"/>
        <v>0.94494698208408479</v>
      </c>
      <c r="AG81">
        <f t="shared" si="51"/>
        <v>1.1958060089922906</v>
      </c>
      <c r="AH81">
        <f t="shared" si="52"/>
        <v>3.9205327658913859E-2</v>
      </c>
      <c r="AI81">
        <f t="shared" si="53"/>
        <v>3.8222608101112145E-2</v>
      </c>
      <c r="AJ81">
        <f t="shared" si="34"/>
        <v>9.8275902216509825E-4</v>
      </c>
      <c r="AK81">
        <f t="shared" si="54"/>
        <v>-3.946436338375485E-8</v>
      </c>
    </row>
    <row r="82" spans="1:37" x14ac:dyDescent="0.25">
      <c r="A82" s="7">
        <f>'Plumbing - Aggregate rates BC'!A74</f>
        <v>38687</v>
      </c>
      <c r="B82" s="10">
        <f>'Plumbing - Aggregate rates BC'!O74</f>
        <v>4.8516639894421822E-2</v>
      </c>
      <c r="C82" s="10">
        <f>'Plumbing - Aggregate rates BC'!P74</f>
        <v>3.0756621516693988E-2</v>
      </c>
      <c r="D82">
        <f>'Plumbing - Aggregate rates BC'!P74/'Plumbing - Aggregate rates BC'!O74</f>
        <v>0.63393964593640817</v>
      </c>
      <c r="E82">
        <f>'Plumbing - Aggregate rates BC'!Q74</f>
        <v>-2.2656848698897144E-4</v>
      </c>
      <c r="F82">
        <f>'Plumbing - Aggregate rates BC'!X74</f>
        <v>6.5263615885023749E-4</v>
      </c>
      <c r="G82">
        <f>'Plumbing - Aggregate rates BC'!T74</f>
        <v>1.6296527066921834E-2</v>
      </c>
      <c r="H82">
        <f>'Plumbing - Aggregate rates BC'!U74</f>
        <v>2.1244084442268607E-2</v>
      </c>
      <c r="I82">
        <f>'Plumbing - Aggregate rates BC'!R74</f>
        <v>0.94439307330195021</v>
      </c>
      <c r="J82">
        <f>'Plumbing - Aggregate rates BC'!S74</f>
        <v>1.202197288452548</v>
      </c>
      <c r="K82">
        <f>'Plumbing - Aggregate rates BC'!V74</f>
        <v>4.0569086729084061E-2</v>
      </c>
      <c r="L82">
        <f>'Plumbing - Aggregate rates BC'!W74</f>
        <v>4.0795655216073035E-2</v>
      </c>
      <c r="M82">
        <f t="shared" si="37"/>
        <v>-0.45580152476020663</v>
      </c>
      <c r="N82">
        <f t="shared" si="38"/>
        <v>-4.1168032572496749</v>
      </c>
      <c r="O82">
        <f t="shared" si="39"/>
        <v>-3.8516768015537495</v>
      </c>
      <c r="P82">
        <f t="shared" si="40"/>
        <v>-5.7212808293705744E-2</v>
      </c>
      <c r="Q82">
        <f t="shared" si="41"/>
        <v>0.18415095613256535</v>
      </c>
      <c r="R82">
        <f t="shared" si="42"/>
        <v>-3.2047489130084301</v>
      </c>
      <c r="S82">
        <f t="shared" si="43"/>
        <v>-3.1991796930445942</v>
      </c>
      <c r="T82">
        <f t="shared" si="44"/>
        <v>9.4317462475976277E-4</v>
      </c>
      <c r="U82">
        <f t="shared" si="45"/>
        <v>6.5263615885023749E-4</v>
      </c>
      <c r="V82">
        <f t="shared" si="35"/>
        <v>1.6773990608303032E-2</v>
      </c>
      <c r="W82">
        <f t="shared" si="35"/>
        <v>2.152204696737188E-2</v>
      </c>
      <c r="X82">
        <f t="shared" si="46"/>
        <v>0.94439307330195021</v>
      </c>
      <c r="Y82">
        <f t="shared" si="36"/>
        <v>1.2365297062576619</v>
      </c>
      <c r="Z82">
        <f t="shared" si="36"/>
        <v>3.9285921300808158E-2</v>
      </c>
      <c r="AA82">
        <f t="shared" si="36"/>
        <v>3.8342746676048395E-2</v>
      </c>
      <c r="AB82">
        <f>IFERROR(GetUSSBC(C82),NA())</f>
        <v>4.8071157354861491E-2</v>
      </c>
      <c r="AC82">
        <f t="shared" si="47"/>
        <v>9.4767089533117493E-4</v>
      </c>
      <c r="AD82">
        <f t="shared" si="48"/>
        <v>1.6757159740056895E-2</v>
      </c>
      <c r="AE82">
        <f t="shared" si="49"/>
        <v>2.1573663896572809E-2</v>
      </c>
      <c r="AF82">
        <f t="shared" si="50"/>
        <v>0.94439307330195021</v>
      </c>
      <c r="AG82">
        <f t="shared" si="51"/>
        <v>1.231841499121668</v>
      </c>
      <c r="AH82">
        <f t="shared" si="52"/>
        <v>3.9276771142137359E-2</v>
      </c>
      <c r="AI82">
        <f t="shared" si="53"/>
        <v>3.8329100246806184E-2</v>
      </c>
      <c r="AJ82">
        <f t="shared" si="34"/>
        <v>9.4770718174831507E-4</v>
      </c>
      <c r="AK82">
        <f t="shared" si="54"/>
        <v>-3.6286417140138361E-8</v>
      </c>
    </row>
    <row r="83" spans="1:37" x14ac:dyDescent="0.25">
      <c r="A83" s="7">
        <f>'Plumbing - Aggregate rates BC'!A75</f>
        <v>38718</v>
      </c>
      <c r="B83" s="10">
        <f>'Plumbing - Aggregate rates BC'!O75</f>
        <v>4.7026242560613524E-2</v>
      </c>
      <c r="C83" s="10">
        <f>'Plumbing - Aggregate rates BC'!P75</f>
        <v>3.0819338130322182E-2</v>
      </c>
      <c r="D83">
        <f>'Plumbing - Aggregate rates BC'!P75/'Plumbing - Aggregate rates BC'!O75</f>
        <v>0.65536467410931709</v>
      </c>
      <c r="E83">
        <f>'Plumbing - Aggregate rates BC'!Q75</f>
        <v>1.2197479187634555E-3</v>
      </c>
      <c r="F83">
        <f>'Plumbing - Aggregate rates BC'!X75</f>
        <v>8.0559291638646014E-4</v>
      </c>
      <c r="G83">
        <f>'Plumbing - Aggregate rates BC'!T75</f>
        <v>1.518908636017084E-2</v>
      </c>
      <c r="H83">
        <f>'Plumbing - Aggregate rates BC'!U75</f>
        <v>2.13624284773163E-2</v>
      </c>
      <c r="I83">
        <f>'Plumbing - Aggregate rates BC'!R75</f>
        <v>0.94374432413552223</v>
      </c>
      <c r="J83">
        <f>'Plumbing - Aggregate rates BC'!S75</f>
        <v>1.2090316573556796</v>
      </c>
      <c r="K83">
        <f>'Plumbing - Aggregate rates BC'!V75</f>
        <v>4.0145036692416904E-2</v>
      </c>
      <c r="L83">
        <f>'Plumbing - Aggregate rates BC'!W75</f>
        <v>3.8925288773653442E-2</v>
      </c>
      <c r="M83">
        <f t="shared" si="37"/>
        <v>-0.42256344391172451</v>
      </c>
      <c r="N83">
        <f t="shared" si="38"/>
        <v>-4.1871781116375768</v>
      </c>
      <c r="O83">
        <f t="shared" si="39"/>
        <v>-3.8461215785944209</v>
      </c>
      <c r="P83">
        <f t="shared" si="40"/>
        <v>-5.7899992598023781E-2</v>
      </c>
      <c r="Q83">
        <f t="shared" si="41"/>
        <v>0.18981975603399309</v>
      </c>
      <c r="R83">
        <f t="shared" si="42"/>
        <v>-3.2152564653487246</v>
      </c>
      <c r="S83">
        <f t="shared" si="43"/>
        <v>-3.246111142570173</v>
      </c>
      <c r="T83">
        <f t="shared" si="44"/>
        <v>9.593630328230407E-4</v>
      </c>
      <c r="U83">
        <f t="shared" si="45"/>
        <v>8.0559291638646014E-4</v>
      </c>
      <c r="V83">
        <f t="shared" si="35"/>
        <v>1.671342393943696E-2</v>
      </c>
      <c r="W83">
        <f t="shared" si="35"/>
        <v>2.1708617036450939E-2</v>
      </c>
      <c r="X83">
        <f t="shared" si="46"/>
        <v>0.94374432413552223</v>
      </c>
      <c r="Y83">
        <f t="shared" si="36"/>
        <v>1.2197201194340297</v>
      </c>
      <c r="Z83">
        <f t="shared" si="36"/>
        <v>3.925296098237465E-2</v>
      </c>
      <c r="AA83">
        <f t="shared" si="36"/>
        <v>3.829359794955161E-2</v>
      </c>
      <c r="AB83">
        <f>IFERROR(GetUSSBC(C83),NA())</f>
        <v>4.7975487653166046E-2</v>
      </c>
      <c r="AC83">
        <f t="shared" si="47"/>
        <v>9.4963398738584504E-4</v>
      </c>
      <c r="AD83">
        <f t="shared" si="48"/>
        <v>1.6749813405316512E-2</v>
      </c>
      <c r="AE83">
        <f t="shared" si="49"/>
        <v>2.1596248728956068E-2</v>
      </c>
      <c r="AF83">
        <f t="shared" si="50"/>
        <v>0.94374432413552223</v>
      </c>
      <c r="AG83">
        <f t="shared" si="51"/>
        <v>1.2297992964396927</v>
      </c>
      <c r="AH83">
        <f t="shared" si="52"/>
        <v>3.9272775069561332E-2</v>
      </c>
      <c r="AI83">
        <f t="shared" si="53"/>
        <v>3.8323141082175487E-2</v>
      </c>
      <c r="AJ83">
        <f t="shared" si="34"/>
        <v>9.4967044369992219E-4</v>
      </c>
      <c r="AK83">
        <f t="shared" si="54"/>
        <v>-3.6456314077152122E-8</v>
      </c>
    </row>
    <row r="84" spans="1:37" x14ac:dyDescent="0.25">
      <c r="A84" s="7">
        <f>'Plumbing - Aggregate rates BC'!A76</f>
        <v>38749</v>
      </c>
      <c r="B84" s="10">
        <f>'Plumbing - Aggregate rates BC'!O76</f>
        <v>4.7689540032262133E-2</v>
      </c>
      <c r="C84" s="10">
        <f>'Plumbing - Aggregate rates BC'!P76</f>
        <v>3.0652492931028313E-2</v>
      </c>
      <c r="D84">
        <f>'Plumbing - Aggregate rates BC'!P76/'Plumbing - Aggregate rates BC'!O76</f>
        <v>0.64275086130610193</v>
      </c>
      <c r="E84">
        <f>'Plumbing - Aggregate rates BC'!Q76</f>
        <v>2.8426112080099058E-3</v>
      </c>
      <c r="F84">
        <f>'Plumbing - Aggregate rates BC'!X76</f>
        <v>-6.2871114215857626E-5</v>
      </c>
      <c r="G84">
        <f>'Plumbing - Aggregate rates BC'!T76</f>
        <v>1.5389955174170869E-2</v>
      </c>
      <c r="H84">
        <f>'Plumbing - Aggregate rates BC'!U76</f>
        <v>2.2235678996846683E-2</v>
      </c>
      <c r="I84">
        <f>'Plumbing - Aggregate rates BC'!R76</f>
        <v>0.94392744864314737</v>
      </c>
      <c r="J84">
        <f>'Plumbing - Aggregate rates BC'!S76</f>
        <v>1.2557216254086876</v>
      </c>
      <c r="K84">
        <f>'Plumbing - Aggregate rates BC'!V76</f>
        <v>3.9390469596708694E-2</v>
      </c>
      <c r="L84">
        <f>'Plumbing - Aggregate rates BC'!W76</f>
        <v>3.6547858388698791E-2</v>
      </c>
      <c r="M84">
        <f t="shared" si="37"/>
        <v>-0.44199809280420532</v>
      </c>
      <c r="N84">
        <f t="shared" si="38"/>
        <v>-4.1740402437950541</v>
      </c>
      <c r="O84">
        <f t="shared" si="39"/>
        <v>-3.8060571181865774</v>
      </c>
      <c r="P84">
        <f t="shared" si="40"/>
        <v>-5.7705971041055695E-2</v>
      </c>
      <c r="Q84">
        <f t="shared" si="41"/>
        <v>0.22771040766005002</v>
      </c>
      <c r="R84">
        <f t="shared" si="42"/>
        <v>-3.2342313803463774</v>
      </c>
      <c r="S84">
        <f t="shared" si="43"/>
        <v>-3.3091326885194947</v>
      </c>
      <c r="T84">
        <f t="shared" si="44"/>
        <v>9.4990179879564374E-4</v>
      </c>
      <c r="U84">
        <f t="shared" si="45"/>
        <v>-6.2871114215857626E-5</v>
      </c>
      <c r="V84">
        <f t="shared" si="35"/>
        <v>1.6748811293282043E-2</v>
      </c>
      <c r="W84">
        <f t="shared" si="35"/>
        <v>2.1599332121636328E-2</v>
      </c>
      <c r="X84">
        <f t="shared" si="46"/>
        <v>0.94392744864314737</v>
      </c>
      <c r="Y84">
        <f t="shared" si="36"/>
        <v>1.22952091318004</v>
      </c>
      <c r="Z84">
        <f t="shared" si="36"/>
        <v>3.9272229861791672E-2</v>
      </c>
      <c r="AA84">
        <f t="shared" si="36"/>
        <v>3.8322328062996028E-2</v>
      </c>
      <c r="AB84">
        <f>IFERROR(GetUSSBC(C84),NA())</f>
        <v>4.8230923023074856E-2</v>
      </c>
      <c r="AC84">
        <f t="shared" si="47"/>
        <v>9.4440084969317495E-4</v>
      </c>
      <c r="AD84">
        <f t="shared" si="48"/>
        <v>1.6769399822768573E-2</v>
      </c>
      <c r="AE84">
        <f t="shared" si="49"/>
        <v>2.1536108597686818E-2</v>
      </c>
      <c r="AF84">
        <f t="shared" si="50"/>
        <v>0.94392744864314737</v>
      </c>
      <c r="AG84">
        <f t="shared" si="51"/>
        <v>1.2352496517870504</v>
      </c>
      <c r="AH84">
        <f t="shared" si="52"/>
        <v>3.928342620422913E-2</v>
      </c>
      <c r="AI84">
        <f t="shared" si="53"/>
        <v>3.8339025354535955E-2</v>
      </c>
      <c r="AJ84">
        <f t="shared" si="34"/>
        <v>9.4443683411661692E-4</v>
      </c>
      <c r="AK84">
        <f t="shared" si="54"/>
        <v>-3.5984423441969178E-8</v>
      </c>
    </row>
    <row r="85" spans="1:37" x14ac:dyDescent="0.25">
      <c r="A85" s="7">
        <f>'Plumbing - Aggregate rates BC'!A77</f>
        <v>38777</v>
      </c>
      <c r="B85" s="10">
        <f>'Plumbing - Aggregate rates BC'!O77</f>
        <v>4.6892509266442547E-2</v>
      </c>
      <c r="C85" s="10">
        <f>'Plumbing - Aggregate rates BC'!P77</f>
        <v>3.1904571656868899E-2</v>
      </c>
      <c r="D85">
        <f>'Plumbing - Aggregate rates BC'!P77/'Plumbing - Aggregate rates BC'!O77</f>
        <v>0.680376720204662</v>
      </c>
      <c r="E85">
        <f>'Plumbing - Aggregate rates BC'!Q77</f>
        <v>1.1417874283893496E-3</v>
      </c>
      <c r="F85">
        <f>'Plumbing - Aggregate rates BC'!X77</f>
        <v>6.9707299051283318E-6</v>
      </c>
      <c r="G85">
        <f>'Plumbing - Aggregate rates BC'!T77</f>
        <v>1.5262056361278151E-2</v>
      </c>
      <c r="H85">
        <f>'Plumbing - Aggregate rates BC'!U77</f>
        <v>2.2292477302204929E-2</v>
      </c>
      <c r="I85">
        <f>'Plumbing - Aggregate rates BC'!R77</f>
        <v>0.94403127848004398</v>
      </c>
      <c r="J85">
        <f>'Plumbing - Aggregate rates BC'!S77</f>
        <v>1.1992397137745976</v>
      </c>
      <c r="K85">
        <f>'Plumbing - Aggregate rates BC'!V77</f>
        <v>3.951779396047557E-2</v>
      </c>
      <c r="L85">
        <f>'Plumbing - Aggregate rates BC'!W77</f>
        <v>3.837600653208622E-2</v>
      </c>
      <c r="M85">
        <f t="shared" si="37"/>
        <v>-0.38510863391252415</v>
      </c>
      <c r="N85">
        <f t="shared" si="38"/>
        <v>-4.1823855072058969</v>
      </c>
      <c r="O85">
        <f t="shared" si="39"/>
        <v>-3.8035059981365396</v>
      </c>
      <c r="P85">
        <f t="shared" si="40"/>
        <v>-5.7595979402457219E-2</v>
      </c>
      <c r="Q85">
        <f t="shared" si="41"/>
        <v>0.18168778414799019</v>
      </c>
      <c r="R85">
        <f t="shared" si="42"/>
        <v>-3.2310042284986795</v>
      </c>
      <c r="S85">
        <f t="shared" si="43"/>
        <v>-3.2603228445695938</v>
      </c>
      <c r="T85">
        <f t="shared" si="44"/>
        <v>9.7756281874337991E-4</v>
      </c>
      <c r="U85">
        <f t="shared" si="45"/>
        <v>6.9707299051283318E-6</v>
      </c>
      <c r="V85">
        <f t="shared" si="35"/>
        <v>1.6645435543544283E-2</v>
      </c>
      <c r="W85">
        <f t="shared" si="35"/>
        <v>2.1920795039592919E-2</v>
      </c>
      <c r="X85">
        <f t="shared" si="46"/>
        <v>0.94403127848004398</v>
      </c>
      <c r="Y85">
        <f t="shared" si="36"/>
        <v>1.2010516728711467</v>
      </c>
      <c r="Z85">
        <f t="shared" si="36"/>
        <v>3.9215852309854651E-2</v>
      </c>
      <c r="AA85">
        <f t="shared" si="36"/>
        <v>3.8238289491111271E-2</v>
      </c>
      <c r="AB85">
        <f>IFERROR(GetUSSBC(C85),NA())</f>
        <v>4.6383543293923135E-2</v>
      </c>
      <c r="AC85">
        <f t="shared" si="47"/>
        <v>9.8285726362025427E-4</v>
      </c>
      <c r="AD85">
        <f t="shared" si="48"/>
        <v>1.6625677825554293E-2</v>
      </c>
      <c r="AE85">
        <f t="shared" si="49"/>
        <v>2.1983006666047921E-2</v>
      </c>
      <c r="AF85">
        <f t="shared" si="50"/>
        <v>0.94403127848004398</v>
      </c>
      <c r="AG85">
        <f t="shared" si="51"/>
        <v>1.195666192839657</v>
      </c>
      <c r="AH85">
        <f t="shared" si="52"/>
        <v>3.9205046545892283E-2</v>
      </c>
      <c r="AI85">
        <f t="shared" si="53"/>
        <v>3.8222189282272029E-2</v>
      </c>
      <c r="AJ85">
        <f t="shared" si="34"/>
        <v>9.8289672242630349E-4</v>
      </c>
      <c r="AK85">
        <f t="shared" si="54"/>
        <v>-3.9458806049214382E-8</v>
      </c>
    </row>
    <row r="86" spans="1:37" x14ac:dyDescent="0.25">
      <c r="A86" s="7">
        <f>'Plumbing - Aggregate rates BC'!A78</f>
        <v>38808</v>
      </c>
      <c r="B86" s="10">
        <f>'Plumbing - Aggregate rates BC'!O78</f>
        <v>4.7189506962440599E-2</v>
      </c>
      <c r="C86" s="10">
        <f>'Plumbing - Aggregate rates BC'!P78</f>
        <v>3.1628835120977798E-2</v>
      </c>
      <c r="D86">
        <f>'Plumbing - Aggregate rates BC'!P78/'Plumbing - Aggregate rates BC'!O78</f>
        <v>0.67025144268093417</v>
      </c>
      <c r="E86">
        <f>'Plumbing - Aggregate rates BC'!Q78</f>
        <v>4.5088951217733217E-4</v>
      </c>
      <c r="F86">
        <f>'Plumbing - Aggregate rates BC'!X78</f>
        <v>-1.120070126129636E-3</v>
      </c>
      <c r="G86">
        <f>'Plumbing - Aggregate rates BC'!T78</f>
        <v>1.5962966506472765E-2</v>
      </c>
      <c r="H86">
        <f>'Plumbing - Aggregate rates BC'!U78</f>
        <v>2.0430242057154633E-2</v>
      </c>
      <c r="I86">
        <f>'Plumbing - Aggregate rates BC'!R78</f>
        <v>0.94515897913898761</v>
      </c>
      <c r="J86">
        <f>'Plumbing - Aggregate rates BC'!S78</f>
        <v>1.1482649842271293</v>
      </c>
      <c r="K86">
        <f>'Plumbing - Aggregate rates BC'!V78</f>
        <v>4.0135797311902817E-2</v>
      </c>
      <c r="L86">
        <f>'Plumbing - Aggregate rates BC'!W78</f>
        <v>3.9684907799725486E-2</v>
      </c>
      <c r="M86">
        <f t="shared" si="37"/>
        <v>-0.40010234941641298</v>
      </c>
      <c r="N86">
        <f t="shared" si="38"/>
        <v>-4.1374838328995303</v>
      </c>
      <c r="O86">
        <f t="shared" si="39"/>
        <v>-3.8907390220997096</v>
      </c>
      <c r="P86">
        <f t="shared" si="40"/>
        <v>-5.6402133744683745E-2</v>
      </c>
      <c r="Q86">
        <f t="shared" si="41"/>
        <v>0.13825209375946002</v>
      </c>
      <c r="R86">
        <f t="shared" si="42"/>
        <v>-3.2154866418452563</v>
      </c>
      <c r="S86">
        <f t="shared" si="43"/>
        <v>-3.22678431974487</v>
      </c>
      <c r="T86">
        <f t="shared" si="44"/>
        <v>9.7028255698100585E-4</v>
      </c>
      <c r="U86">
        <f t="shared" si="45"/>
        <v>-1.120070126129636E-3</v>
      </c>
      <c r="V86">
        <f t="shared" si="35"/>
        <v>1.667261904576179E-2</v>
      </c>
      <c r="W86">
        <f t="shared" si="35"/>
        <v>2.183560924742468E-2</v>
      </c>
      <c r="X86">
        <f t="shared" si="46"/>
        <v>0.94515897913898761</v>
      </c>
      <c r="Y86">
        <f t="shared" si="36"/>
        <v>1.2084903847844048</v>
      </c>
      <c r="Z86">
        <f t="shared" si="36"/>
        <v>3.9230703248651605E-2</v>
      </c>
      <c r="AA86">
        <f t="shared" si="36"/>
        <v>3.8260420691670599E-2</v>
      </c>
      <c r="AB86">
        <f>IFERROR(GetUSSBC(C86),NA())</f>
        <v>4.6776988822966825E-2</v>
      </c>
      <c r="AC86">
        <f t="shared" si="47"/>
        <v>9.745466758091445E-4</v>
      </c>
      <c r="AD86">
        <f t="shared" si="48"/>
        <v>1.6656695280957014E-2</v>
      </c>
      <c r="AE86">
        <f t="shared" si="49"/>
        <v>2.1885452932508986E-2</v>
      </c>
      <c r="AF86">
        <f t="shared" si="50"/>
        <v>0.94515897913898761</v>
      </c>
      <c r="AG86">
        <f t="shared" si="51"/>
        <v>1.2041287786324624</v>
      </c>
      <c r="AH86">
        <f t="shared" si="52"/>
        <v>3.9222006007403921E-2</v>
      </c>
      <c r="AI86">
        <f t="shared" si="53"/>
        <v>3.8247459331594777E-2</v>
      </c>
      <c r="AJ86">
        <f t="shared" ref="AJ86:AJ117" si="55">(average_d_t+average_z_t*((C86/(1-C86))*AG86-AD86-AE86))/(1-((C86/(1-C86))*AG86-AD86-AE86))</f>
        <v>9.7458536639238316E-4</v>
      </c>
      <c r="AK86">
        <f t="shared" si="54"/>
        <v>-3.8690583238653632E-8</v>
      </c>
    </row>
    <row r="87" spans="1:37" x14ac:dyDescent="0.25">
      <c r="A87" s="7">
        <f>'Plumbing - Aggregate rates BC'!A79</f>
        <v>38838</v>
      </c>
      <c r="B87" s="10">
        <f>'Plumbing - Aggregate rates BC'!O79</f>
        <v>4.6204052452852667E-2</v>
      </c>
      <c r="C87" s="10">
        <f>'Plumbing - Aggregate rates BC'!P79</f>
        <v>3.1963698015358533E-2</v>
      </c>
      <c r="D87">
        <f>'Plumbing - Aggregate rates BC'!P79/'Plumbing - Aggregate rates BC'!O79</f>
        <v>0.69179425436707709</v>
      </c>
      <c r="E87">
        <f>'Plumbing - Aggregate rates BC'!Q79</f>
        <v>1.2460150714801732E-3</v>
      </c>
      <c r="F87">
        <f>'Plumbing - Aggregate rates BC'!X79</f>
        <v>2.1841806887820756E-3</v>
      </c>
      <c r="G87">
        <f>'Plumbing - Aggregate rates BC'!T79</f>
        <v>1.8110102950158583E-2</v>
      </c>
      <c r="H87">
        <f>'Plumbing - Aggregate rates BC'!U79</f>
        <v>2.2385588449566195E-2</v>
      </c>
      <c r="I87">
        <f>'Plumbing - Aggregate rates BC'!R79</f>
        <v>0.94310460895696413</v>
      </c>
      <c r="J87">
        <f>'Plumbing - Aggregate rates BC'!S79</f>
        <v>1.2328950300869177</v>
      </c>
      <c r="K87">
        <f>'Plumbing - Aggregate rates BC'!V79</f>
        <v>4.0356307288525392E-2</v>
      </c>
      <c r="L87">
        <f>'Plumbing - Aggregate rates BC'!W79</f>
        <v>3.911029221704522E-2</v>
      </c>
      <c r="M87">
        <f t="shared" si="37"/>
        <v>-0.36846668785169484</v>
      </c>
      <c r="N87">
        <f t="shared" si="38"/>
        <v>-4.0112853223896332</v>
      </c>
      <c r="O87">
        <f t="shared" si="39"/>
        <v>-3.7993378999614511</v>
      </c>
      <c r="P87">
        <f t="shared" si="40"/>
        <v>-5.8578070415330349E-2</v>
      </c>
      <c r="Q87">
        <f t="shared" si="41"/>
        <v>0.20936508680866542</v>
      </c>
      <c r="R87">
        <f t="shared" si="42"/>
        <v>-3.2100075820204159</v>
      </c>
      <c r="S87">
        <f t="shared" si="43"/>
        <v>-3.241369618571821</v>
      </c>
      <c r="T87">
        <f t="shared" si="44"/>
        <v>9.8563497918853493E-4</v>
      </c>
      <c r="U87">
        <f t="shared" si="45"/>
        <v>2.1841806887820756E-3</v>
      </c>
      <c r="V87">
        <f t="shared" si="35"/>
        <v>1.6615315704327189E-2</v>
      </c>
      <c r="W87">
        <f t="shared" si="35"/>
        <v>2.2015734335150437E-2</v>
      </c>
      <c r="X87">
        <f t="shared" si="46"/>
        <v>0.94310460895696413</v>
      </c>
      <c r="Y87">
        <f t="shared" si="36"/>
        <v>1.1928488402426431</v>
      </c>
      <c r="Z87">
        <f t="shared" si="36"/>
        <v>3.9199375418434643E-2</v>
      </c>
      <c r="AA87">
        <f t="shared" si="36"/>
        <v>3.8213740439246108E-2</v>
      </c>
      <c r="AB87">
        <f>IFERROR(GetUSSBC(C87),NA())</f>
        <v>4.6300117429345852E-2</v>
      </c>
      <c r="AC87">
        <f t="shared" si="47"/>
        <v>9.8462802104994779E-4</v>
      </c>
      <c r="AD87">
        <f t="shared" si="48"/>
        <v>1.6619071813473787E-2</v>
      </c>
      <c r="AE87">
        <f t="shared" si="49"/>
        <v>2.2003863075589571E-2</v>
      </c>
      <c r="AF87">
        <f t="shared" si="50"/>
        <v>0.94310460895696413</v>
      </c>
      <c r="AG87">
        <f t="shared" si="51"/>
        <v>1.193869522140369</v>
      </c>
      <c r="AH87">
        <f t="shared" si="52"/>
        <v>3.920143142843413E-2</v>
      </c>
      <c r="AI87">
        <f t="shared" si="53"/>
        <v>3.8216803407384183E-2</v>
      </c>
      <c r="AJ87">
        <f t="shared" si="55"/>
        <v>9.8466766187814804E-4</v>
      </c>
      <c r="AK87">
        <f t="shared" si="54"/>
        <v>-3.9640828200255412E-8</v>
      </c>
    </row>
    <row r="88" spans="1:37" x14ac:dyDescent="0.25">
      <c r="A88" s="7">
        <f>'Plumbing - Aggregate rates BC'!A80</f>
        <v>38869</v>
      </c>
      <c r="B88" s="10">
        <f>'Plumbing - Aggregate rates BC'!O80</f>
        <v>4.625579766639798E-2</v>
      </c>
      <c r="C88" s="10">
        <f>'Plumbing - Aggregate rates BC'!P80</f>
        <v>3.0883820384889522E-2</v>
      </c>
      <c r="D88">
        <f>'Plumbing - Aggregate rates BC'!P80/'Plumbing - Aggregate rates BC'!O80</f>
        <v>0.66767458227889853</v>
      </c>
      <c r="E88">
        <f>'Plumbing - Aggregate rates BC'!Q80</f>
        <v>1.8865551502955603E-3</v>
      </c>
      <c r="F88">
        <f>'Plumbing - Aggregate rates BC'!X80</f>
        <v>1.3047491480959684E-3</v>
      </c>
      <c r="G88">
        <f>'Plumbing - Aggregate rates BC'!T80</f>
        <v>1.6165687262350424E-2</v>
      </c>
      <c r="H88">
        <f>'Plumbing - Aggregate rates BC'!U80</f>
        <v>2.2100950966043233E-2</v>
      </c>
      <c r="I88">
        <f>'Plumbing - Aggregate rates BC'!R80</f>
        <v>0.94190629914168744</v>
      </c>
      <c r="J88">
        <f>'Plumbing - Aggregate rates BC'!S80</f>
        <v>1.2363258712208631</v>
      </c>
      <c r="K88">
        <f>'Plumbing - Aggregate rates BC'!V80</f>
        <v>4.0948175999046793E-2</v>
      </c>
      <c r="L88">
        <f>'Plumbing - Aggregate rates BC'!W80</f>
        <v>3.9061620848751234E-2</v>
      </c>
      <c r="M88">
        <f t="shared" si="37"/>
        <v>-0.40395437641981052</v>
      </c>
      <c r="N88">
        <f t="shared" si="38"/>
        <v>-4.1248643532522378</v>
      </c>
      <c r="O88">
        <f t="shared" si="39"/>
        <v>-3.8121346412464967</v>
      </c>
      <c r="P88">
        <f t="shared" si="40"/>
        <v>-5.9849479478852219E-2</v>
      </c>
      <c r="Q88">
        <f t="shared" si="41"/>
        <v>0.21214397414105091</v>
      </c>
      <c r="R88">
        <f t="shared" si="42"/>
        <v>-3.1954480118229092</v>
      </c>
      <c r="S88">
        <f t="shared" si="43"/>
        <v>-3.242614858010755</v>
      </c>
      <c r="T88">
        <f t="shared" si="44"/>
        <v>9.6841102920278838E-4</v>
      </c>
      <c r="U88">
        <f t="shared" si="45"/>
        <v>1.3047491480959684E-3</v>
      </c>
      <c r="V88">
        <f t="shared" si="35"/>
        <v>1.6679609908638399E-2</v>
      </c>
      <c r="W88">
        <f t="shared" si="35"/>
        <v>2.1813777713159233E-2</v>
      </c>
      <c r="X88">
        <f t="shared" si="46"/>
        <v>0.94190629914168744</v>
      </c>
      <c r="Y88">
        <f t="shared" si="36"/>
        <v>1.210408887232858</v>
      </c>
      <c r="Z88">
        <f t="shared" si="36"/>
        <v>3.9234519502916523E-2</v>
      </c>
      <c r="AA88">
        <f t="shared" si="36"/>
        <v>3.8266108473713735E-2</v>
      </c>
      <c r="AB88">
        <f>IFERROR(GetUSSBC(C88),NA())</f>
        <v>4.7877557743340723E-2</v>
      </c>
      <c r="AC88">
        <f t="shared" si="47"/>
        <v>9.5164731415717935E-4</v>
      </c>
      <c r="AD88">
        <f t="shared" si="48"/>
        <v>1.6742280405725812E-2</v>
      </c>
      <c r="AE88">
        <f t="shared" si="49"/>
        <v>2.1619442282393115E-2</v>
      </c>
      <c r="AF88">
        <f t="shared" si="50"/>
        <v>0.94190629914168744</v>
      </c>
      <c r="AG88">
        <f t="shared" si="51"/>
        <v>1.2277077906808618</v>
      </c>
      <c r="AH88">
        <f t="shared" si="52"/>
        <v>3.926867606183216E-2</v>
      </c>
      <c r="AI88">
        <f t="shared" si="53"/>
        <v>3.831702874767498E-2</v>
      </c>
      <c r="AJ88">
        <f t="shared" si="55"/>
        <v>9.5168394855061256E-4</v>
      </c>
      <c r="AK88">
        <f t="shared" si="54"/>
        <v>-3.6634393433209421E-8</v>
      </c>
    </row>
    <row r="89" spans="1:37" x14ac:dyDescent="0.25">
      <c r="A89" s="7">
        <f>'Plumbing - Aggregate rates BC'!A81</f>
        <v>38899</v>
      </c>
      <c r="B89" s="10">
        <f>'Plumbing - Aggregate rates BC'!O81</f>
        <v>4.7398217694894204E-2</v>
      </c>
      <c r="C89" s="10">
        <f>'Plumbing - Aggregate rates BC'!P81</f>
        <v>2.906197416079628E-2</v>
      </c>
      <c r="D89">
        <f>'Plumbing - Aggregate rates BC'!P81/'Plumbing - Aggregate rates BC'!O81</f>
        <v>0.61314487282771546</v>
      </c>
      <c r="E89">
        <f>'Plumbing - Aggregate rates BC'!Q81</f>
        <v>1.5196162638582395E-4</v>
      </c>
      <c r="F89">
        <f>'Plumbing - Aggregate rates BC'!X81</f>
        <v>-2.4938865143086741E-3</v>
      </c>
      <c r="G89">
        <f>'Plumbing - Aggregate rates BC'!T81</f>
        <v>1.6155563388555987E-2</v>
      </c>
      <c r="H89">
        <f>'Plumbing - Aggregate rates BC'!U81</f>
        <v>2.1773293385031135E-2</v>
      </c>
      <c r="I89">
        <f>'Plumbing - Aggregate rates BC'!R81</f>
        <v>0.94434196474390086</v>
      </c>
      <c r="J89">
        <f>'Plumbing - Aggregate rates BC'!S81</f>
        <v>1.3294896957801767</v>
      </c>
      <c r="K89">
        <f>'Plumbing - Aggregate rates BC'!V81</f>
        <v>3.9661984486700053E-2</v>
      </c>
      <c r="L89">
        <f>'Plumbing - Aggregate rates BC'!W81</f>
        <v>3.9510022860314228E-2</v>
      </c>
      <c r="M89">
        <f t="shared" si="37"/>
        <v>-0.48915403682860975</v>
      </c>
      <c r="N89">
        <f t="shared" si="38"/>
        <v>-4.1254908063703351</v>
      </c>
      <c r="O89">
        <f t="shared" si="39"/>
        <v>-3.8270711342849166</v>
      </c>
      <c r="P89">
        <f t="shared" si="40"/>
        <v>-5.7266927645581278E-2</v>
      </c>
      <c r="Q89">
        <f t="shared" si="41"/>
        <v>0.28479518122349884</v>
      </c>
      <c r="R89">
        <f t="shared" si="42"/>
        <v>-3.227362119656187</v>
      </c>
      <c r="S89">
        <f t="shared" si="43"/>
        <v>-3.2312008959633527</v>
      </c>
      <c r="T89">
        <f t="shared" si="44"/>
        <v>9.2689489602477276E-4</v>
      </c>
      <c r="U89">
        <f t="shared" si="45"/>
        <v>-2.4938865143086741E-3</v>
      </c>
      <c r="V89">
        <f t="shared" si="35"/>
        <v>1.6834986413758683E-2</v>
      </c>
      <c r="W89">
        <f t="shared" si="35"/>
        <v>2.133644629016038E-2</v>
      </c>
      <c r="X89">
        <f t="shared" si="46"/>
        <v>0.94434196474390086</v>
      </c>
      <c r="Y89">
        <f t="shared" si="36"/>
        <v>1.2536300275939578</v>
      </c>
      <c r="Z89">
        <f t="shared" si="36"/>
        <v>3.9319022913754158E-2</v>
      </c>
      <c r="AA89">
        <f t="shared" si="36"/>
        <v>3.8392128017729385E-2</v>
      </c>
      <c r="AB89">
        <f>IFERROR(GetUSSBC(C89),NA())</f>
        <v>5.0824296493083232E-2</v>
      </c>
      <c r="AC89">
        <f t="shared" si="47"/>
        <v>8.9271408172505312E-4</v>
      </c>
      <c r="AD89">
        <f t="shared" si="48"/>
        <v>1.6963338286623674E-2</v>
      </c>
      <c r="AE89">
        <f t="shared" si="49"/>
        <v>2.0953240620681341E-2</v>
      </c>
      <c r="AF89">
        <f t="shared" si="50"/>
        <v>0.94434196474390086</v>
      </c>
      <c r="AG89">
        <f t="shared" si="51"/>
        <v>1.2901813314659971</v>
      </c>
      <c r="AH89">
        <f t="shared" si="52"/>
        <v>3.9388378068917297E-2</v>
      </c>
      <c r="AI89">
        <f t="shared" si="53"/>
        <v>3.8495663987192244E-2</v>
      </c>
      <c r="AJ89">
        <f t="shared" si="55"/>
        <v>8.9274565989035353E-4</v>
      </c>
      <c r="AK89">
        <f t="shared" si="54"/>
        <v>-3.1578165300412235E-8</v>
      </c>
    </row>
    <row r="90" spans="1:37" x14ac:dyDescent="0.25">
      <c r="A90" s="7">
        <f>'Plumbing - Aggregate rates BC'!A82</f>
        <v>38930</v>
      </c>
      <c r="B90" s="10">
        <f>'Plumbing - Aggregate rates BC'!O82</f>
        <v>4.6738643254501833E-2</v>
      </c>
      <c r="C90" s="10">
        <f>'Plumbing - Aggregate rates BC'!P82</f>
        <v>3.1933095266830899E-2</v>
      </c>
      <c r="D90">
        <f>'Plumbing - Aggregate rates BC'!P82/'Plumbing - Aggregate rates BC'!O82</f>
        <v>0.68322683422683916</v>
      </c>
      <c r="E90">
        <f>'Plumbing - Aggregate rates BC'!Q82</f>
        <v>2.239441923145524E-3</v>
      </c>
      <c r="F90">
        <f>'Plumbing - Aggregate rates BC'!X82</f>
        <v>1.6643319787520284E-3</v>
      </c>
      <c r="G90">
        <f>'Plumbing - Aggregate rates BC'!T82</f>
        <v>1.4681832515638866E-2</v>
      </c>
      <c r="H90">
        <f>'Plumbing - Aggregate rates BC'!U82</f>
        <v>2.1817408458554257E-2</v>
      </c>
      <c r="I90">
        <f>'Plumbing - Aggregate rates BC'!R82</f>
        <v>0.94284528954191871</v>
      </c>
      <c r="J90">
        <f>'Plumbing - Aggregate rates BC'!S82</f>
        <v>1.1609604268563807</v>
      </c>
      <c r="K90">
        <f>'Plumbing - Aggregate rates BC'!V82</f>
        <v>4.0897890696737285E-2</v>
      </c>
      <c r="L90">
        <f>'Plumbing - Aggregate rates BC'!W82</f>
        <v>3.8658448773591758E-2</v>
      </c>
      <c r="M90">
        <f t="shared" si="37"/>
        <v>-0.38092836001499963</v>
      </c>
      <c r="N90">
        <f t="shared" si="38"/>
        <v>-4.2211444328208891</v>
      </c>
      <c r="O90">
        <f t="shared" si="39"/>
        <v>-3.8250470747163248</v>
      </c>
      <c r="P90">
        <f t="shared" si="40"/>
        <v>-5.8853071799922906E-2</v>
      </c>
      <c r="Q90">
        <f t="shared" si="41"/>
        <v>0.14924761673981321</v>
      </c>
      <c r="R90">
        <f t="shared" si="42"/>
        <v>-3.1966767894701853</v>
      </c>
      <c r="S90">
        <f t="shared" si="43"/>
        <v>-3.2529899308494028</v>
      </c>
      <c r="T90">
        <f t="shared" si="44"/>
        <v>9.795912882493707E-4</v>
      </c>
      <c r="U90">
        <f t="shared" si="45"/>
        <v>1.6643319787520284E-3</v>
      </c>
      <c r="V90">
        <f t="shared" si="35"/>
        <v>1.6637864639943885E-2</v>
      </c>
      <c r="W90">
        <f t="shared" si="35"/>
        <v>2.1944604173875181E-2</v>
      </c>
      <c r="X90">
        <f t="shared" si="46"/>
        <v>0.94284528954191871</v>
      </c>
      <c r="Y90">
        <f t="shared" si="36"/>
        <v>1.1989859216518401</v>
      </c>
      <c r="Z90">
        <f t="shared" si="36"/>
        <v>3.9211712844632769E-2</v>
      </c>
      <c r="AA90">
        <f t="shared" si="36"/>
        <v>3.8232121556383399E-2</v>
      </c>
      <c r="AB90">
        <f>IFERROR(GetUSSBC(C90),NA())</f>
        <v>4.6343256179243314E-2</v>
      </c>
      <c r="AC90">
        <f t="shared" si="47"/>
        <v>9.8371200196158137E-4</v>
      </c>
      <c r="AD90">
        <f t="shared" si="48"/>
        <v>1.6622488997374046E-2</v>
      </c>
      <c r="AE90">
        <f t="shared" si="49"/>
        <v>2.1993070885936227E-2</v>
      </c>
      <c r="AF90">
        <f t="shared" si="50"/>
        <v>0.94284528954191871</v>
      </c>
      <c r="AG90">
        <f t="shared" si="51"/>
        <v>1.1947986628472884</v>
      </c>
      <c r="AH90">
        <f t="shared" si="52"/>
        <v>3.9203301608357881E-2</v>
      </c>
      <c r="AI90">
        <f t="shared" si="53"/>
        <v>3.8219589606396299E-2</v>
      </c>
      <c r="AJ90">
        <f t="shared" si="55"/>
        <v>9.8375157463267016E-4</v>
      </c>
      <c r="AK90">
        <f t="shared" si="54"/>
        <v>-3.9572671088790312E-8</v>
      </c>
    </row>
    <row r="91" spans="1:37" x14ac:dyDescent="0.25">
      <c r="A91" s="7">
        <f>'Plumbing - Aggregate rates BC'!A83</f>
        <v>38961</v>
      </c>
      <c r="B91" s="10">
        <f>'Plumbing - Aggregate rates BC'!O83</f>
        <v>4.5146444066410836E-2</v>
      </c>
      <c r="C91" s="10">
        <f>'Plumbing - Aggregate rates BC'!P83</f>
        <v>3.2343580547069373E-2</v>
      </c>
      <c r="D91">
        <f>'Plumbing - Aggregate rates BC'!P83/'Plumbing - Aggregate rates BC'!O83</f>
        <v>0.71641479668900765</v>
      </c>
      <c r="E91">
        <f>'Plumbing - Aggregate rates BC'!Q83</f>
        <v>-3.5592818160246775E-4</v>
      </c>
      <c r="F91">
        <f>'Plumbing - Aggregate rates BC'!X83</f>
        <v>2.2817631806395849E-4</v>
      </c>
      <c r="G91">
        <f>'Plumbing - Aggregate rates BC'!T83</f>
        <v>1.5412112865891177E-2</v>
      </c>
      <c r="H91">
        <f>'Plumbing - Aggregate rates BC'!U83</f>
        <v>2.1389434205514372E-2</v>
      </c>
      <c r="I91">
        <f>'Plumbing - Aggregate rates BC'!R83</f>
        <v>0.94269240064910398</v>
      </c>
      <c r="J91">
        <f>'Plumbing - Aggregate rates BC'!S83</f>
        <v>1.1477098400175323</v>
      </c>
      <c r="K91">
        <f>'Plumbing - Aggregate rates BC'!V83</f>
        <v>3.828205331013209E-2</v>
      </c>
      <c r="L91">
        <f>'Plumbing - Aggregate rates BC'!W83</f>
        <v>3.8637981491734558E-2</v>
      </c>
      <c r="M91">
        <f t="shared" si="37"/>
        <v>-0.33349595478078042</v>
      </c>
      <c r="N91">
        <f t="shared" si="38"/>
        <v>-4.1726015289974949</v>
      </c>
      <c r="O91">
        <f t="shared" si="39"/>
        <v>-3.8448582075927678</v>
      </c>
      <c r="P91">
        <f t="shared" si="40"/>
        <v>-5.9015241873685065E-2</v>
      </c>
      <c r="Q91">
        <f t="shared" si="41"/>
        <v>0.13776851335208509</v>
      </c>
      <c r="R91">
        <f t="shared" si="42"/>
        <v>-3.2627740745952658</v>
      </c>
      <c r="S91">
        <f t="shared" si="43"/>
        <v>-3.2535195098290601</v>
      </c>
      <c r="T91">
        <f t="shared" si="44"/>
        <v>1.002568711596874E-3</v>
      </c>
      <c r="U91">
        <f t="shared" si="45"/>
        <v>2.2817631806395849E-4</v>
      </c>
      <c r="V91">
        <f t="shared" ref="V91:W110" si="56">EXP(V$1+0.5*(V$6^2))*($D91^V$3)</f>
        <v>1.6552200532903343E-2</v>
      </c>
      <c r="W91">
        <f t="shared" si="56"/>
        <v>2.2216578037292708E-2</v>
      </c>
      <c r="X91">
        <f t="shared" si="46"/>
        <v>0.94269240064910398</v>
      </c>
      <c r="Y91">
        <f t="shared" ref="Y91:AA110" si="57">EXP(Y$1+0.5*(Y$6^2))*($D91^Y$3)</f>
        <v>1.1757938246583837</v>
      </c>
      <c r="Z91">
        <f t="shared" si="57"/>
        <v>3.9164774079819477E-2</v>
      </c>
      <c r="AA91">
        <f t="shared" si="57"/>
        <v>3.8162205368222603E-2</v>
      </c>
      <c r="AB91">
        <f>IFERROR(GetUSSBC(C91),NA())</f>
        <v>4.5771846976131195E-2</v>
      </c>
      <c r="AC91">
        <f t="shared" si="47"/>
        <v>9.9591153536535831E-4</v>
      </c>
      <c r="AD91">
        <f t="shared" si="48"/>
        <v>1.6577001749227539E-2</v>
      </c>
      <c r="AE91">
        <f t="shared" si="49"/>
        <v>2.2137347262908946E-2</v>
      </c>
      <c r="AF91">
        <f t="shared" si="50"/>
        <v>0.94269240064910398</v>
      </c>
      <c r="AG91">
        <f t="shared" si="51"/>
        <v>1.1824740759460837</v>
      </c>
      <c r="AH91">
        <f t="shared" si="52"/>
        <v>3.9178382800826542E-2</v>
      </c>
      <c r="AI91">
        <f t="shared" si="53"/>
        <v>3.8182471265461183E-2</v>
      </c>
      <c r="AJ91">
        <f t="shared" si="55"/>
        <v>9.9595221038503907E-4</v>
      </c>
      <c r="AK91">
        <f t="shared" si="54"/>
        <v>-4.0675019680755722E-8</v>
      </c>
    </row>
    <row r="92" spans="1:37" x14ac:dyDescent="0.25">
      <c r="A92" s="7">
        <f>'Plumbing - Aggregate rates BC'!A84</f>
        <v>38991</v>
      </c>
      <c r="B92" s="10">
        <f>'Plumbing - Aggregate rates BC'!O84</f>
        <v>4.4244644536671027E-2</v>
      </c>
      <c r="C92" s="10">
        <f>'Plumbing - Aggregate rates BC'!P84</f>
        <v>3.1459972612653521E-2</v>
      </c>
      <c r="D92">
        <f>'Plumbing - Aggregate rates BC'!P84/'Plumbing - Aggregate rates BC'!O84</f>
        <v>0.71104588910367983</v>
      </c>
      <c r="E92">
        <f>'Plumbing - Aggregate rates BC'!Q84</f>
        <v>2.4989779905315768E-3</v>
      </c>
      <c r="F92">
        <f>'Plumbing - Aggregate rates BC'!X84</f>
        <v>3.50792390291061E-3</v>
      </c>
      <c r="G92">
        <f>'Plumbing - Aggregate rates BC'!T84</f>
        <v>1.6028482055865267E-2</v>
      </c>
      <c r="H92">
        <f>'Plumbing - Aggregate rates BC'!U84</f>
        <v>2.1647241533401217E-2</v>
      </c>
      <c r="I92">
        <f>'Plumbing - Aggregate rates BC'!R84</f>
        <v>0.93939331378944901</v>
      </c>
      <c r="J92">
        <f>'Plumbing - Aggregate rates BC'!S84</f>
        <v>1.1698240866035183</v>
      </c>
      <c r="K92">
        <f>'Plumbing - Aggregate rates BC'!V84</f>
        <v>3.9858369268504966E-2</v>
      </c>
      <c r="L92">
        <f>'Plumbing - Aggregate rates BC'!W84</f>
        <v>3.7359391277973386E-2</v>
      </c>
      <c r="M92">
        <f t="shared" si="37"/>
        <v>-0.34101830962493751</v>
      </c>
      <c r="N92">
        <f t="shared" si="38"/>
        <v>-4.1333880108016823</v>
      </c>
      <c r="O92">
        <f t="shared" si="39"/>
        <v>-3.8328772445033557</v>
      </c>
      <c r="P92">
        <f t="shared" si="40"/>
        <v>-6.2521022947626154E-2</v>
      </c>
      <c r="Q92">
        <f t="shared" si="41"/>
        <v>0.15685338417514347</v>
      </c>
      <c r="R92">
        <f t="shared" si="42"/>
        <v>-3.2224228765119332</v>
      </c>
      <c r="S92">
        <f t="shared" si="43"/>
        <v>-3.2871709591703642</v>
      </c>
      <c r="T92">
        <f t="shared" si="44"/>
        <v>9.989294840195076E-4</v>
      </c>
      <c r="U92">
        <f t="shared" si="45"/>
        <v>3.50792390291061E-3</v>
      </c>
      <c r="V92">
        <f t="shared" si="56"/>
        <v>1.6565756607038625E-2</v>
      </c>
      <c r="W92">
        <f t="shared" si="56"/>
        <v>2.217322159028555E-2</v>
      </c>
      <c r="X92">
        <f t="shared" si="46"/>
        <v>0.93939331378944901</v>
      </c>
      <c r="Y92">
        <f t="shared" si="57"/>
        <v>1.1794417266290511</v>
      </c>
      <c r="Z92">
        <f t="shared" si="57"/>
        <v>3.9172214397082607E-2</v>
      </c>
      <c r="AA92">
        <f t="shared" si="57"/>
        <v>3.8173284913063099E-2</v>
      </c>
      <c r="AB92">
        <f>IFERROR(GetUSSBC(C92),NA())</f>
        <v>4.7021566834300754E-2</v>
      </c>
      <c r="AC92">
        <f t="shared" si="47"/>
        <v>9.6941391211654432E-4</v>
      </c>
      <c r="AD92">
        <f t="shared" si="48"/>
        <v>1.6675863618157642E-2</v>
      </c>
      <c r="AE92">
        <f t="shared" si="49"/>
        <v>2.1825473025751142E-2</v>
      </c>
      <c r="AF92">
        <f t="shared" si="50"/>
        <v>0.93939331378944901</v>
      </c>
      <c r="AG92">
        <f t="shared" si="51"/>
        <v>1.2093805143346557</v>
      </c>
      <c r="AH92">
        <f t="shared" si="52"/>
        <v>3.9232474586692878E-2</v>
      </c>
      <c r="AI92">
        <f t="shared" si="53"/>
        <v>3.8263060674576334E-2</v>
      </c>
      <c r="AJ92">
        <f t="shared" si="55"/>
        <v>9.6945217031548718E-4</v>
      </c>
      <c r="AK92">
        <f t="shared" si="54"/>
        <v>-3.8258198942859797E-8</v>
      </c>
    </row>
    <row r="93" spans="1:37" x14ac:dyDescent="0.25">
      <c r="A93" s="7">
        <f>'Plumbing - Aggregate rates BC'!A85</f>
        <v>39022</v>
      </c>
      <c r="B93" s="10">
        <f>'Plumbing - Aggregate rates BC'!O85</f>
        <v>4.5090088316732939E-2</v>
      </c>
      <c r="C93" s="10">
        <f>'Plumbing - Aggregate rates BC'!P85</f>
        <v>3.3270634157379644E-2</v>
      </c>
      <c r="D93">
        <f>'Plumbing - Aggregate rates BC'!P85/'Plumbing - Aggregate rates BC'!O85</f>
        <v>0.73787023710558819</v>
      </c>
      <c r="E93">
        <f>'Plumbing - Aggregate rates BC'!Q85</f>
        <v>2.4006682408034673E-3</v>
      </c>
      <c r="F93">
        <f>'Plumbing - Aggregate rates BC'!X85</f>
        <v>1.1010639029962704E-4</v>
      </c>
      <c r="G93">
        <f>'Plumbing - Aggregate rates BC'!T85</f>
        <v>1.6348355289625562E-2</v>
      </c>
      <c r="H93">
        <f>'Plumbing - Aggregate rates BC'!U85</f>
        <v>2.2960844409008786E-2</v>
      </c>
      <c r="I93">
        <f>'Plumbing - Aggregate rates BC'!R85</f>
        <v>0.93937499141094172</v>
      </c>
      <c r="J93">
        <f>'Plumbing - Aggregate rates BC'!S85</f>
        <v>1.177470775770457</v>
      </c>
      <c r="K93">
        <f>'Plumbing - Aggregate rates BC'!V85</f>
        <v>3.9903710183437364E-2</v>
      </c>
      <c r="L93">
        <f>'Plumbing - Aggregate rates BC'!W85</f>
        <v>3.7503041942633895E-2</v>
      </c>
      <c r="M93">
        <f t="shared" si="37"/>
        <v>-0.30398730032188848</v>
      </c>
      <c r="N93">
        <f t="shared" si="38"/>
        <v>-4.1136279806054743</v>
      </c>
      <c r="O93">
        <f t="shared" si="39"/>
        <v>-3.7739649308111902</v>
      </c>
      <c r="P93">
        <f t="shared" si="40"/>
        <v>-6.254052761827357E-2</v>
      </c>
      <c r="Q93">
        <f t="shared" si="41"/>
        <v>0.16336872772184952</v>
      </c>
      <c r="R93">
        <f t="shared" si="42"/>
        <v>-3.2212859723557794</v>
      </c>
      <c r="S93">
        <f t="shared" si="43"/>
        <v>-3.2833332308254599</v>
      </c>
      <c r="T93">
        <f t="shared" si="44"/>
        <v>1.0168272561311351E-3</v>
      </c>
      <c r="U93">
        <f t="shared" si="45"/>
        <v>1.1010639029962704E-4</v>
      </c>
      <c r="V93">
        <f t="shared" si="56"/>
        <v>1.6499129861391598E-2</v>
      </c>
      <c r="W93">
        <f t="shared" si="56"/>
        <v>2.2387476613129061E-2</v>
      </c>
      <c r="X93">
        <f t="shared" si="46"/>
        <v>0.93937499141094172</v>
      </c>
      <c r="Y93">
        <f t="shared" si="57"/>
        <v>1.1615924659452126</v>
      </c>
      <c r="Z93">
        <f t="shared" si="57"/>
        <v>3.9135600884701346E-2</v>
      </c>
      <c r="AA93">
        <f t="shared" si="57"/>
        <v>3.8118773628570211E-2</v>
      </c>
      <c r="AB93">
        <f>IFERROR(GetUSSBC(C93),NA())</f>
        <v>4.4536368083208794E-2</v>
      </c>
      <c r="AC93">
        <f t="shared" si="47"/>
        <v>1.0227895920404545E-3</v>
      </c>
      <c r="AD93">
        <f t="shared" si="48"/>
        <v>1.6476957836556581E-2</v>
      </c>
      <c r="AE93">
        <f t="shared" si="49"/>
        <v>2.2459427907437626E-2</v>
      </c>
      <c r="AF93">
        <f t="shared" si="50"/>
        <v>0.93937499141094172</v>
      </c>
      <c r="AG93">
        <f t="shared" si="51"/>
        <v>1.1556969154236174</v>
      </c>
      <c r="AH93">
        <f t="shared" si="52"/>
        <v>3.9123391473937202E-2</v>
      </c>
      <c r="AI93">
        <f t="shared" si="53"/>
        <v>3.8100601881896748E-2</v>
      </c>
      <c r="AJ93">
        <f t="shared" si="55"/>
        <v>1.0228328539199306E-3</v>
      </c>
      <c r="AK93">
        <f t="shared" si="54"/>
        <v>-4.3261879476138784E-8</v>
      </c>
    </row>
    <row r="94" spans="1:37" x14ac:dyDescent="0.25">
      <c r="A94" s="7">
        <f>'Plumbing - Aggregate rates BC'!A86</f>
        <v>39052</v>
      </c>
      <c r="B94" s="10">
        <f>'Plumbing - Aggregate rates BC'!O86</f>
        <v>4.4273629625749676E-2</v>
      </c>
      <c r="C94" s="10">
        <f>'Plumbing - Aggregate rates BC'!P86</f>
        <v>3.2396705898985613E-2</v>
      </c>
      <c r="D94">
        <f>'Plumbing - Aggregate rates BC'!P86/'Plumbing - Aggregate rates BC'!O86</f>
        <v>0.73173819659329653</v>
      </c>
      <c r="E94">
        <f>'Plumbing - Aggregate rates BC'!Q86</f>
        <v>2.1390233980289491E-3</v>
      </c>
      <c r="F94">
        <f>'Plumbing - Aggregate rates BC'!X86</f>
        <v>1.8208803441120292E-3</v>
      </c>
      <c r="G94">
        <f>'Plumbing - Aggregate rates BC'!T86</f>
        <v>1.5465875717771511E-2</v>
      </c>
      <c r="H94">
        <f>'Plumbing - Aggregate rates BC'!U86</f>
        <v>2.2859104922487983E-2</v>
      </c>
      <c r="I94">
        <f>'Plumbing - Aggregate rates BC'!R86</f>
        <v>0.93774063163663768</v>
      </c>
      <c r="J94">
        <f>'Plumbing - Aggregate rates BC'!S86</f>
        <v>1.1479380318568624</v>
      </c>
      <c r="K94">
        <f>'Plumbing - Aggregate rates BC'!V86</f>
        <v>3.9945933887117306E-2</v>
      </c>
      <c r="L94">
        <f>'Plumbing - Aggregate rates BC'!W86</f>
        <v>3.7806910489088359E-2</v>
      </c>
      <c r="M94">
        <f t="shared" si="37"/>
        <v>-0.31233248392179364</v>
      </c>
      <c r="N94">
        <f t="shared" si="38"/>
        <v>-4.1691192486628639</v>
      </c>
      <c r="O94">
        <f t="shared" si="39"/>
        <v>-3.7784057761288468</v>
      </c>
      <c r="P94">
        <f t="shared" si="40"/>
        <v>-6.4281880326894608E-2</v>
      </c>
      <c r="Q94">
        <f t="shared" si="41"/>
        <v>0.13796731722168323</v>
      </c>
      <c r="R94">
        <f t="shared" si="42"/>
        <v>-3.2202283919969199</v>
      </c>
      <c r="S94">
        <f t="shared" si="43"/>
        <v>-3.2752633758939682</v>
      </c>
      <c r="T94">
        <f t="shared" si="44"/>
        <v>1.0127976846702677E-3</v>
      </c>
      <c r="U94">
        <f t="shared" si="45"/>
        <v>1.8208803441120292E-3</v>
      </c>
      <c r="V94">
        <f t="shared" si="56"/>
        <v>1.6514121212111182E-2</v>
      </c>
      <c r="W94">
        <f t="shared" si="56"/>
        <v>2.2339012824655027E-2</v>
      </c>
      <c r="X94">
        <f t="shared" si="46"/>
        <v>0.93774063163663768</v>
      </c>
      <c r="Y94">
        <f t="shared" si="57"/>
        <v>1.1655911903090772</v>
      </c>
      <c r="Z94">
        <f t="shared" si="57"/>
        <v>3.9143848994379615E-2</v>
      </c>
      <c r="AA94">
        <f t="shared" si="57"/>
        <v>3.8131051309709348E-2</v>
      </c>
      <c r="AB94">
        <f>IFERROR(GetUSSBC(C94),NA())</f>
        <v>4.5699019413441427E-2</v>
      </c>
      <c r="AC94">
        <f t="shared" si="47"/>
        <v>9.9747675299748095E-4</v>
      </c>
      <c r="AD94">
        <f t="shared" si="48"/>
        <v>1.6571169234455046E-2</v>
      </c>
      <c r="AE94">
        <f t="shared" si="49"/>
        <v>2.2155943900439661E-2</v>
      </c>
      <c r="AF94">
        <f t="shared" si="50"/>
        <v>0.93774063163663768</v>
      </c>
      <c r="AG94">
        <f t="shared" si="51"/>
        <v>1.1809005731151851</v>
      </c>
      <c r="AH94">
        <f t="shared" si="52"/>
        <v>3.9175183837833395E-2</v>
      </c>
      <c r="AI94">
        <f t="shared" si="53"/>
        <v>3.8177707084835914E-2</v>
      </c>
      <c r="AJ94">
        <f t="shared" si="55"/>
        <v>9.9751758696117244E-4</v>
      </c>
      <c r="AK94">
        <f t="shared" si="54"/>
        <v>-4.0833963691486522E-8</v>
      </c>
    </row>
    <row r="95" spans="1:37" x14ac:dyDescent="0.25">
      <c r="A95" s="7">
        <f>'Plumbing - Aggregate rates BC'!A87</f>
        <v>39083</v>
      </c>
      <c r="B95" s="10">
        <f>'Plumbing - Aggregate rates BC'!O87</f>
        <v>4.6466071148722768E-2</v>
      </c>
      <c r="C95" s="10">
        <f>'Plumbing - Aggregate rates BC'!P87</f>
        <v>3.2472480948348856E-2</v>
      </c>
      <c r="D95">
        <f>'Plumbing - Aggregate rates BC'!P87/'Plumbing - Aggregate rates BC'!O87</f>
        <v>0.69884283619363929</v>
      </c>
      <c r="E95">
        <f>'Plumbing - Aggregate rates BC'!Q87</f>
        <v>2.6975355524709948E-3</v>
      </c>
      <c r="F95">
        <f>'Plumbing - Aggregate rates BC'!X87</f>
        <v>-1.2194286497225458E-3</v>
      </c>
      <c r="G95">
        <f>'Plumbing - Aggregate rates BC'!T87</f>
        <v>1.5351740836359923E-2</v>
      </c>
      <c r="H95">
        <f>'Plumbing - Aggregate rates BC'!U87</f>
        <v>2.1806035677299843E-2</v>
      </c>
      <c r="I95">
        <f>'Plumbing - Aggregate rates BC'!R87</f>
        <v>0.93898430437998193</v>
      </c>
      <c r="J95">
        <f>'Plumbing - Aggregate rates BC'!S87</f>
        <v>1.1471099521946979</v>
      </c>
      <c r="K95">
        <f>'Plumbing - Aggregate rates BC'!V87</f>
        <v>4.100646884739282E-2</v>
      </c>
      <c r="L95">
        <f>'Plumbing - Aggregate rates BC'!W87</f>
        <v>3.8308933294921826E-2</v>
      </c>
      <c r="M95">
        <f t="shared" si="37"/>
        <v>-0.35832940295353038</v>
      </c>
      <c r="N95">
        <f t="shared" si="38"/>
        <v>-4.1765264018444572</v>
      </c>
      <c r="O95">
        <f t="shared" si="39"/>
        <v>-3.8255684815762074</v>
      </c>
      <c r="P95">
        <f t="shared" si="40"/>
        <v>-6.2956515163860985E-2</v>
      </c>
      <c r="Q95">
        <f t="shared" si="41"/>
        <v>0.13724569422830502</v>
      </c>
      <c r="R95">
        <f t="shared" si="42"/>
        <v>-3.1940254479575954</v>
      </c>
      <c r="S95">
        <f t="shared" si="43"/>
        <v>-3.2620721646947723</v>
      </c>
      <c r="T95">
        <f t="shared" si="44"/>
        <v>9.9054772804394592E-4</v>
      </c>
      <c r="U95">
        <f t="shared" si="45"/>
        <v>-1.2194286497225458E-3</v>
      </c>
      <c r="V95">
        <f t="shared" si="56"/>
        <v>1.6596995204989539E-2</v>
      </c>
      <c r="W95">
        <f t="shared" si="56"/>
        <v>2.2073767120016748E-2</v>
      </c>
      <c r="X95">
        <f t="shared" si="46"/>
        <v>0.93898430437998193</v>
      </c>
      <c r="Y95">
        <f t="shared" si="57"/>
        <v>1.1878796430475729</v>
      </c>
      <c r="Z95">
        <f t="shared" si="57"/>
        <v>3.9189342068099223E-2</v>
      </c>
      <c r="AA95">
        <f t="shared" si="57"/>
        <v>3.8198794340055277E-2</v>
      </c>
      <c r="AB95">
        <f>IFERROR(GetUSSBC(C95),NA())</f>
        <v>4.5595580134540806E-2</v>
      </c>
      <c r="AC95">
        <f t="shared" si="47"/>
        <v>9.9970394564596193E-4</v>
      </c>
      <c r="AD95">
        <f t="shared" si="48"/>
        <v>1.6562871380781871E-2</v>
      </c>
      <c r="AE95">
        <f t="shared" si="49"/>
        <v>2.2182439356615982E-2</v>
      </c>
      <c r="AF95">
        <f t="shared" si="50"/>
        <v>0.93898430437998193</v>
      </c>
      <c r="AG95">
        <f t="shared" si="51"/>
        <v>1.1786646237152396</v>
      </c>
      <c r="AH95">
        <f t="shared" si="52"/>
        <v>3.9170631218400392E-2</v>
      </c>
      <c r="AI95">
        <f t="shared" si="53"/>
        <v>3.817092727275443E-2</v>
      </c>
      <c r="AJ95">
        <f t="shared" si="55"/>
        <v>9.9974497854606764E-4</v>
      </c>
      <c r="AK95">
        <f t="shared" si="54"/>
        <v>-4.1032900105703388E-8</v>
      </c>
    </row>
    <row r="96" spans="1:37" x14ac:dyDescent="0.25">
      <c r="A96" s="7">
        <f>'Plumbing - Aggregate rates BC'!A88</f>
        <v>39114</v>
      </c>
      <c r="B96" s="10">
        <f>'Plumbing - Aggregate rates BC'!O88</f>
        <v>4.5279244888354338E-2</v>
      </c>
      <c r="C96" s="10">
        <f>'Plumbing - Aggregate rates BC'!P88</f>
        <v>3.1638601493358925E-2</v>
      </c>
      <c r="D96">
        <f>'Plumbing - Aggregate rates BC'!P88/'Plumbing - Aggregate rates BC'!O88</f>
        <v>0.69874401773639694</v>
      </c>
      <c r="E96">
        <f>'Plumbing - Aggregate rates BC'!Q88</f>
        <v>-1.0447683226244579E-3</v>
      </c>
      <c r="F96">
        <f>'Plumbing - Aggregate rates BC'!X88</f>
        <v>-4.3827211219766074E-4</v>
      </c>
      <c r="G96">
        <f>'Plumbing - Aggregate rates BC'!T88</f>
        <v>1.560370524229107E-2</v>
      </c>
      <c r="H96">
        <f>'Plumbing - Aggregate rates BC'!U88</f>
        <v>2.1813119939363461E-2</v>
      </c>
      <c r="I96">
        <f>'Plumbing - Aggregate rates BC'!R88</f>
        <v>0.93943460429832193</v>
      </c>
      <c r="J96">
        <f>'Plumbing - Aggregate rates BC'!S88</f>
        <v>1.1561454383225518</v>
      </c>
      <c r="K96">
        <f>'Plumbing - Aggregate rates BC'!V88</f>
        <v>3.8773964373400201E-2</v>
      </c>
      <c r="L96">
        <f>'Plumbing - Aggregate rates BC'!W88</f>
        <v>3.9818732696024657E-2</v>
      </c>
      <c r="M96">
        <f t="shared" si="37"/>
        <v>-0.35847081592851532</v>
      </c>
      <c r="N96">
        <f t="shared" si="38"/>
        <v>-4.1602468773975154</v>
      </c>
      <c r="O96">
        <f t="shared" si="39"/>
        <v>-3.8252436581344988</v>
      </c>
      <c r="P96">
        <f t="shared" si="40"/>
        <v>-6.2477069471650992E-2</v>
      </c>
      <c r="Q96">
        <f t="shared" si="41"/>
        <v>0.14509157403426698</v>
      </c>
      <c r="R96">
        <f t="shared" si="42"/>
        <v>-3.2500062788925872</v>
      </c>
      <c r="S96">
        <f t="shared" si="43"/>
        <v>-3.2234178066680923</v>
      </c>
      <c r="T96">
        <f t="shared" si="44"/>
        <v>9.9047921878475664E-4</v>
      </c>
      <c r="U96">
        <f t="shared" si="45"/>
        <v>-4.3827211219766074E-4</v>
      </c>
      <c r="V96">
        <f t="shared" si="56"/>
        <v>1.6597250633086997E-2</v>
      </c>
      <c r="W96">
        <f t="shared" si="56"/>
        <v>2.2072956523824565E-2</v>
      </c>
      <c r="X96">
        <f t="shared" si="46"/>
        <v>0.93943460429832193</v>
      </c>
      <c r="Y96">
        <f t="shared" si="57"/>
        <v>1.1879488197222721</v>
      </c>
      <c r="Z96">
        <f t="shared" si="57"/>
        <v>3.9189482013545177E-2</v>
      </c>
      <c r="AA96">
        <f t="shared" si="57"/>
        <v>3.819900279476042E-2</v>
      </c>
      <c r="AB96">
        <f>IFERROR(GetUSSBC(C96),NA())</f>
        <v>4.6762928571552037E-2</v>
      </c>
      <c r="AC96">
        <f t="shared" si="47"/>
        <v>9.7484252156715412E-4</v>
      </c>
      <c r="AD96">
        <f t="shared" si="48"/>
        <v>1.6655590708910199E-2</v>
      </c>
      <c r="AE96">
        <f t="shared" si="49"/>
        <v>2.1888916388934251E-2</v>
      </c>
      <c r="AF96">
        <f t="shared" si="50"/>
        <v>0.93943460429832193</v>
      </c>
      <c r="AG96">
        <f t="shared" si="51"/>
        <v>1.2038266604980961</v>
      </c>
      <c r="AH96">
        <f t="shared" si="52"/>
        <v>3.922140247549985E-2</v>
      </c>
      <c r="AI96">
        <f t="shared" si="53"/>
        <v>3.8246559953932696E-2</v>
      </c>
      <c r="AJ96">
        <f t="shared" si="55"/>
        <v>9.7488128041465355E-4</v>
      </c>
      <c r="AK96">
        <f t="shared" si="54"/>
        <v>-3.8758847499434194E-8</v>
      </c>
    </row>
    <row r="97" spans="1:37" x14ac:dyDescent="0.25">
      <c r="A97" s="7">
        <f>'Plumbing - Aggregate rates BC'!A89</f>
        <v>39142</v>
      </c>
      <c r="B97" s="10">
        <f>'Plumbing - Aggregate rates BC'!O89</f>
        <v>4.3978804450803981E-2</v>
      </c>
      <c r="C97" s="10">
        <f>'Plumbing - Aggregate rates BC'!P89</f>
        <v>3.3122695414754974E-2</v>
      </c>
      <c r="D97">
        <f>'Plumbing - Aggregate rates BC'!P89/'Plumbing - Aggregate rates BC'!O89</f>
        <v>0.75315133797707079</v>
      </c>
      <c r="E97">
        <f>'Plumbing - Aggregate rates BC'!Q89</f>
        <v>4.3795429587407833E-4</v>
      </c>
      <c r="F97">
        <f>'Plumbing - Aggregate rates BC'!X89</f>
        <v>4.9980487070116456E-4</v>
      </c>
      <c r="G97">
        <f>'Plumbing - Aggregate rates BC'!T89</f>
        <v>1.5545738386183507E-2</v>
      </c>
      <c r="H97">
        <f>'Plumbing - Aggregate rates BC'!U89</f>
        <v>2.189212596705992E-2</v>
      </c>
      <c r="I97">
        <f>'Plumbing - Aggregate rates BC'!R89</f>
        <v>0.93904455986878077</v>
      </c>
      <c r="J97">
        <f>'Plumbing - Aggregate rates BC'!S89</f>
        <v>1.1374548544720628</v>
      </c>
      <c r="K97">
        <f>'Plumbing - Aggregate rates BC'!V89</f>
        <v>3.8651100768707841E-2</v>
      </c>
      <c r="L97">
        <f>'Plumbing - Aggregate rates BC'!W89</f>
        <v>3.8213146472833762E-2</v>
      </c>
      <c r="M97">
        <f t="shared" si="37"/>
        <v>-0.28348909132679712</v>
      </c>
      <c r="N97">
        <f t="shared" si="38"/>
        <v>-4.1639687366841942</v>
      </c>
      <c r="O97">
        <f t="shared" si="39"/>
        <v>-3.8216282516945492</v>
      </c>
      <c r="P97">
        <f t="shared" si="40"/>
        <v>-6.2892346300467486E-2</v>
      </c>
      <c r="Q97">
        <f t="shared" si="41"/>
        <v>0.12879318267915549</v>
      </c>
      <c r="R97">
        <f t="shared" si="42"/>
        <v>-3.2531800239219804</v>
      </c>
      <c r="S97">
        <f t="shared" si="43"/>
        <v>-3.2645756740716187</v>
      </c>
      <c r="T97">
        <f t="shared" si="44"/>
        <v>1.0267156593352297E-3</v>
      </c>
      <c r="U97">
        <f t="shared" si="45"/>
        <v>4.9980487070116456E-4</v>
      </c>
      <c r="V97">
        <f t="shared" si="56"/>
        <v>1.6462364466689951E-2</v>
      </c>
      <c r="W97">
        <f t="shared" si="56"/>
        <v>2.2506964611059978E-2</v>
      </c>
      <c r="X97">
        <f t="shared" si="46"/>
        <v>0.93904455986878077</v>
      </c>
      <c r="Y97">
        <f t="shared" si="57"/>
        <v>1.151828565118985</v>
      </c>
      <c r="Z97">
        <f t="shared" si="57"/>
        <v>3.911534849430557E-2</v>
      </c>
      <c r="AA97">
        <f t="shared" si="57"/>
        <v>3.808863283497034E-2</v>
      </c>
      <c r="AB97">
        <f>IFERROR(GetUSSBC(C97),NA())</f>
        <v>4.4728610608726724E-2</v>
      </c>
      <c r="AC97">
        <f t="shared" si="47"/>
        <v>1.0185613300828303E-3</v>
      </c>
      <c r="AD97">
        <f t="shared" si="48"/>
        <v>1.6492680180820046E-2</v>
      </c>
      <c r="AE97">
        <f t="shared" si="49"/>
        <v>2.240837294387096E-2</v>
      </c>
      <c r="AF97">
        <f t="shared" si="50"/>
        <v>0.93904455986878077</v>
      </c>
      <c r="AG97">
        <f t="shared" si="51"/>
        <v>1.1598752165580015</v>
      </c>
      <c r="AH97">
        <f t="shared" si="52"/>
        <v>3.91320505562315E-2</v>
      </c>
      <c r="AI97">
        <f t="shared" si="53"/>
        <v>3.811348922614867E-2</v>
      </c>
      <c r="AJ97">
        <f t="shared" si="55"/>
        <v>1.0186041654858917E-3</v>
      </c>
      <c r="AK97">
        <f t="shared" si="54"/>
        <v>-4.283540306140865E-8</v>
      </c>
    </row>
    <row r="98" spans="1:37" x14ac:dyDescent="0.25">
      <c r="A98" s="7">
        <f>'Plumbing - Aggregate rates BC'!A90</f>
        <v>39173</v>
      </c>
      <c r="B98" s="10">
        <f>'Plumbing - Aggregate rates BC'!O90</f>
        <v>4.4936891547928313E-2</v>
      </c>
      <c r="C98" s="10">
        <f>'Plumbing - Aggregate rates BC'!P90</f>
        <v>3.1682526713201993E-2</v>
      </c>
      <c r="D98">
        <f>'Plumbing - Aggregate rates BC'!P90/'Plumbing - Aggregate rates BC'!O90</f>
        <v>0.70504491124870927</v>
      </c>
      <c r="E98">
        <f>'Plumbing - Aggregate rates BC'!Q90</f>
        <v>-4.0182684203304781E-3</v>
      </c>
      <c r="F98">
        <f>'Plumbing - Aggregate rates BC'!X90</f>
        <v>-5.5084745762711863E-3</v>
      </c>
      <c r="G98">
        <f>'Plumbing - Aggregate rates BC'!T90</f>
        <v>1.6345027750903813E-2</v>
      </c>
      <c r="H98">
        <f>'Plumbing - Aggregate rates BC'!U90</f>
        <v>2.1116873858866833E-2</v>
      </c>
      <c r="I98">
        <f>'Plumbing - Aggregate rates BC'!R90</f>
        <v>0.9442734878353688</v>
      </c>
      <c r="J98">
        <f>'Plumbing - Aggregate rates BC'!S90</f>
        <v>1.1516229435304579</v>
      </c>
      <c r="K98">
        <f>'Plumbing - Aggregate rates BC'!V90</f>
        <v>3.5360762098908205E-2</v>
      </c>
      <c r="L98">
        <f>'Plumbing - Aggregate rates BC'!W90</f>
        <v>3.9379030519238682E-2</v>
      </c>
      <c r="M98">
        <f t="shared" si="37"/>
        <v>-0.34949377429999717</v>
      </c>
      <c r="N98">
        <f t="shared" si="38"/>
        <v>-4.1138315409852071</v>
      </c>
      <c r="O98">
        <f t="shared" si="39"/>
        <v>-3.8576828491459065</v>
      </c>
      <c r="P98">
        <f t="shared" si="40"/>
        <v>-5.7339443104955028E-2</v>
      </c>
      <c r="Q98">
        <f t="shared" si="41"/>
        <v>0.1411722027342677</v>
      </c>
      <c r="R98">
        <f t="shared" si="42"/>
        <v>-3.3421524888740142</v>
      </c>
      <c r="S98">
        <f t="shared" si="43"/>
        <v>-3.2345218246816487</v>
      </c>
      <c r="T98">
        <f t="shared" si="44"/>
        <v>9.9482699256995405E-4</v>
      </c>
      <c r="U98">
        <f t="shared" si="45"/>
        <v>-5.5084745762711863E-3</v>
      </c>
      <c r="V98">
        <f t="shared" si="56"/>
        <v>1.6581043587179295E-2</v>
      </c>
      <c r="W98">
        <f t="shared" si="56"/>
        <v>2.2124473086479839E-2</v>
      </c>
      <c r="X98">
        <f t="shared" si="46"/>
        <v>0.9442734878353688</v>
      </c>
      <c r="Y98">
        <f t="shared" si="57"/>
        <v>1.1835653923195888</v>
      </c>
      <c r="Z98">
        <f t="shared" si="57"/>
        <v>3.9180599123185299E-2</v>
      </c>
      <c r="AA98">
        <f t="shared" si="57"/>
        <v>3.8185772130615345E-2</v>
      </c>
      <c r="AB98">
        <f>IFERROR(GetUSSBC(C98),NA())</f>
        <v>4.6699804905802014E-2</v>
      </c>
      <c r="AC98">
        <f t="shared" si="47"/>
        <v>9.7617175999967915E-4</v>
      </c>
      <c r="AD98">
        <f t="shared" si="48"/>
        <v>1.6650628211263407E-2</v>
      </c>
      <c r="AE98">
        <f t="shared" si="49"/>
        <v>2.1904486219093921E-2</v>
      </c>
      <c r="AF98">
        <f t="shared" si="50"/>
        <v>0.9442734878353688</v>
      </c>
      <c r="AG98">
        <f t="shared" si="51"/>
        <v>1.202470026020054</v>
      </c>
      <c r="AH98">
        <f t="shared" si="52"/>
        <v>3.9218690615599121E-2</v>
      </c>
      <c r="AI98">
        <f t="shared" si="53"/>
        <v>3.8242518855599442E-2</v>
      </c>
      <c r="AJ98">
        <f t="shared" si="55"/>
        <v>9.7621062003744514E-4</v>
      </c>
      <c r="AK98">
        <f t="shared" si="54"/>
        <v>-3.8860037765995128E-8</v>
      </c>
    </row>
    <row r="99" spans="1:37" x14ac:dyDescent="0.25">
      <c r="A99" s="7">
        <f>'Plumbing - Aggregate rates BC'!A91</f>
        <v>39203</v>
      </c>
      <c r="B99" s="10">
        <f>'Plumbing - Aggregate rates BC'!O91</f>
        <v>4.4318099941703951E-2</v>
      </c>
      <c r="C99" s="10">
        <f>'Plumbing - Aggregate rates BC'!P91</f>
        <v>3.152205276900015E-2</v>
      </c>
      <c r="D99">
        <f>'Plumbing - Aggregate rates BC'!P91/'Plumbing - Aggregate rates BC'!O91</f>
        <v>0.71126814575679631</v>
      </c>
      <c r="E99">
        <f>'Plumbing - Aggregate rates BC'!Q91</f>
        <v>1.5285103256448608E-3</v>
      </c>
      <c r="F99">
        <f>'Plumbing - Aggregate rates BC'!X91</f>
        <v>1.2226450345500255E-3</v>
      </c>
      <c r="G99">
        <f>'Plumbing - Aggregate rates BC'!T91</f>
        <v>1.5601837049094555E-2</v>
      </c>
      <c r="H99">
        <f>'Plumbing - Aggregate rates BC'!U91</f>
        <v>2.1844025230357819E-2</v>
      </c>
      <c r="I99">
        <f>'Plumbing - Aggregate rates BC'!R91</f>
        <v>0.94317457488879597</v>
      </c>
      <c r="J99">
        <f>'Plumbing - Aggregate rates BC'!S91</f>
        <v>1.1864255414154945</v>
      </c>
      <c r="K99">
        <f>'Plumbing - Aggregate rates BC'!V91</f>
        <v>3.7917552284237321E-2</v>
      </c>
      <c r="L99">
        <f>'Plumbing - Aggregate rates BC'!W91</f>
        <v>3.6389041958592459E-2</v>
      </c>
      <c r="M99">
        <f t="shared" si="37"/>
        <v>-0.34070578137944729</v>
      </c>
      <c r="N99">
        <f t="shared" si="38"/>
        <v>-4.1603666121024148</v>
      </c>
      <c r="O99">
        <f t="shared" si="39"/>
        <v>-3.8238278396682759</v>
      </c>
      <c r="P99">
        <f t="shared" si="40"/>
        <v>-5.8503886347072459E-2</v>
      </c>
      <c r="Q99">
        <f t="shared" si="41"/>
        <v>0.1709450401124587</v>
      </c>
      <c r="R99">
        <f t="shared" si="42"/>
        <v>-3.2723411531450379</v>
      </c>
      <c r="S99">
        <f t="shared" si="43"/>
        <v>-3.3134875947562263</v>
      </c>
      <c r="T99">
        <f t="shared" si="44"/>
        <v>9.9908071743927407E-4</v>
      </c>
      <c r="U99">
        <f t="shared" si="45"/>
        <v>1.2226450345500255E-3</v>
      </c>
      <c r="V99">
        <f t="shared" si="56"/>
        <v>1.6565193177302907E-2</v>
      </c>
      <c r="W99">
        <f t="shared" si="56"/>
        <v>2.217502121733753E-2</v>
      </c>
      <c r="X99">
        <f t="shared" si="46"/>
        <v>0.94317457488879597</v>
      </c>
      <c r="Y99">
        <f t="shared" si="57"/>
        <v>1.1792899436216402</v>
      </c>
      <c r="Z99">
        <f t="shared" si="57"/>
        <v>3.9171905249078723E-2</v>
      </c>
      <c r="AA99">
        <f t="shared" si="57"/>
        <v>3.8172824531639449E-2</v>
      </c>
      <c r="AB99">
        <f>IFERROR(GetUSSBC(C99),NA())</f>
        <v>4.6931326147168856E-2</v>
      </c>
      <c r="AC99">
        <f t="shared" si="47"/>
        <v>9.7130476669964744E-4</v>
      </c>
      <c r="AD99">
        <f t="shared" si="48"/>
        <v>1.6668801195952099E-2</v>
      </c>
      <c r="AE99">
        <f t="shared" si="49"/>
        <v>2.1847544976273749E-2</v>
      </c>
      <c r="AF99">
        <f t="shared" si="50"/>
        <v>0.94317457488879597</v>
      </c>
      <c r="AG99">
        <f t="shared" si="51"/>
        <v>1.2074435973037319</v>
      </c>
      <c r="AH99">
        <f t="shared" si="52"/>
        <v>3.9228618597161563E-2</v>
      </c>
      <c r="AI99">
        <f t="shared" si="53"/>
        <v>3.8257313830461916E-2</v>
      </c>
      <c r="AJ99">
        <f t="shared" si="55"/>
        <v>9.7134320378634614E-4</v>
      </c>
      <c r="AK99">
        <f t="shared" si="54"/>
        <v>-3.8437086698705179E-8</v>
      </c>
    </row>
    <row r="100" spans="1:37" x14ac:dyDescent="0.25">
      <c r="A100" s="7">
        <f>'Plumbing - Aggregate rates BC'!A92</f>
        <v>39234</v>
      </c>
      <c r="B100" s="10">
        <f>'Plumbing - Aggregate rates BC'!O92</f>
        <v>4.5601860927065772E-2</v>
      </c>
      <c r="C100" s="10">
        <f>'Plumbing - Aggregate rates BC'!P92</f>
        <v>3.2940713738876366E-2</v>
      </c>
      <c r="D100">
        <f>'Plumbing - Aggregate rates BC'!P92/'Plumbing - Aggregate rates BC'!O92</f>
        <v>0.72235459407151692</v>
      </c>
      <c r="E100">
        <f>'Plumbing - Aggregate rates BC'!Q92</f>
        <v>2.4431940996534987E-3</v>
      </c>
      <c r="F100">
        <f>'Plumbing - Aggregate rates BC'!X92</f>
        <v>5.8257883662433257E-4</v>
      </c>
      <c r="G100">
        <f>'Plumbing - Aggregate rates BC'!T92</f>
        <v>1.6174366497926456E-2</v>
      </c>
      <c r="H100">
        <f>'Plumbing - Aggregate rates BC'!U92</f>
        <v>2.0597442024301495E-2</v>
      </c>
      <c r="I100">
        <f>'Plumbing - Aggregate rates BC'!R92</f>
        <v>0.9426548817975805</v>
      </c>
      <c r="J100">
        <f>'Plumbing - Aggregate rates BC'!S92</f>
        <v>1.116631130063966</v>
      </c>
      <c r="K100">
        <f>'Plumbing - Aggregate rates BC'!V92</f>
        <v>3.9490662806463656E-2</v>
      </c>
      <c r="L100">
        <f>'Plumbing - Aggregate rates BC'!W92</f>
        <v>3.7047468706810159E-2</v>
      </c>
      <c r="M100">
        <f t="shared" si="37"/>
        <v>-0.3252391331300829</v>
      </c>
      <c r="N100">
        <f t="shared" si="38"/>
        <v>-4.1243276048690261</v>
      </c>
      <c r="O100">
        <f t="shared" si="39"/>
        <v>-3.882588384474376</v>
      </c>
      <c r="P100">
        <f t="shared" si="40"/>
        <v>-5.9055042341087272E-2</v>
      </c>
      <c r="Q100">
        <f t="shared" si="41"/>
        <v>0.11031623283916271</v>
      </c>
      <c r="R100">
        <f t="shared" si="42"/>
        <v>-3.231691019664805</v>
      </c>
      <c r="S100">
        <f t="shared" si="43"/>
        <v>-3.2955552505778014</v>
      </c>
      <c r="T100">
        <f t="shared" si="44"/>
        <v>1.0065611905269861E-3</v>
      </c>
      <c r="U100">
        <f t="shared" si="45"/>
        <v>5.8257883662433257E-4</v>
      </c>
      <c r="V100">
        <f t="shared" si="56"/>
        <v>1.6537333642783765E-2</v>
      </c>
      <c r="W100">
        <f t="shared" si="56"/>
        <v>2.2264265319618941E-2</v>
      </c>
      <c r="X100">
        <f t="shared" si="46"/>
        <v>0.9426548817975805</v>
      </c>
      <c r="Y100">
        <f t="shared" si="57"/>
        <v>1.1718027367636632</v>
      </c>
      <c r="Z100">
        <f t="shared" si="57"/>
        <v>3.9156608932628789E-2</v>
      </c>
      <c r="AA100">
        <f t="shared" si="57"/>
        <v>3.8150047742101803E-2</v>
      </c>
      <c r="AB100">
        <f>IFERROR(GetUSSBC(C100),NA())</f>
        <v>4.4967600796371701E-2</v>
      </c>
      <c r="AC100">
        <f t="shared" si="47"/>
        <v>1.0133287799816912E-3</v>
      </c>
      <c r="AD100">
        <f t="shared" si="48"/>
        <v>1.6512145052944072E-2</v>
      </c>
      <c r="AE100">
        <f t="shared" si="49"/>
        <v>2.234539279478362E-2</v>
      </c>
      <c r="AF100">
        <f t="shared" si="50"/>
        <v>0.9426548817975805</v>
      </c>
      <c r="AG100">
        <f t="shared" si="51"/>
        <v>1.1650635000125795</v>
      </c>
      <c r="AH100">
        <f t="shared" si="52"/>
        <v>3.9142762058058E-2</v>
      </c>
      <c r="AI100">
        <f t="shared" si="53"/>
        <v>3.8129433278076309E-2</v>
      </c>
      <c r="AJ100">
        <f t="shared" si="55"/>
        <v>1.0133711259553728E-3</v>
      </c>
      <c r="AK100">
        <f t="shared" si="54"/>
        <v>-4.2345973681572058E-8</v>
      </c>
    </row>
    <row r="101" spans="1:37" x14ac:dyDescent="0.25">
      <c r="A101" s="7">
        <f>'Plumbing - Aggregate rates BC'!A93</f>
        <v>39264</v>
      </c>
      <c r="B101" s="10">
        <f>'Plumbing - Aggregate rates BC'!O93</f>
        <v>4.670900466502019E-2</v>
      </c>
      <c r="C101" s="10">
        <f>'Plumbing - Aggregate rates BC'!P93</f>
        <v>3.1002949644845866E-2</v>
      </c>
      <c r="D101">
        <f>'Plumbing - Aggregate rates BC'!P93/'Plumbing - Aggregate rates BC'!O93</f>
        <v>0.66374674149422841</v>
      </c>
      <c r="E101">
        <f>'Plumbing - Aggregate rates BC'!Q93</f>
        <v>7.8409848276943589E-5</v>
      </c>
      <c r="F101">
        <f>'Plumbing - Aggregate rates BC'!X93</f>
        <v>-8.078705763951171E-4</v>
      </c>
      <c r="G101">
        <f>'Plumbing - Aggregate rates BC'!T93</f>
        <v>1.6055562416907015E-2</v>
      </c>
      <c r="H101">
        <f>'Plumbing - Aggregate rates BC'!U93</f>
        <v>2.092308586456661E-2</v>
      </c>
      <c r="I101">
        <f>'Plumbing - Aggregate rates BC'!R93</f>
        <v>0.94340152839176172</v>
      </c>
      <c r="J101">
        <f>'Plumbing - Aggregate rates BC'!S93</f>
        <v>1.1628065395095368</v>
      </c>
      <c r="K101">
        <f>'Plumbing - Aggregate rates BC'!V93</f>
        <v>3.6702343147632675E-2</v>
      </c>
      <c r="L101">
        <f>'Plumbing - Aggregate rates BC'!W93</f>
        <v>3.6623933299355732E-2</v>
      </c>
      <c r="M101">
        <f t="shared" si="37"/>
        <v>-0.40985461567460618</v>
      </c>
      <c r="N101">
        <f t="shared" si="38"/>
        <v>-4.1316999214153514</v>
      </c>
      <c r="O101">
        <f t="shared" si="39"/>
        <v>-3.8669021427971577</v>
      </c>
      <c r="P101">
        <f t="shared" si="40"/>
        <v>-5.8263288044501024E-2</v>
      </c>
      <c r="Q101">
        <f t="shared" si="41"/>
        <v>0.15083651361997977</v>
      </c>
      <c r="R101">
        <f t="shared" si="42"/>
        <v>-3.304914679975139</v>
      </c>
      <c r="S101">
        <f t="shared" si="43"/>
        <v>-3.3070533370013115</v>
      </c>
      <c r="T101">
        <f t="shared" si="44"/>
        <v>9.6554344693140781E-4</v>
      </c>
      <c r="U101">
        <f t="shared" si="45"/>
        <v>-8.078705763951171E-4</v>
      </c>
      <c r="V101">
        <f t="shared" si="56"/>
        <v>1.6690323659756794E-2</v>
      </c>
      <c r="W101">
        <f t="shared" si="56"/>
        <v>2.1780380159760585E-2</v>
      </c>
      <c r="X101">
        <f t="shared" si="46"/>
        <v>0.94340152839176172</v>
      </c>
      <c r="Y101">
        <f t="shared" si="57"/>
        <v>1.2133534090495053</v>
      </c>
      <c r="Z101">
        <f t="shared" si="57"/>
        <v>3.9240365668054389E-2</v>
      </c>
      <c r="AA101">
        <f t="shared" si="57"/>
        <v>3.8274822221122981E-2</v>
      </c>
      <c r="AB101">
        <f>IFERROR(GetUSSBC(C101),NA())</f>
        <v>4.7697780001908538E-2</v>
      </c>
      <c r="AC101">
        <f t="shared" si="47"/>
        <v>9.5535354411953322E-4</v>
      </c>
      <c r="AD101">
        <f t="shared" si="48"/>
        <v>1.6728416801102184E-2</v>
      </c>
      <c r="AE101">
        <f t="shared" si="49"/>
        <v>2.1662219786090259E-2</v>
      </c>
      <c r="AF101">
        <f t="shared" si="50"/>
        <v>0.94340152839176172</v>
      </c>
      <c r="AG101">
        <f t="shared" si="51"/>
        <v>1.22386546045574</v>
      </c>
      <c r="AH101">
        <f t="shared" si="52"/>
        <v>3.9261128614163768E-2</v>
      </c>
      <c r="AI101">
        <f t="shared" si="53"/>
        <v>3.8305775070044235E-2</v>
      </c>
      <c r="AJ101">
        <f t="shared" si="55"/>
        <v>9.5539053229649537E-4</v>
      </c>
      <c r="AK101">
        <f t="shared" si="54"/>
        <v>-3.6988176962157553E-8</v>
      </c>
    </row>
    <row r="102" spans="1:37" x14ac:dyDescent="0.25">
      <c r="A102" s="7">
        <f>'Plumbing - Aggregate rates BC'!A94</f>
        <v>39295</v>
      </c>
      <c r="B102" s="10">
        <f>'Plumbing - Aggregate rates BC'!O94</f>
        <v>4.6265441999620294E-2</v>
      </c>
      <c r="C102" s="10">
        <f>'Plumbing - Aggregate rates BC'!P94</f>
        <v>3.160005629045877E-2</v>
      </c>
      <c r="D102">
        <f>'Plumbing - Aggregate rates BC'!P94/'Plumbing - Aggregate rates BC'!O94</f>
        <v>0.68301641408112157</v>
      </c>
      <c r="E102">
        <f>'Plumbing - Aggregate rates BC'!Q94</f>
        <v>-1.9927607249728852E-3</v>
      </c>
      <c r="F102">
        <f>'Plumbing - Aggregate rates BC'!X94</f>
        <v>-1.4050238168671397E-3</v>
      </c>
      <c r="G102">
        <f>'Plumbing - Aggregate rates BC'!T94</f>
        <v>1.6057662265946859E-2</v>
      </c>
      <c r="H102">
        <f>'Plumbing - Aggregate rates BC'!U94</f>
        <v>2.1013013245754893E-2</v>
      </c>
      <c r="I102">
        <f>'Plumbing - Aggregate rates BC'!R94</f>
        <v>0.94472206586949659</v>
      </c>
      <c r="J102">
        <f>'Plumbing - Aggregate rates BC'!S94</f>
        <v>1.14562458249833</v>
      </c>
      <c r="K102">
        <f>'Plumbing - Aggregate rates BC'!V94</f>
        <v>3.7405098853999244E-2</v>
      </c>
      <c r="L102">
        <f>'Plumbing - Aggregate rates BC'!W94</f>
        <v>3.9397859578972128E-2</v>
      </c>
      <c r="M102">
        <f t="shared" si="37"/>
        <v>-0.3812363873705118</v>
      </c>
      <c r="N102">
        <f t="shared" si="38"/>
        <v>-4.1315691435776483</v>
      </c>
      <c r="O102">
        <f t="shared" si="39"/>
        <v>-3.8626133548107919</v>
      </c>
      <c r="P102">
        <f t="shared" si="40"/>
        <v>-5.6864504938287555E-2</v>
      </c>
      <c r="Q102">
        <f t="shared" si="41"/>
        <v>0.13594997518041194</v>
      </c>
      <c r="R102">
        <f t="shared" si="42"/>
        <v>-3.2859482508595166</v>
      </c>
      <c r="S102">
        <f t="shared" si="43"/>
        <v>-3.2340437895607259</v>
      </c>
      <c r="T102">
        <f t="shared" si="44"/>
        <v>9.7944183763778309E-4</v>
      </c>
      <c r="U102">
        <f t="shared" si="45"/>
        <v>-1.4050238168671397E-3</v>
      </c>
      <c r="V102">
        <f t="shared" si="56"/>
        <v>1.6638422391451267E-2</v>
      </c>
      <c r="W102">
        <f t="shared" si="56"/>
        <v>2.1942848893538373E-2</v>
      </c>
      <c r="X102">
        <f t="shared" si="46"/>
        <v>0.94472206586949659</v>
      </c>
      <c r="Y102">
        <f t="shared" si="57"/>
        <v>1.1991380171127233</v>
      </c>
      <c r="Z102">
        <f t="shared" si="57"/>
        <v>3.9212017850050518E-2</v>
      </c>
      <c r="AA102">
        <f t="shared" si="57"/>
        <v>3.8232576012412735E-2</v>
      </c>
      <c r="AB102">
        <f>IFERROR(GetUSSBC(C102),NA())</f>
        <v>4.6818474773317562E-2</v>
      </c>
      <c r="AC102">
        <f t="shared" si="47"/>
        <v>9.7367425345564612E-4</v>
      </c>
      <c r="AD102">
        <f t="shared" si="48"/>
        <v>1.6659952732550918E-2</v>
      </c>
      <c r="AE102">
        <f t="shared" si="49"/>
        <v>2.1875243511630948E-2</v>
      </c>
      <c r="AF102">
        <f t="shared" si="50"/>
        <v>0.94472206586949659</v>
      </c>
      <c r="AG102">
        <f t="shared" si="51"/>
        <v>1.2050200686112402</v>
      </c>
      <c r="AH102">
        <f t="shared" si="52"/>
        <v>3.922378568152917E-2</v>
      </c>
      <c r="AI102">
        <f t="shared" si="53"/>
        <v>3.8250111428073524E-2</v>
      </c>
      <c r="AJ102">
        <f t="shared" si="55"/>
        <v>9.7371289782057771E-4</v>
      </c>
      <c r="AK102">
        <f t="shared" si="54"/>
        <v>-3.8644364931585823E-8</v>
      </c>
    </row>
    <row r="103" spans="1:37" x14ac:dyDescent="0.25">
      <c r="A103" s="7">
        <f>'Plumbing - Aggregate rates BC'!A95</f>
        <v>39326</v>
      </c>
      <c r="B103" s="10">
        <f>'Plumbing - Aggregate rates BC'!O95</f>
        <v>4.673628221674684E-2</v>
      </c>
      <c r="C103" s="10">
        <f>'Plumbing - Aggregate rates BC'!P95</f>
        <v>3.1890212179586326E-2</v>
      </c>
      <c r="D103">
        <f>'Plumbing - Aggregate rates BC'!P95/'Plumbing - Aggregate rates BC'!O95</f>
        <v>0.68234379516304833</v>
      </c>
      <c r="E103">
        <f>'Plumbing - Aggregate rates BC'!Q95</f>
        <v>4.3535473227320634E-3</v>
      </c>
      <c r="F103">
        <f>'Plumbing - Aggregate rates BC'!X95</f>
        <v>3.3566260759736958E-3</v>
      </c>
      <c r="G103">
        <f>'Plumbing - Aggregate rates BC'!T95</f>
        <v>1.7704898984764201E-2</v>
      </c>
      <c r="H103">
        <f>'Plumbing - Aggregate rates BC'!U95</f>
        <v>1.8859566309857519E-2</v>
      </c>
      <c r="I103">
        <f>'Plumbing - Aggregate rates BC'!R95</f>
        <v>0.94159076611690051</v>
      </c>
      <c r="J103">
        <f>'Plumbing - Aggregate rates BC'!S95</f>
        <v>1.1366843033509699</v>
      </c>
      <c r="K103">
        <f>'Plumbing - Aggregate rates BC'!V95</f>
        <v>3.9149192466071792E-2</v>
      </c>
      <c r="L103">
        <f>'Plumbing - Aggregate rates BC'!W95</f>
        <v>3.4795645143339729E-2</v>
      </c>
      <c r="M103">
        <f t="shared" si="37"/>
        <v>-0.38222164967408689</v>
      </c>
      <c r="N103">
        <f t="shared" si="38"/>
        <v>-4.0339138988983025</v>
      </c>
      <c r="O103">
        <f t="shared" si="39"/>
        <v>-3.9707349972767707</v>
      </c>
      <c r="P103">
        <f t="shared" si="40"/>
        <v>-6.0184529671983671E-2</v>
      </c>
      <c r="Q103">
        <f t="shared" si="41"/>
        <v>0.12811551865148993</v>
      </c>
      <c r="R103">
        <f t="shared" si="42"/>
        <v>-3.2403754834228904</v>
      </c>
      <c r="S103">
        <f t="shared" si="43"/>
        <v>-3.3582630395915194</v>
      </c>
      <c r="T103">
        <f t="shared" si="44"/>
        <v>9.7896378165505255E-4</v>
      </c>
      <c r="U103">
        <f t="shared" si="45"/>
        <v>3.3566260759736958E-3</v>
      </c>
      <c r="V103">
        <f t="shared" si="56"/>
        <v>1.6640206551849678E-2</v>
      </c>
      <c r="W103">
        <f t="shared" si="56"/>
        <v>2.1937235362349823E-2</v>
      </c>
      <c r="X103">
        <f t="shared" si="46"/>
        <v>0.94159076611690051</v>
      </c>
      <c r="Y103">
        <f t="shared" si="57"/>
        <v>1.1996246421866725</v>
      </c>
      <c r="Z103">
        <f t="shared" si="57"/>
        <v>3.9212993462255964E-2</v>
      </c>
      <c r="AA103">
        <f t="shared" si="57"/>
        <v>3.8234029680600912E-2</v>
      </c>
      <c r="AB103">
        <f>IFERROR(GetUSSBC(C103),NA())</f>
        <v>4.6403853874653581E-2</v>
      </c>
      <c r="AC103">
        <f t="shared" si="47"/>
        <v>9.8242661809658238E-4</v>
      </c>
      <c r="AD103">
        <f t="shared" si="48"/>
        <v>1.6627284554532881E-2</v>
      </c>
      <c r="AE103">
        <f t="shared" si="49"/>
        <v>2.1977938165230387E-2</v>
      </c>
      <c r="AF103">
        <f t="shared" si="50"/>
        <v>0.94159076611690051</v>
      </c>
      <c r="AG103">
        <f t="shared" si="51"/>
        <v>1.196103483674438</v>
      </c>
      <c r="AH103">
        <f t="shared" si="52"/>
        <v>3.9205925656031357E-2</v>
      </c>
      <c r="AI103">
        <f t="shared" si="53"/>
        <v>3.8223499037934774E-2</v>
      </c>
      <c r="AJ103">
        <f t="shared" si="55"/>
        <v>9.8246603576880457E-4</v>
      </c>
      <c r="AK103">
        <f t="shared" si="54"/>
        <v>-3.9417672222184091E-8</v>
      </c>
    </row>
    <row r="104" spans="1:37" x14ac:dyDescent="0.25">
      <c r="A104" s="7">
        <f>'Plumbing - Aggregate rates BC'!A96</f>
        <v>39356</v>
      </c>
      <c r="B104" s="10">
        <f>'Plumbing - Aggregate rates BC'!O96</f>
        <v>4.7244145890862566E-2</v>
      </c>
      <c r="C104" s="10">
        <f>'Plumbing - Aggregate rates BC'!P96</f>
        <v>3.0093765838824126E-2</v>
      </c>
      <c r="D104">
        <f>'Plumbing - Aggregate rates BC'!P96/'Plumbing - Aggregate rates BC'!O96</f>
        <v>0.63698401720168518</v>
      </c>
      <c r="E104">
        <f>'Plumbing - Aggregate rates BC'!Q96</f>
        <v>-1.5057295944307561E-3</v>
      </c>
      <c r="F104">
        <f>'Plumbing - Aggregate rates BC'!X96</f>
        <v>-2.5778835371023769E-3</v>
      </c>
      <c r="G104">
        <f>'Plumbing - Aggregate rates BC'!T96</f>
        <v>1.6286715875193241E-2</v>
      </c>
      <c r="H104">
        <f>'Plumbing - Aggregate rates BC'!U96</f>
        <v>2.0648710634993215E-2</v>
      </c>
      <c r="I104">
        <f>'Plumbing - Aggregate rates BC'!R96</f>
        <v>0.94405465035012948</v>
      </c>
      <c r="J104">
        <f>'Plumbing - Aggregate rates BC'!S96</f>
        <v>1.2166081871345029</v>
      </c>
      <c r="K104">
        <f>'Plumbing - Aggregate rates BC'!V96</f>
        <v>3.7213031405217256E-2</v>
      </c>
      <c r="L104">
        <f>'Plumbing - Aggregate rates BC'!W96</f>
        <v>3.8718760999648008E-2</v>
      </c>
      <c r="M104">
        <f t="shared" si="37"/>
        <v>-0.45101071445993957</v>
      </c>
      <c r="N104">
        <f t="shared" si="38"/>
        <v>-4.1174054804257132</v>
      </c>
      <c r="O104">
        <f t="shared" si="39"/>
        <v>-3.880102400507869</v>
      </c>
      <c r="P104">
        <f t="shared" si="40"/>
        <v>-5.7571222192279642E-2</v>
      </c>
      <c r="Q104">
        <f t="shared" si="41"/>
        <v>0.19606681240221188</v>
      </c>
      <c r="R104">
        <f t="shared" si="42"/>
        <v>-3.2910962724542032</v>
      </c>
      <c r="S104">
        <f t="shared" si="43"/>
        <v>-3.2514310160617717</v>
      </c>
      <c r="T104">
        <f t="shared" si="44"/>
        <v>9.455101426134177E-4</v>
      </c>
      <c r="U104">
        <f t="shared" si="45"/>
        <v>-2.5778835371023769E-3</v>
      </c>
      <c r="V104">
        <f t="shared" si="56"/>
        <v>1.6765247240302806E-2</v>
      </c>
      <c r="W104">
        <f t="shared" si="56"/>
        <v>2.1548839239699552E-2</v>
      </c>
      <c r="X104">
        <f t="shared" si="46"/>
        <v>0.94405465035012948</v>
      </c>
      <c r="Y104">
        <f t="shared" si="57"/>
        <v>1.2340926220362827</v>
      </c>
      <c r="Z104">
        <f t="shared" si="57"/>
        <v>3.9281168819573727E-2</v>
      </c>
      <c r="AA104">
        <f t="shared" si="57"/>
        <v>3.8335658676960309E-2</v>
      </c>
      <c r="AB104">
        <f>IFERROR(GetUSSBC(C104),NA())</f>
        <v>4.9108423013240088E-2</v>
      </c>
      <c r="AC104">
        <f t="shared" si="47"/>
        <v>9.2662198412964136E-4</v>
      </c>
      <c r="AD104">
        <f t="shared" si="48"/>
        <v>1.6836009689536829E-2</v>
      </c>
      <c r="AE104">
        <f t="shared" si="49"/>
        <v>2.1333352024924462E-2</v>
      </c>
      <c r="AF104">
        <f t="shared" si="50"/>
        <v>0.94405465035012948</v>
      </c>
      <c r="AG104">
        <f t="shared" si="51"/>
        <v>1.253918380805108</v>
      </c>
      <c r="AH104">
        <f t="shared" si="52"/>
        <v>3.9319577445826398E-2</v>
      </c>
      <c r="AI104">
        <f t="shared" si="53"/>
        <v>3.8392955461696757E-2</v>
      </c>
      <c r="AJ104">
        <f t="shared" si="55"/>
        <v>9.2665645562917207E-4</v>
      </c>
      <c r="AK104">
        <f t="shared" si="54"/>
        <v>-3.4471499530709659E-8</v>
      </c>
    </row>
    <row r="105" spans="1:37" x14ac:dyDescent="0.25">
      <c r="A105" s="7">
        <f>'Plumbing - Aggregate rates BC'!A97</f>
        <v>39387</v>
      </c>
      <c r="B105" s="10">
        <f>'Plumbing - Aggregate rates BC'!O97</f>
        <v>4.7063412097377057E-2</v>
      </c>
      <c r="C105" s="10">
        <f>'Plumbing - Aggregate rates BC'!P97</f>
        <v>3.0894868893589805E-2</v>
      </c>
      <c r="D105">
        <f>'Plumbing - Aggregate rates BC'!P97/'Plumbing - Aggregate rates BC'!O97</f>
        <v>0.6564519552825121</v>
      </c>
      <c r="E105">
        <f>'Plumbing - Aggregate rates BC'!Q97</f>
        <v>4.2563469836731233E-3</v>
      </c>
      <c r="F105">
        <f>'Plumbing - Aggregate rates BC'!X97</f>
        <v>3.6794430816877478E-3</v>
      </c>
      <c r="G105">
        <f>'Plumbing - Aggregate rates BC'!T97</f>
        <v>1.6737615397445844E-2</v>
      </c>
      <c r="H105">
        <f>'Plumbing - Aggregate rates BC'!U97</f>
        <v>2.025483527082593E-2</v>
      </c>
      <c r="I105">
        <f>'Plumbing - Aggregate rates BC'!R97</f>
        <v>0.9406391759609809</v>
      </c>
      <c r="J105">
        <f>'Plumbing - Aggregate rates BC'!S97</f>
        <v>1.1715195632393085</v>
      </c>
      <c r="K105">
        <f>'Plumbing - Aggregate rates BC'!V97</f>
        <v>4.0108889367619124E-2</v>
      </c>
      <c r="L105">
        <f>'Plumbing - Aggregate rates BC'!W97</f>
        <v>3.5852542383946001E-2</v>
      </c>
      <c r="M105">
        <f t="shared" si="37"/>
        <v>-0.42090577103609472</v>
      </c>
      <c r="N105">
        <f t="shared" si="38"/>
        <v>-4.0900966734436786</v>
      </c>
      <c r="O105">
        <f t="shared" si="39"/>
        <v>-3.899361735126492</v>
      </c>
      <c r="P105">
        <f t="shared" si="40"/>
        <v>-6.1195660369377021E-2</v>
      </c>
      <c r="Q105">
        <f t="shared" si="41"/>
        <v>0.15830167813426987</v>
      </c>
      <c r="R105">
        <f t="shared" si="42"/>
        <v>-3.2161572892464902</v>
      </c>
      <c r="S105">
        <f t="shared" si="43"/>
        <v>-3.3283407971861365</v>
      </c>
      <c r="T105">
        <f t="shared" si="44"/>
        <v>9.6016946660306551E-4</v>
      </c>
      <c r="U105">
        <f t="shared" si="45"/>
        <v>3.6794430816877478E-3</v>
      </c>
      <c r="V105">
        <f t="shared" si="56"/>
        <v>1.6710409047944821E-2</v>
      </c>
      <c r="W105">
        <f t="shared" si="56"/>
        <v>2.1717964015862325E-2</v>
      </c>
      <c r="X105">
        <f t="shared" si="46"/>
        <v>0.9406391759609809</v>
      </c>
      <c r="Y105">
        <f t="shared" si="57"/>
        <v>1.2188877883112528</v>
      </c>
      <c r="Z105">
        <f t="shared" si="57"/>
        <v>3.9251317886414776E-2</v>
      </c>
      <c r="AA105">
        <f t="shared" si="57"/>
        <v>3.829114841981171E-2</v>
      </c>
      <c r="AB105">
        <f>IFERROR(GetUSSBC(C105),NA())</f>
        <v>4.7860822100192296E-2</v>
      </c>
      <c r="AC105">
        <f t="shared" si="47"/>
        <v>9.5199177115947581E-4</v>
      </c>
      <c r="AD105">
        <f t="shared" si="48"/>
        <v>1.6740991730727826E-2</v>
      </c>
      <c r="AE105">
        <f t="shared" si="49"/>
        <v>2.1623413558619294E-2</v>
      </c>
      <c r="AF105">
        <f t="shared" si="50"/>
        <v>0.9406391759609809</v>
      </c>
      <c r="AG105">
        <f t="shared" si="51"/>
        <v>1.2273502577813664</v>
      </c>
      <c r="AH105">
        <f t="shared" si="52"/>
        <v>3.9267974700123894E-2</v>
      </c>
      <c r="AI105">
        <f t="shared" si="53"/>
        <v>3.8315982928964418E-2</v>
      </c>
      <c r="AJ105">
        <f t="shared" si="55"/>
        <v>9.5202843379747586E-4</v>
      </c>
      <c r="AK105">
        <f t="shared" si="54"/>
        <v>-3.6662638000051033E-8</v>
      </c>
    </row>
    <row r="106" spans="1:37" x14ac:dyDescent="0.25">
      <c r="A106" s="7">
        <f>'Plumbing - Aggregate rates BC'!A98</f>
        <v>39417</v>
      </c>
      <c r="B106" s="10">
        <f>'Plumbing - Aggregate rates BC'!O98</f>
        <v>4.9669304434828934E-2</v>
      </c>
      <c r="C106" s="10">
        <f>'Plumbing - Aggregate rates BC'!P98</f>
        <v>2.9921680563562481E-2</v>
      </c>
      <c r="D106">
        <f>'Plumbing - Aggregate rates BC'!P98/'Plumbing - Aggregate rates BC'!O98</f>
        <v>0.6024179501612047</v>
      </c>
      <c r="E106">
        <f>'Plumbing - Aggregate rates BC'!Q98</f>
        <v>5.3953911658595249E-4</v>
      </c>
      <c r="F106">
        <f>'Plumbing - Aggregate rates BC'!X98</f>
        <v>-2.8036426890412358E-3</v>
      </c>
      <c r="G106">
        <f>'Plumbing - Aggregate rates BC'!T98</f>
        <v>1.5458538070183067E-2</v>
      </c>
      <c r="H106">
        <f>'Plumbing - Aggregate rates BC'!U98</f>
        <v>2.0843298401240742E-2</v>
      </c>
      <c r="I106">
        <f>'Plumbing - Aggregate rates BC'!R98</f>
        <v>0.94331831575205272</v>
      </c>
      <c r="J106">
        <f>'Plumbing - Aggregate rates BC'!S98</f>
        <v>1.1679981203007519</v>
      </c>
      <c r="K106">
        <f>'Plumbing - Aggregate rates BC'!V98</f>
        <v>3.7468716481944941E-2</v>
      </c>
      <c r="L106">
        <f>'Plumbing - Aggregate rates BC'!W98</f>
        <v>3.6929177365358987E-2</v>
      </c>
      <c r="M106">
        <f t="shared" si="37"/>
        <v>-0.50680380519603352</v>
      </c>
      <c r="N106">
        <f t="shared" si="38"/>
        <v>-4.1695938023780261</v>
      </c>
      <c r="O106">
        <f t="shared" si="39"/>
        <v>-3.8707228020084399</v>
      </c>
      <c r="P106">
        <f t="shared" si="40"/>
        <v>-5.835149683715378E-2</v>
      </c>
      <c r="Q106">
        <f t="shared" si="41"/>
        <v>0.15529127507319229</v>
      </c>
      <c r="R106">
        <f t="shared" si="42"/>
        <v>-3.2842489213150179</v>
      </c>
      <c r="S106">
        <f t="shared" si="43"/>
        <v>-3.2987533258773039</v>
      </c>
      <c r="T106">
        <f t="shared" si="44"/>
        <v>9.1826540567569587E-4</v>
      </c>
      <c r="U106">
        <f t="shared" si="45"/>
        <v>-2.8036426890412358E-3</v>
      </c>
      <c r="V106">
        <f t="shared" si="56"/>
        <v>1.6867354389967316E-2</v>
      </c>
      <c r="W106">
        <f t="shared" si="56"/>
        <v>2.1238877026568466E-2</v>
      </c>
      <c r="X106">
        <f t="shared" si="46"/>
        <v>0.94331831575205272</v>
      </c>
      <c r="Y106">
        <f t="shared" si="57"/>
        <v>1.2627748010318203</v>
      </c>
      <c r="Z106">
        <f t="shared" si="57"/>
        <v>3.9336551192714696E-2</v>
      </c>
      <c r="AA106">
        <f t="shared" si="57"/>
        <v>3.8418285787039E-2</v>
      </c>
      <c r="AB106">
        <f>IFERROR(GetUSSBC(C106),NA())</f>
        <v>4.9385770689696074E-2</v>
      </c>
      <c r="AC106">
        <f t="shared" si="47"/>
        <v>9.2106551763166539E-4</v>
      </c>
      <c r="AD106">
        <f t="shared" si="48"/>
        <v>1.6856848871457362E-2</v>
      </c>
      <c r="AE106">
        <f t="shared" si="49"/>
        <v>2.1270475087559092E-2</v>
      </c>
      <c r="AF106">
        <f t="shared" si="50"/>
        <v>0.94331831575205272</v>
      </c>
      <c r="AG106">
        <f t="shared" si="51"/>
        <v>1.2598013647696817</v>
      </c>
      <c r="AH106">
        <f t="shared" si="52"/>
        <v>3.9330864957014031E-2</v>
      </c>
      <c r="AI106">
        <f t="shared" si="53"/>
        <v>3.8409799439382365E-2</v>
      </c>
      <c r="AJ106">
        <f t="shared" si="55"/>
        <v>9.2109947903484812E-4</v>
      </c>
      <c r="AK106">
        <f t="shared" si="54"/>
        <v>-3.3961403182736216E-8</v>
      </c>
    </row>
    <row r="107" spans="1:37" x14ac:dyDescent="0.25">
      <c r="A107" s="7">
        <f>'Plumbing - Aggregate rates BC'!A99</f>
        <v>39448</v>
      </c>
      <c r="B107" s="10">
        <f>'Plumbing - Aggregate rates BC'!O99</f>
        <v>4.9832873600519224E-2</v>
      </c>
      <c r="C107" s="10">
        <f>'Plumbing - Aggregate rates BC'!P99</f>
        <v>2.9728931754913816E-2</v>
      </c>
      <c r="D107">
        <f>'Plumbing - Aggregate rates BC'!P99/'Plumbing - Aggregate rates BC'!O99</f>
        <v>0.59657269603260565</v>
      </c>
      <c r="E107">
        <f>'Plumbing - Aggregate rates BC'!Q99</f>
        <v>1.0200236489559375E-3</v>
      </c>
      <c r="F107">
        <f>'Plumbing - Aggregate rates BC'!X99</f>
        <v>5.674321303316401E-4</v>
      </c>
      <c r="G107">
        <f>'Plumbing - Aggregate rates BC'!T99</f>
        <v>1.5359758880766249E-2</v>
      </c>
      <c r="H107">
        <f>'Plumbing - Aggregate rates BC'!U99</f>
        <v>2.0598016272650212E-2</v>
      </c>
      <c r="I107">
        <f>'Plumbing - Aggregate rates BC'!R99</f>
        <v>0.9427993743041182</v>
      </c>
      <c r="J107">
        <f>'Plumbing - Aggregate rates BC'!S99</f>
        <v>1.1650508394419485</v>
      </c>
      <c r="K107">
        <f>'Plumbing - Aggregate rates BC'!V99</f>
        <v>3.8299614080224538E-2</v>
      </c>
      <c r="L107">
        <f>'Plumbing - Aggregate rates BC'!W99</f>
        <v>3.7279590431268599E-2</v>
      </c>
      <c r="M107">
        <f t="shared" si="37"/>
        <v>-0.51655417390150471</v>
      </c>
      <c r="N107">
        <f t="shared" si="38"/>
        <v>-4.1760042492526042</v>
      </c>
      <c r="O107">
        <f t="shared" si="39"/>
        <v>-3.8825605052676626</v>
      </c>
      <c r="P107">
        <f t="shared" si="40"/>
        <v>-5.89017715774472E-2</v>
      </c>
      <c r="Q107">
        <f t="shared" si="41"/>
        <v>0.15276472507147457</v>
      </c>
      <c r="R107">
        <f t="shared" si="42"/>
        <v>-3.2623154590806487</v>
      </c>
      <c r="S107">
        <f t="shared" si="43"/>
        <v>-3.28930927551081</v>
      </c>
      <c r="T107">
        <f t="shared" si="44"/>
        <v>9.1349387291003031E-4</v>
      </c>
      <c r="U107">
        <f t="shared" si="45"/>
        <v>5.674321303316401E-4</v>
      </c>
      <c r="V107">
        <f t="shared" si="56"/>
        <v>1.6885262305984378E-2</v>
      </c>
      <c r="W107">
        <f t="shared" si="56"/>
        <v>2.1185167700721385E-2</v>
      </c>
      <c r="X107">
        <f t="shared" si="46"/>
        <v>0.9427993743041182</v>
      </c>
      <c r="Y107">
        <f t="shared" si="57"/>
        <v>1.2678552777204981</v>
      </c>
      <c r="Z107">
        <f t="shared" si="57"/>
        <v>3.9346237796813309E-2</v>
      </c>
      <c r="AA107">
        <f t="shared" si="57"/>
        <v>3.8432743923903279E-2</v>
      </c>
      <c r="AB107">
        <f>IFERROR(GetUSSBC(C107),NA())</f>
        <v>4.9700516182929269E-2</v>
      </c>
      <c r="AC107">
        <f t="shared" si="47"/>
        <v>9.1479568324286109E-4</v>
      </c>
      <c r="AD107">
        <f t="shared" si="48"/>
        <v>1.6880375767725084E-2</v>
      </c>
      <c r="AE107">
        <f t="shared" si="49"/>
        <v>2.1199804241501818E-2</v>
      </c>
      <c r="AF107">
        <f t="shared" si="50"/>
        <v>0.9427993743041182</v>
      </c>
      <c r="AG107">
        <f t="shared" si="51"/>
        <v>1.2664674774637141</v>
      </c>
      <c r="AH107">
        <f t="shared" si="52"/>
        <v>3.9343595393322842E-2</v>
      </c>
      <c r="AI107">
        <f t="shared" si="53"/>
        <v>3.8428799710079981E-2</v>
      </c>
      <c r="AJ107">
        <f t="shared" si="55"/>
        <v>9.1482913126556236E-4</v>
      </c>
      <c r="AK107">
        <f t="shared" si="54"/>
        <v>-3.3448022701272444E-8</v>
      </c>
    </row>
    <row r="108" spans="1:37" x14ac:dyDescent="0.25">
      <c r="A108" s="7">
        <f>'Plumbing - Aggregate rates BC'!A100</f>
        <v>39479</v>
      </c>
      <c r="B108" s="10">
        <f>'Plumbing - Aggregate rates BC'!O100</f>
        <v>4.8754295532646048E-2</v>
      </c>
      <c r="C108" s="10">
        <f>'Plumbing - Aggregate rates BC'!P100</f>
        <v>2.8420696747291758E-2</v>
      </c>
      <c r="D108">
        <f>'Plumbing - Aggregate rates BC'!P100/'Plumbing - Aggregate rates BC'!O100</f>
        <v>0.582937286587623</v>
      </c>
      <c r="E108">
        <f>'Plumbing - Aggregate rates BC'!Q100</f>
        <v>-2.7713775758559144E-3</v>
      </c>
      <c r="F108">
        <f>'Plumbing - Aggregate rates BC'!X100</f>
        <v>-1.0655956064673457E-3</v>
      </c>
      <c r="G108">
        <f>'Plumbing - Aggregate rates BC'!T100</f>
        <v>1.5840335220641009E-2</v>
      </c>
      <c r="H108">
        <f>'Plumbing - Aggregate rates BC'!U100</f>
        <v>2.0617809321511683E-2</v>
      </c>
      <c r="I108">
        <f>'Plumbing - Aggregate rates BC'!R100</f>
        <v>0.94377279227132471</v>
      </c>
      <c r="J108">
        <f>'Plumbing - Aggregate rates BC'!S100</f>
        <v>1.2146220570012392</v>
      </c>
      <c r="K108">
        <f>'Plumbing - Aggregate rates BC'!V100</f>
        <v>3.5885120882687006E-2</v>
      </c>
      <c r="L108">
        <f>'Plumbing - Aggregate rates BC'!W100</f>
        <v>3.8656498458542916E-2</v>
      </c>
      <c r="M108">
        <f t="shared" si="37"/>
        <v>-0.53967566859333471</v>
      </c>
      <c r="N108">
        <f t="shared" si="38"/>
        <v>-4.1451957299005331</v>
      </c>
      <c r="O108">
        <f t="shared" si="39"/>
        <v>-3.8816000465070921</v>
      </c>
      <c r="P108">
        <f t="shared" si="40"/>
        <v>-5.7869827959454744E-2</v>
      </c>
      <c r="Q108">
        <f t="shared" si="41"/>
        <v>0.19443296420549833</v>
      </c>
      <c r="R108">
        <f t="shared" si="42"/>
        <v>-3.3274325294925107</v>
      </c>
      <c r="S108">
        <f t="shared" si="43"/>
        <v>-3.2530403820265441</v>
      </c>
      <c r="T108">
        <f t="shared" si="44"/>
        <v>9.0216670173473568E-4</v>
      </c>
      <c r="U108">
        <f t="shared" si="45"/>
        <v>-1.0655956064673457E-3</v>
      </c>
      <c r="V108">
        <f t="shared" si="56"/>
        <v>1.6927804201722851E-2</v>
      </c>
      <c r="W108">
        <f t="shared" si="56"/>
        <v>2.1058346615749634E-2</v>
      </c>
      <c r="X108">
        <f t="shared" si="46"/>
        <v>0.94377279227132471</v>
      </c>
      <c r="Y108">
        <f t="shared" si="57"/>
        <v>1.2799846999583502</v>
      </c>
      <c r="Z108">
        <f t="shared" si="57"/>
        <v>3.936921761952792E-2</v>
      </c>
      <c r="AA108">
        <f t="shared" si="57"/>
        <v>3.8467050917793184E-2</v>
      </c>
      <c r="AB108">
        <f>IFERROR(GetUSSBC(C108),NA())</f>
        <v>5.1958499085158094E-2</v>
      </c>
      <c r="AC108">
        <f t="shared" si="47"/>
        <v>8.7089479686950494E-4</v>
      </c>
      <c r="AD108">
        <f t="shared" si="48"/>
        <v>1.7045473825037578E-2</v>
      </c>
      <c r="AE108">
        <f t="shared" si="49"/>
        <v>2.071312439107521E-2</v>
      </c>
      <c r="AF108">
        <f t="shared" si="50"/>
        <v>0.94377279227132471</v>
      </c>
      <c r="AG108">
        <f t="shared" si="51"/>
        <v>1.3139790247059104</v>
      </c>
      <c r="AH108">
        <f t="shared" si="52"/>
        <v>3.9432548958648304E-2</v>
      </c>
      <c r="AI108">
        <f t="shared" si="53"/>
        <v>3.8561654161778799E-2</v>
      </c>
      <c r="AJ108">
        <f t="shared" si="55"/>
        <v>8.7092457944301172E-4</v>
      </c>
      <c r="AK108">
        <f t="shared" si="54"/>
        <v>-2.9782573506779292E-8</v>
      </c>
    </row>
    <row r="109" spans="1:37" x14ac:dyDescent="0.25">
      <c r="A109" s="7">
        <f>'Plumbing - Aggregate rates BC'!A101</f>
        <v>39508</v>
      </c>
      <c r="B109" s="10">
        <f>'Plumbing - Aggregate rates BC'!O101</f>
        <v>5.0778306177074399E-2</v>
      </c>
      <c r="C109" s="10">
        <f>'Plumbing - Aggregate rates BC'!P101</f>
        <v>2.8309601015085294E-2</v>
      </c>
      <c r="D109">
        <f>'Plumbing - Aggregate rates BC'!P101/'Plumbing - Aggregate rates BC'!O101</f>
        <v>0.5575136932760989</v>
      </c>
      <c r="E109">
        <f>'Plumbing - Aggregate rates BC'!Q101</f>
        <v>1.7963136519837551E-3</v>
      </c>
      <c r="F109">
        <f>'Plumbing - Aggregate rates BC'!X101</f>
        <v>3.1473005056206678E-4</v>
      </c>
      <c r="G109">
        <f>'Plumbing - Aggregate rates BC'!T101</f>
        <v>1.6141435245640001E-2</v>
      </c>
      <c r="H109">
        <f>'Plumbing - Aggregate rates BC'!U101</f>
        <v>1.9036011723397465E-2</v>
      </c>
      <c r="I109">
        <f>'Plumbing - Aggregate rates BC'!R101</f>
        <v>0.94343909984395102</v>
      </c>
      <c r="J109">
        <f>'Plumbing - Aggregate rates BC'!S101</f>
        <v>1.1947211155378485</v>
      </c>
      <c r="K109">
        <f>'Plumbing - Aggregate rates BC'!V101</f>
        <v>3.8815995001562013E-2</v>
      </c>
      <c r="L109">
        <f>'Plumbing - Aggregate rates BC'!W101</f>
        <v>3.7019681349578254E-2</v>
      </c>
      <c r="M109">
        <f t="shared" si="37"/>
        <v>-0.58426821401928031</v>
      </c>
      <c r="N109">
        <f t="shared" si="38"/>
        <v>-4.1263656953330639</v>
      </c>
      <c r="O109">
        <f t="shared" si="39"/>
        <v>-3.9614227398694246</v>
      </c>
      <c r="P109">
        <f t="shared" si="40"/>
        <v>-5.8223463322018346E-2</v>
      </c>
      <c r="Q109">
        <f t="shared" si="41"/>
        <v>0.1779127820280747</v>
      </c>
      <c r="R109">
        <f t="shared" si="42"/>
        <v>-3.2489228749931249</v>
      </c>
      <c r="S109">
        <f t="shared" si="43"/>
        <v>-3.2963055793946774</v>
      </c>
      <c r="T109">
        <f t="shared" si="44"/>
        <v>8.8027230849502952E-4</v>
      </c>
      <c r="U109">
        <f t="shared" si="45"/>
        <v>3.1473005056206678E-4</v>
      </c>
      <c r="V109">
        <f t="shared" si="56"/>
        <v>1.7010154225333193E-2</v>
      </c>
      <c r="W109">
        <f t="shared" si="56"/>
        <v>2.0815897162011689E-2</v>
      </c>
      <c r="X109">
        <f t="shared" si="46"/>
        <v>0.94343909984395102</v>
      </c>
      <c r="Y109">
        <f t="shared" si="57"/>
        <v>1.3037064099807798</v>
      </c>
      <c r="Z109">
        <f t="shared" si="57"/>
        <v>3.9413574843218876E-2</v>
      </c>
      <c r="AA109">
        <f t="shared" si="57"/>
        <v>3.8533302534723847E-2</v>
      </c>
      <c r="AB109">
        <f>IFERROR(GetUSSBC(C109),NA())</f>
        <v>5.21606339327991E-2</v>
      </c>
      <c r="AC109">
        <f t="shared" si="47"/>
        <v>8.6705400566625124E-4</v>
      </c>
      <c r="AD109">
        <f t="shared" si="48"/>
        <v>1.7059948243449582E-2</v>
      </c>
      <c r="AE109">
        <f t="shared" si="49"/>
        <v>2.0671214762176045E-2</v>
      </c>
      <c r="AF109">
        <f t="shared" si="50"/>
        <v>0.94343909984395102</v>
      </c>
      <c r="AG109">
        <f t="shared" si="51"/>
        <v>1.3182060271972909</v>
      </c>
      <c r="AH109">
        <f t="shared" si="52"/>
        <v>3.9440316069437958E-2</v>
      </c>
      <c r="AI109">
        <f t="shared" si="53"/>
        <v>3.8573262063771707E-2</v>
      </c>
      <c r="AJ109">
        <f t="shared" si="55"/>
        <v>8.6708351482783308E-4</v>
      </c>
      <c r="AK109">
        <f t="shared" si="54"/>
        <v>-2.9509161581843003E-8</v>
      </c>
    </row>
    <row r="110" spans="1:37" x14ac:dyDescent="0.25">
      <c r="A110" s="7">
        <f>'Plumbing - Aggregate rates BC'!A102</f>
        <v>39539</v>
      </c>
      <c r="B110" s="10">
        <f>'Plumbing - Aggregate rates BC'!O102</f>
        <v>4.96289696346928E-2</v>
      </c>
      <c r="C110" s="10">
        <f>'Plumbing - Aggregate rates BC'!P102</f>
        <v>2.7843308988684683E-2</v>
      </c>
      <c r="D110">
        <f>'Plumbing - Aggregate rates BC'!P102/'Plumbing - Aggregate rates BC'!O102</f>
        <v>0.56102935832907164</v>
      </c>
      <c r="E110">
        <f>'Plumbing - Aggregate rates BC'!Q102</f>
        <v>-1.0589641641329487E-3</v>
      </c>
      <c r="F110">
        <f>'Plumbing - Aggregate rates BC'!X102</f>
        <v>1.5741780053111396E-3</v>
      </c>
      <c r="G110">
        <f>'Plumbing - Aggregate rates BC'!T102</f>
        <v>1.6303873986457031E-2</v>
      </c>
      <c r="H110">
        <f>'Plumbing - Aggregate rates BC'!U102</f>
        <v>2.0982882385422418E-2</v>
      </c>
      <c r="I110">
        <f>'Plumbing - Aggregate rates BC'!R102</f>
        <v>0.94187367412577838</v>
      </c>
      <c r="J110">
        <f>'Plumbing - Aggregate rates BC'!S102</f>
        <v>1.2470826991374937</v>
      </c>
      <c r="K110">
        <f>'Plumbing - Aggregate rates BC'!V102</f>
        <v>3.6829864088771085E-2</v>
      </c>
      <c r="L110">
        <f>'Plumbing - Aggregate rates BC'!W102</f>
        <v>3.788882825290403E-2</v>
      </c>
      <c r="M110">
        <f t="shared" si="37"/>
        <v>-0.57798204269133668</v>
      </c>
      <c r="N110">
        <f t="shared" si="38"/>
        <v>-4.1163525315271574</v>
      </c>
      <c r="O110">
        <f t="shared" si="39"/>
        <v>-3.8640482981570279</v>
      </c>
      <c r="P110">
        <f t="shared" si="40"/>
        <v>-5.9884117298953612E-2</v>
      </c>
      <c r="Q110">
        <f t="shared" si="41"/>
        <v>0.22080698297325996</v>
      </c>
      <c r="R110">
        <f t="shared" si="42"/>
        <v>-3.3014462387635475</v>
      </c>
      <c r="S110">
        <f t="shared" si="43"/>
        <v>-3.2730989793993568</v>
      </c>
      <c r="T110">
        <f t="shared" si="44"/>
        <v>8.8336262116953806E-4</v>
      </c>
      <c r="U110">
        <f t="shared" si="45"/>
        <v>1.5741780053111396E-3</v>
      </c>
      <c r="V110">
        <f t="shared" si="56"/>
        <v>1.6998521204188637E-2</v>
      </c>
      <c r="W110">
        <f t="shared" si="56"/>
        <v>2.0849905287146787E-2</v>
      </c>
      <c r="X110">
        <f t="shared" si="46"/>
        <v>0.94187367412577838</v>
      </c>
      <c r="Y110">
        <f t="shared" si="57"/>
        <v>1.3003359485837123</v>
      </c>
      <c r="Z110">
        <f t="shared" si="57"/>
        <v>3.9407318820241781E-2</v>
      </c>
      <c r="AA110">
        <f t="shared" si="57"/>
        <v>3.8523956199072243E-2</v>
      </c>
      <c r="AB110">
        <f>IFERROR(GetUSSBC(C110),NA())</f>
        <v>5.3028090614825482E-2</v>
      </c>
      <c r="AC110">
        <f t="shared" si="47"/>
        <v>8.5073113611517509E-4</v>
      </c>
      <c r="AD110">
        <f t="shared" si="48"/>
        <v>1.7121517156185252E-2</v>
      </c>
      <c r="AE110">
        <f t="shared" si="49"/>
        <v>2.0494284464658587E-2</v>
      </c>
      <c r="AF110">
        <f t="shared" si="50"/>
        <v>0.94187367412577838</v>
      </c>
      <c r="AG110">
        <f t="shared" si="51"/>
        <v>1.3362980315639548</v>
      </c>
      <c r="AH110">
        <f t="shared" si="52"/>
        <v>3.9473298096959743E-2</v>
      </c>
      <c r="AI110">
        <f t="shared" si="53"/>
        <v>3.8622566960844568E-2</v>
      </c>
      <c r="AJ110">
        <f t="shared" si="55"/>
        <v>8.5075934368966622E-4</v>
      </c>
      <c r="AK110">
        <f t="shared" si="54"/>
        <v>-2.8207574491131461E-8</v>
      </c>
    </row>
    <row r="111" spans="1:37" x14ac:dyDescent="0.25">
      <c r="A111" s="7">
        <f>'Plumbing - Aggregate rates BC'!A103</f>
        <v>39569</v>
      </c>
      <c r="B111" s="10">
        <f>'Plumbing - Aggregate rates BC'!O103</f>
        <v>5.4398538140535496E-2</v>
      </c>
      <c r="C111" s="10">
        <f>'Plumbing - Aggregate rates BC'!P103</f>
        <v>2.7805088522178289E-2</v>
      </c>
      <c r="D111">
        <f>'Plumbing - Aggregate rates BC'!P103/'Plumbing - Aggregate rates BC'!O103</f>
        <v>0.51113668625332254</v>
      </c>
      <c r="E111">
        <f>'Plumbing - Aggregate rates BC'!Q103</f>
        <v>3.6615266550035445E-3</v>
      </c>
      <c r="F111">
        <f>'Plumbing - Aggregate rates BC'!X103</f>
        <v>-7.5275439676999968E-5</v>
      </c>
      <c r="G111">
        <f>'Plumbing - Aggregate rates BC'!T103</f>
        <v>1.588987675159699E-2</v>
      </c>
      <c r="H111">
        <f>'Plumbing - Aggregate rates BC'!U103</f>
        <v>1.9425810863902916E-2</v>
      </c>
      <c r="I111">
        <f>'Plumbing - Aggregate rates BC'!R103</f>
        <v>0.94186899108470556</v>
      </c>
      <c r="J111">
        <f>'Plumbing - Aggregate rates BC'!S103</f>
        <v>1.1915543118799288</v>
      </c>
      <c r="K111">
        <f>'Plumbing - Aggregate rates BC'!V103</f>
        <v>3.9340274842125114E-2</v>
      </c>
      <c r="L111">
        <f>'Plumbing - Aggregate rates BC'!W103</f>
        <v>3.5678748187121571E-2</v>
      </c>
      <c r="M111">
        <f t="shared" si="37"/>
        <v>-0.67111823677132709</v>
      </c>
      <c r="N111">
        <f t="shared" si="38"/>
        <v>-4.1420730548136877</v>
      </c>
      <c r="O111">
        <f t="shared" si="39"/>
        <v>-3.9411526402841885</v>
      </c>
      <c r="P111">
        <f t="shared" si="40"/>
        <v>-5.9889089359266644E-2</v>
      </c>
      <c r="Q111">
        <f t="shared" si="41"/>
        <v>0.17525859929574764</v>
      </c>
      <c r="R111">
        <f t="shared" si="42"/>
        <v>-3.2355064797180964</v>
      </c>
      <c r="S111">
        <f t="shared" si="43"/>
        <v>-3.333200056327462</v>
      </c>
      <c r="T111">
        <f t="shared" si="44"/>
        <v>8.3744580889535264E-4</v>
      </c>
      <c r="U111">
        <f t="shared" si="45"/>
        <v>-7.5275439676999968E-5</v>
      </c>
      <c r="V111">
        <f t="shared" ref="V111:W130" si="58">EXP(V$1+0.5*(V$6^2))*($D111^V$3)</f>
        <v>1.7171693766693839E-2</v>
      </c>
      <c r="W111">
        <f t="shared" si="58"/>
        <v>2.0351677393029888E-2</v>
      </c>
      <c r="X111">
        <f t="shared" si="46"/>
        <v>0.94186899108470556</v>
      </c>
      <c r="Y111">
        <f t="shared" ref="Y111:AA130" si="59">EXP(Y$1+0.5*(Y$6^2))*($D111^Y$3)</f>
        <v>1.3511769792198181</v>
      </c>
      <c r="Z111">
        <f t="shared" si="59"/>
        <v>3.9500110053610413E-2</v>
      </c>
      <c r="AA111">
        <f t="shared" si="59"/>
        <v>3.866266424471506E-2</v>
      </c>
      <c r="AB111">
        <f>IFERROR(GetUSSBC(C111),NA())</f>
        <v>5.3100591171532846E-2</v>
      </c>
      <c r="AC111">
        <f t="shared" si="47"/>
        <v>8.4937847388340953E-4</v>
      </c>
      <c r="AD111">
        <f t="shared" si="48"/>
        <v>1.7126623277989448E-2</v>
      </c>
      <c r="AE111">
        <f t="shared" si="49"/>
        <v>2.0479707649115393E-2</v>
      </c>
      <c r="AF111">
        <f t="shared" si="50"/>
        <v>0.94186899108470556</v>
      </c>
      <c r="AG111">
        <f t="shared" si="51"/>
        <v>1.3378066217223223</v>
      </c>
      <c r="AH111">
        <f t="shared" si="52"/>
        <v>3.9476029317543494E-2</v>
      </c>
      <c r="AI111">
        <f t="shared" si="53"/>
        <v>3.8626650843660085E-2</v>
      </c>
      <c r="AJ111">
        <f t="shared" si="55"/>
        <v>8.4940655041115928E-4</v>
      </c>
      <c r="AK111">
        <f t="shared" si="54"/>
        <v>-2.8076527749747691E-8</v>
      </c>
    </row>
    <row r="112" spans="1:37" x14ac:dyDescent="0.25">
      <c r="A112" s="7">
        <f>'Plumbing - Aggregate rates BC'!A104</f>
        <v>39600</v>
      </c>
      <c r="B112" s="10">
        <f>'Plumbing - Aggregate rates BC'!O104</f>
        <v>5.5587236579486249E-2</v>
      </c>
      <c r="C112" s="10">
        <f>'Plumbing - Aggregate rates BC'!P104</f>
        <v>2.6754880478793937E-2</v>
      </c>
      <c r="D112">
        <f>'Plumbing - Aggregate rates BC'!P104/'Plumbing - Aggregate rates BC'!O104</f>
        <v>0.48131337560801646</v>
      </c>
      <c r="E112">
        <f>'Plumbing - Aggregate rates BC'!Q104</f>
        <v>-5.183898810295223E-5</v>
      </c>
      <c r="F112">
        <f>'Plumbing - Aggregate rates BC'!X104</f>
        <v>4.79685326425863E-5</v>
      </c>
      <c r="G112">
        <f>'Plumbing - Aggregate rates BC'!T104</f>
        <v>1.6685124737701097E-2</v>
      </c>
      <c r="H112">
        <f>'Plumbing - Aggregate rates BC'!U104</f>
        <v>1.9366402424807649E-2</v>
      </c>
      <c r="I112">
        <f>'Plumbing - Aggregate rates BC'!R104</f>
        <v>0.9417447748699721</v>
      </c>
      <c r="J112">
        <f>'Plumbing - Aggregate rates BC'!S104</f>
        <v>1.2674264510999205</v>
      </c>
      <c r="K112">
        <f>'Plumbing - Aggregate rates BC'!V104</f>
        <v>3.8010938026489721E-2</v>
      </c>
      <c r="L112">
        <f>'Plumbing - Aggregate rates BC'!W104</f>
        <v>3.8062777014592673E-2</v>
      </c>
      <c r="M112">
        <f t="shared" si="37"/>
        <v>-0.73123671247535482</v>
      </c>
      <c r="N112">
        <f t="shared" si="38"/>
        <v>-4.0932376907683219</v>
      </c>
      <c r="O112">
        <f t="shared" si="39"/>
        <v>-3.9442155480434162</v>
      </c>
      <c r="P112">
        <f t="shared" si="40"/>
        <v>-6.0020980745025945E-2</v>
      </c>
      <c r="Q112">
        <f t="shared" si="41"/>
        <v>0.23698842805395956</v>
      </c>
      <c r="R112">
        <f t="shared" si="42"/>
        <v>-3.2698813178721817</v>
      </c>
      <c r="S112">
        <f t="shared" si="43"/>
        <v>-3.2685184556510127</v>
      </c>
      <c r="T112">
        <f t="shared" si="44"/>
        <v>8.0765785223866488E-4</v>
      </c>
      <c r="U112">
        <f t="shared" si="45"/>
        <v>4.79685326425863E-5</v>
      </c>
      <c r="V112">
        <f t="shared" si="58"/>
        <v>1.7284410706794522E-2</v>
      </c>
      <c r="W112">
        <f t="shared" si="58"/>
        <v>2.0036417063129013E-2</v>
      </c>
      <c r="X112">
        <f t="shared" si="46"/>
        <v>0.9417447748699721</v>
      </c>
      <c r="Y112">
        <f t="shared" si="59"/>
        <v>1.3850452077947182</v>
      </c>
      <c r="Z112">
        <f t="shared" si="59"/>
        <v>3.95601218641101E-2</v>
      </c>
      <c r="AA112">
        <f t="shared" si="59"/>
        <v>3.8752464011871435E-2</v>
      </c>
      <c r="AB112">
        <f>IFERROR(GetUSSBC(C112),NA())</f>
        <v>5.5180926453322163E-2</v>
      </c>
      <c r="AC112">
        <f t="shared" si="47"/>
        <v>8.1129915916142853E-4</v>
      </c>
      <c r="AD112">
        <f t="shared" si="48"/>
        <v>1.7270616318279447E-2</v>
      </c>
      <c r="AE112">
        <f t="shared" si="49"/>
        <v>2.007462514835013E-2</v>
      </c>
      <c r="AF112">
        <f t="shared" si="50"/>
        <v>0.9417447748699721</v>
      </c>
      <c r="AG112">
        <f t="shared" si="51"/>
        <v>1.3808672112912617</v>
      </c>
      <c r="AH112">
        <f t="shared" si="52"/>
        <v>3.9552793740386713E-2</v>
      </c>
      <c r="AI112">
        <f t="shared" si="53"/>
        <v>3.8741494581225284E-2</v>
      </c>
      <c r="AJ112">
        <f t="shared" si="55"/>
        <v>8.1132434391352774E-4</v>
      </c>
      <c r="AK112">
        <f t="shared" si="54"/>
        <v>-2.5184752099212913E-8</v>
      </c>
    </row>
    <row r="113" spans="1:37" x14ac:dyDescent="0.25">
      <c r="A113" s="7">
        <f>'Plumbing - Aggregate rates BC'!A105</f>
        <v>39630</v>
      </c>
      <c r="B113" s="10">
        <f>'Plumbing - Aggregate rates BC'!O105</f>
        <v>5.7936302433972034E-2</v>
      </c>
      <c r="C113" s="10">
        <f>'Plumbing - Aggregate rates BC'!P105</f>
        <v>2.688462193944214E-2</v>
      </c>
      <c r="D113">
        <f>'Plumbing - Aggregate rates BC'!P105/'Plumbing - Aggregate rates BC'!O105</f>
        <v>0.46403758627989072</v>
      </c>
      <c r="E113">
        <f>'Plumbing - Aggregate rates BC'!Q105</f>
        <v>1.0627543482205344E-3</v>
      </c>
      <c r="F113">
        <f>'Plumbing - Aggregate rates BC'!X105</f>
        <v>1.3723256803304523E-5</v>
      </c>
      <c r="G113">
        <f>'Plumbing - Aggregate rates BC'!T105</f>
        <v>1.6243669639078213E-2</v>
      </c>
      <c r="H113">
        <f>'Plumbing - Aggregate rates BC'!U105</f>
        <v>1.7907441731490534E-2</v>
      </c>
      <c r="I113">
        <f>'Plumbing - Aggregate rates BC'!R105</f>
        <v>0.94164777021919877</v>
      </c>
      <c r="J113">
        <f>'Plumbing - Aggregate rates BC'!S105</f>
        <v>1.1899101954569467</v>
      </c>
      <c r="K113">
        <f>'Plumbing - Aggregate rates BC'!V105</f>
        <v>3.8706290987324712E-2</v>
      </c>
      <c r="L113">
        <f>'Plumbing - Aggregate rates BC'!W105</f>
        <v>3.7643536639104178E-2</v>
      </c>
      <c r="M113">
        <f t="shared" si="37"/>
        <v>-0.767789725123045</v>
      </c>
      <c r="N113">
        <f t="shared" si="38"/>
        <v>-4.1200520067769713</v>
      </c>
      <c r="O113">
        <f t="shared" si="39"/>
        <v>-4.022538913341605</v>
      </c>
      <c r="P113">
        <f t="shared" si="40"/>
        <v>-6.0123991294910563E-2</v>
      </c>
      <c r="Q113">
        <f t="shared" si="41"/>
        <v>0.17387783827317013</v>
      </c>
      <c r="R113">
        <f t="shared" si="42"/>
        <v>-3.2517531343454822</v>
      </c>
      <c r="S113">
        <f t="shared" si="43"/>
        <v>-3.2795940090852556</v>
      </c>
      <c r="T113">
        <f t="shared" si="44"/>
        <v>7.8948892116394859E-4</v>
      </c>
      <c r="U113">
        <f t="shared" si="45"/>
        <v>1.3723256803304523E-5</v>
      </c>
      <c r="V113">
        <f t="shared" si="58"/>
        <v>1.7353305826866051E-2</v>
      </c>
      <c r="W113">
        <f t="shared" si="58"/>
        <v>1.9847125843840407E-2</v>
      </c>
      <c r="X113">
        <f t="shared" si="46"/>
        <v>0.94164777021919877</v>
      </c>
      <c r="Y113">
        <f t="shared" si="59"/>
        <v>1.4060512953548143</v>
      </c>
      <c r="Z113">
        <f t="shared" si="59"/>
        <v>3.9596654584572524E-2</v>
      </c>
      <c r="AA113">
        <f t="shared" si="59"/>
        <v>3.8807165663408576E-2</v>
      </c>
      <c r="AB113">
        <f>IFERROR(GetUSSBC(C113),NA())</f>
        <v>5.49143481813371E-2</v>
      </c>
      <c r="AC113">
        <f t="shared" si="47"/>
        <v>8.1610121071792191E-4</v>
      </c>
      <c r="AD113">
        <f t="shared" si="48"/>
        <v>1.7252431387663292E-2</v>
      </c>
      <c r="AE113">
        <f t="shared" si="49"/>
        <v>2.0125152461055291E-2</v>
      </c>
      <c r="AF113">
        <f t="shared" si="50"/>
        <v>0.94164777021919877</v>
      </c>
      <c r="AG113">
        <f t="shared" si="51"/>
        <v>1.3753736005624428</v>
      </c>
      <c r="AH113">
        <f t="shared" si="52"/>
        <v>3.9543126315540279E-2</v>
      </c>
      <c r="AI113">
        <f t="shared" si="53"/>
        <v>3.8727025104822357E-2</v>
      </c>
      <c r="AJ113">
        <f t="shared" si="55"/>
        <v>8.1612675729672926E-4</v>
      </c>
      <c r="AK113">
        <f t="shared" si="54"/>
        <v>-2.554657880734796E-8</v>
      </c>
    </row>
    <row r="114" spans="1:37" x14ac:dyDescent="0.25">
      <c r="A114" s="7">
        <f>'Plumbing - Aggregate rates BC'!A106</f>
        <v>39661</v>
      </c>
      <c r="B114" s="10">
        <f>'Plumbing - Aggregate rates BC'!O106</f>
        <v>6.110730313102182E-2</v>
      </c>
      <c r="C114" s="10">
        <f>'Plumbing - Aggregate rates BC'!P106</f>
        <v>2.5973748495488246E-2</v>
      </c>
      <c r="D114">
        <f>'Plumbing - Aggregate rates BC'!P106/'Plumbing - Aggregate rates BC'!O106</f>
        <v>0.42505146135801852</v>
      </c>
      <c r="E114">
        <f>'Plumbing - Aggregate rates BC'!Q106</f>
        <v>1.0745727602278611E-3</v>
      </c>
      <c r="F114">
        <f>'Plumbing - Aggregate rates BC'!X106</f>
        <v>-4.1228612657184132E-4</v>
      </c>
      <c r="G114">
        <f>'Plumbing - Aggregate rates BC'!T106</f>
        <v>1.7760521774736041E-2</v>
      </c>
      <c r="H114">
        <f>'Plumbing - Aggregate rates BC'!U106</f>
        <v>1.8001813342692522E-2</v>
      </c>
      <c r="I114">
        <f>'Plumbing - Aggregate rates BC'!R106</f>
        <v>0.94192677484228216</v>
      </c>
      <c r="J114">
        <f>'Plumbing - Aggregate rates BC'!S106</f>
        <v>1.2621332602138744</v>
      </c>
      <c r="K114">
        <f>'Plumbing - Aggregate rates BC'!V106</f>
        <v>3.8147332988089075E-2</v>
      </c>
      <c r="L114">
        <f>'Plumbing - Aggregate rates BC'!W106</f>
        <v>3.7072760227861212E-2</v>
      </c>
      <c r="M114">
        <f t="shared" si="37"/>
        <v>-0.85554503183970465</v>
      </c>
      <c r="N114">
        <f t="shared" si="38"/>
        <v>-4.0307771626415629</v>
      </c>
      <c r="O114">
        <f t="shared" si="39"/>
        <v>-4.0172827848993364</v>
      </c>
      <c r="P114">
        <f t="shared" si="40"/>
        <v>-5.9827741140271916E-2</v>
      </c>
      <c r="Q114">
        <f t="shared" si="41"/>
        <v>0.2328033530085612</v>
      </c>
      <c r="R114">
        <f t="shared" si="42"/>
        <v>-3.2662994322644825</v>
      </c>
      <c r="S114">
        <f t="shared" si="43"/>
        <v>-3.2948728047085387</v>
      </c>
      <c r="T114">
        <f t="shared" si="44"/>
        <v>7.4569189561116134E-4</v>
      </c>
      <c r="U114">
        <f t="shared" si="45"/>
        <v>-4.1228612657184132E-4</v>
      </c>
      <c r="V114">
        <f t="shared" si="58"/>
        <v>1.7519830156656053E-2</v>
      </c>
      <c r="W114">
        <f t="shared" si="58"/>
        <v>1.939994960703716E-2</v>
      </c>
      <c r="X114">
        <f t="shared" si="46"/>
        <v>0.94192677484228216</v>
      </c>
      <c r="Y114">
        <f t="shared" si="59"/>
        <v>1.4577918037753852</v>
      </c>
      <c r="Z114">
        <f t="shared" si="59"/>
        <v>3.9684498955949665E-2</v>
      </c>
      <c r="AA114">
        <f t="shared" si="59"/>
        <v>3.8938807060338504E-2</v>
      </c>
      <c r="AB114">
        <f>IFERROR(GetUSSBC(C114),NA())</f>
        <v>5.6847417335957287E-2</v>
      </c>
      <c r="AC114">
        <f t="shared" si="47"/>
        <v>7.817740502056858E-4</v>
      </c>
      <c r="AD114">
        <f t="shared" si="48"/>
        <v>1.7382593069957798E-2</v>
      </c>
      <c r="AE114">
        <f t="shared" si="49"/>
        <v>1.9767426556300316E-2</v>
      </c>
      <c r="AF114">
        <f t="shared" si="50"/>
        <v>0.94192677484228216</v>
      </c>
      <c r="AG114">
        <f t="shared" si="51"/>
        <v>1.4150515799307091</v>
      </c>
      <c r="AH114">
        <f t="shared" si="52"/>
        <v>3.9612150872441194E-2</v>
      </c>
      <c r="AI114">
        <f t="shared" si="53"/>
        <v>3.8830376822235509E-2</v>
      </c>
      <c r="AJ114">
        <f t="shared" si="55"/>
        <v>7.817971034167477E-4</v>
      </c>
      <c r="AK114">
        <f t="shared" si="54"/>
        <v>-2.3053211061895701E-8</v>
      </c>
    </row>
    <row r="115" spans="1:37" x14ac:dyDescent="0.25">
      <c r="A115" s="7">
        <f>'Plumbing - Aggregate rates BC'!A107</f>
        <v>39692</v>
      </c>
      <c r="B115" s="10">
        <f>'Plumbing - Aggregate rates BC'!O107</f>
        <v>6.1471273291925463E-2</v>
      </c>
      <c r="C115" s="10">
        <f>'Plumbing - Aggregate rates BC'!P107</f>
        <v>2.2996825305824094E-2</v>
      </c>
      <c r="D115">
        <f>'Plumbing - Aggregate rates BC'!P107/'Plumbing - Aggregate rates BC'!O107</f>
        <v>0.37410686446354829</v>
      </c>
      <c r="E115">
        <f>'Plumbing - Aggregate rates BC'!Q107</f>
        <v>-5.5610879039871711E-4</v>
      </c>
      <c r="F115">
        <f>'Plumbing - Aggregate rates BC'!X107</f>
        <v>2.0317364114713909E-3</v>
      </c>
      <c r="G115">
        <f>'Plumbing - Aggregate rates BC'!T107</f>
        <v>1.7112636798403896E-2</v>
      </c>
      <c r="H115">
        <f>'Plumbing - Aggregate rates BC'!U107</f>
        <v>1.7992841005780007E-2</v>
      </c>
      <c r="I115">
        <f>'Plumbing - Aggregate rates BC'!R107</f>
        <v>0.93983827270283127</v>
      </c>
      <c r="J115">
        <f>'Plumbing - Aggregate rates BC'!S107</f>
        <v>1.365846057961982</v>
      </c>
      <c r="K115">
        <f>'Plumbing - Aggregate rates BC'!V107</f>
        <v>3.8604296263724892E-2</v>
      </c>
      <c r="L115">
        <f>'Plumbing - Aggregate rates BC'!W107</f>
        <v>3.9160405054123611E-2</v>
      </c>
      <c r="M115">
        <f t="shared" si="37"/>
        <v>-0.98321378852199515</v>
      </c>
      <c r="N115">
        <f t="shared" si="38"/>
        <v>-4.0679380943364745</v>
      </c>
      <c r="O115">
        <f t="shared" si="39"/>
        <v>-4.0177813220994159</v>
      </c>
      <c r="P115">
        <f t="shared" si="40"/>
        <v>-6.204746883657792E-2</v>
      </c>
      <c r="Q115">
        <f t="shared" si="41"/>
        <v>0.31177405930895236</v>
      </c>
      <c r="R115">
        <f t="shared" si="42"/>
        <v>-3.25439170653594</v>
      </c>
      <c r="S115">
        <f t="shared" si="43"/>
        <v>-3.2400891178053031</v>
      </c>
      <c r="T115">
        <f t="shared" si="44"/>
        <v>6.8152511967280865E-4</v>
      </c>
      <c r="U115">
        <f t="shared" si="45"/>
        <v>2.0317364114713909E-3</v>
      </c>
      <c r="V115">
        <f t="shared" si="58"/>
        <v>1.7764951813973039E-2</v>
      </c>
      <c r="W115">
        <f t="shared" si="58"/>
        <v>1.8767315337661943E-2</v>
      </c>
      <c r="X115">
        <f t="shared" si="46"/>
        <v>0.93983827270283127</v>
      </c>
      <c r="Y115">
        <f t="shared" si="59"/>
        <v>1.5364840165437557</v>
      </c>
      <c r="Z115">
        <f t="shared" si="59"/>
        <v>3.9812645397038091E-2</v>
      </c>
      <c r="AA115">
        <f t="shared" si="59"/>
        <v>3.9131120277365282E-2</v>
      </c>
      <c r="AB115">
        <f>IFERROR(GetUSSBC(C115),NA())</f>
        <v>6.4348985757678723E-2</v>
      </c>
      <c r="AC115">
        <f t="shared" si="47"/>
        <v>6.5840011403815735E-4</v>
      </c>
      <c r="AD115">
        <f t="shared" si="48"/>
        <v>1.7853625515834141E-2</v>
      </c>
      <c r="AE115">
        <f t="shared" si="49"/>
        <v>1.8545662047164863E-2</v>
      </c>
      <c r="AF115">
        <f t="shared" si="50"/>
        <v>0.93983827270283127</v>
      </c>
      <c r="AG115">
        <f t="shared" si="51"/>
        <v>1.5657062557633268</v>
      </c>
      <c r="AH115">
        <f t="shared" si="52"/>
        <v>3.9858668432864168E-2</v>
      </c>
      <c r="AI115">
        <f t="shared" si="53"/>
        <v>3.9200268318826011E-2</v>
      </c>
      <c r="AJ115">
        <f t="shared" si="55"/>
        <v>6.5841522876014091E-4</v>
      </c>
      <c r="AK115">
        <f t="shared" si="54"/>
        <v>-1.5114721983559842E-8</v>
      </c>
    </row>
    <row r="116" spans="1:37" x14ac:dyDescent="0.25">
      <c r="A116" s="7">
        <f>'Plumbing - Aggregate rates BC'!A108</f>
        <v>39722</v>
      </c>
      <c r="B116" s="10">
        <f>'Plumbing - Aggregate rates BC'!O108</f>
        <v>6.5104116222760286E-2</v>
      </c>
      <c r="C116" s="10">
        <f>'Plumbing - Aggregate rates BC'!P108</f>
        <v>2.4298622383750162E-2</v>
      </c>
      <c r="D116">
        <f>'Plumbing - Aggregate rates BC'!P108/'Plumbing - Aggregate rates BC'!O108</f>
        <v>0.37322712899765015</v>
      </c>
      <c r="E116">
        <f>'Plumbing - Aggregate rates BC'!Q108</f>
        <v>2.0380434782608695E-3</v>
      </c>
      <c r="F116">
        <f>'Plumbing - Aggregate rates BC'!X108</f>
        <v>1.530411763489339E-3</v>
      </c>
      <c r="G116">
        <f>'Plumbing - Aggregate rates BC'!T108</f>
        <v>1.8565549936323551E-2</v>
      </c>
      <c r="H116">
        <f>'Plumbing - Aggregate rates BC'!U108</f>
        <v>1.7696900097907142E-2</v>
      </c>
      <c r="I116">
        <f>'Plumbing - Aggregate rates BC'!R108</f>
        <v>0.93819409912149843</v>
      </c>
      <c r="J116">
        <f>'Plumbing - Aggregate rates BC'!S108</f>
        <v>1.3192432751995271</v>
      </c>
      <c r="K116">
        <f>'Plumbing - Aggregate rates BC'!V108</f>
        <v>3.9072204968944098E-2</v>
      </c>
      <c r="L116">
        <f>'Plumbing - Aggregate rates BC'!W108</f>
        <v>3.7034161490683233E-2</v>
      </c>
      <c r="M116">
        <f t="shared" si="37"/>
        <v>-0.98556811973120206</v>
      </c>
      <c r="N116">
        <f t="shared" si="38"/>
        <v>-3.9864475695820971</v>
      </c>
      <c r="O116">
        <f t="shared" si="39"/>
        <v>-4.0343657904518642</v>
      </c>
      <c r="P116">
        <f t="shared" si="40"/>
        <v>-6.379842268174514E-2</v>
      </c>
      <c r="Q116">
        <f t="shared" si="41"/>
        <v>0.27705829584856145</v>
      </c>
      <c r="R116">
        <f t="shared" si="42"/>
        <v>-3.242343935138444</v>
      </c>
      <c r="S116">
        <f t="shared" si="43"/>
        <v>-3.2959145087700032</v>
      </c>
      <c r="T116">
        <f t="shared" si="44"/>
        <v>6.8033680126001334E-4</v>
      </c>
      <c r="U116">
        <f t="shared" si="45"/>
        <v>1.530411763489339E-3</v>
      </c>
      <c r="V116">
        <f t="shared" si="58"/>
        <v>1.776950414496839E-2</v>
      </c>
      <c r="W116">
        <f t="shared" si="58"/>
        <v>1.8755844799990005E-2</v>
      </c>
      <c r="X116">
        <f t="shared" si="46"/>
        <v>0.93819409912149843</v>
      </c>
      <c r="Y116">
        <f t="shared" si="59"/>
        <v>1.5379743775803201</v>
      </c>
      <c r="Z116">
        <f t="shared" si="59"/>
        <v>3.9815012418900141E-2</v>
      </c>
      <c r="AA116">
        <f t="shared" si="59"/>
        <v>3.9134675617640127E-2</v>
      </c>
      <c r="AB116">
        <f>IFERROR(GetUSSBC(C116),NA())</f>
        <v>6.0819070059806093E-2</v>
      </c>
      <c r="AC116">
        <f t="shared" si="47"/>
        <v>7.1462801144781679E-4</v>
      </c>
      <c r="AD116">
        <f t="shared" si="48"/>
        <v>1.7638326012178435E-2</v>
      </c>
      <c r="AE116">
        <f t="shared" si="49"/>
        <v>1.9090406244043172E-2</v>
      </c>
      <c r="AF116">
        <f t="shared" si="50"/>
        <v>0.93819409912149843</v>
      </c>
      <c r="AG116">
        <f t="shared" si="51"/>
        <v>1.4954529338561378</v>
      </c>
      <c r="AH116">
        <f t="shared" si="52"/>
        <v>3.9746617813359433E-2</v>
      </c>
      <c r="AI116">
        <f t="shared" si="53"/>
        <v>3.9031989801911617E-2</v>
      </c>
      <c r="AJ116">
        <f t="shared" si="55"/>
        <v>7.1464653483111656E-4</v>
      </c>
      <c r="AK116">
        <f t="shared" si="54"/>
        <v>-1.8523383299765515E-8</v>
      </c>
    </row>
    <row r="117" spans="1:37" x14ac:dyDescent="0.25">
      <c r="A117" s="7">
        <f>'Plumbing - Aggregate rates BC'!A109</f>
        <v>39753</v>
      </c>
      <c r="B117" s="10">
        <f>'Plumbing - Aggregate rates BC'!O109</f>
        <v>6.8192107203373389E-2</v>
      </c>
      <c r="C117" s="10">
        <f>'Plumbing - Aggregate rates BC'!P109</f>
        <v>2.2787631432313715E-2</v>
      </c>
      <c r="D117">
        <f>'Plumbing - Aggregate rates BC'!P109/'Plumbing - Aggregate rates BC'!O109</f>
        <v>0.33416816647640468</v>
      </c>
      <c r="E117">
        <f>'Plumbing - Aggregate rates BC'!Q109</f>
        <v>-1.6335754640839386E-3</v>
      </c>
      <c r="F117">
        <f>'Plumbing - Aggregate rates BC'!X109</f>
        <v>6.1467484391402802E-4</v>
      </c>
      <c r="G117">
        <f>'Plumbing - Aggregate rates BC'!T109</f>
        <v>1.9172097156398105E-2</v>
      </c>
      <c r="H117">
        <f>'Plumbing - Aggregate rates BC'!U109</f>
        <v>1.5602784360189574E-2</v>
      </c>
      <c r="I117">
        <f>'Plumbing - Aggregate rates BC'!R109</f>
        <v>0.93727008981246274</v>
      </c>
      <c r="J117">
        <f>'Plumbing - Aggregate rates BC'!S109</f>
        <v>1.2553191489361701</v>
      </c>
      <c r="K117">
        <f>'Plumbing - Aggregate rates BC'!V109</f>
        <v>3.7100887812752219E-2</v>
      </c>
      <c r="L117">
        <f>'Plumbing - Aggregate rates BC'!W109</f>
        <v>3.8734463276836155E-2</v>
      </c>
      <c r="M117">
        <f t="shared" si="37"/>
        <v>-1.0961109202709021</v>
      </c>
      <c r="N117">
        <f t="shared" si="38"/>
        <v>-3.9542993300782463</v>
      </c>
      <c r="O117">
        <f t="shared" si="39"/>
        <v>-4.1603058960255952</v>
      </c>
      <c r="P117">
        <f t="shared" si="40"/>
        <v>-6.4783788746585358E-2</v>
      </c>
      <c r="Q117">
        <f t="shared" si="41"/>
        <v>0.2273898421956608</v>
      </c>
      <c r="R117">
        <f t="shared" si="42"/>
        <v>-3.2941143793922087</v>
      </c>
      <c r="S117">
        <f t="shared" si="43"/>
        <v>-3.2510255512783504</v>
      </c>
      <c r="T117">
        <f t="shared" si="44"/>
        <v>6.2433615545117588E-4</v>
      </c>
      <c r="U117">
        <f t="shared" si="45"/>
        <v>6.1467484391402802E-4</v>
      </c>
      <c r="V117">
        <f t="shared" si="58"/>
        <v>1.798456795746466E-2</v>
      </c>
      <c r="W117">
        <f t="shared" si="58"/>
        <v>1.8225088291431955E-2</v>
      </c>
      <c r="X117">
        <f t="shared" si="46"/>
        <v>0.93727008981246274</v>
      </c>
      <c r="Y117">
        <f t="shared" si="59"/>
        <v>1.6096031072107608</v>
      </c>
      <c r="Z117">
        <f t="shared" si="59"/>
        <v>3.9926309655365158E-2</v>
      </c>
      <c r="AA117">
        <f t="shared" si="59"/>
        <v>3.9301973499913982E-2</v>
      </c>
      <c r="AB117">
        <f>IFERROR(GetUSSBC(C117),NA())</f>
        <v>6.4958065468817938E-2</v>
      </c>
      <c r="AC117">
        <f t="shared" si="47"/>
        <v>6.4899977858823982E-4</v>
      </c>
      <c r="AD117">
        <f t="shared" si="48"/>
        <v>1.7889722133547524E-2</v>
      </c>
      <c r="AE117">
        <f t="shared" si="49"/>
        <v>1.845649633789043E-2</v>
      </c>
      <c r="AF117">
        <f t="shared" si="50"/>
        <v>0.93727008981246274</v>
      </c>
      <c r="AG117">
        <f t="shared" si="51"/>
        <v>1.5777181382866377</v>
      </c>
      <c r="AH117">
        <f t="shared" si="52"/>
        <v>3.9877352875630323E-2</v>
      </c>
      <c r="AI117">
        <f t="shared" si="53"/>
        <v>3.9228353097042083E-2</v>
      </c>
      <c r="AJ117">
        <f t="shared" si="55"/>
        <v>6.4901433046786288E-4</v>
      </c>
      <c r="AK117">
        <f t="shared" si="54"/>
        <v>-1.4551879623059087E-8</v>
      </c>
    </row>
    <row r="118" spans="1:37" x14ac:dyDescent="0.25">
      <c r="A118" s="7">
        <f>'Plumbing - Aggregate rates BC'!A110</f>
        <v>39783</v>
      </c>
      <c r="B118" s="10">
        <f>'Plumbing - Aggregate rates BC'!O110</f>
        <v>7.3072619917608175E-2</v>
      </c>
      <c r="C118" s="10">
        <f>'Plumbing - Aggregate rates BC'!P110</f>
        <v>2.1751949158094738E-2</v>
      </c>
      <c r="D118">
        <f>'Plumbing - Aggregate rates BC'!P110/'Plumbing - Aggregate rates BC'!O110</f>
        <v>0.29767578037602577</v>
      </c>
      <c r="E118">
        <f>'Plumbing - Aggregate rates BC'!Q110</f>
        <v>3.2336924887790869E-5</v>
      </c>
      <c r="F118">
        <f>'Plumbing - Aggregate rates BC'!X110</f>
        <v>-6.177209567040081E-4</v>
      </c>
      <c r="G118">
        <f>'Plumbing - Aggregate rates BC'!T110</f>
        <v>2.0137074989395664E-2</v>
      </c>
      <c r="H118">
        <f>'Plumbing - Aggregate rates BC'!U110</f>
        <v>1.5404192619382492E-2</v>
      </c>
      <c r="I118">
        <f>'Plumbing - Aggregate rates BC'!R110</f>
        <v>0.93756279303415946</v>
      </c>
      <c r="J118">
        <f>'Plumbing - Aggregate rates BC'!S110</f>
        <v>1.3979250334672022</v>
      </c>
      <c r="K118">
        <f>'Plumbing - Aggregate rates BC'!V110</f>
        <v>3.9315233278576139E-2</v>
      </c>
      <c r="L118">
        <f>'Plumbing - Aggregate rates BC'!W110</f>
        <v>3.9282896353688347E-2</v>
      </c>
      <c r="M118">
        <f t="shared" si="37"/>
        <v>-1.2117503700777432</v>
      </c>
      <c r="N118">
        <f t="shared" si="38"/>
        <v>-3.9051926361321501</v>
      </c>
      <c r="O118">
        <f t="shared" si="39"/>
        <v>-4.1731155586034685</v>
      </c>
      <c r="P118">
        <f t="shared" si="40"/>
        <v>-6.4471544144143314E-2</v>
      </c>
      <c r="Q118">
        <f t="shared" si="41"/>
        <v>0.33498901824446747</v>
      </c>
      <c r="R118">
        <f t="shared" si="42"/>
        <v>-3.2361432199793532</v>
      </c>
      <c r="S118">
        <f t="shared" si="43"/>
        <v>-3.2369660621223817</v>
      </c>
      <c r="T118">
        <f t="shared" si="44"/>
        <v>5.6532108177982654E-4</v>
      </c>
      <c r="U118">
        <f t="shared" si="45"/>
        <v>-6.177209567040081E-4</v>
      </c>
      <c r="V118">
        <f t="shared" si="58"/>
        <v>1.821233363789353E-2</v>
      </c>
      <c r="W118">
        <f t="shared" si="58"/>
        <v>1.768592799915536E-2</v>
      </c>
      <c r="X118">
        <f t="shared" si="46"/>
        <v>0.93756279303415946</v>
      </c>
      <c r="Y118">
        <f t="shared" si="59"/>
        <v>1.6881071077696195</v>
      </c>
      <c r="Z118">
        <f t="shared" si="59"/>
        <v>4.0043071301813608E-2</v>
      </c>
      <c r="AA118">
        <f t="shared" si="59"/>
        <v>3.9477750220033782E-2</v>
      </c>
      <c r="AB118">
        <f>IFERROR(GetUSSBC(C118),NA())</f>
        <v>6.8166655320674174E-2</v>
      </c>
      <c r="AC118">
        <f t="shared" si="47"/>
        <v>6.008417434539351E-4</v>
      </c>
      <c r="AD118">
        <f t="shared" si="48"/>
        <v>1.8075105070923702E-2</v>
      </c>
      <c r="AE118">
        <f t="shared" si="49"/>
        <v>1.8008015031915202E-2</v>
      </c>
      <c r="AF118">
        <f t="shared" si="50"/>
        <v>0.93756279303415946</v>
      </c>
      <c r="AG118">
        <f t="shared" si="51"/>
        <v>1.6404794488292289</v>
      </c>
      <c r="AH118">
        <f t="shared" si="52"/>
        <v>3.9972857774947586E-2</v>
      </c>
      <c r="AI118">
        <f t="shared" si="53"/>
        <v>3.9372016031493651E-2</v>
      </c>
      <c r="AJ118">
        <f t="shared" ref="AJ118:AJ149" si="60">(average_d_t+average_z_t*((C118/(1-C118))*AG118-AD118-AE118))/(1-((C118/(1-C118))*AG118-AD118-AE118))</f>
        <v>6.0085369584330598E-4</v>
      </c>
      <c r="AK118">
        <f t="shared" si="54"/>
        <v>-1.1952389370882728E-8</v>
      </c>
    </row>
    <row r="119" spans="1:37" x14ac:dyDescent="0.25">
      <c r="A119" s="7">
        <f>'Plumbing - Aggregate rates BC'!A111</f>
        <v>39814</v>
      </c>
      <c r="B119" s="10">
        <f>'Plumbing - Aggregate rates BC'!O111</f>
        <v>7.8120542545190491E-2</v>
      </c>
      <c r="C119" s="10">
        <f>'Plumbing - Aggregate rates BC'!P111</f>
        <v>2.0835318871285823E-2</v>
      </c>
      <c r="D119">
        <f>'Plumbing - Aggregate rates BC'!P111/'Plumbing - Aggregate rates BC'!O111</f>
        <v>0.26670729864981657</v>
      </c>
      <c r="E119">
        <f>'Plumbing - Aggregate rates BC'!Q111</f>
        <v>-2.5286657569505971E-3</v>
      </c>
      <c r="F119">
        <f>'Plumbing - Aggregate rates BC'!X111</f>
        <v>-2.2535722259432907E-3</v>
      </c>
      <c r="G119">
        <f>'Plumbing - Aggregate rates BC'!T111</f>
        <v>2.2109747605962817E-2</v>
      </c>
      <c r="H119">
        <f>'Plumbing - Aggregate rates BC'!U111</f>
        <v>1.4884584571843577E-2</v>
      </c>
      <c r="I119">
        <f>'Plumbing - Aggregate rates BC'!R111</f>
        <v>0.93933341304057338</v>
      </c>
      <c r="J119">
        <f>'Plumbing - Aggregate rates BC'!S111</f>
        <v>1.4690358902181562</v>
      </c>
      <c r="K119">
        <f>'Plumbing - Aggregate rates BC'!V111</f>
        <v>3.9954212394989232E-2</v>
      </c>
      <c r="L119">
        <f>'Plumbing - Aggregate rates BC'!W111</f>
        <v>4.248287815193983E-2</v>
      </c>
      <c r="M119">
        <f t="shared" si="37"/>
        <v>-1.3216034816526272</v>
      </c>
      <c r="N119">
        <f t="shared" si="38"/>
        <v>-3.8117366995572768</v>
      </c>
      <c r="O119">
        <f t="shared" si="39"/>
        <v>-4.2074291940846802</v>
      </c>
      <c r="P119">
        <f t="shared" si="40"/>
        <v>-6.2584790336507656E-2</v>
      </c>
      <c r="Q119">
        <f t="shared" si="41"/>
        <v>0.38460632862790989</v>
      </c>
      <c r="R119">
        <f t="shared" si="42"/>
        <v>-3.2200211706516093</v>
      </c>
      <c r="S119">
        <f t="shared" si="43"/>
        <v>-3.1586541512376636</v>
      </c>
      <c r="T119">
        <f t="shared" si="44"/>
        <v>5.0884715496743449E-4</v>
      </c>
      <c r="U119">
        <f t="shared" si="45"/>
        <v>-2.2535722259432907E-3</v>
      </c>
      <c r="V119">
        <f t="shared" si="58"/>
        <v>1.8431373520222286E-2</v>
      </c>
      <c r="W119">
        <f t="shared" si="58"/>
        <v>1.7188526423678258E-2</v>
      </c>
      <c r="X119">
        <f t="shared" si="46"/>
        <v>0.93933341304057338</v>
      </c>
      <c r="Y119">
        <f t="shared" si="59"/>
        <v>1.7662263294538332</v>
      </c>
      <c r="Z119">
        <f t="shared" si="59"/>
        <v>4.015430670207995E-2</v>
      </c>
      <c r="AA119">
        <f t="shared" si="59"/>
        <v>3.9645459547112516E-2</v>
      </c>
      <c r="AB119">
        <f>IFERROR(GetUSSBC(C119),NA())</f>
        <v>7.1305952593684177E-2</v>
      </c>
      <c r="AC119">
        <f t="shared" si="47"/>
        <v>5.557976896639269E-4</v>
      </c>
      <c r="AD119">
        <f t="shared" si="48"/>
        <v>1.8249196924039889E-2</v>
      </c>
      <c r="AE119">
        <f t="shared" si="49"/>
        <v>1.7600800461387903E-2</v>
      </c>
      <c r="AF119">
        <f t="shared" si="50"/>
        <v>0.93933341304057338</v>
      </c>
      <c r="AG119">
        <f t="shared" si="51"/>
        <v>1.7010726451973541</v>
      </c>
      <c r="AH119">
        <f t="shared" si="52"/>
        <v>4.006186328982575E-2</v>
      </c>
      <c r="AI119">
        <f t="shared" si="53"/>
        <v>3.9506065600161823E-2</v>
      </c>
      <c r="AJ119">
        <f t="shared" si="60"/>
        <v>5.5580741295745205E-4</v>
      </c>
      <c r="AK119">
        <f t="shared" si="54"/>
        <v>-9.7232935251500424E-9</v>
      </c>
    </row>
    <row r="120" spans="1:37" x14ac:dyDescent="0.25">
      <c r="A120" s="7">
        <f>'Plumbing - Aggregate rates BC'!A112</f>
        <v>39845</v>
      </c>
      <c r="B120" s="10">
        <f>'Plumbing - Aggregate rates BC'!O112</f>
        <v>8.3225472430753303E-2</v>
      </c>
      <c r="C120" s="10">
        <f>'Plumbing - Aggregate rates BC'!P112</f>
        <v>2.0600010322124E-2</v>
      </c>
      <c r="D120">
        <f>'Plumbing - Aggregate rates BC'!P112/'Plumbing - Aggregate rates BC'!O112</f>
        <v>0.24752049727640749</v>
      </c>
      <c r="E120">
        <f>'Plumbing - Aggregate rates BC'!Q112</f>
        <v>1.8413340594932441E-3</v>
      </c>
      <c r="F120">
        <f>'Plumbing - Aggregate rates BC'!X112</f>
        <v>1.3854993775802289E-3</v>
      </c>
      <c r="G120">
        <f>'Plumbing - Aggregate rates BC'!T112</f>
        <v>2.114621679200825E-2</v>
      </c>
      <c r="H120">
        <f>'Plumbing - Aggregate rates BC'!U112</f>
        <v>1.4461332309522196E-2</v>
      </c>
      <c r="I120">
        <f>'Plumbing - Aggregate rates BC'!R112</f>
        <v>0.93771706903854302</v>
      </c>
      <c r="J120">
        <f>'Plumbing - Aggregate rates BC'!S112</f>
        <v>1.4327129563350036</v>
      </c>
      <c r="K120">
        <f>'Plumbing - Aggregate rates BC'!V112</f>
        <v>4.0217588630410542E-2</v>
      </c>
      <c r="L120">
        <f>'Plumbing - Aggregate rates BC'!W112</f>
        <v>3.8376254570917298E-2</v>
      </c>
      <c r="M120">
        <f t="shared" si="37"/>
        <v>-1.3962618831241393</v>
      </c>
      <c r="N120">
        <f t="shared" si="38"/>
        <v>-3.856294264572258</v>
      </c>
      <c r="O120">
        <f t="shared" si="39"/>
        <v>-4.2362769289079445</v>
      </c>
      <c r="P120">
        <f t="shared" si="40"/>
        <v>-6.4307007631112037E-2</v>
      </c>
      <c r="Q120">
        <f t="shared" si="41"/>
        <v>0.35956981917566649</v>
      </c>
      <c r="R120">
        <f t="shared" si="42"/>
        <v>-3.2134508509250144</v>
      </c>
      <c r="S120">
        <f t="shared" si="43"/>
        <v>-3.260316381207407</v>
      </c>
      <c r="T120">
        <f t="shared" si="44"/>
        <v>4.7023618449338472E-4</v>
      </c>
      <c r="U120">
        <f t="shared" si="45"/>
        <v>1.3854993775802289E-3</v>
      </c>
      <c r="V120">
        <f t="shared" si="58"/>
        <v>1.8581739126710982E-2</v>
      </c>
      <c r="W120">
        <f t="shared" si="58"/>
        <v>1.6858490681866584E-2</v>
      </c>
      <c r="X120">
        <f t="shared" si="46"/>
        <v>0.93771706903854302</v>
      </c>
      <c r="Y120">
        <f t="shared" si="59"/>
        <v>1.8213709959055531</v>
      </c>
      <c r="Z120">
        <f t="shared" si="59"/>
        <v>4.0230080845135116E-2</v>
      </c>
      <c r="AA120">
        <f t="shared" si="59"/>
        <v>3.9759844660641731E-2</v>
      </c>
      <c r="AB120">
        <f>IFERROR(GetUSSBC(C120),NA())</f>
        <v>7.2162664905190452E-2</v>
      </c>
      <c r="AC120">
        <f t="shared" si="47"/>
        <v>5.4383817651263572E-4</v>
      </c>
      <c r="AD120">
        <f t="shared" si="48"/>
        <v>1.8295532594383393E-2</v>
      </c>
      <c r="AE120">
        <f t="shared" si="49"/>
        <v>1.7494621056214125E-2</v>
      </c>
      <c r="AF120">
        <f t="shared" si="50"/>
        <v>0.93771706903854302</v>
      </c>
      <c r="AG120">
        <f t="shared" si="51"/>
        <v>1.7174735493454856</v>
      </c>
      <c r="AH120">
        <f t="shared" si="52"/>
        <v>4.0085442758371816E-2</v>
      </c>
      <c r="AI120">
        <f t="shared" si="53"/>
        <v>3.954160458185918E-2</v>
      </c>
      <c r="AJ120">
        <f t="shared" si="60"/>
        <v>5.4384732432706659E-4</v>
      </c>
      <c r="AK120">
        <f t="shared" si="54"/>
        <v>-9.1478144308675124E-9</v>
      </c>
    </row>
    <row r="121" spans="1:37" x14ac:dyDescent="0.25">
      <c r="A121" s="7">
        <f>'Plumbing - Aggregate rates BC'!A113</f>
        <v>39873</v>
      </c>
      <c r="B121" s="10">
        <f>'Plumbing - Aggregate rates BC'!O113</f>
        <v>8.6860901889803624E-2</v>
      </c>
      <c r="C121" s="10">
        <f>'Plumbing - Aggregate rates BC'!P113</f>
        <v>1.923819710609977E-2</v>
      </c>
      <c r="D121">
        <f>'Plumbing - Aggregate rates BC'!P113/'Plumbing - Aggregate rates BC'!O113</f>
        <v>0.22148281548476637</v>
      </c>
      <c r="E121">
        <f>'Plumbing - Aggregate rates BC'!Q113</f>
        <v>-2.4398136163603415E-3</v>
      </c>
      <c r="F121">
        <f>'Plumbing - Aggregate rates BC'!X113</f>
        <v>-7.5532966257235625E-4</v>
      </c>
      <c r="G121">
        <f>'Plumbing - Aggregate rates BC'!T113</f>
        <v>2.109241279025735E-2</v>
      </c>
      <c r="H121">
        <f>'Plumbing - Aggregate rates BC'!U113</f>
        <v>1.3927808661143005E-2</v>
      </c>
      <c r="I121">
        <f>'Plumbing - Aggregate rates BC'!R113</f>
        <v>0.93807636017448881</v>
      </c>
      <c r="J121">
        <f>'Plumbing - Aggregate rates BC'!S113</f>
        <v>1.4725868725868725</v>
      </c>
      <c r="K121">
        <f>'Plumbing - Aggregate rates BC'!V113</f>
        <v>3.8325135904737254E-2</v>
      </c>
      <c r="L121">
        <f>'Plumbing - Aggregate rates BC'!W113</f>
        <v>4.076494952109759E-2</v>
      </c>
      <c r="M121">
        <f t="shared" si="37"/>
        <v>-1.507410274968173</v>
      </c>
      <c r="N121">
        <f t="shared" si="38"/>
        <v>-3.8588418865658549</v>
      </c>
      <c r="O121">
        <f t="shared" si="39"/>
        <v>-4.2738678143229185</v>
      </c>
      <c r="P121">
        <f t="shared" si="40"/>
        <v>-6.3923925853828695E-2</v>
      </c>
      <c r="Q121">
        <f t="shared" si="41"/>
        <v>0.3870206314667809</v>
      </c>
      <c r="R121">
        <f t="shared" si="42"/>
        <v>-3.261649308118681</v>
      </c>
      <c r="S121">
        <f t="shared" si="43"/>
        <v>-3.1999326471582887</v>
      </c>
      <c r="T121">
        <f t="shared" si="44"/>
        <v>4.1240704281382545E-4</v>
      </c>
      <c r="U121">
        <f t="shared" si="45"/>
        <v>-7.5532966257235625E-4</v>
      </c>
      <c r="V121">
        <f t="shared" si="58"/>
        <v>1.8807872910978733E-2</v>
      </c>
      <c r="W121">
        <f t="shared" si="58"/>
        <v>1.6378849876597025E-2</v>
      </c>
      <c r="X121">
        <f t="shared" si="46"/>
        <v>0.93807636017448881</v>
      </c>
      <c r="Y121">
        <f t="shared" si="59"/>
        <v>1.9066739065392029</v>
      </c>
      <c r="Z121">
        <f t="shared" si="59"/>
        <v>4.0343155292376802E-2</v>
      </c>
      <c r="AA121">
        <f t="shared" si="59"/>
        <v>3.9930748249562976E-2</v>
      </c>
      <c r="AB121">
        <f>IFERROR(GetUSSBC(C121),NA())</f>
        <v>7.7589302882552155E-2</v>
      </c>
      <c r="AC121">
        <f t="shared" si="47"/>
        <v>4.7113302610251456E-4</v>
      </c>
      <c r="AD121">
        <f t="shared" si="48"/>
        <v>1.8578240877161277E-2</v>
      </c>
      <c r="AE121">
        <f t="shared" si="49"/>
        <v>1.6866066364671143E-2</v>
      </c>
      <c r="AF121">
        <f t="shared" si="50"/>
        <v>0.93807636017448881</v>
      </c>
      <c r="AG121">
        <f t="shared" si="51"/>
        <v>1.8200738531531191</v>
      </c>
      <c r="AH121">
        <f t="shared" si="52"/>
        <v>4.022832332262815E-2</v>
      </c>
      <c r="AI121">
        <f t="shared" si="53"/>
        <v>3.9757190296525635E-2</v>
      </c>
      <c r="AJ121">
        <f t="shared" si="60"/>
        <v>4.7113914050102989E-4</v>
      </c>
      <c r="AK121">
        <f t="shared" si="54"/>
        <v>-6.1143985153320514E-9</v>
      </c>
    </row>
    <row r="122" spans="1:37" x14ac:dyDescent="0.25">
      <c r="A122" s="7">
        <f>'Plumbing - Aggregate rates BC'!A114</f>
        <v>39904</v>
      </c>
      <c r="B122" s="10">
        <f>'Plumbing - Aggregate rates BC'!O114</f>
        <v>8.9323405632890901E-2</v>
      </c>
      <c r="C122" s="10">
        <f>'Plumbing - Aggregate rates BC'!P114</f>
        <v>1.7319936256649283E-2</v>
      </c>
      <c r="D122">
        <f>'Plumbing - Aggregate rates BC'!P114/'Plumbing - Aggregate rates BC'!O114</f>
        <v>0.19390143192515816</v>
      </c>
      <c r="E122">
        <f>'Plumbing - Aggregate rates BC'!Q114</f>
        <v>1.9916570976301227E-3</v>
      </c>
      <c r="F122">
        <f>'Plumbing - Aggregate rates BC'!X114</f>
        <v>4.2059195475794651E-3</v>
      </c>
      <c r="G122">
        <f>'Plumbing - Aggregate rates BC'!T114</f>
        <v>2.2277039270324182E-2</v>
      </c>
      <c r="H122">
        <f>'Plumbing - Aggregate rates BC'!U114</f>
        <v>1.3315974601434379E-2</v>
      </c>
      <c r="I122">
        <f>'Plumbing - Aggregate rates BC'!R114</f>
        <v>0.93382342485816261</v>
      </c>
      <c r="J122">
        <f>'Plumbing - Aggregate rates BC'!S114</f>
        <v>1.6846652267818574</v>
      </c>
      <c r="K122">
        <f>'Plumbing - Aggregate rates BC'!V114</f>
        <v>4.1798849120621762E-2</v>
      </c>
      <c r="L122">
        <f>'Plumbing - Aggregate rates BC'!W114</f>
        <v>3.9807192022991635E-2</v>
      </c>
      <c r="M122">
        <f t="shared" si="37"/>
        <v>-1.6404053318966516</v>
      </c>
      <c r="N122">
        <f t="shared" si="38"/>
        <v>-3.8041987600817153</v>
      </c>
      <c r="O122">
        <f t="shared" si="39"/>
        <v>-4.3187908666431829</v>
      </c>
      <c r="P122">
        <f t="shared" si="40"/>
        <v>-6.8467911240379487E-2</v>
      </c>
      <c r="Q122">
        <f t="shared" si="41"/>
        <v>0.52156686559740328</v>
      </c>
      <c r="R122">
        <f t="shared" si="42"/>
        <v>-3.1748864728299457</v>
      </c>
      <c r="S122">
        <f t="shared" si="43"/>
        <v>-3.223707678921496</v>
      </c>
      <c r="T122">
        <f t="shared" si="44"/>
        <v>3.426634265168288E-4</v>
      </c>
      <c r="U122">
        <f t="shared" si="45"/>
        <v>4.2059195475794651E-3</v>
      </c>
      <c r="V122">
        <f t="shared" si="58"/>
        <v>1.9082073582282873E-2</v>
      </c>
      <c r="W122">
        <f t="shared" si="58"/>
        <v>1.5822833312509287E-2</v>
      </c>
      <c r="X122">
        <f t="shared" si="46"/>
        <v>0.93382342485816261</v>
      </c>
      <c r="Y122">
        <f t="shared" si="59"/>
        <v>2.0140095812712033</v>
      </c>
      <c r="Z122">
        <f t="shared" si="59"/>
        <v>4.0478872714928907E-2</v>
      </c>
      <c r="AA122">
        <f t="shared" si="59"/>
        <v>4.0136209288412078E-2</v>
      </c>
      <c r="AB122">
        <f>IFERROR(GetUSSBC(C122),NA())</f>
        <v>8.6906403228640558E-2</v>
      </c>
      <c r="AC122">
        <f t="shared" si="47"/>
        <v>3.5709792977664523E-4</v>
      </c>
      <c r="AD122">
        <f t="shared" si="48"/>
        <v>1.9025191040085085E-2</v>
      </c>
      <c r="AE122">
        <f t="shared" si="49"/>
        <v>1.5935951856994739E-2</v>
      </c>
      <c r="AF122">
        <f t="shared" si="50"/>
        <v>0.93382342485816261</v>
      </c>
      <c r="AG122">
        <f t="shared" si="51"/>
        <v>1.991386532243876</v>
      </c>
      <c r="AH122">
        <f t="shared" si="52"/>
        <v>4.0450842030564253E-2</v>
      </c>
      <c r="AI122">
        <f t="shared" si="53"/>
        <v>4.0093744100787608E-2</v>
      </c>
      <c r="AJ122">
        <f t="shared" si="60"/>
        <v>3.5710040045472857E-4</v>
      </c>
      <c r="AK122">
        <f t="shared" si="54"/>
        <v>-2.470678083345626E-9</v>
      </c>
    </row>
    <row r="123" spans="1:37" x14ac:dyDescent="0.25">
      <c r="A123" s="7">
        <f>'Plumbing - Aggregate rates BC'!A115</f>
        <v>39934</v>
      </c>
      <c r="B123" s="10">
        <f>'Plumbing - Aggregate rates BC'!O115</f>
        <v>9.370215569868022E-2</v>
      </c>
      <c r="C123" s="10">
        <f>'Plumbing - Aggregate rates BC'!P115</f>
        <v>1.8059283026223068E-2</v>
      </c>
      <c r="D123">
        <f>'Plumbing - Aggregate rates BC'!P115/'Plumbing - Aggregate rates BC'!O115</f>
        <v>0.19273071031894551</v>
      </c>
      <c r="E123">
        <f>'Plumbing - Aggregate rates BC'!Q115</f>
        <v>2.2596309485270315E-3</v>
      </c>
      <c r="F123">
        <f>'Plumbing - Aggregate rates BC'!X115</f>
        <v>7.1096449443313822E-6</v>
      </c>
      <c r="G123">
        <f>'Plumbing - Aggregate rates BC'!T115</f>
        <v>1.9139596136962249E-2</v>
      </c>
      <c r="H123">
        <f>'Plumbing - Aggregate rates BC'!U115</f>
        <v>1.332213612245677E-2</v>
      </c>
      <c r="I123">
        <f>'Plumbing - Aggregate rates BC'!R115</f>
        <v>0.93364648523814275</v>
      </c>
      <c r="J123">
        <f>'Plumbing - Aggregate rates BC'!S115</f>
        <v>1.5823993358239934</v>
      </c>
      <c r="K123">
        <f>'Plumbing - Aggregate rates BC'!V115</f>
        <v>4.1327290385237941E-2</v>
      </c>
      <c r="L123">
        <f>'Plumbing - Aggregate rates BC'!W115</f>
        <v>3.9067659436710908E-2</v>
      </c>
      <c r="M123">
        <f t="shared" si="37"/>
        <v>-1.6464613477129526</v>
      </c>
      <c r="N123">
        <f t="shared" si="38"/>
        <v>-3.9559959936521389</v>
      </c>
      <c r="O123">
        <f t="shared" si="39"/>
        <v>-4.3183282571739046</v>
      </c>
      <c r="P123">
        <f t="shared" si="40"/>
        <v>-6.8657407863155273E-2</v>
      </c>
      <c r="Q123">
        <f t="shared" si="41"/>
        <v>0.4589422621592214</v>
      </c>
      <c r="R123">
        <f t="shared" si="42"/>
        <v>-3.1862322130906704</v>
      </c>
      <c r="S123">
        <f t="shared" si="43"/>
        <v>-3.2424602786277212</v>
      </c>
      <c r="T123">
        <f t="shared" si="44"/>
        <v>3.3947333782081285E-4</v>
      </c>
      <c r="U123">
        <f t="shared" si="45"/>
        <v>7.1096449443313822E-6</v>
      </c>
      <c r="V123">
        <f t="shared" si="58"/>
        <v>1.9094654209391528E-2</v>
      </c>
      <c r="W123">
        <f t="shared" si="58"/>
        <v>1.5797968990660844E-2</v>
      </c>
      <c r="X123">
        <f t="shared" si="46"/>
        <v>0.93364648523814275</v>
      </c>
      <c r="Y123">
        <f t="shared" si="59"/>
        <v>2.0190385104370807</v>
      </c>
      <c r="Z123">
        <f t="shared" si="59"/>
        <v>4.048506355211088E-2</v>
      </c>
      <c r="AA123">
        <f t="shared" si="59"/>
        <v>4.0145590214290067E-2</v>
      </c>
      <c r="AB123">
        <f>IFERROR(GetUSSBC(C123),NA())</f>
        <v>8.3046238198876368E-2</v>
      </c>
      <c r="AC123">
        <f t="shared" si="47"/>
        <v>4.0283154459939269E-4</v>
      </c>
      <c r="AD123">
        <f t="shared" si="48"/>
        <v>1.8845423843208916E-2</v>
      </c>
      <c r="AE123">
        <f t="shared" si="49"/>
        <v>1.630108232855821E-2</v>
      </c>
      <c r="AF123">
        <f t="shared" si="50"/>
        <v>0.93364648523814275</v>
      </c>
      <c r="AG123">
        <f t="shared" si="51"/>
        <v>1.9211184195524236</v>
      </c>
      <c r="AH123">
        <f t="shared" si="52"/>
        <v>4.0361830798642494E-2</v>
      </c>
      <c r="AI123">
        <f t="shared" si="53"/>
        <v>3.9958999254043101E-2</v>
      </c>
      <c r="AJ123">
        <f t="shared" si="60"/>
        <v>4.0283531396344952E-4</v>
      </c>
      <c r="AK123">
        <f t="shared" si="54"/>
        <v>-3.7693640568309435E-9</v>
      </c>
    </row>
    <row r="124" spans="1:37" x14ac:dyDescent="0.25">
      <c r="A124" s="7">
        <f>'Plumbing - Aggregate rates BC'!A116</f>
        <v>39965</v>
      </c>
      <c r="B124" s="10">
        <f>'Plumbing - Aggregate rates BC'!O116</f>
        <v>9.5178698377819421E-2</v>
      </c>
      <c r="C124" s="10">
        <f>'Plumbing - Aggregate rates BC'!P116</f>
        <v>1.7991782924737007E-2</v>
      </c>
      <c r="D124">
        <f>'Plumbing - Aggregate rates BC'!P116/'Plumbing - Aggregate rates BC'!O116</f>
        <v>0.18903161349525072</v>
      </c>
      <c r="E124">
        <f>'Plumbing - Aggregate rates BC'!Q116</f>
        <v>-4.4573931356145714E-4</v>
      </c>
      <c r="F124">
        <f>'Plumbing - Aggregate rates BC'!X116</f>
        <v>1.3614267181775411E-3</v>
      </c>
      <c r="G124">
        <f>'Plumbing - Aggregate rates BC'!T116</f>
        <v>1.8604936284989618E-2</v>
      </c>
      <c r="H124">
        <f>'Plumbing - Aggregate rates BC'!U116</f>
        <v>1.3409653417929089E-2</v>
      </c>
      <c r="I124">
        <f>'Plumbing - Aggregate rates BC'!R116</f>
        <v>0.93214431119333152</v>
      </c>
      <c r="J124">
        <f>'Plumbing - Aggregate rates BC'!S116</f>
        <v>1.5386867419489754</v>
      </c>
      <c r="K124">
        <f>'Plumbing - Aggregate rates BC'!V116</f>
        <v>3.9709558847279378E-2</v>
      </c>
      <c r="L124">
        <f>'Plumbing - Aggregate rates BC'!W116</f>
        <v>4.0155298160840833E-2</v>
      </c>
      <c r="M124">
        <f t="shared" si="37"/>
        <v>-1.6658410107394495</v>
      </c>
      <c r="N124">
        <f t="shared" si="38"/>
        <v>-3.9843283418070117</v>
      </c>
      <c r="O124">
        <f t="shared" si="39"/>
        <v>-4.3117804270688413</v>
      </c>
      <c r="P124">
        <f t="shared" si="40"/>
        <v>-7.0267635946880791E-2</v>
      </c>
      <c r="Q124">
        <f t="shared" si="41"/>
        <v>0.43092928764644967</v>
      </c>
      <c r="R124">
        <f t="shared" si="42"/>
        <v>-3.2261633432615682</v>
      </c>
      <c r="S124">
        <f t="shared" si="43"/>
        <v>-3.2150008881210943</v>
      </c>
      <c r="T124">
        <f t="shared" si="44"/>
        <v>3.292564631717787E-4</v>
      </c>
      <c r="U124">
        <f t="shared" si="45"/>
        <v>1.3614267181775411E-3</v>
      </c>
      <c r="V124">
        <f t="shared" si="58"/>
        <v>1.9134968839527169E-2</v>
      </c>
      <c r="W124">
        <f t="shared" si="58"/>
        <v>1.5718663740740321E-2</v>
      </c>
      <c r="X124">
        <f t="shared" si="46"/>
        <v>0.93214431119333152</v>
      </c>
      <c r="Y124">
        <f t="shared" si="59"/>
        <v>2.0352159677858359</v>
      </c>
      <c r="Z124">
        <f t="shared" si="59"/>
        <v>4.0504881016314491E-2</v>
      </c>
      <c r="AA124">
        <f t="shared" si="59"/>
        <v>4.0175624553142712E-2</v>
      </c>
      <c r="AB124">
        <f>IFERROR(GetUSSBC(C124),NA())</f>
        <v>8.3383548036217683E-2</v>
      </c>
      <c r="AC124">
        <f t="shared" si="47"/>
        <v>3.9875380036443614E-4</v>
      </c>
      <c r="AD124">
        <f t="shared" si="48"/>
        <v>1.886142422059418E-2</v>
      </c>
      <c r="AE124">
        <f t="shared" si="49"/>
        <v>1.6268104882987484E-2</v>
      </c>
      <c r="AF124">
        <f t="shared" si="50"/>
        <v>0.93214431119333152</v>
      </c>
      <c r="AG124">
        <f t="shared" si="51"/>
        <v>1.9272975931917025</v>
      </c>
      <c r="AH124">
        <f t="shared" si="52"/>
        <v>4.0369779712680805E-2</v>
      </c>
      <c r="AI124">
        <f t="shared" si="53"/>
        <v>3.9971025912316369E-2</v>
      </c>
      <c r="AJ124">
        <f t="shared" si="60"/>
        <v>3.9875745407229665E-4</v>
      </c>
      <c r="AK124">
        <f t="shared" si="54"/>
        <v>-3.6537078605138572E-9</v>
      </c>
    </row>
    <row r="125" spans="1:37" x14ac:dyDescent="0.25">
      <c r="A125" s="7">
        <f>'Plumbing - Aggregate rates BC'!A117</f>
        <v>39995</v>
      </c>
      <c r="B125" s="10">
        <f>'Plumbing - Aggregate rates BC'!O117</f>
        <v>9.4773419957680044E-2</v>
      </c>
      <c r="C125" s="10">
        <f>'Plumbing - Aggregate rates BC'!P117</f>
        <v>1.6516811484699662E-2</v>
      </c>
      <c r="D125">
        <f>'Plumbing - Aggregate rates BC'!P117/'Plumbing - Aggregate rates BC'!O117</f>
        <v>0.1742768330200076</v>
      </c>
      <c r="E125">
        <f>'Plumbing - Aggregate rates BC'!Q117</f>
        <v>-1.2473340657920247E-3</v>
      </c>
      <c r="F125">
        <f>'Plumbing - Aggregate rates BC'!X117</f>
        <v>1.6213938272751297E-3</v>
      </c>
      <c r="G125">
        <f>'Plumbing - Aggregate rates BC'!T117</f>
        <v>1.9337143910758733E-2</v>
      </c>
      <c r="H125">
        <f>'Plumbing - Aggregate rates BC'!U117</f>
        <v>1.2983620663163394E-2</v>
      </c>
      <c r="I125">
        <f>'Plumbing - Aggregate rates BC'!R117</f>
        <v>0.93046729239193371</v>
      </c>
      <c r="J125">
        <f>'Plumbing - Aggregate rates BC'!S117</f>
        <v>1.7470265324794145</v>
      </c>
      <c r="K125">
        <f>'Plumbing - Aggregate rates BC'!V117</f>
        <v>3.999870742583856E-2</v>
      </c>
      <c r="L125">
        <f>'Plumbing - Aggregate rates BC'!W117</f>
        <v>4.1246041491630581E-2</v>
      </c>
      <c r="M125">
        <f t="shared" si="37"/>
        <v>-1.7471102496904789</v>
      </c>
      <c r="N125">
        <f t="shared" si="38"/>
        <v>-3.9457274776929019</v>
      </c>
      <c r="O125">
        <f t="shared" si="39"/>
        <v>-4.3440666649110984</v>
      </c>
      <c r="P125">
        <f t="shared" si="40"/>
        <v>-7.2068354090509032E-2</v>
      </c>
      <c r="Q125">
        <f t="shared" si="41"/>
        <v>0.55791521848903236</v>
      </c>
      <c r="R125">
        <f t="shared" si="42"/>
        <v>-3.2189081397443569</v>
      </c>
      <c r="S125">
        <f t="shared" si="43"/>
        <v>-3.1882001346455295</v>
      </c>
      <c r="T125">
        <f t="shared" si="44"/>
        <v>2.8627248091726842E-4</v>
      </c>
      <c r="U125">
        <f t="shared" si="45"/>
        <v>1.6213938272751297E-3</v>
      </c>
      <c r="V125">
        <f t="shared" si="58"/>
        <v>1.9304958506692008E-2</v>
      </c>
      <c r="W125">
        <f t="shared" si="58"/>
        <v>1.5390406789208538E-2</v>
      </c>
      <c r="X125">
        <f t="shared" si="46"/>
        <v>0.93046729239193371</v>
      </c>
      <c r="Y125">
        <f t="shared" si="59"/>
        <v>2.1044802723057439</v>
      </c>
      <c r="Z125">
        <f t="shared" si="59"/>
        <v>4.0588091880146095E-2</v>
      </c>
      <c r="AA125">
        <f t="shared" si="59"/>
        <v>4.0301819399228826E-2</v>
      </c>
      <c r="AB125">
        <f>IFERROR(GetUSSBC(C125),NA())</f>
        <v>9.1554972901940354E-2</v>
      </c>
      <c r="AC125">
        <f t="shared" si="47"/>
        <v>3.0457344581677481E-4</v>
      </c>
      <c r="AD125">
        <f t="shared" si="48"/>
        <v>1.9232508274897021E-2</v>
      </c>
      <c r="AE125">
        <f t="shared" si="49"/>
        <v>1.5529110197906577E-2</v>
      </c>
      <c r="AF125">
        <f t="shared" si="50"/>
        <v>0.93046729239193371</v>
      </c>
      <c r="AG125">
        <f t="shared" si="51"/>
        <v>2.0747509547075436</v>
      </c>
      <c r="AH125">
        <f t="shared" si="52"/>
        <v>4.0552696181753993E-2</v>
      </c>
      <c r="AI125">
        <f t="shared" si="53"/>
        <v>4.0248122735937218E-2</v>
      </c>
      <c r="AJ125">
        <f t="shared" si="60"/>
        <v>3.0457469666916772E-4</v>
      </c>
      <c r="AK125">
        <f t="shared" si="54"/>
        <v>-1.2508523929101109E-9</v>
      </c>
    </row>
    <row r="126" spans="1:37" x14ac:dyDescent="0.25">
      <c r="A126" s="7">
        <f>'Plumbing - Aggregate rates BC'!A118</f>
        <v>40026</v>
      </c>
      <c r="B126" s="10">
        <f>'Plumbing - Aggregate rates BC'!O118</f>
        <v>9.6300520350702121E-2</v>
      </c>
      <c r="C126" s="10">
        <f>'Plumbing - Aggregate rates BC'!P118</f>
        <v>1.7155694737558718E-2</v>
      </c>
      <c r="D126">
        <f>'Plumbing - Aggregate rates BC'!P118/'Plumbing - Aggregate rates BC'!O118</f>
        <v>0.17814747703420522</v>
      </c>
      <c r="E126">
        <f>'Plumbing - Aggregate rates BC'!Q118</f>
        <v>-1.4106654069899118E-3</v>
      </c>
      <c r="F126">
        <f>'Plumbing - Aggregate rates BC'!X118</f>
        <v>-1.4439813855072878E-3</v>
      </c>
      <c r="G126">
        <f>'Plumbing - Aggregate rates BC'!T118</f>
        <v>1.8471058160744385E-2</v>
      </c>
      <c r="H126">
        <f>'Plumbing - Aggregate rates BC'!U118</f>
        <v>1.299900718062386E-2</v>
      </c>
      <c r="I126">
        <f>'Plumbing - Aggregate rates BC'!R118</f>
        <v>0.93169986662651116</v>
      </c>
      <c r="J126">
        <f>'Plumbing - Aggregate rates BC'!S118</f>
        <v>1.6701940035273368</v>
      </c>
      <c r="K126">
        <f>'Plumbing - Aggregate rates BC'!V118</f>
        <v>4.1802286830985462E-2</v>
      </c>
      <c r="L126">
        <f>'Plumbing - Aggregate rates BC'!W118</f>
        <v>4.3212952237975374E-2</v>
      </c>
      <c r="M126">
        <f t="shared" si="37"/>
        <v>-1.725143549061418</v>
      </c>
      <c r="N126">
        <f t="shared" si="38"/>
        <v>-3.9915501956299968</v>
      </c>
      <c r="O126">
        <f t="shared" si="39"/>
        <v>-4.3428822951582342</v>
      </c>
      <c r="P126">
        <f t="shared" si="40"/>
        <v>-7.0744547676448347E-2</v>
      </c>
      <c r="Q126">
        <f t="shared" si="41"/>
        <v>0.51293978945832619</v>
      </c>
      <c r="R126">
        <f t="shared" si="42"/>
        <v>-3.1748042320726522</v>
      </c>
      <c r="S126">
        <f t="shared" si="43"/>
        <v>-3.1416150083457</v>
      </c>
      <c r="T126">
        <f t="shared" si="44"/>
        <v>2.9791304877489072E-4</v>
      </c>
      <c r="U126">
        <f t="shared" si="45"/>
        <v>-1.4439813855072878E-3</v>
      </c>
      <c r="V126">
        <f t="shared" si="58"/>
        <v>1.9258862713873219E-2</v>
      </c>
      <c r="W126">
        <f t="shared" si="58"/>
        <v>1.5478451047037179E-2</v>
      </c>
      <c r="X126">
        <f t="shared" si="46"/>
        <v>0.93169986662651116</v>
      </c>
      <c r="Y126">
        <f t="shared" si="59"/>
        <v>2.0855292682808617</v>
      </c>
      <c r="Z126">
        <f t="shared" si="59"/>
        <v>4.05655835238177E-2</v>
      </c>
      <c r="AA126">
        <f t="shared" si="59"/>
        <v>4.0267670475042809E-2</v>
      </c>
      <c r="AB126">
        <f>IFERROR(GetUSSBC(C126),NA())</f>
        <v>8.7816140577197069E-2</v>
      </c>
      <c r="AC126">
        <f t="shared" si="47"/>
        <v>3.466072621824412E-4</v>
      </c>
      <c r="AD126">
        <f t="shared" si="48"/>
        <v>1.9066525104425299E-2</v>
      </c>
      <c r="AE126">
        <f t="shared" si="49"/>
        <v>1.5853640086378785E-2</v>
      </c>
      <c r="AF126">
        <f t="shared" si="50"/>
        <v>0.93169986662651116</v>
      </c>
      <c r="AG126">
        <f t="shared" si="51"/>
        <v>2.007807035579829</v>
      </c>
      <c r="AH126">
        <f t="shared" si="52"/>
        <v>4.0471217087109435E-2</v>
      </c>
      <c r="AI126">
        <f t="shared" si="53"/>
        <v>4.0124609824926993E-2</v>
      </c>
      <c r="AJ126">
        <f t="shared" si="60"/>
        <v>3.4660948274900749E-4</v>
      </c>
      <c r="AK126">
        <f t="shared" si="54"/>
        <v>-2.2205665662906708E-9</v>
      </c>
    </row>
    <row r="127" spans="1:37" x14ac:dyDescent="0.25">
      <c r="A127" s="7">
        <f>'Plumbing - Aggregate rates BC'!A119</f>
        <v>40057</v>
      </c>
      <c r="B127" s="10">
        <f>'Plumbing - Aggregate rates BC'!O119</f>
        <v>9.7615533172504834E-2</v>
      </c>
      <c r="C127" s="10">
        <f>'Plumbing - Aggregate rates BC'!P119</f>
        <v>1.8809417566044727E-2</v>
      </c>
      <c r="D127">
        <f>'Plumbing - Aggregate rates BC'!P119/'Plumbing - Aggregate rates BC'!O119</f>
        <v>0.19268877559481218</v>
      </c>
      <c r="E127">
        <f>'Plumbing - Aggregate rates BC'!Q119</f>
        <v>-3.4474044025687052E-3</v>
      </c>
      <c r="F127">
        <f>'Plumbing - Aggregate rates BC'!X119</f>
        <v>-3.470578955671242E-3</v>
      </c>
      <c r="G127">
        <f>'Plumbing - Aggregate rates BC'!T119</f>
        <v>1.8946459679035566E-2</v>
      </c>
      <c r="H127">
        <f>'Plumbing - Aggregate rates BC'!U119</f>
        <v>1.2371467772519155E-2</v>
      </c>
      <c r="I127">
        <f>'Plumbing - Aggregate rates BC'!R119</f>
        <v>0.93485137813006669</v>
      </c>
      <c r="J127">
        <f>'Plumbing - Aggregate rates BC'!S119</f>
        <v>1.5621230398069963</v>
      </c>
      <c r="K127">
        <f>'Plumbing - Aggregate rates BC'!V119</f>
        <v>3.8841620280069204E-2</v>
      </c>
      <c r="L127">
        <f>'Plumbing - Aggregate rates BC'!W119</f>
        <v>4.2289024682637913E-2</v>
      </c>
      <c r="M127">
        <f t="shared" si="37"/>
        <v>-1.6466789533391935</v>
      </c>
      <c r="N127">
        <f t="shared" si="38"/>
        <v>-3.96613818923284</v>
      </c>
      <c r="O127">
        <f t="shared" si="39"/>
        <v>-4.3923624437947035</v>
      </c>
      <c r="P127">
        <f t="shared" si="40"/>
        <v>-6.7367716199542016E-2</v>
      </c>
      <c r="Q127">
        <f t="shared" si="41"/>
        <v>0.44604581899834311</v>
      </c>
      <c r="R127">
        <f t="shared" si="42"/>
        <v>-3.2482629196405344</v>
      </c>
      <c r="S127">
        <f t="shared" si="43"/>
        <v>-3.1632276903638767</v>
      </c>
      <c r="T127">
        <f t="shared" si="44"/>
        <v>3.3935868791437618E-4</v>
      </c>
      <c r="U127">
        <f t="shared" si="45"/>
        <v>-3.470578955671242E-3</v>
      </c>
      <c r="V127">
        <f t="shared" si="58"/>
        <v>1.9095106412621153E-2</v>
      </c>
      <c r="W127">
        <f t="shared" si="58"/>
        <v>1.5797076289859664E-2</v>
      </c>
      <c r="X127">
        <f t="shared" si="46"/>
        <v>0.93485137813006669</v>
      </c>
      <c r="Y127">
        <f t="shared" si="59"/>
        <v>2.0192194441598299</v>
      </c>
      <c r="Z127">
        <f t="shared" si="59"/>
        <v>4.0485286019778827E-2</v>
      </c>
      <c r="AA127">
        <f t="shared" si="59"/>
        <v>4.0145927331864451E-2</v>
      </c>
      <c r="AB127">
        <f>IFERROR(GetUSSBC(C127),NA())</f>
        <v>7.9483667090535143E-2</v>
      </c>
      <c r="AC127">
        <f t="shared" si="47"/>
        <v>4.469086649938267E-4</v>
      </c>
      <c r="AD127">
        <f t="shared" si="48"/>
        <v>1.8672824975472718E-2</v>
      </c>
      <c r="AE127">
        <f t="shared" si="49"/>
        <v>1.6662926215336139E-2</v>
      </c>
      <c r="AF127">
        <f t="shared" si="50"/>
        <v>0.93485137813006669</v>
      </c>
      <c r="AG127">
        <f t="shared" si="51"/>
        <v>1.8553854495386695</v>
      </c>
      <c r="AH127">
        <f t="shared" si="52"/>
        <v>4.0275753237435444E-2</v>
      </c>
      <c r="AI127">
        <f t="shared" si="53"/>
        <v>3.9828844572441617E-2</v>
      </c>
      <c r="AJ127">
        <f t="shared" si="60"/>
        <v>4.4691389038801826E-4</v>
      </c>
      <c r="AK127">
        <f t="shared" si="54"/>
        <v>-5.2253941915623991E-9</v>
      </c>
    </row>
    <row r="128" spans="1:37" x14ac:dyDescent="0.25">
      <c r="A128" s="7">
        <f>'Plumbing - Aggregate rates BC'!A120</f>
        <v>40087</v>
      </c>
      <c r="B128" s="10">
        <f>'Plumbing - Aggregate rates BC'!O120</f>
        <v>0.10025223960161746</v>
      </c>
      <c r="C128" s="10">
        <f>'Plumbing - Aggregate rates BC'!P120</f>
        <v>1.819118940060031E-2</v>
      </c>
      <c r="D128">
        <f>'Plumbing - Aggregate rates BC'!P120/'Plumbing - Aggregate rates BC'!O120</f>
        <v>0.18145419466825374</v>
      </c>
      <c r="E128">
        <f>'Plumbing - Aggregate rates BC'!Q120</f>
        <v>2.2758750739659399E-4</v>
      </c>
      <c r="F128">
        <f>'Plumbing - Aggregate rates BC'!X120</f>
        <v>-1.2394163213835345E-3</v>
      </c>
      <c r="G128">
        <f>'Plumbing - Aggregate rates BC'!T120</f>
        <v>1.7601828119692429E-2</v>
      </c>
      <c r="H128">
        <f>'Plumbing - Aggregate rates BC'!U120</f>
        <v>1.2761325386777012E-2</v>
      </c>
      <c r="I128">
        <f>'Plumbing - Aggregate rates BC'!R120</f>
        <v>0.93591809307736218</v>
      </c>
      <c r="J128">
        <f>'Plumbing - Aggregate rates BC'!S120</f>
        <v>1.5533333333333332</v>
      </c>
      <c r="K128">
        <f>'Plumbing - Aggregate rates BC'!V120</f>
        <v>4.1602996352097382E-2</v>
      </c>
      <c r="L128">
        <f>'Plumbing - Aggregate rates BC'!W120</f>
        <v>4.1375408844700791E-2</v>
      </c>
      <c r="M128">
        <f t="shared" si="37"/>
        <v>-1.7067520281019533</v>
      </c>
      <c r="N128">
        <f t="shared" si="38"/>
        <v>-4.0397525118951219</v>
      </c>
      <c r="O128">
        <f t="shared" si="39"/>
        <v>-4.361336136022584</v>
      </c>
      <c r="P128">
        <f t="shared" si="40"/>
        <v>-6.6227313729521134E-2</v>
      </c>
      <c r="Q128">
        <f t="shared" si="41"/>
        <v>0.44040315946944475</v>
      </c>
      <c r="R128">
        <f t="shared" si="42"/>
        <v>-3.1795830866141408</v>
      </c>
      <c r="S128">
        <f t="shared" si="43"/>
        <v>-3.1850685638908116</v>
      </c>
      <c r="T128">
        <f t="shared" si="44"/>
        <v>3.0764640653193481E-4</v>
      </c>
      <c r="U128">
        <f t="shared" si="45"/>
        <v>-1.2394163213835345E-3</v>
      </c>
      <c r="V128">
        <f t="shared" si="58"/>
        <v>1.9220353883618424E-2</v>
      </c>
      <c r="W128">
        <f t="shared" si="58"/>
        <v>1.55525529687775E-2</v>
      </c>
      <c r="X128">
        <f t="shared" si="46"/>
        <v>0.93591809307736218</v>
      </c>
      <c r="Y128">
        <f t="shared" si="59"/>
        <v>2.069793943091665</v>
      </c>
      <c r="Z128">
        <f t="shared" si="59"/>
        <v>4.0546748104527804E-2</v>
      </c>
      <c r="AA128">
        <f t="shared" si="59"/>
        <v>4.0239101697995869E-2</v>
      </c>
      <c r="AB128">
        <f>IFERROR(GetUSSBC(C128),NA())</f>
        <v>8.2395364567637464E-2</v>
      </c>
      <c r="AC128">
        <f t="shared" si="47"/>
        <v>4.1074560821065947E-4</v>
      </c>
      <c r="AD128">
        <f t="shared" si="48"/>
        <v>1.881438615122932E-2</v>
      </c>
      <c r="AE128">
        <f t="shared" si="49"/>
        <v>1.6365323344848987E-2</v>
      </c>
      <c r="AF128">
        <f t="shared" si="50"/>
        <v>0.93591809307736218</v>
      </c>
      <c r="AG128">
        <f t="shared" si="51"/>
        <v>1.9091735721564906</v>
      </c>
      <c r="AH128">
        <f t="shared" si="52"/>
        <v>4.0346396625749847E-2</v>
      </c>
      <c r="AI128">
        <f t="shared" si="53"/>
        <v>3.9935651017539188E-2</v>
      </c>
      <c r="AJ128">
        <f t="shared" si="60"/>
        <v>4.1074961762697882E-4</v>
      </c>
      <c r="AK128">
        <f t="shared" si="54"/>
        <v>-4.0094163193497845E-9</v>
      </c>
    </row>
    <row r="129" spans="1:37" x14ac:dyDescent="0.25">
      <c r="A129" s="7">
        <f>'Plumbing - Aggregate rates BC'!A121</f>
        <v>40118</v>
      </c>
      <c r="B129" s="10">
        <f>'Plumbing - Aggregate rates BC'!O121</f>
        <v>9.8983319682254892E-2</v>
      </c>
      <c r="C129" s="10">
        <f>'Plumbing - Aggregate rates BC'!P121</f>
        <v>1.8137425880711544E-2</v>
      </c>
      <c r="D129">
        <f>'Plumbing - Aggregate rates BC'!P121/'Plumbing - Aggregate rates BC'!O121</f>
        <v>0.18323719530658567</v>
      </c>
      <c r="E129">
        <f>'Plumbing - Aggregate rates BC'!Q121</f>
        <v>7.8012247922923901E-5</v>
      </c>
      <c r="F129">
        <f>'Plumbing - Aggregate rates BC'!X121</f>
        <v>1.7918945672357857E-3</v>
      </c>
      <c r="G129">
        <f>'Plumbing - Aggregate rates BC'!T121</f>
        <v>1.6526372692872035E-2</v>
      </c>
      <c r="H129">
        <f>'Plumbing - Aggregate rates BC'!U121</f>
        <v>1.3638118773650475E-2</v>
      </c>
      <c r="I129">
        <f>'Plumbing - Aggregate rates BC'!R121</f>
        <v>0.9342241012358683</v>
      </c>
      <c r="J129">
        <f>'Plumbing - Aggregate rates BC'!S121</f>
        <v>1.6521739130434783</v>
      </c>
      <c r="K129">
        <f>'Plumbing - Aggregate rates BC'!V121</f>
        <v>4.0858914849631389E-2</v>
      </c>
      <c r="L129">
        <f>'Plumbing - Aggregate rates BC'!W121</f>
        <v>4.0780902601708469E-2</v>
      </c>
      <c r="M129">
        <f t="shared" si="37"/>
        <v>-1.6969738162006567</v>
      </c>
      <c r="N129">
        <f t="shared" si="38"/>
        <v>-4.1027978290469891</v>
      </c>
      <c r="O129">
        <f t="shared" si="39"/>
        <v>-4.2948865558989802</v>
      </c>
      <c r="P129">
        <f t="shared" si="40"/>
        <v>-6.8038932450222106E-2</v>
      </c>
      <c r="Q129">
        <f t="shared" si="41"/>
        <v>0.5020919437972361</v>
      </c>
      <c r="R129">
        <f t="shared" si="42"/>
        <v>-3.1976302477125449</v>
      </c>
      <c r="S129">
        <f t="shared" si="43"/>
        <v>-3.1995413806401491</v>
      </c>
      <c r="T129">
        <f t="shared" si="44"/>
        <v>3.128166440725666E-4</v>
      </c>
      <c r="U129">
        <f t="shared" si="45"/>
        <v>1.7918945672357857E-3</v>
      </c>
      <c r="V129">
        <f t="shared" si="58"/>
        <v>1.9199911272599235E-2</v>
      </c>
      <c r="W129">
        <f t="shared" si="58"/>
        <v>1.55920950442546E-2</v>
      </c>
      <c r="X129">
        <f t="shared" si="46"/>
        <v>0.9342241012358683</v>
      </c>
      <c r="Y129">
        <f t="shared" si="59"/>
        <v>2.0614763473301094</v>
      </c>
      <c r="Z129">
        <f t="shared" si="59"/>
        <v>4.053673744663526E-2</v>
      </c>
      <c r="AA129">
        <f t="shared" si="59"/>
        <v>4.0223920802562693E-2</v>
      </c>
      <c r="AB129">
        <f>IFERROR(GetUSSBC(C129),NA())</f>
        <v>8.2659341916441906E-2</v>
      </c>
      <c r="AC129">
        <f t="shared" si="47"/>
        <v>4.0752858207888237E-4</v>
      </c>
      <c r="AD129">
        <f t="shared" si="48"/>
        <v>1.882700030523279E-2</v>
      </c>
      <c r="AE129">
        <f t="shared" si="49"/>
        <v>1.6339171633914781E-2</v>
      </c>
      <c r="AF129">
        <f t="shared" si="50"/>
        <v>0.9342241012358683</v>
      </c>
      <c r="AG129">
        <f t="shared" si="51"/>
        <v>1.9140215150872926</v>
      </c>
      <c r="AH129">
        <f t="shared" si="52"/>
        <v>4.0352671647242717E-2</v>
      </c>
      <c r="AI129">
        <f t="shared" si="53"/>
        <v>3.9945143065163835E-2</v>
      </c>
      <c r="AJ129">
        <f t="shared" si="60"/>
        <v>4.075324968568797E-4</v>
      </c>
      <c r="AK129">
        <f t="shared" si="54"/>
        <v>-3.9147779973226424E-9</v>
      </c>
    </row>
    <row r="130" spans="1:37" x14ac:dyDescent="0.25">
      <c r="A130" s="7">
        <f>'Plumbing - Aggregate rates BC'!A122</f>
        <v>40148</v>
      </c>
      <c r="B130" s="10">
        <f>'Plumbing - Aggregate rates BC'!O122</f>
        <v>9.8790269903064817E-2</v>
      </c>
      <c r="C130" s="10">
        <f>'Plumbing - Aggregate rates BC'!P122</f>
        <v>1.8459062929313628E-2</v>
      </c>
      <c r="D130">
        <f>'Plumbing - Aggregate rates BC'!P122/'Plumbing - Aggregate rates BC'!O122</f>
        <v>0.18685102234689779</v>
      </c>
      <c r="E130">
        <f>'Plumbing - Aggregate rates BC'!Q122</f>
        <v>-4.8233810471027209E-3</v>
      </c>
      <c r="F130">
        <f>'Plumbing - Aggregate rates BC'!X122</f>
        <v>-3.3764528487017246E-3</v>
      </c>
      <c r="G130">
        <f>'Plumbing - Aggregate rates BC'!T122</f>
        <v>1.7336972911946427E-2</v>
      </c>
      <c r="H130">
        <f>'Plumbing - Aggregate rates BC'!U122</f>
        <v>1.3060725802086314E-2</v>
      </c>
      <c r="I130">
        <f>'Plumbing - Aggregate rates BC'!R122</f>
        <v>0.9373115505044648</v>
      </c>
      <c r="J130">
        <f>'Plumbing - Aggregate rates BC'!S122</f>
        <v>1.5752467105263157</v>
      </c>
      <c r="K130">
        <f>'Plumbing - Aggregate rates BC'!V122</f>
        <v>3.9555624894366655E-2</v>
      </c>
      <c r="L130">
        <f>'Plumbing - Aggregate rates BC'!W122</f>
        <v>4.4379005941469374E-2</v>
      </c>
      <c r="M130">
        <f t="shared" si="37"/>
        <v>-1.6774436515810112</v>
      </c>
      <c r="N130">
        <f t="shared" si="38"/>
        <v>-4.0549138954214117</v>
      </c>
      <c r="O130">
        <f t="shared" si="39"/>
        <v>-4.3381455822457173</v>
      </c>
      <c r="P130">
        <f t="shared" si="40"/>
        <v>-6.4739554138588437E-2</v>
      </c>
      <c r="Q130">
        <f t="shared" si="41"/>
        <v>0.45441190161459133</v>
      </c>
      <c r="R130">
        <f t="shared" si="42"/>
        <v>-3.2300473725203909</v>
      </c>
      <c r="S130">
        <f t="shared" si="43"/>
        <v>-3.1149887605237381</v>
      </c>
      <c r="T130">
        <f t="shared" si="44"/>
        <v>3.2313349086081355E-4</v>
      </c>
      <c r="U130">
        <f t="shared" si="45"/>
        <v>-3.3764528487017246E-3</v>
      </c>
      <c r="V130">
        <f t="shared" si="58"/>
        <v>1.9159146007638676E-2</v>
      </c>
      <c r="W130">
        <f t="shared" si="58"/>
        <v>1.5671374190512205E-2</v>
      </c>
      <c r="X130">
        <f t="shared" si="46"/>
        <v>0.9373115505044648</v>
      </c>
      <c r="Y130">
        <f t="shared" si="59"/>
        <v>2.044963408921554</v>
      </c>
      <c r="Z130">
        <f t="shared" si="59"/>
        <v>4.0516750411717165E-2</v>
      </c>
      <c r="AA130">
        <f t="shared" si="59"/>
        <v>4.0193616920856351E-2</v>
      </c>
      <c r="AB130">
        <f>IFERROR(GetUSSBC(C130),NA())</f>
        <v>8.1106340661644918E-2</v>
      </c>
      <c r="AC130">
        <f t="shared" si="47"/>
        <v>4.2659969731338038E-4</v>
      </c>
      <c r="AD130">
        <f t="shared" si="48"/>
        <v>1.875227149242906E-2</v>
      </c>
      <c r="AE130">
        <f t="shared" si="49"/>
        <v>1.6494970008313899E-2</v>
      </c>
      <c r="AF130">
        <f t="shared" si="50"/>
        <v>0.9373115505044648</v>
      </c>
      <c r="AG130">
        <f t="shared" si="51"/>
        <v>1.8854329680696587</v>
      </c>
      <c r="AH130">
        <f t="shared" si="52"/>
        <v>4.0315449932811755E-2</v>
      </c>
      <c r="AI130">
        <f t="shared" si="53"/>
        <v>3.9888850235498374E-2</v>
      </c>
      <c r="AJ130">
        <f t="shared" si="60"/>
        <v>4.2660423360738362E-4</v>
      </c>
      <c r="AK130">
        <f t="shared" si="54"/>
        <v>-4.536294003246958E-9</v>
      </c>
    </row>
    <row r="131" spans="1:37" x14ac:dyDescent="0.25">
      <c r="A131" s="7">
        <f>'Plumbing - Aggregate rates BC'!A123</f>
        <v>40179</v>
      </c>
      <c r="B131" s="10">
        <f>'Plumbing - Aggregate rates BC'!O123</f>
        <v>9.7443516907457006E-2</v>
      </c>
      <c r="C131" s="10">
        <f>'Plumbing - Aggregate rates BC'!P123</f>
        <v>2.0665570765186693E-2</v>
      </c>
      <c r="D131">
        <f>'Plumbing - Aggregate rates BC'!P123/'Plumbing - Aggregate rates BC'!O123</f>
        <v>0.21207743132683698</v>
      </c>
      <c r="E131">
        <f>'Plumbing - Aggregate rates BC'!Q123</f>
        <v>2.3580592062289341E-3</v>
      </c>
      <c r="F131">
        <f>'Plumbing - Aggregate rates BC'!X123</f>
        <v>4.145888901774324E-3</v>
      </c>
      <c r="G131">
        <f>'Plumbing - Aggregate rates BC'!T123</f>
        <v>1.6785402114805961E-2</v>
      </c>
      <c r="H131">
        <f>'Plumbing - Aggregate rates BC'!U123</f>
        <v>1.3149854191322643E-2</v>
      </c>
      <c r="I131">
        <f>'Plumbing - Aggregate rates BC'!R123</f>
        <v>0.93342238267148014</v>
      </c>
      <c r="J131">
        <f>'Plumbing - Aggregate rates BC'!S123</f>
        <v>1.4090909090909092</v>
      </c>
      <c r="K131">
        <f>'Plumbing - Aggregate rates BC'!V123</f>
        <v>4.4554908159799338E-2</v>
      </c>
      <c r="L131">
        <f>'Plumbing - Aggregate rates BC'!W123</f>
        <v>4.2196848953570405E-2</v>
      </c>
      <c r="M131">
        <f t="shared" si="37"/>
        <v>-1.5508038288870647</v>
      </c>
      <c r="N131">
        <f t="shared" si="38"/>
        <v>-4.0872456920419857</v>
      </c>
      <c r="O131">
        <f t="shared" si="39"/>
        <v>-4.3313446085321834</v>
      </c>
      <c r="P131">
        <f t="shared" si="40"/>
        <v>-6.8897466033039215E-2</v>
      </c>
      <c r="Q131">
        <f t="shared" si="41"/>
        <v>0.34294475112683043</v>
      </c>
      <c r="R131">
        <f t="shared" si="42"/>
        <v>-3.1110329591966663</v>
      </c>
      <c r="S131">
        <f t="shared" si="43"/>
        <v>-3.1654097300747384</v>
      </c>
      <c r="T131">
        <f t="shared" si="44"/>
        <v>3.8971691043864637E-4</v>
      </c>
      <c r="U131">
        <f t="shared" si="45"/>
        <v>4.145888901774324E-3</v>
      </c>
      <c r="V131">
        <f t="shared" ref="V131:W150" si="61">EXP(V$1+0.5*(V$6^2))*($D131^V$3)</f>
        <v>1.8896903117755368E-2</v>
      </c>
      <c r="W131">
        <f t="shared" si="61"/>
        <v>1.6195318305861899E-2</v>
      </c>
      <c r="X131">
        <f t="shared" si="46"/>
        <v>0.93342238267148014</v>
      </c>
      <c r="Y131">
        <f t="shared" ref="Y131:AA150" si="62">EXP(Y$1+0.5*(Y$6^2))*($D131^Y$3)</f>
        <v>1.9410513087565933</v>
      </c>
      <c r="Z131">
        <f t="shared" si="62"/>
        <v>4.0387387011043246E-2</v>
      </c>
      <c r="AA131">
        <f t="shared" si="62"/>
        <v>3.99976701006046E-2</v>
      </c>
      <c r="AB131">
        <f>IFERROR(GetUSSBC(C131),NA())</f>
        <v>7.1921761706471438E-2</v>
      </c>
      <c r="AC131">
        <f t="shared" si="47"/>
        <v>5.471871917104576E-4</v>
      </c>
      <c r="AD131">
        <f t="shared" si="48"/>
        <v>1.8282552462054669E-2</v>
      </c>
      <c r="AE131">
        <f t="shared" si="49"/>
        <v>1.7524273515664216E-2</v>
      </c>
      <c r="AF131">
        <f t="shared" si="50"/>
        <v>0.93342238267148014</v>
      </c>
      <c r="AG131">
        <f t="shared" si="51"/>
        <v>1.7128674431837878</v>
      </c>
      <c r="AH131">
        <f t="shared" si="52"/>
        <v>4.0078842008767941E-2</v>
      </c>
      <c r="AI131">
        <f t="shared" si="53"/>
        <v>3.9531654817057484E-2</v>
      </c>
      <c r="AJ131">
        <f t="shared" si="60"/>
        <v>5.4719650862557201E-4</v>
      </c>
      <c r="AK131">
        <f t="shared" si="54"/>
        <v>-9.3169151144101292E-9</v>
      </c>
    </row>
    <row r="132" spans="1:37" x14ac:dyDescent="0.25">
      <c r="A132" s="7">
        <f>'Plumbing - Aggregate rates BC'!A124</f>
        <v>40210</v>
      </c>
      <c r="B132" s="10">
        <f>'Plumbing - Aggregate rates BC'!O124</f>
        <v>9.7843907770780197E-2</v>
      </c>
      <c r="C132" s="10">
        <f>'Plumbing - Aggregate rates BC'!P124</f>
        <v>1.9504608731934908E-2</v>
      </c>
      <c r="D132">
        <f>'Plumbing - Aggregate rates BC'!P124/'Plumbing - Aggregate rates BC'!O124</f>
        <v>0.19934413062925216</v>
      </c>
      <c r="E132">
        <f>'Plumbing - Aggregate rates BC'!Q124</f>
        <v>1.635679980189374E-3</v>
      </c>
      <c r="F132">
        <f>'Plumbing - Aggregate rates BC'!X124</f>
        <v>1.4440433212996391E-3</v>
      </c>
      <c r="G132">
        <f>'Plumbing - Aggregate rates BC'!T124</f>
        <v>1.641855714772059E-2</v>
      </c>
      <c r="H132">
        <f>'Plumbing - Aggregate rates BC'!U124</f>
        <v>1.3772399492432917E-2</v>
      </c>
      <c r="I132">
        <f>'Plumbing - Aggregate rates BC'!R124</f>
        <v>0.93205927955864853</v>
      </c>
      <c r="J132">
        <f>'Plumbing - Aggregate rates BC'!S124</f>
        <v>1.4908595877090627</v>
      </c>
      <c r="K132">
        <f>'Plumbing - Aggregate rates BC'!V124</f>
        <v>4.3068561709448498E-2</v>
      </c>
      <c r="L132">
        <f>'Plumbing - Aggregate rates BC'!W124</f>
        <v>4.1432881729259123E-2</v>
      </c>
      <c r="M132">
        <f t="shared" si="37"/>
        <v>-1.6127226481302139</v>
      </c>
      <c r="N132">
        <f t="shared" si="38"/>
        <v>-4.1093430504557853</v>
      </c>
      <c r="O132">
        <f t="shared" si="39"/>
        <v>-4.2850887263435835</v>
      </c>
      <c r="P132">
        <f t="shared" si="40"/>
        <v>-7.0358861642576029E-2</v>
      </c>
      <c r="Q132">
        <f t="shared" si="41"/>
        <v>0.39935285811466564</v>
      </c>
      <c r="R132">
        <f t="shared" si="42"/>
        <v>-3.1449619747284547</v>
      </c>
      <c r="S132">
        <f t="shared" si="43"/>
        <v>-3.1836804687281597</v>
      </c>
      <c r="T132">
        <f t="shared" si="44"/>
        <v>3.5722980471666888E-4</v>
      </c>
      <c r="U132">
        <f t="shared" si="45"/>
        <v>1.4440433212996391E-3</v>
      </c>
      <c r="V132">
        <f t="shared" si="61"/>
        <v>1.902467167491774E-2</v>
      </c>
      <c r="W132">
        <f t="shared" si="61"/>
        <v>1.593698996393322E-2</v>
      </c>
      <c r="X132">
        <f t="shared" si="46"/>
        <v>0.93205927955864853</v>
      </c>
      <c r="Y132">
        <f t="shared" si="62"/>
        <v>1.9911808382578222</v>
      </c>
      <c r="Z132">
        <f t="shared" si="62"/>
        <v>4.0450585800505624E-2</v>
      </c>
      <c r="AA132">
        <f t="shared" si="62"/>
        <v>4.0093355995788955E-2</v>
      </c>
      <c r="AB132">
        <f>IFERROR(GetUSSBC(C132),NA())</f>
        <v>7.6459947749972321E-2</v>
      </c>
      <c r="AC132">
        <f t="shared" si="47"/>
        <v>4.8584902384436746E-4</v>
      </c>
      <c r="AD132">
        <f t="shared" si="48"/>
        <v>1.8520877299496454E-2</v>
      </c>
      <c r="AE132">
        <f t="shared" si="49"/>
        <v>1.6990983019102606E-2</v>
      </c>
      <c r="AF132">
        <f t="shared" si="50"/>
        <v>0.93205927955864853</v>
      </c>
      <c r="AG132">
        <f t="shared" si="51"/>
        <v>1.7989003722274535</v>
      </c>
      <c r="AH132">
        <f t="shared" si="52"/>
        <v>4.019946751230663E-2</v>
      </c>
      <c r="AI132">
        <f t="shared" si="53"/>
        <v>3.9713618488462263E-2</v>
      </c>
      <c r="AJ132">
        <f t="shared" si="60"/>
        <v>4.8585570410511193E-4</v>
      </c>
      <c r="AK132">
        <f t="shared" si="54"/>
        <v>-6.6802607444761512E-9</v>
      </c>
    </row>
    <row r="133" spans="1:37" x14ac:dyDescent="0.25">
      <c r="A133" s="7">
        <f>'Plumbing - Aggregate rates BC'!A125</f>
        <v>40238</v>
      </c>
      <c r="B133" s="10">
        <f>'Plumbing - Aggregate rates BC'!O125</f>
        <v>9.8256735340728998E-2</v>
      </c>
      <c r="C133" s="10">
        <f>'Plumbing - Aggregate rates BC'!P125</f>
        <v>2.0204084722411472E-2</v>
      </c>
      <c r="D133">
        <f>'Plumbing - Aggregate rates BC'!P125/'Plumbing - Aggregate rates BC'!O125</f>
        <v>0.20562544290067158</v>
      </c>
      <c r="E133">
        <f>'Plumbing - Aggregate rates BC'!Q125</f>
        <v>1.6915630042158955E-3</v>
      </c>
      <c r="F133">
        <f>'Plumbing - Aggregate rates BC'!X125</f>
        <v>-1.2980925251505427E-4</v>
      </c>
      <c r="G133">
        <f>'Plumbing - Aggregate rates BC'!T125</f>
        <v>1.6927676867568547E-2</v>
      </c>
      <c r="H133">
        <f>'Plumbing - Aggregate rates BC'!U125</f>
        <v>1.4022699002572759E-2</v>
      </c>
      <c r="I133">
        <f>'Plumbing - Aggregate rates BC'!R125</f>
        <v>0.93227260940966317</v>
      </c>
      <c r="J133">
        <f>'Plumbing - Aggregate rates BC'!S125</f>
        <v>1.590108654926939</v>
      </c>
      <c r="K133">
        <f>'Plumbing - Aggregate rates BC'!V125</f>
        <v>4.4676781345963673E-2</v>
      </c>
      <c r="L133">
        <f>'Plumbing - Aggregate rates BC'!W125</f>
        <v>4.2985218341747775E-2</v>
      </c>
      <c r="M133">
        <f t="shared" si="37"/>
        <v>-1.5816990035405818</v>
      </c>
      <c r="N133">
        <f t="shared" si="38"/>
        <v>-4.078805312124512</v>
      </c>
      <c r="O133">
        <f t="shared" si="39"/>
        <v>-4.2670779050210275</v>
      </c>
      <c r="P133">
        <f t="shared" si="40"/>
        <v>-7.0130007699554367E-2</v>
      </c>
      <c r="Q133">
        <f t="shared" si="41"/>
        <v>0.46380235032934963</v>
      </c>
      <c r="R133">
        <f t="shared" si="42"/>
        <v>-3.1083013452908608</v>
      </c>
      <c r="S133">
        <f t="shared" si="43"/>
        <v>-3.1468989818816517</v>
      </c>
      <c r="T133">
        <f t="shared" si="44"/>
        <v>3.7352328701436427E-4</v>
      </c>
      <c r="U133">
        <f t="shared" si="45"/>
        <v>-1.2980925251505427E-4</v>
      </c>
      <c r="V133">
        <f t="shared" si="61"/>
        <v>1.8960547226709125E-2</v>
      </c>
      <c r="W133">
        <f t="shared" si="61"/>
        <v>1.6065902908302038E-2</v>
      </c>
      <c r="X133">
        <f t="shared" si="46"/>
        <v>0.93227260940966317</v>
      </c>
      <c r="Y133">
        <f t="shared" si="62"/>
        <v>1.9659042970451726</v>
      </c>
      <c r="Z133">
        <f t="shared" si="62"/>
        <v>4.0418908490877883E-2</v>
      </c>
      <c r="AA133">
        <f t="shared" si="62"/>
        <v>4.0045385203863519E-2</v>
      </c>
      <c r="AB133">
        <f>IFERROR(GetUSSBC(C133),NA())</f>
        <v>7.365507893264292E-2</v>
      </c>
      <c r="AC133">
        <f t="shared" si="47"/>
        <v>5.2332879988656322E-4</v>
      </c>
      <c r="AD133">
        <f t="shared" si="48"/>
        <v>1.8375104115418695E-2</v>
      </c>
      <c r="AE133">
        <f t="shared" si="49"/>
        <v>1.7314390707699811E-2</v>
      </c>
      <c r="AF133">
        <f t="shared" si="50"/>
        <v>0.93227260940966317</v>
      </c>
      <c r="AG133">
        <f t="shared" si="51"/>
        <v>1.7459096086145691</v>
      </c>
      <c r="AH133">
        <f t="shared" si="52"/>
        <v>4.0125828626112393E-2</v>
      </c>
      <c r="AI133">
        <f t="shared" si="53"/>
        <v>3.960249982622583E-2</v>
      </c>
      <c r="AJ133">
        <f t="shared" si="60"/>
        <v>5.2333704505201986E-4</v>
      </c>
      <c r="AK133">
        <f t="shared" si="54"/>
        <v>-8.245165456638448E-9</v>
      </c>
    </row>
    <row r="134" spans="1:37" x14ac:dyDescent="0.25">
      <c r="A134" s="7">
        <f>'Plumbing - Aggregate rates BC'!A126</f>
        <v>40269</v>
      </c>
      <c r="B134" s="10">
        <f>'Plumbing - Aggregate rates BC'!O126</f>
        <v>9.850058565816977E-2</v>
      </c>
      <c r="C134" s="10">
        <f>'Plumbing - Aggregate rates BC'!P126</f>
        <v>2.3840890100045919E-2</v>
      </c>
      <c r="D134">
        <f>'Plumbing - Aggregate rates BC'!P126/'Plumbing - Aggregate rates BC'!O126</f>
        <v>0.24203805429930988</v>
      </c>
      <c r="E134">
        <f>'Plumbing - Aggregate rates BC'!Q126</f>
        <v>3.65669896859006E-3</v>
      </c>
      <c r="F134">
        <f>'Plumbing - Aggregate rates BC'!X126</f>
        <v>1.6638335878302458E-3</v>
      </c>
      <c r="G134">
        <f>'Plumbing - Aggregate rates BC'!T126</f>
        <v>1.5438953667715466E-2</v>
      </c>
      <c r="H134">
        <f>'Plumbing - Aggregate rates BC'!U126</f>
        <v>1.4451847738910482E-2</v>
      </c>
      <c r="I134">
        <f>'Plumbing - Aggregate rates BC'!R126</f>
        <v>0.93084289262486897</v>
      </c>
      <c r="J134">
        <f>'Plumbing - Aggregate rates BC'!S126</f>
        <v>1.2942848121250394</v>
      </c>
      <c r="K134">
        <f>'Plumbing - Aggregate rates BC'!V126</f>
        <v>4.4425969707204284E-2</v>
      </c>
      <c r="L134">
        <f>'Plumbing - Aggregate rates BC'!W126</f>
        <v>4.0769270738614222E-2</v>
      </c>
      <c r="M134">
        <f t="shared" si="37"/>
        <v>-1.4186603160171036</v>
      </c>
      <c r="N134">
        <f t="shared" si="38"/>
        <v>-4.1708615043168455</v>
      </c>
      <c r="O134">
        <f t="shared" si="39"/>
        <v>-4.2369330013936439</v>
      </c>
      <c r="P134">
        <f t="shared" si="40"/>
        <v>-7.1664767153676048E-2</v>
      </c>
      <c r="Q134">
        <f t="shared" si="41"/>
        <v>0.25795827396569776</v>
      </c>
      <c r="R134">
        <f t="shared" si="42"/>
        <v>-3.1139310772178188</v>
      </c>
      <c r="S134">
        <f t="shared" si="43"/>
        <v>-3.1998266495168832</v>
      </c>
      <c r="T134">
        <f t="shared" si="44"/>
        <v>4.586159792749761E-4</v>
      </c>
      <c r="U134">
        <f t="shared" si="45"/>
        <v>1.6638335878302458E-3</v>
      </c>
      <c r="V134">
        <f t="shared" si="61"/>
        <v>1.862708941160977E-2</v>
      </c>
      <c r="W134">
        <f t="shared" si="61"/>
        <v>1.676071728364413E-2</v>
      </c>
      <c r="X134">
        <f t="shared" si="46"/>
        <v>0.93084289262486897</v>
      </c>
      <c r="Y134">
        <f t="shared" si="62"/>
        <v>1.8382484065970213</v>
      </c>
      <c r="Z134">
        <f t="shared" si="62"/>
        <v>4.0252841886593525E-2</v>
      </c>
      <c r="AA134">
        <f t="shared" si="62"/>
        <v>3.9794225907318549E-2</v>
      </c>
      <c r="AB134">
        <f>IFERROR(GetUSSBC(C134),NA())</f>
        <v>6.2011626120656721E-2</v>
      </c>
      <c r="AC134">
        <f t="shared" si="47"/>
        <v>6.9528815580378878E-4</v>
      </c>
      <c r="AD134">
        <f t="shared" si="48"/>
        <v>1.7712261079450894E-2</v>
      </c>
      <c r="AE134">
        <f t="shared" si="49"/>
        <v>1.8900808020967479E-2</v>
      </c>
      <c r="AF134">
        <f t="shared" si="50"/>
        <v>0.93084289262486897</v>
      </c>
      <c r="AG134">
        <f t="shared" si="51"/>
        <v>1.5193111229008294</v>
      </c>
      <c r="AH134">
        <f t="shared" si="52"/>
        <v>3.9785214461707241E-2</v>
      </c>
      <c r="AI134">
        <f t="shared" si="53"/>
        <v>3.9089926305903452E-2</v>
      </c>
      <c r="AJ134">
        <f t="shared" si="60"/>
        <v>6.9530545534468721E-4</v>
      </c>
      <c r="AK134">
        <f t="shared" si="54"/>
        <v>-1.7299540898429479E-8</v>
      </c>
    </row>
    <row r="135" spans="1:37" x14ac:dyDescent="0.25">
      <c r="A135" s="7">
        <f>'Plumbing - Aggregate rates BC'!A127</f>
        <v>40299</v>
      </c>
      <c r="B135" s="10">
        <f>'Plumbing - Aggregate rates BC'!O127</f>
        <v>9.646210509934118E-2</v>
      </c>
      <c r="C135" s="10">
        <f>'Plumbing - Aggregate rates BC'!P127</f>
        <v>2.1370958648736008E-2</v>
      </c>
      <c r="D135">
        <f>'Plumbing - Aggregate rates BC'!P127/'Plumbing - Aggregate rates BC'!O127</f>
        <v>0.22154771168146495</v>
      </c>
      <c r="E135">
        <f>'Plumbing - Aggregate rates BC'!Q127</f>
        <v>-2.012593268490296E-3</v>
      </c>
      <c r="F135">
        <f>'Plumbing - Aggregate rates BC'!X127</f>
        <v>-3.4600089012677125E-3</v>
      </c>
      <c r="G135">
        <f>'Plumbing - Aggregate rates BC'!T127</f>
        <v>1.6537622515131963E-2</v>
      </c>
      <c r="H135">
        <f>'Plumbing - Aggregate rates BC'!U127</f>
        <v>1.3695578701570036E-2</v>
      </c>
      <c r="I135">
        <f>'Plumbing - Aggregate rates BC'!R127</f>
        <v>0.93431893210851158</v>
      </c>
      <c r="J135">
        <f>'Plumbing - Aggregate rates BC'!S127</f>
        <v>1.5539922616953923</v>
      </c>
      <c r="K135">
        <f>'Plumbing - Aggregate rates BC'!V127</f>
        <v>4.1753221119933737E-2</v>
      </c>
      <c r="L135">
        <f>'Plumbing - Aggregate rates BC'!W127</f>
        <v>4.3765814388424029E-2</v>
      </c>
      <c r="M135">
        <f t="shared" si="37"/>
        <v>-1.5071173100676374</v>
      </c>
      <c r="N135">
        <f t="shared" si="38"/>
        <v>-4.1021173412460881</v>
      </c>
      <c r="O135">
        <f t="shared" si="39"/>
        <v>-4.2906822207473105</v>
      </c>
      <c r="P135">
        <f t="shared" si="40"/>
        <v>-6.7937429973658883E-2</v>
      </c>
      <c r="Q135">
        <f t="shared" si="41"/>
        <v>0.44082727232906277</v>
      </c>
      <c r="R135">
        <f t="shared" si="42"/>
        <v>-3.1759786780881161</v>
      </c>
      <c r="S135">
        <f t="shared" si="43"/>
        <v>-3.1289022597582759</v>
      </c>
      <c r="T135">
        <f t="shared" si="44"/>
        <v>4.1256001570180723E-4</v>
      </c>
      <c r="U135">
        <f t="shared" si="45"/>
        <v>-3.4600089012677125E-3</v>
      </c>
      <c r="V135">
        <f t="shared" si="61"/>
        <v>1.8807273264967575E-2</v>
      </c>
      <c r="W135">
        <f t="shared" si="61"/>
        <v>1.6380096003673156E-2</v>
      </c>
      <c r="X135">
        <f t="shared" si="46"/>
        <v>0.93431893210851158</v>
      </c>
      <c r="Y135">
        <f t="shared" si="62"/>
        <v>1.9064438941889585</v>
      </c>
      <c r="Z135">
        <f t="shared" si="62"/>
        <v>4.0342856833423986E-2</v>
      </c>
      <c r="AA135">
        <f t="shared" si="62"/>
        <v>3.9930296817722179E-2</v>
      </c>
      <c r="AB135">
        <f>IFERROR(GetUSSBC(C135),NA())</f>
        <v>6.9434771891683317E-2</v>
      </c>
      <c r="AC135">
        <f t="shared" si="47"/>
        <v>5.8240960380102902E-4</v>
      </c>
      <c r="AD135">
        <f t="shared" si="48"/>
        <v>1.81462625522733E-2</v>
      </c>
      <c r="AE135">
        <f t="shared" si="49"/>
        <v>1.7839972929996381E-2</v>
      </c>
      <c r="AF135">
        <f t="shared" si="50"/>
        <v>0.93431893210851158</v>
      </c>
      <c r="AG135">
        <f t="shared" si="51"/>
        <v>1.6650507497451841</v>
      </c>
      <c r="AH135">
        <f t="shared" si="52"/>
        <v>4.000931668016592E-2</v>
      </c>
      <c r="AI135">
        <f t="shared" si="53"/>
        <v>3.9426907076364891E-2</v>
      </c>
      <c r="AJ135">
        <f t="shared" si="60"/>
        <v>5.8242062311916222E-4</v>
      </c>
      <c r="AK135">
        <f t="shared" si="54"/>
        <v>-1.1019318133203941E-8</v>
      </c>
    </row>
    <row r="136" spans="1:37" x14ac:dyDescent="0.25">
      <c r="A136" s="7">
        <f>'Plumbing - Aggregate rates BC'!A128</f>
        <v>40330</v>
      </c>
      <c r="B136" s="10">
        <f>'Plumbing - Aggregate rates BC'!O128</f>
        <v>9.4478503651060169E-2</v>
      </c>
      <c r="C136" s="10">
        <f>'Plumbing - Aggregate rates BC'!P128</f>
        <v>2.0092397898814503E-2</v>
      </c>
      <c r="D136">
        <f>'Plumbing - Aggregate rates BC'!P128/'Plumbing - Aggregate rates BC'!O128</f>
        <v>0.21266634337290377</v>
      </c>
      <c r="E136">
        <f>'Plumbing - Aggregate rates BC'!Q128</f>
        <v>-3.6442392488457748E-3</v>
      </c>
      <c r="F136">
        <f>'Plumbing - Aggregate rates BC'!X128</f>
        <v>-2.5836084397875712E-4</v>
      </c>
      <c r="G136">
        <f>'Plumbing - Aggregate rates BC'!T128</f>
        <v>1.7974019581452227E-2</v>
      </c>
      <c r="H136">
        <f>'Plumbing - Aggregate rates BC'!U128</f>
        <v>1.4720698964013505E-2</v>
      </c>
      <c r="I136">
        <f>'Plumbing - Aggregate rates BC'!R128</f>
        <v>0.93448184163809767</v>
      </c>
      <c r="J136">
        <f>'Plumbing - Aggregate rates BC'!S128</f>
        <v>1.5315078769692423</v>
      </c>
      <c r="K136">
        <f>'Plumbing - Aggregate rates BC'!V128</f>
        <v>3.9749442340613166E-2</v>
      </c>
      <c r="L136">
        <f>'Plumbing - Aggregate rates BC'!W128</f>
        <v>4.3393681589458943E-2</v>
      </c>
      <c r="M136">
        <f t="shared" si="37"/>
        <v>-1.5480308044967199</v>
      </c>
      <c r="N136">
        <f t="shared" si="38"/>
        <v>-4.0188279203144672</v>
      </c>
      <c r="O136">
        <f t="shared" si="39"/>
        <v>-4.2185006828404257</v>
      </c>
      <c r="P136">
        <f t="shared" si="40"/>
        <v>-6.7763083374184671E-2</v>
      </c>
      <c r="Q136">
        <f t="shared" si="41"/>
        <v>0.42625279058092175</v>
      </c>
      <c r="R136">
        <f t="shared" si="42"/>
        <v>-3.2251594671471704</v>
      </c>
      <c r="S136">
        <f t="shared" si="43"/>
        <v>-3.1374414339707126</v>
      </c>
      <c r="T136">
        <f t="shared" si="44"/>
        <v>3.9116880480637162E-4</v>
      </c>
      <c r="U136">
        <f t="shared" si="45"/>
        <v>-2.5836084397875712E-4</v>
      </c>
      <c r="V136">
        <f t="shared" si="61"/>
        <v>1.889120114162755E-2</v>
      </c>
      <c r="W136">
        <f t="shared" si="61"/>
        <v>1.620698496141016E-2</v>
      </c>
      <c r="X136">
        <f t="shared" si="46"/>
        <v>0.93448184163809767</v>
      </c>
      <c r="Y136">
        <f t="shared" si="62"/>
        <v>1.9388360314448705</v>
      </c>
      <c r="Z136">
        <f t="shared" si="62"/>
        <v>4.0384558974587759E-2</v>
      </c>
      <c r="AA136">
        <f t="shared" si="62"/>
        <v>3.9993390169781387E-2</v>
      </c>
      <c r="AB136">
        <f>IFERROR(GetUSSBC(C136),NA())</f>
        <v>7.408811099827288E-2</v>
      </c>
      <c r="AC136">
        <f t="shared" si="47"/>
        <v>5.1745315391900359E-4</v>
      </c>
      <c r="AD136">
        <f t="shared" si="48"/>
        <v>1.8397925944700889E-2</v>
      </c>
      <c r="AE136">
        <f t="shared" si="49"/>
        <v>1.7263185334249077E-2</v>
      </c>
      <c r="AF136">
        <f t="shared" si="50"/>
        <v>0.93448184163809767</v>
      </c>
      <c r="AG136">
        <f t="shared" si="51"/>
        <v>1.7541288521385112</v>
      </c>
      <c r="AH136">
        <f t="shared" si="52"/>
        <v>4.0137386868748452E-2</v>
      </c>
      <c r="AI136">
        <f t="shared" si="53"/>
        <v>3.9619933714829449E-2</v>
      </c>
      <c r="AJ136">
        <f t="shared" si="60"/>
        <v>5.174611413108906E-4</v>
      </c>
      <c r="AK136">
        <f t="shared" si="54"/>
        <v>-7.9873918870047161E-9</v>
      </c>
    </row>
    <row r="137" spans="1:37" x14ac:dyDescent="0.25">
      <c r="A137" s="7">
        <f>'Plumbing - Aggregate rates BC'!A129</f>
        <v>40360</v>
      </c>
      <c r="B137" s="10">
        <f>'Plumbing - Aggregate rates BC'!O129</f>
        <v>9.5019122199963571E-2</v>
      </c>
      <c r="C137" s="10">
        <f>'Plumbing - Aggregate rates BC'!P129</f>
        <v>2.1966857813699371E-2</v>
      </c>
      <c r="D137">
        <f>'Plumbing - Aggregate rates BC'!P129/'Plumbing - Aggregate rates BC'!O129</f>
        <v>0.23118354816487446</v>
      </c>
      <c r="E137">
        <f>'Plumbing - Aggregate rates BC'!Q129</f>
        <v>6.1176409335259735E-4</v>
      </c>
      <c r="F137">
        <f>'Plumbing - Aggregate rates BC'!X129</f>
        <v>4.3122965135082689E-4</v>
      </c>
      <c r="G137">
        <f>'Plumbing - Aggregate rates BC'!T129</f>
        <v>1.8020513530774142E-2</v>
      </c>
      <c r="H137">
        <f>'Plumbing - Aggregate rates BC'!U129</f>
        <v>1.4019374745119766E-2</v>
      </c>
      <c r="I137">
        <f>'Plumbing - Aggregate rates BC'!R129</f>
        <v>0.93405155995084055</v>
      </c>
      <c r="J137">
        <f>'Plumbing - Aggregate rates BC'!S129</f>
        <v>1.3915724563206577</v>
      </c>
      <c r="K137">
        <f>'Plumbing - Aggregate rates BC'!V129</f>
        <v>4.2966665365040936E-2</v>
      </c>
      <c r="L137">
        <f>'Plumbing - Aggregate rates BC'!W129</f>
        <v>4.2354901271688339E-2</v>
      </c>
      <c r="M137">
        <f t="shared" si="37"/>
        <v>-1.464543303172223</v>
      </c>
      <c r="N137">
        <f t="shared" si="38"/>
        <v>-4.0162445293847959</v>
      </c>
      <c r="O137">
        <f t="shared" si="39"/>
        <v>-4.2673149957225549</v>
      </c>
      <c r="P137">
        <f t="shared" si="40"/>
        <v>-6.8223638903453634E-2</v>
      </c>
      <c r="Q137">
        <f t="shared" si="41"/>
        <v>0.33043437128621522</v>
      </c>
      <c r="R137">
        <f t="shared" si="42"/>
        <v>-3.1473306879989549</v>
      </c>
      <c r="S137">
        <f t="shared" si="43"/>
        <v>-3.161671132073165</v>
      </c>
      <c r="T137">
        <f t="shared" si="44"/>
        <v>4.3475945299002033E-4</v>
      </c>
      <c r="U137">
        <f t="shared" si="45"/>
        <v>4.3122965135082689E-4</v>
      </c>
      <c r="V137">
        <f t="shared" si="61"/>
        <v>1.8720334945932941E-2</v>
      </c>
      <c r="W137">
        <f t="shared" si="61"/>
        <v>1.6562196337539435E-2</v>
      </c>
      <c r="X137">
        <f t="shared" si="46"/>
        <v>0.93405155995084055</v>
      </c>
      <c r="Y137">
        <f t="shared" si="62"/>
        <v>1.873311528721098</v>
      </c>
      <c r="Z137">
        <f t="shared" si="62"/>
        <v>4.0299507890977221E-2</v>
      </c>
      <c r="AA137">
        <f t="shared" si="62"/>
        <v>3.9864748437987201E-2</v>
      </c>
      <c r="AB137">
        <f>IFERROR(GetUSSBC(C137),NA())</f>
        <v>6.7473041992634541E-2</v>
      </c>
      <c r="AC137">
        <f t="shared" si="47"/>
        <v>6.1106407222537296E-4</v>
      </c>
      <c r="AD137">
        <f t="shared" si="48"/>
        <v>1.8035690225059402E-2</v>
      </c>
      <c r="AE137">
        <f t="shared" si="49"/>
        <v>1.8102063260226939E-2</v>
      </c>
      <c r="AF137">
        <f t="shared" si="50"/>
        <v>0.93405155995084055</v>
      </c>
      <c r="AG137">
        <f t="shared" si="51"/>
        <v>1.6269845376542678</v>
      </c>
      <c r="AH137">
        <f t="shared" si="52"/>
        <v>3.9952615360023695E-2</v>
      </c>
      <c r="AI137">
        <f t="shared" si="53"/>
        <v>3.9341551287798322E-2</v>
      </c>
      <c r="AJ137">
        <f t="shared" si="60"/>
        <v>6.1107653846468495E-4</v>
      </c>
      <c r="AK137">
        <f t="shared" si="54"/>
        <v>-1.2466239311995607E-8</v>
      </c>
    </row>
    <row r="138" spans="1:37" x14ac:dyDescent="0.25">
      <c r="A138" s="7">
        <f>'Plumbing - Aggregate rates BC'!A130</f>
        <v>40391</v>
      </c>
      <c r="B138" s="10">
        <f>'Plumbing - Aggregate rates BC'!O130</f>
        <v>9.5636484004335609E-2</v>
      </c>
      <c r="C138" s="10">
        <f>'Plumbing - Aggregate rates BC'!P130</f>
        <v>2.2012105152217774E-2</v>
      </c>
      <c r="D138">
        <f>'Plumbing - Aggregate rates BC'!P130/'Plumbing - Aggregate rates BC'!O130</f>
        <v>0.23016430791432976</v>
      </c>
      <c r="E138">
        <f>'Plumbing - Aggregate rates BC'!Q130</f>
        <v>2.1138486354294042E-3</v>
      </c>
      <c r="F138">
        <f>'Plumbing - Aggregate rates BC'!X130</f>
        <v>1.7967643866924443E-3</v>
      </c>
      <c r="G138">
        <f>'Plumbing - Aggregate rates BC'!T130</f>
        <v>1.6611244534761992E-2</v>
      </c>
      <c r="H138">
        <f>'Plumbing - Aggregate rates BC'!U130</f>
        <v>1.4063365970811011E-2</v>
      </c>
      <c r="I138">
        <f>'Plumbing - Aggregate rates BC'!R130</f>
        <v>0.93235154803427633</v>
      </c>
      <c r="J138">
        <f>'Plumbing - Aggregate rates BC'!S130</f>
        <v>1.344733242134063</v>
      </c>
      <c r="K138">
        <f>'Plumbing - Aggregate rates BC'!V130</f>
        <v>4.4169680256003332E-2</v>
      </c>
      <c r="L138">
        <f>'Plumbing - Aggregate rates BC'!W130</f>
        <v>4.2055831620573927E-2</v>
      </c>
      <c r="M138">
        <f t="shared" si="37"/>
        <v>-1.4689618428722537</v>
      </c>
      <c r="N138">
        <f t="shared" si="38"/>
        <v>-4.0976754313268433</v>
      </c>
      <c r="O138">
        <f t="shared" si="39"/>
        <v>-4.264182020766917</v>
      </c>
      <c r="P138">
        <f t="shared" si="40"/>
        <v>-7.0045337955954634E-2</v>
      </c>
      <c r="Q138">
        <f t="shared" si="41"/>
        <v>0.29619566039738809</v>
      </c>
      <c r="R138">
        <f t="shared" si="42"/>
        <v>-3.119716692340285</v>
      </c>
      <c r="S138">
        <f t="shared" si="43"/>
        <v>-3.1687572191686981</v>
      </c>
      <c r="T138">
        <f t="shared" si="44"/>
        <v>4.3245832643495213E-4</v>
      </c>
      <c r="U138">
        <f t="shared" si="45"/>
        <v>1.7967643866924443E-3</v>
      </c>
      <c r="V138">
        <f t="shared" si="61"/>
        <v>1.8729339109980862E-2</v>
      </c>
      <c r="W138">
        <f t="shared" si="61"/>
        <v>1.6543203302418416E-2</v>
      </c>
      <c r="X138">
        <f t="shared" si="46"/>
        <v>0.93235154803427633</v>
      </c>
      <c r="Y138">
        <f t="shared" si="62"/>
        <v>1.8767232164648844</v>
      </c>
      <c r="Z138">
        <f t="shared" si="62"/>
        <v>4.030400469019952E-2</v>
      </c>
      <c r="AA138">
        <f t="shared" si="62"/>
        <v>3.9871546363764568E-2</v>
      </c>
      <c r="AB138">
        <f>IFERROR(GetUSSBC(C138),NA())</f>
        <v>6.7328936960548147E-2</v>
      </c>
      <c r="AC138">
        <f t="shared" si="47"/>
        <v>6.1320058922371967E-4</v>
      </c>
      <c r="AD138">
        <f t="shared" si="48"/>
        <v>1.8027456706373457E-2</v>
      </c>
      <c r="AE138">
        <f t="shared" si="49"/>
        <v>1.8121797335095089E-2</v>
      </c>
      <c r="AF138">
        <f t="shared" si="50"/>
        <v>0.93235154803427633</v>
      </c>
      <c r="AG138">
        <f t="shared" si="51"/>
        <v>1.6241758794543775</v>
      </c>
      <c r="AH138">
        <f t="shared" si="52"/>
        <v>3.9948382555339348E-2</v>
      </c>
      <c r="AI138">
        <f t="shared" si="53"/>
        <v>3.9335181966115629E-2</v>
      </c>
      <c r="AJ138">
        <f t="shared" si="60"/>
        <v>6.1321317656002944E-4</v>
      </c>
      <c r="AK138">
        <f t="shared" si="54"/>
        <v>-1.2587336309767896E-8</v>
      </c>
    </row>
    <row r="139" spans="1:37" x14ac:dyDescent="0.25">
      <c r="A139" s="7">
        <f>'Plumbing - Aggregate rates BC'!A131</f>
        <v>40422</v>
      </c>
      <c r="B139" s="10">
        <f>'Plumbing - Aggregate rates BC'!O131</f>
        <v>9.4686781273145434E-2</v>
      </c>
      <c r="C139" s="10">
        <f>'Plumbing - Aggregate rates BC'!P131</f>
        <v>2.089599493430426E-2</v>
      </c>
      <c r="D139">
        <f>'Plumbing - Aggregate rates BC'!P131/'Plumbing - Aggregate rates BC'!O131</f>
        <v>0.22068544999987946</v>
      </c>
      <c r="E139">
        <f>'Plumbing - Aggregate rates BC'!Q131</f>
        <v>-1.0060166284813043E-3</v>
      </c>
      <c r="F139">
        <f>'Plumbing - Aggregate rates BC'!X131</f>
        <v>2.3683417301812858E-4</v>
      </c>
      <c r="G139">
        <f>'Plumbing - Aggregate rates BC'!T131</f>
        <v>1.5798591061323478E-2</v>
      </c>
      <c r="H139">
        <f>'Plumbing - Aggregate rates BC'!U131</f>
        <v>1.4574431227624437E-2</v>
      </c>
      <c r="I139">
        <f>'Plumbing - Aggregate rates BC'!R131</f>
        <v>0.93211763692731653</v>
      </c>
      <c r="J139">
        <f>'Plumbing - Aggregate rates BC'!S131</f>
        <v>1.4191919191919191</v>
      </c>
      <c r="K139">
        <f>'Plumbing - Aggregate rates BC'!V131</f>
        <v>4.1454375523290905E-2</v>
      </c>
      <c r="L139">
        <f>'Plumbing - Aggregate rates BC'!W131</f>
        <v>4.2460392151772212E-2</v>
      </c>
      <c r="M139">
        <f t="shared" si="37"/>
        <v>-1.511016894490437</v>
      </c>
      <c r="N139">
        <f t="shared" si="38"/>
        <v>-4.1478345162593513</v>
      </c>
      <c r="O139">
        <f t="shared" si="39"/>
        <v>-4.2284865713406887</v>
      </c>
      <c r="P139">
        <f t="shared" si="40"/>
        <v>-7.0296252382509597E-2</v>
      </c>
      <c r="Q139">
        <f t="shared" si="41"/>
        <v>0.3500876386392105</v>
      </c>
      <c r="R139">
        <f t="shared" si="42"/>
        <v>-3.1831618414933831</v>
      </c>
      <c r="S139">
        <f t="shared" si="43"/>
        <v>-3.1591835869566429</v>
      </c>
      <c r="T139">
        <f t="shared" si="44"/>
        <v>4.1052359359416285E-4</v>
      </c>
      <c r="U139">
        <f t="shared" si="45"/>
        <v>2.3683417301812858E-4</v>
      </c>
      <c r="V139">
        <f t="shared" si="61"/>
        <v>1.8815256573600621E-2</v>
      </c>
      <c r="W139">
        <f t="shared" si="61"/>
        <v>1.6363516874722071E-2</v>
      </c>
      <c r="X139">
        <f t="shared" si="46"/>
        <v>0.93211763692731653</v>
      </c>
      <c r="Y139">
        <f t="shared" si="62"/>
        <v>1.9095078072986862</v>
      </c>
      <c r="Z139">
        <f t="shared" si="62"/>
        <v>4.0346829728752212E-2</v>
      </c>
      <c r="AA139">
        <f t="shared" si="62"/>
        <v>3.9936306135158049E-2</v>
      </c>
      <c r="AB139">
        <f>IFERROR(GetUSSBC(C139),NA())</f>
        <v>7.1088565811514834E-2</v>
      </c>
      <c r="AC139">
        <f t="shared" si="47"/>
        <v>5.5885446744094458E-4</v>
      </c>
      <c r="AD139">
        <f t="shared" si="48"/>
        <v>1.8237361425427926E-2</v>
      </c>
      <c r="AE139">
        <f t="shared" si="49"/>
        <v>1.7628068412430802E-2</v>
      </c>
      <c r="AF139">
        <f t="shared" si="50"/>
        <v>0.93211763692731653</v>
      </c>
      <c r="AG139">
        <f t="shared" si="51"/>
        <v>1.6969019128776581</v>
      </c>
      <c r="AH139">
        <f t="shared" si="52"/>
        <v>4.0055833026305263E-2</v>
      </c>
      <c r="AI139">
        <f t="shared" si="53"/>
        <v>3.9496978558864318E-2</v>
      </c>
      <c r="AJ139">
        <f t="shared" si="60"/>
        <v>5.5886433942614947E-4</v>
      </c>
      <c r="AK139">
        <f t="shared" si="54"/>
        <v>-9.8719852048871279E-9</v>
      </c>
    </row>
    <row r="140" spans="1:37" x14ac:dyDescent="0.25">
      <c r="A140" s="7">
        <f>'Plumbing - Aggregate rates BC'!A132</f>
        <v>40452</v>
      </c>
      <c r="B140" s="10">
        <f>'Plumbing - Aggregate rates BC'!O132</f>
        <v>9.5219507117391411E-2</v>
      </c>
      <c r="C140" s="10">
        <f>'Plumbing - Aggregate rates BC'!P132</f>
        <v>2.2758853795020094E-2</v>
      </c>
      <c r="D140">
        <f>'Plumbing - Aggregate rates BC'!P132/'Plumbing - Aggregate rates BC'!O132</f>
        <v>0.23901461458902357</v>
      </c>
      <c r="E140">
        <f>'Plumbing - Aggregate rates BC'!Q132</f>
        <v>-1.364362842552528E-3</v>
      </c>
      <c r="F140">
        <f>'Plumbing - Aggregate rates BC'!X132</f>
        <v>-3.5308301756803305E-3</v>
      </c>
      <c r="G140">
        <f>'Plumbing - Aggregate rates BC'!T132</f>
        <v>1.4826486299527306E-2</v>
      </c>
      <c r="H140">
        <f>'Plumbing - Aggregate rates BC'!U132</f>
        <v>1.4157795626609277E-2</v>
      </c>
      <c r="I140">
        <f>'Plumbing - Aggregate rates BC'!R132</f>
        <v>0.93552260699493783</v>
      </c>
      <c r="J140">
        <f>'Plumbing - Aggregate rates BC'!S132</f>
        <v>1.3227722772277228</v>
      </c>
      <c r="K140">
        <f>'Plumbing - Aggregate rates BC'!V132</f>
        <v>4.308787796099222E-2</v>
      </c>
      <c r="L140">
        <f>'Plumbing - Aggregate rates BC'!W132</f>
        <v>4.4452240803544742E-2</v>
      </c>
      <c r="M140">
        <f t="shared" ref="M140:M202" si="63">LN(D140)</f>
        <v>-1.4312305800120964</v>
      </c>
      <c r="N140">
        <f t="shared" ref="N140:N202" si="64">LN(G140)</f>
        <v>-4.2113400828317813</v>
      </c>
      <c r="O140">
        <f t="shared" ref="O140:O202" si="65">LN(H140)</f>
        <v>-4.2574898789222582</v>
      </c>
      <c r="P140">
        <f t="shared" ref="P140:P202" si="66">LN(I140)</f>
        <v>-6.6649967878590802E-2</v>
      </c>
      <c r="Q140">
        <f t="shared" ref="Q140:Q202" si="67">LN(J140)</f>
        <v>0.27972974426128594</v>
      </c>
      <c r="R140">
        <f t="shared" ref="R140:R202" si="68">LN(K140)</f>
        <v>-3.144513575236989</v>
      </c>
      <c r="S140">
        <f t="shared" ref="S140:S202" si="69">LN(L140)</f>
        <v>-3.1133399065145699</v>
      </c>
      <c r="T140">
        <f t="shared" ref="T140:T202" si="70">Z140-AA140</f>
        <v>4.5208720168985611E-4</v>
      </c>
      <c r="U140">
        <f t="shared" ref="U140:U202" si="71">F140</f>
        <v>-3.5308301756803305E-3</v>
      </c>
      <c r="V140">
        <f t="shared" si="61"/>
        <v>1.865258899539797E-2</v>
      </c>
      <c r="W140">
        <f t="shared" si="61"/>
        <v>1.6706094330695254E-2</v>
      </c>
      <c r="X140">
        <f t="shared" ref="X140:X202" si="72">I140</f>
        <v>0.93552260699493783</v>
      </c>
      <c r="Y140">
        <f t="shared" si="62"/>
        <v>1.8477886282582967</v>
      </c>
      <c r="Z140">
        <f t="shared" si="62"/>
        <v>4.026562129177931E-2</v>
      </c>
      <c r="AA140">
        <f t="shared" si="62"/>
        <v>3.9813534090089454E-2</v>
      </c>
      <c r="AB140">
        <f>IFERROR(GetUSSBC(C140),NA())</f>
        <v>6.5042828302830452E-2</v>
      </c>
      <c r="AC140">
        <f t="shared" ref="AC140:AC202" si="73">AH140-AI140</f>
        <v>6.4769831933927935E-4</v>
      </c>
      <c r="AD140">
        <f t="shared" ref="AD140:AD202" si="74">V$8*($C140/$AB140)^V$3</f>
        <v>1.7894721952982039E-2</v>
      </c>
      <c r="AE140">
        <f t="shared" ref="AE140:AE202" si="75">W$8*($C140/$AB140)^W$3</f>
        <v>1.8444193799190489E-2</v>
      </c>
      <c r="AF140">
        <f t="shared" ref="AF140:AF202" si="76">I140</f>
        <v>0.93552260699493783</v>
      </c>
      <c r="AG140">
        <f t="shared" ref="AG140:AG202" si="77">Y$8*($C140/$AB140)^Y$3</f>
        <v>1.5793872593090641</v>
      </c>
      <c r="AH140">
        <f t="shared" ref="AH140:AH202" si="78">Z$8*($C140/$AB140)^Z$3</f>
        <v>3.9879938614177657E-2</v>
      </c>
      <c r="AI140">
        <f t="shared" ref="AI140:AI202" si="79">AA$8*($C140/$AB140)^AA$3</f>
        <v>3.9232240294838377E-2</v>
      </c>
      <c r="AJ140">
        <f t="shared" si="60"/>
        <v>6.4771280337854386E-4</v>
      </c>
      <c r="AK140">
        <f t="shared" ref="AK140:AK202" si="80">AC140-AJ140</f>
        <v>-1.4484039264511285E-8</v>
      </c>
    </row>
    <row r="141" spans="1:37" x14ac:dyDescent="0.25">
      <c r="A141" s="7">
        <f>'Plumbing - Aggregate rates BC'!A133</f>
        <v>40483</v>
      </c>
      <c r="B141" s="10">
        <f>'Plumbing - Aggregate rates BC'!O133</f>
        <v>9.8051817373296726E-2</v>
      </c>
      <c r="C141" s="10">
        <f>'Plumbing - Aggregate rates BC'!P133</f>
        <v>2.2936158399795924E-2</v>
      </c>
      <c r="D141">
        <f>'Plumbing - Aggregate rates BC'!P133/'Plumbing - Aggregate rates BC'!O133</f>
        <v>0.23391874841518562</v>
      </c>
      <c r="E141">
        <f>'Plumbing - Aggregate rates BC'!Q133</f>
        <v>2.1664454680302911E-3</v>
      </c>
      <c r="F141">
        <f>'Plumbing - Aggregate rates BC'!X133</f>
        <v>-1.8407731247123791E-3</v>
      </c>
      <c r="G141">
        <f>'Plumbing - Aggregate rates BC'!T133</f>
        <v>1.6102775175464192E-2</v>
      </c>
      <c r="H141">
        <f>'Plumbing - Aggregate rates BC'!U133</f>
        <v>1.3906593153440941E-2</v>
      </c>
      <c r="I141">
        <f>'Plumbing - Aggregate rates BC'!R133</f>
        <v>0.93730251840762357</v>
      </c>
      <c r="J141">
        <f>'Plumbing - Aggregate rates BC'!S133</f>
        <v>1.3392214589466798</v>
      </c>
      <c r="K141">
        <f>'Plumbing - Aggregate rates BC'!V133</f>
        <v>4.4525984333931873E-2</v>
      </c>
      <c r="L141">
        <f>'Plumbing - Aggregate rates BC'!W133</f>
        <v>4.2359538865901582E-2</v>
      </c>
      <c r="M141">
        <f t="shared" si="63"/>
        <v>-1.4527814529173149</v>
      </c>
      <c r="N141">
        <f t="shared" si="64"/>
        <v>-4.1287636506990744</v>
      </c>
      <c r="O141">
        <f t="shared" si="65"/>
        <v>-4.2753922237175814</v>
      </c>
      <c r="P141">
        <f t="shared" si="66"/>
        <v>-6.474919035864149E-2</v>
      </c>
      <c r="Q141">
        <f t="shared" si="67"/>
        <v>0.29208844433040032</v>
      </c>
      <c r="R141">
        <f t="shared" si="68"/>
        <v>-3.1116823426070521</v>
      </c>
      <c r="S141">
        <f t="shared" si="69"/>
        <v>-3.1615616443822741</v>
      </c>
      <c r="T141">
        <f t="shared" si="70"/>
        <v>4.4088169114399334E-4</v>
      </c>
      <c r="U141">
        <f t="shared" si="71"/>
        <v>-1.8407731247123791E-3</v>
      </c>
      <c r="V141">
        <f t="shared" si="61"/>
        <v>1.8696387569916293E-2</v>
      </c>
      <c r="W141">
        <f t="shared" si="61"/>
        <v>1.6612860843365856E-2</v>
      </c>
      <c r="X141">
        <f t="shared" si="72"/>
        <v>0.93730251840762357</v>
      </c>
      <c r="Y141">
        <f t="shared" si="62"/>
        <v>1.864260047445901</v>
      </c>
      <c r="Z141">
        <f t="shared" si="62"/>
        <v>4.0287540164400538E-2</v>
      </c>
      <c r="AA141">
        <f t="shared" si="62"/>
        <v>3.9846658473256545E-2</v>
      </c>
      <c r="AB141">
        <f>IFERROR(GetUSSBC(C141),NA())</f>
        <v>6.4524348918348545E-2</v>
      </c>
      <c r="AC141">
        <f t="shared" si="73"/>
        <v>6.5568485228798684E-4</v>
      </c>
      <c r="AD141">
        <f t="shared" si="74"/>
        <v>1.7864048918470425E-2</v>
      </c>
      <c r="AE141">
        <f t="shared" si="75"/>
        <v>1.8519851540912742E-2</v>
      </c>
      <c r="AF141">
        <f t="shared" si="76"/>
        <v>0.93730251840762357</v>
      </c>
      <c r="AG141">
        <f t="shared" si="77"/>
        <v>1.5691679206937306</v>
      </c>
      <c r="AH141">
        <f t="shared" si="78"/>
        <v>3.9864066803597539E-2</v>
      </c>
      <c r="AI141">
        <f t="shared" si="79"/>
        <v>3.9208381951309552E-2</v>
      </c>
      <c r="AJ141">
        <f t="shared" si="60"/>
        <v>6.5569978952597643E-4</v>
      </c>
      <c r="AK141">
        <f t="shared" si="80"/>
        <v>-1.4937237989586828E-8</v>
      </c>
    </row>
    <row r="142" spans="1:37" x14ac:dyDescent="0.25">
      <c r="A142" s="7">
        <f>'Plumbing - Aggregate rates BC'!A134</f>
        <v>40513</v>
      </c>
      <c r="B142" s="10">
        <f>'Plumbing - Aggregate rates BC'!O134</f>
        <v>9.3696497041266036E-2</v>
      </c>
      <c r="C142" s="10">
        <f>'Plumbing - Aggregate rates BC'!P134</f>
        <v>2.177893852065322E-2</v>
      </c>
      <c r="D142">
        <f>'Plumbing - Aggregate rates BC'!P134/'Plumbing - Aggregate rates BC'!O134</f>
        <v>0.23244133140923387</v>
      </c>
      <c r="E142">
        <f>'Plumbing - Aggregate rates BC'!Q134</f>
        <v>-2.7784810537454315E-3</v>
      </c>
      <c r="F142">
        <f>'Plumbing - Aggregate rates BC'!X134</f>
        <v>1.1731936057349734E-3</v>
      </c>
      <c r="G142">
        <f>'Plumbing - Aggregate rates BC'!T134</f>
        <v>1.5834778205698678E-2</v>
      </c>
      <c r="H142">
        <f>'Plumbing - Aggregate rates BC'!U134</f>
        <v>1.4799073235849201E-2</v>
      </c>
      <c r="I142">
        <f>'Plumbing - Aggregate rates BC'!R134</f>
        <v>0.93625915816693006</v>
      </c>
      <c r="J142">
        <f>'Plumbing - Aggregate rates BC'!S134</f>
        <v>1.4114403859407305</v>
      </c>
      <c r="K142">
        <f>'Plumbing - Aggregate rates BC'!V134</f>
        <v>4.1807051369440601E-2</v>
      </c>
      <c r="L142">
        <f>'Plumbing - Aggregate rates BC'!W134</f>
        <v>4.4585532423186032E-2</v>
      </c>
      <c r="M142">
        <f t="shared" si="63"/>
        <v>-1.4591174238221227</v>
      </c>
      <c r="N142">
        <f t="shared" si="64"/>
        <v>-4.1455466056763859</v>
      </c>
      <c r="O142">
        <f t="shared" si="65"/>
        <v>-4.2131907193721103</v>
      </c>
      <c r="P142">
        <f t="shared" si="66"/>
        <v>-6.5862962444818485E-2</v>
      </c>
      <c r="Q142">
        <f t="shared" si="67"/>
        <v>0.34461073327521052</v>
      </c>
      <c r="R142">
        <f t="shared" si="68"/>
        <v>-3.1746902606296805</v>
      </c>
      <c r="S142">
        <f t="shared" si="69"/>
        <v>-3.1103458577107137</v>
      </c>
      <c r="T142">
        <f t="shared" si="70"/>
        <v>4.3758429173808983E-4</v>
      </c>
      <c r="U142">
        <f t="shared" si="71"/>
        <v>1.1731936057349734E-3</v>
      </c>
      <c r="V142">
        <f t="shared" si="61"/>
        <v>1.8709283931946347E-2</v>
      </c>
      <c r="W142">
        <f t="shared" si="61"/>
        <v>1.6585549240791815E-2</v>
      </c>
      <c r="X142">
        <f t="shared" si="72"/>
        <v>0.93625915816693006</v>
      </c>
      <c r="Y142">
        <f t="shared" si="62"/>
        <v>1.869130526687192</v>
      </c>
      <c r="Z142">
        <f t="shared" si="62"/>
        <v>4.0293986596803638E-2</v>
      </c>
      <c r="AA142">
        <f t="shared" si="62"/>
        <v>3.9856402305065548E-2</v>
      </c>
      <c r="AB142">
        <f>IFERROR(GetUSSBC(C142),NA())</f>
        <v>6.8078706245869369E-2</v>
      </c>
      <c r="AC142">
        <f t="shared" si="73"/>
        <v>6.0213234303008178E-4</v>
      </c>
      <c r="AD142">
        <f t="shared" si="74"/>
        <v>1.8070126917480035E-2</v>
      </c>
      <c r="AE142">
        <f t="shared" si="75"/>
        <v>1.8019855150652728E-2</v>
      </c>
      <c r="AF142">
        <f t="shared" si="76"/>
        <v>0.93625915816693006</v>
      </c>
      <c r="AG142">
        <f t="shared" si="77"/>
        <v>1.6387704943922343</v>
      </c>
      <c r="AH142">
        <f t="shared" si="78"/>
        <v>3.9970302999435367E-2</v>
      </c>
      <c r="AI142">
        <f t="shared" si="79"/>
        <v>3.9368170656405285E-2</v>
      </c>
      <c r="AJ142">
        <f t="shared" si="60"/>
        <v>6.0214436574531618E-4</v>
      </c>
      <c r="AK142">
        <f t="shared" si="80"/>
        <v>-1.2022715234396436E-8</v>
      </c>
    </row>
    <row r="143" spans="1:37" x14ac:dyDescent="0.25">
      <c r="A143" s="7">
        <f>'Plumbing - Aggregate rates BC'!A135</f>
        <v>40544</v>
      </c>
      <c r="B143" s="10">
        <f>'Plumbing - Aggregate rates BC'!O135</f>
        <v>9.082604127922532E-2</v>
      </c>
      <c r="C143" s="10">
        <f>'Plumbing - Aggregate rates BC'!P135</f>
        <v>2.1452788862552131E-2</v>
      </c>
      <c r="D143">
        <f>'Plumbing - Aggregate rates BC'!P135/'Plumbing - Aggregate rates BC'!O135</f>
        <v>0.23619645379677068</v>
      </c>
      <c r="E143">
        <f>'Plumbing - Aggregate rates BC'!Q135</f>
        <v>-2.3695911153352907E-3</v>
      </c>
      <c r="F143">
        <f>'Plumbing - Aggregate rates BC'!X135</f>
        <v>0</v>
      </c>
      <c r="G143">
        <f>'Plumbing - Aggregate rates BC'!T135</f>
        <v>1.5430489973630956E-2</v>
      </c>
      <c r="H143">
        <f>'Plumbing - Aggregate rates BC'!U135</f>
        <v>1.3820751824369903E-2</v>
      </c>
      <c r="I143">
        <f>'Plumbing - Aggregate rates BC'!R135</f>
        <v>0.93630948108806433</v>
      </c>
      <c r="J143">
        <f>'Plumbing - Aggregate rates BC'!S135</f>
        <v>1.3755244755244755</v>
      </c>
      <c r="K143">
        <f>'Plumbing - Aggregate rates BC'!V135</f>
        <v>4.284793604707935E-2</v>
      </c>
      <c r="L143">
        <f>'Plumbing - Aggregate rates BC'!W135</f>
        <v>4.5217527162414638E-2</v>
      </c>
      <c r="M143">
        <f t="shared" si="63"/>
        <v>-1.4430913888930925</v>
      </c>
      <c r="N143">
        <f t="shared" si="64"/>
        <v>-4.1714098585013213</v>
      </c>
      <c r="O143">
        <f t="shared" si="65"/>
        <v>-4.2815840609377958</v>
      </c>
      <c r="P143">
        <f t="shared" si="66"/>
        <v>-6.5809214966524282E-2</v>
      </c>
      <c r="Q143">
        <f t="shared" si="67"/>
        <v>0.31883509513510611</v>
      </c>
      <c r="R143">
        <f t="shared" si="68"/>
        <v>-3.1500978020277155</v>
      </c>
      <c r="S143">
        <f t="shared" si="69"/>
        <v>-3.0962704982269815</v>
      </c>
      <c r="T143">
        <f t="shared" si="70"/>
        <v>4.4592203288874865E-4</v>
      </c>
      <c r="U143">
        <f t="shared" si="71"/>
        <v>0</v>
      </c>
      <c r="V143">
        <f t="shared" si="61"/>
        <v>1.8676681411378866E-2</v>
      </c>
      <c r="W143">
        <f t="shared" si="61"/>
        <v>1.6654717489657047E-2</v>
      </c>
      <c r="X143">
        <f t="shared" si="72"/>
        <v>0.93630948108806433</v>
      </c>
      <c r="Y143">
        <f t="shared" si="62"/>
        <v>1.8568358028869942</v>
      </c>
      <c r="Z143">
        <f t="shared" si="62"/>
        <v>4.0277683158246189E-2</v>
      </c>
      <c r="AA143">
        <f t="shared" si="62"/>
        <v>3.983176112535744E-2</v>
      </c>
      <c r="AB143">
        <f>IFERROR(GetUSSBC(C143),NA())</f>
        <v>6.9158141259103995E-2</v>
      </c>
      <c r="AC143">
        <f t="shared" si="73"/>
        <v>5.8640254465390507E-4</v>
      </c>
      <c r="AD143">
        <f t="shared" si="74"/>
        <v>1.8130838199172734E-2</v>
      </c>
      <c r="AE143">
        <f t="shared" si="75"/>
        <v>1.7876208868050813E-2</v>
      </c>
      <c r="AF143">
        <f t="shared" si="76"/>
        <v>0.93630948108806433</v>
      </c>
      <c r="AG143">
        <f t="shared" si="77"/>
        <v>1.6597017558841414</v>
      </c>
      <c r="AH143">
        <f t="shared" si="78"/>
        <v>4.0001423048409528E-2</v>
      </c>
      <c r="AI143">
        <f t="shared" si="79"/>
        <v>3.9415020503755623E-2</v>
      </c>
      <c r="AJ143">
        <f t="shared" si="60"/>
        <v>5.8641373950262671E-4</v>
      </c>
      <c r="AK143">
        <f t="shared" si="80"/>
        <v>-1.1194848721640671E-8</v>
      </c>
    </row>
    <row r="144" spans="1:37" x14ac:dyDescent="0.25">
      <c r="A144" s="7">
        <f>'Plumbing - Aggregate rates BC'!A136</f>
        <v>40575</v>
      </c>
      <c r="B144" s="10">
        <f>'Plumbing - Aggregate rates BC'!O136</f>
        <v>8.969876453014311E-2</v>
      </c>
      <c r="C144" s="10">
        <f>'Plumbing - Aggregate rates BC'!P136</f>
        <v>2.2530070013763389E-2</v>
      </c>
      <c r="D144">
        <f>'Plumbing - Aggregate rates BC'!P136/'Plumbing - Aggregate rates BC'!O136</f>
        <v>0.25117480861391572</v>
      </c>
      <c r="E144">
        <f>'Plumbing - Aggregate rates BC'!Q136</f>
        <v>3.4584238722601781E-4</v>
      </c>
      <c r="F144">
        <f>'Plumbing - Aggregate rates BC'!X136</f>
        <v>7.1772051962967244E-6</v>
      </c>
      <c r="G144">
        <f>'Plumbing - Aggregate rates BC'!T136</f>
        <v>1.4991276133337415E-2</v>
      </c>
      <c r="H144">
        <f>'Plumbing - Aggregate rates BC'!U136</f>
        <v>1.4677523034068995E-2</v>
      </c>
      <c r="I144">
        <f>'Plumbing - Aggregate rates BC'!R136</f>
        <v>0.93640317876618584</v>
      </c>
      <c r="J144">
        <f>'Plumbing - Aggregate rates BC'!S136</f>
        <v>1.3575697211155378</v>
      </c>
      <c r="K144">
        <f>'Plumbing - Aggregate rates BC'!V136</f>
        <v>4.3099791842034857E-2</v>
      </c>
      <c r="L144">
        <f>'Plumbing - Aggregate rates BC'!W136</f>
        <v>4.2753949454808843E-2</v>
      </c>
      <c r="M144">
        <f t="shared" si="63"/>
        <v>-1.3816061335971599</v>
      </c>
      <c r="N144">
        <f t="shared" si="64"/>
        <v>-4.200286838180479</v>
      </c>
      <c r="O144">
        <f t="shared" si="65"/>
        <v>-4.2214380006816361</v>
      </c>
      <c r="P144">
        <f t="shared" si="66"/>
        <v>-6.5709148704135703E-2</v>
      </c>
      <c r="Q144">
        <f t="shared" si="67"/>
        <v>0.30569613144485802</v>
      </c>
      <c r="R144">
        <f t="shared" si="68"/>
        <v>-3.144237111535261</v>
      </c>
      <c r="S144">
        <f t="shared" si="69"/>
        <v>-3.1522937029587816</v>
      </c>
      <c r="T144">
        <f t="shared" si="70"/>
        <v>4.7783040842804686E-4</v>
      </c>
      <c r="U144">
        <f t="shared" si="71"/>
        <v>7.1772051962967244E-6</v>
      </c>
      <c r="V144">
        <f t="shared" si="61"/>
        <v>1.8552125288931454E-2</v>
      </c>
      <c r="W144">
        <f t="shared" si="61"/>
        <v>1.6922774289345785E-2</v>
      </c>
      <c r="X144">
        <f t="shared" si="72"/>
        <v>0.93640317876618584</v>
      </c>
      <c r="Y144">
        <f t="shared" si="62"/>
        <v>1.8104117186221884</v>
      </c>
      <c r="Z144">
        <f t="shared" si="62"/>
        <v>4.021519479966091E-2</v>
      </c>
      <c r="AA144">
        <f t="shared" si="62"/>
        <v>3.9737364391232863E-2</v>
      </c>
      <c r="AB144">
        <f>IFERROR(GetUSSBC(C144),NA())</f>
        <v>6.5725282300263643E-2</v>
      </c>
      <c r="AC144">
        <f t="shared" si="73"/>
        <v>6.3727904523470241E-4</v>
      </c>
      <c r="AD144">
        <f t="shared" si="74"/>
        <v>1.79347699498245E-2</v>
      </c>
      <c r="AE144">
        <f t="shared" si="75"/>
        <v>1.8346070435928404E-2</v>
      </c>
      <c r="AF144">
        <f t="shared" si="76"/>
        <v>0.93640317876618584</v>
      </c>
      <c r="AG144">
        <f t="shared" si="77"/>
        <v>1.5928036530379313</v>
      </c>
      <c r="AH144">
        <f t="shared" si="78"/>
        <v>3.9900630096862087E-2</v>
      </c>
      <c r="AI144">
        <f t="shared" si="79"/>
        <v>3.9263351051627385E-2</v>
      </c>
      <c r="AJ144">
        <f t="shared" si="60"/>
        <v>6.3729293993987303E-4</v>
      </c>
      <c r="AK144">
        <f t="shared" si="80"/>
        <v>-1.3894705170615883E-8</v>
      </c>
    </row>
    <row r="145" spans="1:37" x14ac:dyDescent="0.25">
      <c r="A145" s="7">
        <f>'Plumbing - Aggregate rates BC'!A137</f>
        <v>40603</v>
      </c>
      <c r="B145" s="10">
        <f>'Plumbing - Aggregate rates BC'!O137</f>
        <v>8.8844268279962446E-2</v>
      </c>
      <c r="C145" s="10">
        <f>'Plumbing - Aggregate rates BC'!P137</f>
        <v>2.3778810090149205E-2</v>
      </c>
      <c r="D145">
        <f>'Plumbing - Aggregate rates BC'!P137/'Plumbing - Aggregate rates BC'!O137</f>
        <v>0.26764596693191717</v>
      </c>
      <c r="E145">
        <f>'Plumbing - Aggregate rates BC'!Q137</f>
        <v>5.8707648954351539E-4</v>
      </c>
      <c r="F145">
        <f>'Plumbing - Aggregate rates BC'!X137</f>
        <v>-2.3647268740460475E-4</v>
      </c>
      <c r="G145">
        <f>'Plumbing - Aggregate rates BC'!T137</f>
        <v>1.5345014588839157E-2</v>
      </c>
      <c r="H145">
        <f>'Plumbing - Aggregate rates BC'!U137</f>
        <v>1.5115870518323887E-2</v>
      </c>
      <c r="I145">
        <f>'Plumbing - Aggregate rates BC'!R137</f>
        <v>0.93673621247245353</v>
      </c>
      <c r="J145">
        <f>'Plumbing - Aggregate rates BC'!S137</f>
        <v>1.3461900282220132</v>
      </c>
      <c r="K145">
        <f>'Plumbing - Aggregate rates BC'!V137</f>
        <v>4.2034676651315703E-2</v>
      </c>
      <c r="L145">
        <f>'Plumbing - Aggregate rates BC'!W137</f>
        <v>4.1447600161772187E-2</v>
      </c>
      <c r="M145">
        <f t="shared" si="63"/>
        <v>-1.3180901906967133</v>
      </c>
      <c r="N145">
        <f t="shared" si="64"/>
        <v>-4.1769646401882339</v>
      </c>
      <c r="O145">
        <f t="shared" si="65"/>
        <v>-4.1920100594006025</v>
      </c>
      <c r="P145">
        <f t="shared" si="66"/>
        <v>-6.5353559887484286E-2</v>
      </c>
      <c r="Q145">
        <f t="shared" si="67"/>
        <v>0.297278401214503</v>
      </c>
      <c r="R145">
        <f t="shared" si="68"/>
        <v>-3.1692603667923542</v>
      </c>
      <c r="S145">
        <f t="shared" si="69"/>
        <v>-3.183325296259758</v>
      </c>
      <c r="T145">
        <f t="shared" si="70"/>
        <v>5.1065952188086849E-4</v>
      </c>
      <c r="U145">
        <f t="shared" si="71"/>
        <v>-2.3647268740460475E-4</v>
      </c>
      <c r="V145">
        <f t="shared" si="61"/>
        <v>1.8424327637763759E-2</v>
      </c>
      <c r="W145">
        <f t="shared" si="61"/>
        <v>1.7204215512119987E-2</v>
      </c>
      <c r="X145">
        <f t="shared" si="72"/>
        <v>0.93673621247245353</v>
      </c>
      <c r="Y145">
        <f t="shared" si="62"/>
        <v>1.7636728540091196</v>
      </c>
      <c r="Z145">
        <f t="shared" si="62"/>
        <v>4.0150744424574863E-2</v>
      </c>
      <c r="AA145">
        <f t="shared" si="62"/>
        <v>3.9640084902693995E-2</v>
      </c>
      <c r="AB145">
        <f>IFERROR(GetUSSBC(C145),NA())</f>
        <v>6.2177278567105532E-2</v>
      </c>
      <c r="AC145">
        <f t="shared" si="73"/>
        <v>6.9263010718861179E-4</v>
      </c>
      <c r="AD145">
        <f t="shared" si="74"/>
        <v>1.772243232403143E-2</v>
      </c>
      <c r="AE145">
        <f t="shared" si="75"/>
        <v>1.8874934317966087E-2</v>
      </c>
      <c r="AF145">
        <f t="shared" si="76"/>
        <v>0.93673621247245353</v>
      </c>
      <c r="AG145">
        <f t="shared" si="77"/>
        <v>1.5226150668409237</v>
      </c>
      <c r="AH145">
        <f t="shared" si="78"/>
        <v>3.9790514514794824E-2</v>
      </c>
      <c r="AI145">
        <f t="shared" si="79"/>
        <v>3.9097884407606212E-2</v>
      </c>
      <c r="AJ145">
        <f t="shared" si="60"/>
        <v>6.9264725397916768E-4</v>
      </c>
      <c r="AK145">
        <f t="shared" si="80"/>
        <v>-1.714679055588985E-8</v>
      </c>
    </row>
    <row r="146" spans="1:37" x14ac:dyDescent="0.25">
      <c r="A146" s="7">
        <f>'Plumbing - Aggregate rates BC'!A138</f>
        <v>40634</v>
      </c>
      <c r="B146" s="10">
        <f>'Plumbing - Aggregate rates BC'!O138</f>
        <v>8.9897014730804331E-2</v>
      </c>
      <c r="C146" s="10">
        <f>'Plumbing - Aggregate rates BC'!P138</f>
        <v>2.2461192216831734E-2</v>
      </c>
      <c r="D146">
        <f>'Plumbing - Aggregate rates BC'!P138/'Plumbing - Aggregate rates BC'!O138</f>
        <v>0.2498547063447161</v>
      </c>
      <c r="E146">
        <f>'Plumbing - Aggregate rates BC'!Q138</f>
        <v>1.8253885469907166E-4</v>
      </c>
      <c r="F146">
        <f>'Plumbing - Aggregate rates BC'!X138</f>
        <v>-2.7689533785524171E-3</v>
      </c>
      <c r="G146">
        <f>'Plumbing - Aggregate rates BC'!T138</f>
        <v>1.4675276162015048E-2</v>
      </c>
      <c r="H146">
        <f>'Plumbing - Aggregate rates BC'!U138</f>
        <v>1.4286476637722702E-2</v>
      </c>
      <c r="I146">
        <f>'Plumbing - Aggregate rates BC'!R138</f>
        <v>0.93944624287392209</v>
      </c>
      <c r="J146">
        <f>'Plumbing - Aggregate rates BC'!S138</f>
        <v>1.332116788321168</v>
      </c>
      <c r="K146">
        <f>'Plumbing - Aggregate rates BC'!V138</f>
        <v>4.2531553144883695E-2</v>
      </c>
      <c r="L146">
        <f>'Plumbing - Aggregate rates BC'!W138</f>
        <v>4.2349014290184624E-2</v>
      </c>
      <c r="M146">
        <f t="shared" si="63"/>
        <v>-1.3868757046884581</v>
      </c>
      <c r="N146">
        <f t="shared" si="64"/>
        <v>-4.2215910949090949</v>
      </c>
      <c r="O146">
        <f t="shared" si="65"/>
        <v>-4.2484418788326117</v>
      </c>
      <c r="P146">
        <f t="shared" si="66"/>
        <v>-6.2464680633244528E-2</v>
      </c>
      <c r="Q146">
        <f t="shared" si="67"/>
        <v>0.28676924719442137</v>
      </c>
      <c r="R146">
        <f t="shared" si="68"/>
        <v>-3.1575090515758735</v>
      </c>
      <c r="S146">
        <f t="shared" si="69"/>
        <v>-3.1618101334752642</v>
      </c>
      <c r="T146">
        <f t="shared" si="70"/>
        <v>4.7510068480111078E-4</v>
      </c>
      <c r="U146">
        <f t="shared" si="71"/>
        <v>-2.7689533785524171E-3</v>
      </c>
      <c r="V146">
        <f t="shared" si="61"/>
        <v>1.8562767701044498E-2</v>
      </c>
      <c r="W146">
        <f t="shared" si="61"/>
        <v>1.6899632521547941E-2</v>
      </c>
      <c r="X146">
        <f t="shared" si="72"/>
        <v>0.93944624287392209</v>
      </c>
      <c r="Y146">
        <f t="shared" si="62"/>
        <v>1.8143445855640068</v>
      </c>
      <c r="Z146">
        <f t="shared" si="62"/>
        <v>4.0220546540868318E-2</v>
      </c>
      <c r="AA146">
        <f t="shared" si="62"/>
        <v>3.9745445856067207E-2</v>
      </c>
      <c r="AB146">
        <f>IFERROR(GetUSSBC(C146),NA())</f>
        <v>6.593377811834214E-2</v>
      </c>
      <c r="AC146">
        <f t="shared" si="73"/>
        <v>6.3411667074109862E-4</v>
      </c>
      <c r="AD146">
        <f t="shared" si="74"/>
        <v>1.7946932116589393E-2</v>
      </c>
      <c r="AE146">
        <f t="shared" si="75"/>
        <v>1.8316418025791589E-2</v>
      </c>
      <c r="AF146">
        <f t="shared" si="76"/>
        <v>0.93944624287392209</v>
      </c>
      <c r="AG146">
        <f t="shared" si="77"/>
        <v>1.5968946206245962</v>
      </c>
      <c r="AH146">
        <f t="shared" si="78"/>
        <v>3.9906906863842066E-2</v>
      </c>
      <c r="AI146">
        <f t="shared" si="79"/>
        <v>3.9272790193100968E-2</v>
      </c>
      <c r="AJ146">
        <f t="shared" si="60"/>
        <v>6.3413040576713463E-4</v>
      </c>
      <c r="AK146">
        <f t="shared" si="80"/>
        <v>-1.3735026036009249E-8</v>
      </c>
    </row>
    <row r="147" spans="1:37" x14ac:dyDescent="0.25">
      <c r="A147" s="7">
        <f>'Plumbing - Aggregate rates BC'!A139</f>
        <v>40664</v>
      </c>
      <c r="B147" s="10">
        <f>'Plumbing - Aggregate rates BC'!O139</f>
        <v>9.0383864671437872E-2</v>
      </c>
      <c r="C147" s="10">
        <f>'Plumbing - Aggregate rates BC'!P139</f>
        <v>2.2910710030974505E-2</v>
      </c>
      <c r="D147">
        <f>'Plumbing - Aggregate rates BC'!P139/'Plumbing - Aggregate rates BC'!O139</f>
        <v>0.25348230145125117</v>
      </c>
      <c r="E147">
        <f>'Plumbing - Aggregate rates BC'!Q139</f>
        <v>1.8250554034676054E-3</v>
      </c>
      <c r="F147">
        <f>'Plumbing - Aggregate rates BC'!X139</f>
        <v>9.0239779986822134E-4</v>
      </c>
      <c r="G147">
        <f>'Plumbing - Aggregate rates BC'!T139</f>
        <v>1.6620055323980584E-2</v>
      </c>
      <c r="H147">
        <f>'Plumbing - Aggregate rates BC'!U139</f>
        <v>1.5210284468897406E-2</v>
      </c>
      <c r="I147">
        <f>'Plumbing - Aggregate rates BC'!R139</f>
        <v>0.93862296864271</v>
      </c>
      <c r="J147">
        <f>'Plumbing - Aggregate rates BC'!S139</f>
        <v>1.3591160220994476</v>
      </c>
      <c r="K147">
        <f>'Plumbing - Aggregate rates BC'!V139</f>
        <v>4.3938208838482595E-2</v>
      </c>
      <c r="L147">
        <f>'Plumbing - Aggregate rates BC'!W139</f>
        <v>4.211315343501499E-2</v>
      </c>
      <c r="M147">
        <f t="shared" si="63"/>
        <v>-1.372461275148553</v>
      </c>
      <c r="N147">
        <f t="shared" si="64"/>
        <v>-4.0971451608010137</v>
      </c>
      <c r="O147">
        <f t="shared" si="65"/>
        <v>-4.1857834701312342</v>
      </c>
      <c r="P147">
        <f t="shared" si="66"/>
        <v>-6.3341404748519348E-2</v>
      </c>
      <c r="Q147">
        <f t="shared" si="67"/>
        <v>0.30683450466653711</v>
      </c>
      <c r="R147">
        <f t="shared" si="68"/>
        <v>-3.1249709766598484</v>
      </c>
      <c r="S147">
        <f t="shared" si="69"/>
        <v>-3.1673951539551219</v>
      </c>
      <c r="T147">
        <f t="shared" si="70"/>
        <v>4.8256538413848915E-4</v>
      </c>
      <c r="U147">
        <f t="shared" si="71"/>
        <v>9.0239779986822134E-4</v>
      </c>
      <c r="V147">
        <f t="shared" si="61"/>
        <v>1.8533670836576966E-2</v>
      </c>
      <c r="W147">
        <f t="shared" si="61"/>
        <v>1.6963009950980001E-2</v>
      </c>
      <c r="X147">
        <f t="shared" si="72"/>
        <v>0.93862296864271</v>
      </c>
      <c r="Y147">
        <f t="shared" si="62"/>
        <v>1.8036068116673465</v>
      </c>
      <c r="Z147">
        <f t="shared" si="62"/>
        <v>4.0205909032631909E-2</v>
      </c>
      <c r="AA147">
        <f t="shared" si="62"/>
        <v>3.972334364849342E-2</v>
      </c>
      <c r="AB147">
        <f>IFERROR(GetUSSBC(C147),NA())</f>
        <v>6.4598217289894844E-2</v>
      </c>
      <c r="AC147">
        <f t="shared" si="73"/>
        <v>6.545432299965917E-4</v>
      </c>
      <c r="AD147">
        <f t="shared" si="74"/>
        <v>1.7868432131449011E-2</v>
      </c>
      <c r="AE147">
        <f t="shared" si="75"/>
        <v>1.850901302036588E-2</v>
      </c>
      <c r="AF147">
        <f t="shared" si="76"/>
        <v>0.93862296864271</v>
      </c>
      <c r="AG147">
        <f t="shared" si="77"/>
        <v>1.5706252884495877</v>
      </c>
      <c r="AH147">
        <f t="shared" si="78"/>
        <v>3.9866336185185397E-2</v>
      </c>
      <c r="AI147">
        <f t="shared" si="79"/>
        <v>3.9211792955188805E-2</v>
      </c>
      <c r="AJ147">
        <f t="shared" si="60"/>
        <v>6.5455811718798031E-4</v>
      </c>
      <c r="AK147">
        <f t="shared" si="80"/>
        <v>-1.4887191388608841E-8</v>
      </c>
    </row>
    <row r="148" spans="1:37" x14ac:dyDescent="0.25">
      <c r="A148" s="7">
        <f>'Plumbing - Aggregate rates BC'!A140</f>
        <v>40695</v>
      </c>
      <c r="B148" s="10">
        <f>'Plumbing - Aggregate rates BC'!O140</f>
        <v>9.1415757876004672E-2</v>
      </c>
      <c r="C148" s="10">
        <f>'Plumbing - Aggregate rates BC'!P140</f>
        <v>2.4087341696890422E-2</v>
      </c>
      <c r="D148">
        <f>'Plumbing - Aggregate rates BC'!P140/'Plumbing - Aggregate rates BC'!O140</f>
        <v>0.26349222777939696</v>
      </c>
      <c r="E148">
        <f>'Plumbing - Aggregate rates BC'!Q140</f>
        <v>-1.8932986337020169E-3</v>
      </c>
      <c r="F148">
        <f>'Plumbing - Aggregate rates BC'!X140</f>
        <v>-3.6264019226367591E-3</v>
      </c>
      <c r="G148">
        <f>'Plumbing - Aggregate rates BC'!T140</f>
        <v>1.6617038938093534E-2</v>
      </c>
      <c r="H148">
        <f>'Plumbing - Aggregate rates BC'!U140</f>
        <v>1.4697930866416371E-2</v>
      </c>
      <c r="I148">
        <f>'Plumbing - Aggregate rates BC'!R140</f>
        <v>0.94207411127452734</v>
      </c>
      <c r="J148">
        <f>'Plumbing - Aggregate rates BC'!S140</f>
        <v>1.2983647022523912</v>
      </c>
      <c r="K148">
        <f>'Plumbing - Aggregate rates BC'!V140</f>
        <v>4.1841249186727394E-2</v>
      </c>
      <c r="L148">
        <f>'Plumbing - Aggregate rates BC'!W140</f>
        <v>4.3734547820429411E-2</v>
      </c>
      <c r="M148">
        <f t="shared" si="63"/>
        <v>-1.3337314075291085</v>
      </c>
      <c r="N148">
        <f t="shared" si="64"/>
        <v>-4.0973266679972538</v>
      </c>
      <c r="O148">
        <f t="shared" si="65"/>
        <v>-4.2200485524913383</v>
      </c>
      <c r="P148">
        <f t="shared" si="66"/>
        <v>-5.9671333111346592E-2</v>
      </c>
      <c r="Q148">
        <f t="shared" si="67"/>
        <v>0.26110555127599838</v>
      </c>
      <c r="R148">
        <f t="shared" si="68"/>
        <v>-3.1738726033918239</v>
      </c>
      <c r="S148">
        <f t="shared" si="69"/>
        <v>-3.1296169212416363</v>
      </c>
      <c r="T148">
        <f t="shared" si="70"/>
        <v>5.0258766940763921E-4</v>
      </c>
      <c r="U148">
        <f t="shared" si="71"/>
        <v>-3.6264019226367591E-3</v>
      </c>
      <c r="V148">
        <f t="shared" si="61"/>
        <v>1.8455716709315891E-2</v>
      </c>
      <c r="W148">
        <f t="shared" si="61"/>
        <v>1.7134477346212894E-2</v>
      </c>
      <c r="X148">
        <f t="shared" si="72"/>
        <v>0.94207411127452734</v>
      </c>
      <c r="Y148">
        <f t="shared" si="62"/>
        <v>1.7750694016212143</v>
      </c>
      <c r="Z148">
        <f t="shared" si="62"/>
        <v>4.0166606158961213E-2</v>
      </c>
      <c r="AA148">
        <f t="shared" si="62"/>
        <v>3.9664018489553574E-2</v>
      </c>
      <c r="AB148">
        <f>IFERROR(GetUSSBC(C148),NA())</f>
        <v>6.1363309714943165E-2</v>
      </c>
      <c r="AC148">
        <f t="shared" si="73"/>
        <v>7.0575714315772309E-4</v>
      </c>
      <c r="AD148">
        <f t="shared" si="74"/>
        <v>1.7672223401164571E-2</v>
      </c>
      <c r="AE148">
        <f t="shared" si="75"/>
        <v>1.9003146718797301E-2</v>
      </c>
      <c r="AF148">
        <f t="shared" si="76"/>
        <v>0.94207411127452734</v>
      </c>
      <c r="AG148">
        <f t="shared" si="77"/>
        <v>1.5063568348727934</v>
      </c>
      <c r="AH148">
        <f t="shared" si="78"/>
        <v>3.9764328809432196E-2</v>
      </c>
      <c r="AI148">
        <f t="shared" si="79"/>
        <v>3.9058571666274473E-2</v>
      </c>
      <c r="AJ148">
        <f t="shared" si="60"/>
        <v>7.0577510212037255E-4</v>
      </c>
      <c r="AK148">
        <f t="shared" si="80"/>
        <v>-1.795896264946556E-8</v>
      </c>
    </row>
    <row r="149" spans="1:37" x14ac:dyDescent="0.25">
      <c r="A149" s="7">
        <f>'Plumbing - Aggregate rates BC'!A141</f>
        <v>40725</v>
      </c>
      <c r="B149" s="10">
        <f>'Plumbing - Aggregate rates BC'!O141</f>
        <v>9.0689758604050652E-2</v>
      </c>
      <c r="C149" s="10">
        <f>'Plumbing - Aggregate rates BC'!P141</f>
        <v>2.4975328886349641E-2</v>
      </c>
      <c r="D149">
        <f>'Plumbing - Aggregate rates BC'!P141/'Plumbing - Aggregate rates BC'!O141</f>
        <v>0.27539304625775152</v>
      </c>
      <c r="E149">
        <f>'Plumbing - Aggregate rates BC'!Q141</f>
        <v>-3.3244464144867639E-4</v>
      </c>
      <c r="F149">
        <f>'Plumbing - Aggregate rates BC'!X141</f>
        <v>-2.2240556731355601E-4</v>
      </c>
      <c r="G149">
        <f>'Plumbing - Aggregate rates BC'!T141</f>
        <v>1.5379698189594162E-2</v>
      </c>
      <c r="H149">
        <f>'Plumbing - Aggregate rates BC'!U141</f>
        <v>1.523510924075582E-2</v>
      </c>
      <c r="I149">
        <f>'Plumbing - Aggregate rates BC'!R141</f>
        <v>0.94232341340982428</v>
      </c>
      <c r="J149">
        <f>'Plumbing - Aggregate rates BC'!S141</f>
        <v>1.2216280451574568</v>
      </c>
      <c r="K149">
        <f>'Plumbing - Aggregate rates BC'!V141</f>
        <v>4.4462841163165137E-2</v>
      </c>
      <c r="L149">
        <f>'Plumbing - Aggregate rates BC'!W141</f>
        <v>4.479528580461381E-2</v>
      </c>
      <c r="M149">
        <f t="shared" si="63"/>
        <v>-1.2895559426151046</v>
      </c>
      <c r="N149">
        <f t="shared" si="64"/>
        <v>-4.1747069386606324</v>
      </c>
      <c r="O149">
        <f t="shared" si="65"/>
        <v>-4.1841526961890878</v>
      </c>
      <c r="P149">
        <f t="shared" si="66"/>
        <v>-5.9406736991381728E-2</v>
      </c>
      <c r="Q149">
        <f t="shared" si="67"/>
        <v>0.20018443238424963</v>
      </c>
      <c r="R149">
        <f t="shared" si="68"/>
        <v>-3.1131014686829639</v>
      </c>
      <c r="S149">
        <f t="shared" si="69"/>
        <v>-3.1056523726735921</v>
      </c>
      <c r="T149">
        <f t="shared" si="70"/>
        <v>5.2536392662481252E-4</v>
      </c>
      <c r="U149">
        <f t="shared" si="71"/>
        <v>-2.2240556731355601E-4</v>
      </c>
      <c r="V149">
        <f t="shared" si="61"/>
        <v>1.8367202069596245E-2</v>
      </c>
      <c r="W149">
        <f t="shared" si="61"/>
        <v>1.733217077737954E-2</v>
      </c>
      <c r="X149">
        <f t="shared" si="72"/>
        <v>0.94232341340982428</v>
      </c>
      <c r="Y149">
        <f t="shared" si="62"/>
        <v>1.7430703153543161</v>
      </c>
      <c r="Z149">
        <f t="shared" si="62"/>
        <v>4.0121824021528786E-2</v>
      </c>
      <c r="AA149">
        <f t="shared" si="62"/>
        <v>3.9596460094903974E-2</v>
      </c>
      <c r="AB149">
        <f>IFERROR(GetUSSBC(C149),NA())</f>
        <v>5.9144120160490268E-2</v>
      </c>
      <c r="AC149">
        <f t="shared" si="73"/>
        <v>7.4241601073853775E-4</v>
      </c>
      <c r="AD149">
        <f t="shared" si="74"/>
        <v>1.7532311218471267E-2</v>
      </c>
      <c r="AE149">
        <f t="shared" si="75"/>
        <v>1.9367011482244196E-2</v>
      </c>
      <c r="AF149">
        <f t="shared" si="76"/>
        <v>0.94232341340982428</v>
      </c>
      <c r="AG149">
        <f t="shared" si="77"/>
        <v>1.4617253703767306</v>
      </c>
      <c r="AH149">
        <f t="shared" si="78"/>
        <v>3.9691057054546661E-2</v>
      </c>
      <c r="AI149">
        <f t="shared" si="79"/>
        <v>3.8948641043808123E-2</v>
      </c>
      <c r="AJ149">
        <f t="shared" si="60"/>
        <v>7.4243635523563709E-4</v>
      </c>
      <c r="AK149">
        <f t="shared" si="80"/>
        <v>-2.0344497099348061E-8</v>
      </c>
    </row>
    <row r="150" spans="1:37" x14ac:dyDescent="0.25">
      <c r="A150" s="7">
        <f>'Plumbing - Aggregate rates BC'!A142</f>
        <v>40756</v>
      </c>
      <c r="B150" s="10">
        <f>'Plumbing - Aggregate rates BC'!O142</f>
        <v>9.0581360542447004E-2</v>
      </c>
      <c r="C150" s="10">
        <f>'Plumbing - Aggregate rates BC'!P142</f>
        <v>2.3409880871037698E-2</v>
      </c>
      <c r="D150">
        <f>'Plumbing - Aggregate rates BC'!P142/'Plumbing - Aggregate rates BC'!O142</f>
        <v>0.25844037593217289</v>
      </c>
      <c r="E150">
        <f>'Plumbing - Aggregate rates BC'!Q142</f>
        <v>2.0605380873511651E-3</v>
      </c>
      <c r="F150">
        <f>'Plumbing - Aggregate rates BC'!X142</f>
        <v>1.5704553603442094E-3</v>
      </c>
      <c r="G150">
        <f>'Plumbing - Aggregate rates BC'!T142</f>
        <v>1.5696772427219906E-2</v>
      </c>
      <c r="H150">
        <f>'Plumbing - Aggregate rates BC'!U142</f>
        <v>1.5575092020807349E-2</v>
      </c>
      <c r="I150">
        <f>'Plumbing - Aggregate rates BC'!R142</f>
        <v>0.94088183522475211</v>
      </c>
      <c r="J150">
        <f>'Plumbing - Aggregate rates BC'!S142</f>
        <v>1.3391497461928934</v>
      </c>
      <c r="K150">
        <f>'Plumbing - Aggregate rates BC'!V142</f>
        <v>4.3466920538869837E-2</v>
      </c>
      <c r="L150">
        <f>'Plumbing - Aggregate rates BC'!W142</f>
        <v>4.1406382451518668E-2</v>
      </c>
      <c r="M150">
        <f t="shared" si="63"/>
        <v>-1.3530902656725334</v>
      </c>
      <c r="N150">
        <f t="shared" si="64"/>
        <v>-4.1543001656459868</v>
      </c>
      <c r="O150">
        <f t="shared" si="65"/>
        <v>-4.1620823060880419</v>
      </c>
      <c r="P150">
        <f t="shared" si="66"/>
        <v>-6.093772090053879E-2</v>
      </c>
      <c r="Q150">
        <f t="shared" si="67"/>
        <v>0.29203489480472899</v>
      </c>
      <c r="R150">
        <f t="shared" si="68"/>
        <v>-3.1357550775565795</v>
      </c>
      <c r="S150">
        <f t="shared" si="69"/>
        <v>-3.1843202445375272</v>
      </c>
      <c r="T150">
        <f t="shared" si="70"/>
        <v>4.9258594609615652E-4</v>
      </c>
      <c r="U150">
        <f t="shared" si="71"/>
        <v>1.5704553603442094E-3</v>
      </c>
      <c r="V150">
        <f t="shared" si="61"/>
        <v>1.8494640472474372E-2</v>
      </c>
      <c r="W150">
        <f t="shared" si="61"/>
        <v>1.7048554979493986E-2</v>
      </c>
      <c r="X150">
        <f t="shared" si="72"/>
        <v>0.94088183522475211</v>
      </c>
      <c r="Y150">
        <f t="shared" si="62"/>
        <v>1.7892767376348173</v>
      </c>
      <c r="Z150">
        <f t="shared" si="62"/>
        <v>4.0186246625378015E-2</v>
      </c>
      <c r="AA150">
        <f t="shared" si="62"/>
        <v>3.9693660679281859E-2</v>
      </c>
      <c r="AB150">
        <f>IFERROR(GetUSSBC(C150),NA())</f>
        <v>6.3181811440736063E-2</v>
      </c>
      <c r="AC150">
        <f t="shared" si="73"/>
        <v>6.7665603361831417E-4</v>
      </c>
      <c r="AD150">
        <f t="shared" si="74"/>
        <v>1.7783607774225482E-2</v>
      </c>
      <c r="AE150">
        <f t="shared" si="75"/>
        <v>1.8720370886307271E-2</v>
      </c>
      <c r="AF150">
        <f t="shared" si="76"/>
        <v>0.94088183522475211</v>
      </c>
      <c r="AG150">
        <f t="shared" si="77"/>
        <v>1.5425984345534425</v>
      </c>
      <c r="AH150">
        <f t="shared" si="78"/>
        <v>3.9822342761577971E-2</v>
      </c>
      <c r="AI150">
        <f t="shared" si="79"/>
        <v>3.9145686727959657E-2</v>
      </c>
      <c r="AJ150">
        <f t="shared" ref="AJ150:AJ181" si="81">(average_d_t+average_z_t*((C150/(1-C150))*AG150-AD150-AE150))/(1-((C150/(1-C150))*AG150-AD150-AE150))</f>
        <v>6.7667222093774988E-4</v>
      </c>
      <c r="AK150">
        <f t="shared" si="80"/>
        <v>-1.6187319435713964E-8</v>
      </c>
    </row>
    <row r="151" spans="1:37" x14ac:dyDescent="0.25">
      <c r="A151" s="7">
        <f>'Plumbing - Aggregate rates BC'!A143</f>
        <v>40787</v>
      </c>
      <c r="B151" s="10">
        <f>'Plumbing - Aggregate rates BC'!O143</f>
        <v>9.0237915898288362E-2</v>
      </c>
      <c r="C151" s="10">
        <f>'Plumbing - Aggregate rates BC'!P143</f>
        <v>2.5895928103849993E-2</v>
      </c>
      <c r="D151">
        <f>'Plumbing - Aggregate rates BC'!P143/'Plumbing - Aggregate rates BC'!O143</f>
        <v>0.28697391607579437</v>
      </c>
      <c r="E151">
        <f>'Plumbing - Aggregate rates BC'!Q143</f>
        <v>2.1474029438942176E-3</v>
      </c>
      <c r="F151">
        <f>'Plumbing - Aggregate rates BC'!X143</f>
        <v>1.0804699686592157E-3</v>
      </c>
      <c r="G151">
        <f>'Plumbing - Aggregate rates BC'!T143</f>
        <v>1.5748629398453992E-2</v>
      </c>
      <c r="H151">
        <f>'Plumbing - Aggregate rates BC'!U143</f>
        <v>1.5300621136877914E-2</v>
      </c>
      <c r="I151">
        <f>'Plumbing - Aggregate rates BC'!R143</f>
        <v>0.93995303589399526</v>
      </c>
      <c r="J151">
        <f>'Plumbing - Aggregate rates BC'!S143</f>
        <v>1.2213653241930877</v>
      </c>
      <c r="K151">
        <f>'Plumbing - Aggregate rates BC'!V143</f>
        <v>4.4308080742350688E-2</v>
      </c>
      <c r="L151">
        <f>'Plumbing - Aggregate rates BC'!W143</f>
        <v>4.2160677798456475E-2</v>
      </c>
      <c r="M151">
        <f t="shared" si="63"/>
        <v>-1.2483639521061152</v>
      </c>
      <c r="N151">
        <f t="shared" si="64"/>
        <v>-4.1510019398175384</v>
      </c>
      <c r="O151">
        <f t="shared" si="65"/>
        <v>-4.1798618542262274</v>
      </c>
      <c r="P151">
        <f t="shared" si="66"/>
        <v>-6.1925366781119179E-2</v>
      </c>
      <c r="Q151">
        <f t="shared" si="67"/>
        <v>0.19996935119027021</v>
      </c>
      <c r="R151">
        <f t="shared" si="68"/>
        <v>-3.1165882090317676</v>
      </c>
      <c r="S151">
        <f t="shared" si="69"/>
        <v>-3.1662672980647768</v>
      </c>
      <c r="T151">
        <f t="shared" si="70"/>
        <v>5.4654325170472307E-4</v>
      </c>
      <c r="U151">
        <f t="shared" si="71"/>
        <v>1.0804699686592157E-3</v>
      </c>
      <c r="V151">
        <f t="shared" ref="V151:W170" si="82">EXP(V$1+0.5*(V$6^2))*($D151^V$3)</f>
        <v>1.8285047959515584E-2</v>
      </c>
      <c r="W151">
        <f t="shared" si="82"/>
        <v>1.7518567142228637E-2</v>
      </c>
      <c r="X151">
        <f t="shared" si="72"/>
        <v>0.93995303589399526</v>
      </c>
      <c r="Y151">
        <f t="shared" ref="Y151:AA170" si="83">EXP(Y$1+0.5*(Y$6^2))*($D151^Y$3)</f>
        <v>1.7137522843305386</v>
      </c>
      <c r="Z151">
        <f t="shared" si="83"/>
        <v>4.0080111316344647E-2</v>
      </c>
      <c r="AA151">
        <f t="shared" si="83"/>
        <v>3.9533568064639923E-2</v>
      </c>
      <c r="AB151">
        <f>IFERROR(GetUSSBC(C151),NA())</f>
        <v>5.701946450397373E-2</v>
      </c>
      <c r="AC151">
        <f t="shared" si="73"/>
        <v>7.7877330806617323E-4</v>
      </c>
      <c r="AD151">
        <f t="shared" si="74"/>
        <v>1.739398983286241E-2</v>
      </c>
      <c r="AE151">
        <f t="shared" si="75"/>
        <v>1.9736535311707493E-2</v>
      </c>
      <c r="AF151">
        <f t="shared" si="76"/>
        <v>0.93995303589399526</v>
      </c>
      <c r="AG151">
        <f t="shared" si="77"/>
        <v>1.4185653575960007</v>
      </c>
      <c r="AH151">
        <f t="shared" si="78"/>
        <v>3.9618175639105781E-2</v>
      </c>
      <c r="AI151">
        <f t="shared" si="79"/>
        <v>3.8839402331039607E-2</v>
      </c>
      <c r="AJ151">
        <f t="shared" si="81"/>
        <v>7.7879615991216023E-4</v>
      </c>
      <c r="AK151">
        <f t="shared" si="80"/>
        <v>-2.2851845986999152E-8</v>
      </c>
    </row>
    <row r="152" spans="1:37" x14ac:dyDescent="0.25">
      <c r="A152" s="7">
        <f>'Plumbing - Aggregate rates BC'!A144</f>
        <v>40817</v>
      </c>
      <c r="B152" s="10">
        <f>'Plumbing - Aggregate rates BC'!O144</f>
        <v>8.9311678870021297E-2</v>
      </c>
      <c r="C152" s="10">
        <f>'Plumbing - Aggregate rates BC'!P144</f>
        <v>2.5204490659251261E-2</v>
      </c>
      <c r="D152">
        <f>'Plumbing - Aggregate rates BC'!P144/'Plumbing - Aggregate rates BC'!O144</f>
        <v>0.28220822828705661</v>
      </c>
      <c r="E152">
        <f>'Plumbing - Aggregate rates BC'!Q144</f>
        <v>3.3765356743980677E-4</v>
      </c>
      <c r="F152">
        <f>'Plumbing - Aggregate rates BC'!X144</f>
        <v>5.5671736601311855E-4</v>
      </c>
      <c r="G152">
        <f>'Plumbing - Aggregate rates BC'!T144</f>
        <v>1.5795942521584755E-2</v>
      </c>
      <c r="H152">
        <f>'Plumbing - Aggregate rates BC'!U144</f>
        <v>1.504483862646617E-2</v>
      </c>
      <c r="I152">
        <f>'Plumbing - Aggregate rates BC'!R144</f>
        <v>0.93947839226783181</v>
      </c>
      <c r="J152">
        <f>'Plumbing - Aggregate rates BC'!S144</f>
        <v>1.238262910798122</v>
      </c>
      <c r="K152">
        <f>'Plumbing - Aggregate rates BC'!V144</f>
        <v>4.1908002389548324E-2</v>
      </c>
      <c r="L152">
        <f>'Plumbing - Aggregate rates BC'!W144</f>
        <v>4.1570348822108513E-2</v>
      </c>
      <c r="M152">
        <f t="shared" si="63"/>
        <v>-1.2651100823447834</v>
      </c>
      <c r="N152">
        <f t="shared" si="64"/>
        <v>-4.1480021743599513</v>
      </c>
      <c r="O152">
        <f t="shared" si="65"/>
        <v>-4.1967202950150693</v>
      </c>
      <c r="P152">
        <f t="shared" si="66"/>
        <v>-6.2430459575825235E-2</v>
      </c>
      <c r="Q152">
        <f t="shared" si="67"/>
        <v>0.21370951908085109</v>
      </c>
      <c r="R152">
        <f t="shared" si="68"/>
        <v>-3.1722784824725139</v>
      </c>
      <c r="S152">
        <f t="shared" si="69"/>
        <v>-3.1803681345546129</v>
      </c>
      <c r="T152">
        <f t="shared" si="70"/>
        <v>5.379398658870993E-4</v>
      </c>
      <c r="U152">
        <f t="shared" si="71"/>
        <v>5.5671736601311855E-4</v>
      </c>
      <c r="V152">
        <f t="shared" si="82"/>
        <v>1.8318402347222588E-2</v>
      </c>
      <c r="W152">
        <f t="shared" si="82"/>
        <v>1.7442549237546831E-2</v>
      </c>
      <c r="X152">
        <f t="shared" si="72"/>
        <v>0.93947839226783181</v>
      </c>
      <c r="Y152">
        <f t="shared" si="83"/>
        <v>1.7256112323555288</v>
      </c>
      <c r="Z152">
        <f t="shared" si="83"/>
        <v>4.0097063903168952E-2</v>
      </c>
      <c r="AA152">
        <f t="shared" si="83"/>
        <v>3.9559124037281852E-2</v>
      </c>
      <c r="AB152">
        <f>IFERROR(GetUSSBC(C152),NA())</f>
        <v>5.8599307518452409E-2</v>
      </c>
      <c r="AC152">
        <f t="shared" si="73"/>
        <v>7.5161784707828555E-4</v>
      </c>
      <c r="AD152">
        <f t="shared" si="74"/>
        <v>1.7497261423517776E-2</v>
      </c>
      <c r="AE152">
        <f t="shared" si="75"/>
        <v>1.9459711735601563E-2</v>
      </c>
      <c r="AF152">
        <f t="shared" si="76"/>
        <v>0.93947839226783181</v>
      </c>
      <c r="AG152">
        <f t="shared" si="77"/>
        <v>1.450698758926305</v>
      </c>
      <c r="AH152">
        <f t="shared" si="78"/>
        <v>3.9672631236132391E-2</v>
      </c>
      <c r="AI152">
        <f t="shared" si="79"/>
        <v>3.8921013389054106E-2</v>
      </c>
      <c r="AJ152">
        <f t="shared" si="81"/>
        <v>7.5163879460635294E-4</v>
      </c>
      <c r="AK152">
        <f t="shared" si="80"/>
        <v>-2.0947528067390489E-8</v>
      </c>
    </row>
    <row r="153" spans="1:37" x14ac:dyDescent="0.25">
      <c r="A153" s="7">
        <f>'Plumbing - Aggregate rates BC'!A145</f>
        <v>40848</v>
      </c>
      <c r="B153" s="10">
        <f>'Plumbing - Aggregate rates BC'!O145</f>
        <v>8.6548393173830854E-2</v>
      </c>
      <c r="C153" s="10">
        <f>'Plumbing - Aggregate rates BC'!P145</f>
        <v>2.4209350991222817E-2</v>
      </c>
      <c r="D153">
        <f>'Plumbing - Aggregate rates BC'!P145/'Plumbing - Aggregate rates BC'!O145</f>
        <v>0.27972039807369714</v>
      </c>
      <c r="E153">
        <f>'Plumbing - Aggregate rates BC'!Q145</f>
        <v>-7.7244638313340606E-4</v>
      </c>
      <c r="F153">
        <f>'Plumbing - Aggregate rates BC'!X145</f>
        <v>1.1404377855549301E-3</v>
      </c>
      <c r="G153">
        <f>'Plumbing - Aggregate rates BC'!T145</f>
        <v>1.5769571773906321E-2</v>
      </c>
      <c r="H153">
        <f>'Plumbing - Aggregate rates BC'!U145</f>
        <v>1.4973894197615998E-2</v>
      </c>
      <c r="I153">
        <f>'Plumbing - Aggregate rates BC'!R145</f>
        <v>0.93847696530928637</v>
      </c>
      <c r="J153">
        <f>'Plumbing - Aggregate rates BC'!S145</f>
        <v>1.3036041539401344</v>
      </c>
      <c r="K153">
        <f>'Plumbing - Aggregate rates BC'!V145</f>
        <v>4.1621228644129406E-2</v>
      </c>
      <c r="L153">
        <f>'Plumbing - Aggregate rates BC'!W145</f>
        <v>4.2393675027262816E-2</v>
      </c>
      <c r="M153">
        <f t="shared" si="63"/>
        <v>-1.2739647530325933</v>
      </c>
      <c r="N153">
        <f t="shared" si="64"/>
        <v>-4.1496730328523332</v>
      </c>
      <c r="O153">
        <f t="shared" si="65"/>
        <v>-4.2014469809381545</v>
      </c>
      <c r="P153">
        <f t="shared" si="66"/>
        <v>-6.3496967413114058E-2</v>
      </c>
      <c r="Q153">
        <f t="shared" si="67"/>
        <v>0.26513285449056379</v>
      </c>
      <c r="R153">
        <f t="shared" si="68"/>
        <v>-3.1791449379302801</v>
      </c>
      <c r="S153">
        <f t="shared" si="69"/>
        <v>-3.1607561017570664</v>
      </c>
      <c r="T153">
        <f t="shared" si="70"/>
        <v>5.3338696784593909E-4</v>
      </c>
      <c r="U153">
        <f t="shared" si="71"/>
        <v>1.1404377855549301E-3</v>
      </c>
      <c r="V153">
        <f t="shared" si="82"/>
        <v>1.8336063371098117E-2</v>
      </c>
      <c r="W153">
        <f t="shared" si="82"/>
        <v>1.7402487482439763E-2</v>
      </c>
      <c r="X153">
        <f t="shared" si="72"/>
        <v>0.93847696530928637</v>
      </c>
      <c r="Y153">
        <f t="shared" si="83"/>
        <v>1.7319148918415121</v>
      </c>
      <c r="Z153">
        <f t="shared" si="83"/>
        <v>4.0106030637564564E-2</v>
      </c>
      <c r="AA153">
        <f t="shared" si="83"/>
        <v>3.9572643669718625E-2</v>
      </c>
      <c r="AB153">
        <f>IFERROR(GetUSSBC(C153),NA())</f>
        <v>6.1047745477408169E-2</v>
      </c>
      <c r="AC153">
        <f t="shared" si="73"/>
        <v>7.1089143557335338E-4</v>
      </c>
      <c r="AD153">
        <f t="shared" si="74"/>
        <v>1.7652601048241946E-2</v>
      </c>
      <c r="AE153">
        <f t="shared" si="75"/>
        <v>1.905358991821678E-2</v>
      </c>
      <c r="AF153">
        <f t="shared" si="76"/>
        <v>0.93847696530928637</v>
      </c>
      <c r="AG153">
        <f t="shared" si="77"/>
        <v>1.5000377353948646</v>
      </c>
      <c r="AH153">
        <f t="shared" si="78"/>
        <v>3.9754079538924188E-2</v>
      </c>
      <c r="AI153">
        <f t="shared" si="79"/>
        <v>3.9043188103350834E-2</v>
      </c>
      <c r="AJ153">
        <f t="shared" si="81"/>
        <v>7.1090970458510198E-4</v>
      </c>
      <c r="AK153">
        <f t="shared" si="80"/>
        <v>-1.8269011748599066E-8</v>
      </c>
    </row>
    <row r="154" spans="1:37" x14ac:dyDescent="0.25">
      <c r="A154" s="7">
        <f>'Plumbing - Aggregate rates BC'!A146</f>
        <v>40878</v>
      </c>
      <c r="B154" s="10">
        <f>'Plumbing - Aggregate rates BC'!O146</f>
        <v>8.5107903851527417E-2</v>
      </c>
      <c r="C154" s="10">
        <f>'Plumbing - Aggregate rates BC'!P146</f>
        <v>2.6081959241412846E-2</v>
      </c>
      <c r="D154">
        <f>'Plumbing - Aggregate rates BC'!P146/'Plumbing - Aggregate rates BC'!O146</f>
        <v>0.30645754461199504</v>
      </c>
      <c r="E154">
        <f>'Plumbing - Aggregate rates BC'!Q146</f>
        <v>-3.2480820075745271E-4</v>
      </c>
      <c r="F154">
        <f>'Plumbing - Aggregate rates BC'!X146</f>
        <v>-3.3424836787233144E-4</v>
      </c>
      <c r="G154">
        <f>'Plumbing - Aggregate rates BC'!T146</f>
        <v>1.5243671795802884E-2</v>
      </c>
      <c r="H154">
        <f>'Plumbing - Aggregate rates BC'!U146</f>
        <v>1.5190716112145008E-2</v>
      </c>
      <c r="I154">
        <f>'Plumbing - Aggregate rates BC'!R146</f>
        <v>0.93888770509269126</v>
      </c>
      <c r="J154">
        <f>'Plumbing - Aggregate rates BC'!S146</f>
        <v>1.1830508474576271</v>
      </c>
      <c r="K154">
        <f>'Plumbing - Aggregate rates BC'!V146</f>
        <v>4.2777240039756526E-2</v>
      </c>
      <c r="L154">
        <f>'Plumbing - Aggregate rates BC'!W146</f>
        <v>4.3102048240513974E-2</v>
      </c>
      <c r="M154">
        <f t="shared" si="63"/>
        <v>-1.1826760499636784</v>
      </c>
      <c r="N154">
        <f t="shared" si="64"/>
        <v>-4.1835908262598371</v>
      </c>
      <c r="O154">
        <f t="shared" si="65"/>
        <v>-4.1870708198290005</v>
      </c>
      <c r="P154">
        <f t="shared" si="66"/>
        <v>-6.305939681595292E-2</v>
      </c>
      <c r="Q154">
        <f t="shared" si="67"/>
        <v>0.16809656586260735</v>
      </c>
      <c r="R154">
        <f t="shared" si="68"/>
        <v>-3.1517490926087799</v>
      </c>
      <c r="S154">
        <f t="shared" si="69"/>
        <v>-3.1441847600198534</v>
      </c>
      <c r="T154">
        <f t="shared" si="70"/>
        <v>5.8020052820190876E-4</v>
      </c>
      <c r="U154">
        <f t="shared" si="71"/>
        <v>-3.3424836787233144E-4</v>
      </c>
      <c r="V154">
        <f t="shared" si="82"/>
        <v>1.8154798274433562E-2</v>
      </c>
      <c r="W154">
        <f t="shared" si="82"/>
        <v>1.7819965020318698E-2</v>
      </c>
      <c r="X154">
        <f t="shared" si="72"/>
        <v>0.93888770509269126</v>
      </c>
      <c r="Y154">
        <f t="shared" si="83"/>
        <v>1.6680162887071908</v>
      </c>
      <c r="Z154">
        <f t="shared" si="83"/>
        <v>4.0013682742695039E-2</v>
      </c>
      <c r="AA154">
        <f t="shared" si="83"/>
        <v>3.943348221449313E-2</v>
      </c>
      <c r="AB154">
        <f>IFERROR(GetUSSBC(C154),NA())</f>
        <v>5.6610048096626994E-2</v>
      </c>
      <c r="AC154">
        <f t="shared" si="73"/>
        <v>7.8592843110126404E-4</v>
      </c>
      <c r="AD154">
        <f t="shared" si="74"/>
        <v>1.73668197322265E-2</v>
      </c>
      <c r="AE154">
        <f t="shared" si="75"/>
        <v>1.981029394097621E-2</v>
      </c>
      <c r="AF154">
        <f t="shared" si="76"/>
        <v>0.93888770509269126</v>
      </c>
      <c r="AG154">
        <f t="shared" si="77"/>
        <v>1.41019901396175</v>
      </c>
      <c r="AH154">
        <f t="shared" si="78"/>
        <v>3.9603807473588444E-2</v>
      </c>
      <c r="AI154">
        <f t="shared" si="79"/>
        <v>3.881787904248718E-2</v>
      </c>
      <c r="AJ154">
        <f t="shared" si="81"/>
        <v>7.8595179227862249E-4</v>
      </c>
      <c r="AK154">
        <f t="shared" si="80"/>
        <v>-2.3361177358457302E-8</v>
      </c>
    </row>
    <row r="155" spans="1:37" x14ac:dyDescent="0.25">
      <c r="A155" s="7">
        <f>'Plumbing - Aggregate rates BC'!A147</f>
        <v>40909</v>
      </c>
      <c r="B155" s="10">
        <f>'Plumbing - Aggregate rates BC'!O147</f>
        <v>8.2632209592279543E-2</v>
      </c>
      <c r="C155" s="10">
        <f>'Plumbing - Aggregate rates BC'!P147</f>
        <v>2.5577836955082464E-2</v>
      </c>
      <c r="D155">
        <f>'Plumbing - Aggregate rates BC'!P147/'Plumbing - Aggregate rates BC'!O147</f>
        <v>0.30953833960495036</v>
      </c>
      <c r="E155">
        <f>'Plumbing - Aggregate rates BC'!Q147</f>
        <v>3.3011235516970244E-3</v>
      </c>
      <c r="F155">
        <f>'Plumbing - Aggregate rates BC'!X147</f>
        <v>4.0627885503231763E-3</v>
      </c>
      <c r="G155">
        <f>'Plumbing - Aggregate rates BC'!T147</f>
        <v>1.5212024671412718E-2</v>
      </c>
      <c r="H155">
        <f>'Plumbing - Aggregate rates BC'!U147</f>
        <v>1.5113882576758442E-2</v>
      </c>
      <c r="I155">
        <f>'Plumbing - Aggregate rates BC'!R147</f>
        <v>0.93521466848351775</v>
      </c>
      <c r="J155">
        <f>'Plumbing - Aggregate rates BC'!S147</f>
        <v>1.2191544434857635</v>
      </c>
      <c r="K155">
        <f>'Plumbing - Aggregate rates BC'!V147</f>
        <v>4.7807807027234271E-2</v>
      </c>
      <c r="L155">
        <f>'Plumbing - Aggregate rates BC'!W147</f>
        <v>4.4506683475537247E-2</v>
      </c>
      <c r="M155">
        <f t="shared" si="63"/>
        <v>-1.1726733185845652</v>
      </c>
      <c r="N155">
        <f t="shared" si="64"/>
        <v>-4.1856690670785808</v>
      </c>
      <c r="O155">
        <f t="shared" si="65"/>
        <v>-4.192141581584198</v>
      </c>
      <c r="P155">
        <f t="shared" si="66"/>
        <v>-6.6979184084669352E-2</v>
      </c>
      <c r="Q155">
        <f t="shared" si="67"/>
        <v>0.19815753934477567</v>
      </c>
      <c r="R155">
        <f t="shared" si="68"/>
        <v>-3.0405663258915303</v>
      </c>
      <c r="S155">
        <f t="shared" si="69"/>
        <v>-3.1121159106258895</v>
      </c>
      <c r="T155">
        <f t="shared" si="70"/>
        <v>5.8531316214145007E-4</v>
      </c>
      <c r="U155">
        <f t="shared" si="71"/>
        <v>4.0627885503231763E-3</v>
      </c>
      <c r="V155">
        <f t="shared" si="82"/>
        <v>1.8135045856335481E-2</v>
      </c>
      <c r="W155">
        <f t="shared" si="82"/>
        <v>1.7866313601748389E-2</v>
      </c>
      <c r="X155">
        <f t="shared" si="72"/>
        <v>0.93521466848351775</v>
      </c>
      <c r="Y155">
        <f t="shared" si="83"/>
        <v>1.6611596686665748</v>
      </c>
      <c r="Z155">
        <f t="shared" si="83"/>
        <v>4.0003576888087582E-2</v>
      </c>
      <c r="AA155">
        <f t="shared" si="83"/>
        <v>3.9418263725946132E-2</v>
      </c>
      <c r="AB155">
        <f>IFERROR(GetUSSBC(C155),NA())</f>
        <v>5.7734633628278964E-2</v>
      </c>
      <c r="AC155">
        <f t="shared" si="73"/>
        <v>7.6639215643251046E-4</v>
      </c>
      <c r="AD155">
        <f t="shared" si="74"/>
        <v>1.7441044763801667E-2</v>
      </c>
      <c r="AE155">
        <f t="shared" si="75"/>
        <v>1.9609714299231019E-2</v>
      </c>
      <c r="AF155">
        <f t="shared" si="76"/>
        <v>0.93521466848351775</v>
      </c>
      <c r="AG155">
        <f t="shared" si="77"/>
        <v>1.4331410409462293</v>
      </c>
      <c r="AH155">
        <f t="shared" si="78"/>
        <v>3.9643018632295808E-2</v>
      </c>
      <c r="AI155">
        <f t="shared" si="79"/>
        <v>3.8876626475863298E-2</v>
      </c>
      <c r="AJ155">
        <f t="shared" si="81"/>
        <v>7.6641414114778637E-4</v>
      </c>
      <c r="AK155">
        <f t="shared" si="80"/>
        <v>-2.1984715275905412E-8</v>
      </c>
    </row>
    <row r="156" spans="1:37" x14ac:dyDescent="0.25">
      <c r="A156" s="7">
        <f>'Plumbing - Aggregate rates BC'!A148</f>
        <v>40940</v>
      </c>
      <c r="B156" s="10">
        <f>'Plumbing - Aggregate rates BC'!O148</f>
        <v>8.2688172737310411E-2</v>
      </c>
      <c r="C156" s="10">
        <f>'Plumbing - Aggregate rates BC'!P148</f>
        <v>2.615841802105881E-2</v>
      </c>
      <c r="D156">
        <f>'Plumbing - Aggregate rates BC'!P148/'Plumbing - Aggregate rates BC'!O148</f>
        <v>0.31635017627201301</v>
      </c>
      <c r="E156">
        <f>'Plumbing - Aggregate rates BC'!Q148</f>
        <v>3.0830013925321415E-3</v>
      </c>
      <c r="F156">
        <f>'Plumbing - Aggregate rates BC'!X148</f>
        <v>1.193191044712893E-3</v>
      </c>
      <c r="G156">
        <f>'Plumbing - Aggregate rates BC'!T148</f>
        <v>1.5461121157323688E-2</v>
      </c>
      <c r="H156">
        <f>'Plumbing - Aggregate rates BC'!U148</f>
        <v>1.5611814345991562E-2</v>
      </c>
      <c r="I156">
        <f>'Plumbing - Aggregate rates BC'!R148</f>
        <v>0.93422025129342201</v>
      </c>
      <c r="J156">
        <f>'Plumbing - Aggregate rates BC'!S148</f>
        <v>1.2465638148667602</v>
      </c>
      <c r="K156">
        <f>'Plumbing - Aggregate rates BC'!V148</f>
        <v>4.3168496389131769E-2</v>
      </c>
      <c r="L156">
        <f>'Plumbing - Aggregate rates BC'!W148</f>
        <v>4.0085494996599629E-2</v>
      </c>
      <c r="M156">
        <f t="shared" si="63"/>
        <v>-1.1509055261837311</v>
      </c>
      <c r="N156">
        <f t="shared" si="64"/>
        <v>-4.169426718573666</v>
      </c>
      <c r="O156">
        <f t="shared" si="65"/>
        <v>-4.1597273214849526</v>
      </c>
      <c r="P156">
        <f t="shared" si="66"/>
        <v>-6.8043053463985328E-2</v>
      </c>
      <c r="Q156">
        <f t="shared" si="67"/>
        <v>0.2203908179111243</v>
      </c>
      <c r="R156">
        <f t="shared" si="68"/>
        <v>-3.1426443000159603</v>
      </c>
      <c r="S156">
        <f t="shared" si="69"/>
        <v>-3.2167407308894078</v>
      </c>
      <c r="T156">
        <f t="shared" si="70"/>
        <v>5.9642772381852255E-4</v>
      </c>
      <c r="U156">
        <f t="shared" si="71"/>
        <v>1.193191044712893E-3</v>
      </c>
      <c r="V156">
        <f t="shared" si="82"/>
        <v>1.8092135183046046E-2</v>
      </c>
      <c r="W156">
        <f t="shared" si="82"/>
        <v>1.796759372455296E-2</v>
      </c>
      <c r="X156">
        <f t="shared" si="72"/>
        <v>0.93422025129342201</v>
      </c>
      <c r="Y156">
        <f t="shared" si="83"/>
        <v>1.646335646398609</v>
      </c>
      <c r="Z156">
        <f t="shared" si="83"/>
        <v>3.9981593500430269E-2</v>
      </c>
      <c r="AA156">
        <f t="shared" si="83"/>
        <v>3.9385165776611747E-2</v>
      </c>
      <c r="AB156">
        <f>IFERROR(GetUSSBC(C156),NA())</f>
        <v>5.6443623397499323E-2</v>
      </c>
      <c r="AC156">
        <f t="shared" si="73"/>
        <v>7.888511306390622E-4</v>
      </c>
      <c r="AD156">
        <f t="shared" si="74"/>
        <v>1.7355726263746606E-2</v>
      </c>
      <c r="AE156">
        <f t="shared" si="75"/>
        <v>1.9840521847358541E-2</v>
      </c>
      <c r="AF156">
        <f t="shared" si="76"/>
        <v>0.93422025129342201</v>
      </c>
      <c r="AG156">
        <f t="shared" si="77"/>
        <v>1.4067935206665108</v>
      </c>
      <c r="AH156">
        <f t="shared" si="78"/>
        <v>3.9597936032438025E-2</v>
      </c>
      <c r="AI156">
        <f t="shared" si="79"/>
        <v>3.8809084901798963E-2</v>
      </c>
      <c r="AJ156">
        <f t="shared" si="81"/>
        <v>7.8887470474512419E-4</v>
      </c>
      <c r="AK156">
        <f t="shared" si="80"/>
        <v>-2.3574106061989217E-8</v>
      </c>
    </row>
    <row r="157" spans="1:37" x14ac:dyDescent="0.25">
      <c r="A157" s="7">
        <f>'Plumbing - Aggregate rates BC'!A149</f>
        <v>40969</v>
      </c>
      <c r="B157" s="10">
        <f>'Plumbing - Aggregate rates BC'!O149</f>
        <v>8.19161382484309E-2</v>
      </c>
      <c r="C157" s="10">
        <f>'Plumbing - Aggregate rates BC'!P149</f>
        <v>2.7385728089953442E-2</v>
      </c>
      <c r="D157">
        <f>'Plumbing - Aggregate rates BC'!P149/'Plumbing - Aggregate rates BC'!O149</f>
        <v>0.3343141983439144</v>
      </c>
      <c r="E157">
        <f>'Plumbing - Aggregate rates BC'!Q149</f>
        <v>-1.0589458323378813E-3</v>
      </c>
      <c r="F157">
        <f>'Plumbing - Aggregate rates BC'!X149</f>
        <v>-1.2247914686939077E-3</v>
      </c>
      <c r="G157">
        <f>'Plumbing - Aggregate rates BC'!T149</f>
        <v>1.51133122088166E-2</v>
      </c>
      <c r="H157">
        <f>'Plumbing - Aggregate rates BC'!U149</f>
        <v>1.6249821244439761E-2</v>
      </c>
      <c r="I157">
        <f>'Plumbing - Aggregate rates BC'!R149</f>
        <v>0.93543095315206215</v>
      </c>
      <c r="J157">
        <f>'Plumbing - Aggregate rates BC'!S149</f>
        <v>1.1587810745789895</v>
      </c>
      <c r="K157">
        <f>'Plumbing - Aggregate rates BC'!V149</f>
        <v>4.146031213074107E-2</v>
      </c>
      <c r="L157">
        <f>'Plumbing - Aggregate rates BC'!W149</f>
        <v>4.2519257963078948E-2</v>
      </c>
      <c r="M157">
        <f t="shared" si="63"/>
        <v>-1.0956740145946486</v>
      </c>
      <c r="N157">
        <f t="shared" si="64"/>
        <v>-4.1921793203122508</v>
      </c>
      <c r="O157">
        <f t="shared" si="65"/>
        <v>-4.1196733706090631</v>
      </c>
      <c r="P157">
        <f t="shared" si="66"/>
        <v>-6.6747943418872843E-2</v>
      </c>
      <c r="Q157">
        <f t="shared" si="67"/>
        <v>0.147368654866496</v>
      </c>
      <c r="R157">
        <f t="shared" si="68"/>
        <v>-3.1830186435238006</v>
      </c>
      <c r="S157">
        <f t="shared" si="69"/>
        <v>-3.1577981771404677</v>
      </c>
      <c r="T157">
        <f t="shared" si="70"/>
        <v>6.2455828445891898E-4</v>
      </c>
      <c r="U157">
        <f t="shared" si="71"/>
        <v>-1.2247914686939077E-3</v>
      </c>
      <c r="V157">
        <f t="shared" si="82"/>
        <v>1.7983712843555436E-2</v>
      </c>
      <c r="W157">
        <f t="shared" si="82"/>
        <v>1.822715618786247E-2</v>
      </c>
      <c r="X157">
        <f t="shared" si="72"/>
        <v>0.93543095315206215</v>
      </c>
      <c r="Y157">
        <f t="shared" si="83"/>
        <v>1.6093135377491736</v>
      </c>
      <c r="Z157">
        <f t="shared" si="83"/>
        <v>3.9925869156061979E-2</v>
      </c>
      <c r="AA157">
        <f t="shared" si="83"/>
        <v>3.930131087160306E-2</v>
      </c>
      <c r="AB157">
        <f>IFERROR(GetUSSBC(C157),NA())</f>
        <v>5.3910507429391144E-2</v>
      </c>
      <c r="AC157">
        <f t="shared" si="73"/>
        <v>8.3438654676241258E-4</v>
      </c>
      <c r="AD157">
        <f t="shared" si="74"/>
        <v>1.7183256402767123E-2</v>
      </c>
      <c r="AE157">
        <f t="shared" si="75"/>
        <v>2.0319014906712205E-2</v>
      </c>
      <c r="AF157">
        <f t="shared" si="76"/>
        <v>0.93543095315206215</v>
      </c>
      <c r="AG157">
        <f t="shared" si="77"/>
        <v>1.3546228717001179</v>
      </c>
      <c r="AH157">
        <f t="shared" si="78"/>
        <v>3.9506280036113339E-2</v>
      </c>
      <c r="AI157">
        <f t="shared" si="79"/>
        <v>3.8671893489350927E-2</v>
      </c>
      <c r="AJ157">
        <f t="shared" si="81"/>
        <v>8.3441347209273317E-4</v>
      </c>
      <c r="AK157">
        <f t="shared" si="80"/>
        <v>-2.692533032058915E-8</v>
      </c>
    </row>
    <row r="158" spans="1:37" x14ac:dyDescent="0.25">
      <c r="A158" s="7">
        <f>'Plumbing - Aggregate rates BC'!A150</f>
        <v>41000</v>
      </c>
      <c r="B158" s="10">
        <f>'Plumbing - Aggregate rates BC'!O150</f>
        <v>8.0976905386583753E-2</v>
      </c>
      <c r="C158" s="10">
        <f>'Plumbing - Aggregate rates BC'!P150</f>
        <v>2.5275337664432681E-2</v>
      </c>
      <c r="D158">
        <f>'Plumbing - Aggregate rates BC'!P150/'Plumbing - Aggregate rates BC'!O150</f>
        <v>0.31213019988561203</v>
      </c>
      <c r="E158">
        <f>'Plumbing - Aggregate rates BC'!Q150</f>
        <v>-2.2106304174988852E-3</v>
      </c>
      <c r="F158">
        <f>'Plumbing - Aggregate rates BC'!X150</f>
        <v>-1.6686145570778829E-3</v>
      </c>
      <c r="G158">
        <f>'Plumbing - Aggregate rates BC'!T150</f>
        <v>1.5256035085871618E-2</v>
      </c>
      <c r="H158">
        <f>'Plumbing - Aggregate rates BC'!U150</f>
        <v>1.5902987264069329E-2</v>
      </c>
      <c r="I158">
        <f>'Plumbing - Aggregate rates BC'!R150</f>
        <v>0.93702463609769848</v>
      </c>
      <c r="J158">
        <f>'Plumbing - Aggregate rates BC'!S150</f>
        <v>1.2222222222222223</v>
      </c>
      <c r="K158">
        <f>'Plumbing - Aggregate rates BC'!V150</f>
        <v>4.1129360662413468E-2</v>
      </c>
      <c r="L158">
        <f>'Plumbing - Aggregate rates BC'!W150</f>
        <v>4.3339991079912349E-2</v>
      </c>
      <c r="M158">
        <f t="shared" si="63"/>
        <v>-1.1643348708954606</v>
      </c>
      <c r="N158">
        <f t="shared" si="64"/>
        <v>-4.1827801108786131</v>
      </c>
      <c r="O158">
        <f t="shared" si="65"/>
        <v>-4.1412483091595043</v>
      </c>
      <c r="P158">
        <f t="shared" si="66"/>
        <v>-6.5045704562464571E-2</v>
      </c>
      <c r="Q158">
        <f t="shared" si="67"/>
        <v>0.20067069546215124</v>
      </c>
      <c r="R158">
        <f t="shared" si="68"/>
        <v>-3.1910330411734442</v>
      </c>
      <c r="S158">
        <f t="shared" si="69"/>
        <v>-3.1386794886904577</v>
      </c>
      <c r="T158">
        <f t="shared" si="70"/>
        <v>5.8957260296935848E-4</v>
      </c>
      <c r="U158">
        <f t="shared" si="71"/>
        <v>-1.6686145570778829E-3</v>
      </c>
      <c r="V158">
        <f t="shared" si="82"/>
        <v>1.8118596328881909E-2</v>
      </c>
      <c r="W158">
        <f t="shared" si="82"/>
        <v>1.7905042689588306E-2</v>
      </c>
      <c r="X158">
        <f t="shared" si="72"/>
        <v>0.93702463609769848</v>
      </c>
      <c r="Y158">
        <f t="shared" si="83"/>
        <v>1.6554654189944165</v>
      </c>
      <c r="Z158">
        <f t="shared" si="83"/>
        <v>3.9995154425807249E-2</v>
      </c>
      <c r="AA158">
        <f t="shared" si="83"/>
        <v>3.940558182283789E-2</v>
      </c>
      <c r="AB158">
        <f>IFERROR(GetUSSBC(C158),NA())</f>
        <v>5.8433069791644809E-2</v>
      </c>
      <c r="AC158">
        <f t="shared" si="73"/>
        <v>7.5444195431928485E-4</v>
      </c>
      <c r="AD158">
        <f t="shared" si="74"/>
        <v>1.7486510025607516E-2</v>
      </c>
      <c r="AE158">
        <f t="shared" si="75"/>
        <v>1.9488273396503122E-2</v>
      </c>
      <c r="AF158">
        <f t="shared" si="76"/>
        <v>0.93702463609769848</v>
      </c>
      <c r="AG158">
        <f t="shared" si="77"/>
        <v>1.4473286855357201</v>
      </c>
      <c r="AH158">
        <f t="shared" si="78"/>
        <v>3.9666973502221765E-2</v>
      </c>
      <c r="AI158">
        <f t="shared" si="79"/>
        <v>3.8912531547902481E-2</v>
      </c>
      <c r="AJ158">
        <f t="shared" si="81"/>
        <v>7.5446311615087725E-4</v>
      </c>
      <c r="AK158">
        <f t="shared" si="80"/>
        <v>-2.1161831592403021E-8</v>
      </c>
    </row>
    <row r="159" spans="1:37" x14ac:dyDescent="0.25">
      <c r="A159" s="7">
        <f>'Plumbing - Aggregate rates BC'!A151</f>
        <v>41030</v>
      </c>
      <c r="B159" s="10">
        <f>'Plumbing - Aggregate rates BC'!O151</f>
        <v>8.2060810156960651E-2</v>
      </c>
      <c r="C159" s="10">
        <f>'Plumbing - Aggregate rates BC'!P151</f>
        <v>2.675690506676422E-2</v>
      </c>
      <c r="D159">
        <f>'Plumbing - Aggregate rates BC'!P151/'Plumbing - Aggregate rates BC'!O151</f>
        <v>0.32606191695628317</v>
      </c>
      <c r="E159">
        <f>'Plumbing - Aggregate rates BC'!Q151</f>
        <v>4.1589738606549412E-3</v>
      </c>
      <c r="F159">
        <f>'Plumbing - Aggregate rates BC'!X151</f>
        <v>2.3613999224614953E-3</v>
      </c>
      <c r="G159">
        <f>'Plumbing - Aggregate rates BC'!T151</f>
        <v>1.7193161827722563E-2</v>
      </c>
      <c r="H159">
        <f>'Plumbing - Aggregate rates BC'!U151</f>
        <v>1.6358688297824355E-2</v>
      </c>
      <c r="I159">
        <f>'Plumbing - Aggregate rates BC'!R151</f>
        <v>0.93485701434424784</v>
      </c>
      <c r="J159">
        <f>'Plumbing - Aggregate rates BC'!S151</f>
        <v>1.2198523379819524</v>
      </c>
      <c r="K159">
        <f>'Plumbing - Aggregate rates BC'!V151</f>
        <v>4.4563210572344768E-2</v>
      </c>
      <c r="L159">
        <f>'Plumbing - Aggregate rates BC'!W151</f>
        <v>4.0404236711689828E-2</v>
      </c>
      <c r="M159">
        <f t="shared" si="63"/>
        <v>-1.1206679863359661</v>
      </c>
      <c r="N159">
        <f t="shared" si="64"/>
        <v>-4.063243542369567</v>
      </c>
      <c r="O159">
        <f t="shared" si="65"/>
        <v>-4.1129961284165146</v>
      </c>
      <c r="P159">
        <f t="shared" si="66"/>
        <v>-6.7361687222826871E-2</v>
      </c>
      <c r="Q159">
        <f t="shared" si="67"/>
        <v>0.19872981697888351</v>
      </c>
      <c r="R159">
        <f t="shared" si="68"/>
        <v>-3.1108466354122877</v>
      </c>
      <c r="S159">
        <f t="shared" si="69"/>
        <v>-3.2088206304121791</v>
      </c>
      <c r="T159">
        <f t="shared" si="70"/>
        <v>6.1184084481229889E-4</v>
      </c>
      <c r="U159">
        <f t="shared" si="71"/>
        <v>2.3613999224614953E-3</v>
      </c>
      <c r="V159">
        <f t="shared" si="82"/>
        <v>1.8032696593013237E-2</v>
      </c>
      <c r="W159">
        <f t="shared" si="82"/>
        <v>1.8109234859404084E-2</v>
      </c>
      <c r="X159">
        <f t="shared" si="72"/>
        <v>0.93485701434424784</v>
      </c>
      <c r="Y159">
        <f t="shared" si="83"/>
        <v>1.6259629221517002</v>
      </c>
      <c r="Z159">
        <f t="shared" si="83"/>
        <v>3.9951076522697991E-2</v>
      </c>
      <c r="AA159">
        <f t="shared" si="83"/>
        <v>3.9339235677885692E-2</v>
      </c>
      <c r="AB159">
        <f>IFERROR(GetUSSBC(C159),NA())</f>
        <v>5.5176745001226671E-2</v>
      </c>
      <c r="AC159">
        <f t="shared" si="73"/>
        <v>8.1137431146018069E-4</v>
      </c>
      <c r="AD159">
        <f t="shared" si="74"/>
        <v>1.72703316645565E-2</v>
      </c>
      <c r="AE159">
        <f t="shared" si="75"/>
        <v>2.0075414678674144E-2</v>
      </c>
      <c r="AF159">
        <f t="shared" si="76"/>
        <v>0.93485701434424784</v>
      </c>
      <c r="AG159">
        <f t="shared" si="77"/>
        <v>1.3807810941262268</v>
      </c>
      <c r="AH159">
        <f t="shared" si="78"/>
        <v>3.9552642473764305E-2</v>
      </c>
      <c r="AI159">
        <f t="shared" si="79"/>
        <v>3.8741268162304124E-2</v>
      </c>
      <c r="AJ159">
        <f t="shared" si="81"/>
        <v>8.113995274313798E-4</v>
      </c>
      <c r="AK159">
        <f t="shared" si="80"/>
        <v>-2.5215971199109288E-8</v>
      </c>
    </row>
    <row r="160" spans="1:37" x14ac:dyDescent="0.25">
      <c r="A160" s="7">
        <f>'Plumbing - Aggregate rates BC'!A152</f>
        <v>41061</v>
      </c>
      <c r="B160" s="10">
        <f>'Plumbing - Aggregate rates BC'!O152</f>
        <v>8.2164677373617587E-2</v>
      </c>
      <c r="C160" s="10">
        <f>'Plumbing - Aggregate rates BC'!P152</f>
        <v>2.7491157814737949E-2</v>
      </c>
      <c r="D160">
        <f>'Plumbing - Aggregate rates BC'!P152/'Plumbing - Aggregate rates BC'!O152</f>
        <v>0.33458608605898499</v>
      </c>
      <c r="E160">
        <f>'Plumbing - Aggregate rates BC'!Q152</f>
        <v>1.0128574838555678E-3</v>
      </c>
      <c r="F160">
        <f>'Plumbing - Aggregate rates BC'!X152</f>
        <v>4.4979513237330184E-4</v>
      </c>
      <c r="G160">
        <f>'Plumbing - Aggregate rates BC'!T152</f>
        <v>1.6268165491952331E-2</v>
      </c>
      <c r="H160">
        <f>'Plumbing - Aggregate rates BC'!U152</f>
        <v>1.5877428953577494E-2</v>
      </c>
      <c r="I160">
        <f>'Plumbing - Aggregate rates BC'!R152</f>
        <v>0.93446617280483091</v>
      </c>
      <c r="J160">
        <f>'Plumbing - Aggregate rates BC'!S152</f>
        <v>1.159223817118554</v>
      </c>
      <c r="K160">
        <f>'Plumbing - Aggregate rates BC'!V152</f>
        <v>4.2275510138251822E-2</v>
      </c>
      <c r="L160">
        <f>'Plumbing - Aggregate rates BC'!W152</f>
        <v>4.1262652654396256E-2</v>
      </c>
      <c r="M160">
        <f t="shared" si="63"/>
        <v>-1.0948610750986314</v>
      </c>
      <c r="N160">
        <f t="shared" si="64"/>
        <v>-4.1185451181371482</v>
      </c>
      <c r="O160">
        <f t="shared" si="65"/>
        <v>-4.142856740957682</v>
      </c>
      <c r="P160">
        <f t="shared" si="66"/>
        <v>-6.7779850917365159E-2</v>
      </c>
      <c r="Q160">
        <f t="shared" si="67"/>
        <v>0.14775065798179082</v>
      </c>
      <c r="R160">
        <f t="shared" si="68"/>
        <v>-3.1635473171324691</v>
      </c>
      <c r="S160">
        <f t="shared" si="69"/>
        <v>-3.1877974822181208</v>
      </c>
      <c r="T160">
        <f t="shared" si="70"/>
        <v>6.2497157756565697E-4</v>
      </c>
      <c r="U160">
        <f t="shared" si="71"/>
        <v>4.4979513237330184E-4</v>
      </c>
      <c r="V160">
        <f t="shared" si="82"/>
        <v>1.7982121862635751E-2</v>
      </c>
      <c r="W160">
        <f t="shared" si="82"/>
        <v>1.8231004495649784E-2</v>
      </c>
      <c r="X160">
        <f t="shared" si="72"/>
        <v>0.93446617280483091</v>
      </c>
      <c r="Y160">
        <f t="shared" si="83"/>
        <v>1.6087748817085914</v>
      </c>
      <c r="Z160">
        <f t="shared" si="83"/>
        <v>3.992504954292813E-2</v>
      </c>
      <c r="AA160">
        <f t="shared" si="83"/>
        <v>3.9300077965362473E-2</v>
      </c>
      <c r="AB160">
        <f>IFERROR(GetUSSBC(C160),NA())</f>
        <v>5.370436580851673E-2</v>
      </c>
      <c r="AC160">
        <f t="shared" si="73"/>
        <v>8.3818178529884019E-4</v>
      </c>
      <c r="AD160">
        <f t="shared" si="74"/>
        <v>1.7168912569156407E-2</v>
      </c>
      <c r="AE160">
        <f t="shared" si="75"/>
        <v>2.0359544919875169E-2</v>
      </c>
      <c r="AF160">
        <f t="shared" si="76"/>
        <v>0.93446617280483091</v>
      </c>
      <c r="AG160">
        <f t="shared" si="77"/>
        <v>1.3503490908801299</v>
      </c>
      <c r="AH160">
        <f t="shared" si="78"/>
        <v>3.9498625492148186E-2</v>
      </c>
      <c r="AI160">
        <f t="shared" si="79"/>
        <v>3.8660443706849346E-2</v>
      </c>
      <c r="AJ160">
        <f t="shared" si="81"/>
        <v>8.3820900161926443E-4</v>
      </c>
      <c r="AK160">
        <f t="shared" si="80"/>
        <v>-2.7216320424238404E-8</v>
      </c>
    </row>
    <row r="161" spans="1:37" x14ac:dyDescent="0.25">
      <c r="A161" s="7">
        <f>'Plumbing - Aggregate rates BC'!A153</f>
        <v>41091</v>
      </c>
      <c r="B161" s="10">
        <f>'Plumbing - Aggregate rates BC'!O153</f>
        <v>8.2534480756576822E-2</v>
      </c>
      <c r="C161" s="10" t="e">
        <f>'Plumbing - Aggregate rates BC'!P153</f>
        <v>#N/A</v>
      </c>
      <c r="D161" t="e">
        <f>'Plumbing - Aggregate rates BC'!P153/'Plumbing - Aggregate rates BC'!O153</f>
        <v>#N/A</v>
      </c>
      <c r="E161">
        <f>'Plumbing - Aggregate rates BC'!Q153</f>
        <v>-9.6671908432368334E-4</v>
      </c>
      <c r="F161">
        <f>'Plumbing - Aggregate rates BC'!X153</f>
        <v>-2.513780149562897E-3</v>
      </c>
      <c r="G161" t="e">
        <f>'Plumbing - Aggregate rates BC'!T153</f>
        <v>#N/A</v>
      </c>
      <c r="H161" t="e">
        <f>'Plumbing - Aggregate rates BC'!U153</f>
        <v>#N/A</v>
      </c>
      <c r="I161">
        <f>'Plumbing - Aggregate rates BC'!R153</f>
        <v>0.93689354521164392</v>
      </c>
      <c r="J161" t="e">
        <f>'Plumbing - Aggregate rates BC'!S153</f>
        <v>#N/A</v>
      </c>
      <c r="K161">
        <f>'Plumbing - Aggregate rates BC'!V153</f>
        <v>4.2071614549766698E-2</v>
      </c>
      <c r="L161">
        <f>'Plumbing - Aggregate rates BC'!W153</f>
        <v>4.3038333634090382E-2</v>
      </c>
      <c r="M161" t="e">
        <f t="shared" si="63"/>
        <v>#N/A</v>
      </c>
      <c r="N161" t="e">
        <f t="shared" si="64"/>
        <v>#N/A</v>
      </c>
      <c r="O161" t="e">
        <f t="shared" si="65"/>
        <v>#N/A</v>
      </c>
      <c r="P161">
        <f t="shared" si="66"/>
        <v>-6.5185615565597918E-2</v>
      </c>
      <c r="Q161" t="e">
        <f t="shared" si="67"/>
        <v>#N/A</v>
      </c>
      <c r="R161">
        <f t="shared" si="68"/>
        <v>-3.1683820044178312</v>
      </c>
      <c r="S161">
        <f t="shared" si="69"/>
        <v>-3.1456640805581744</v>
      </c>
      <c r="T161" t="e">
        <f t="shared" si="70"/>
        <v>#N/A</v>
      </c>
      <c r="U161">
        <f t="shared" si="71"/>
        <v>-2.513780149562897E-3</v>
      </c>
      <c r="V161" t="e">
        <f t="shared" si="82"/>
        <v>#N/A</v>
      </c>
      <c r="W161" t="e">
        <f t="shared" si="82"/>
        <v>#N/A</v>
      </c>
      <c r="X161">
        <f t="shared" si="72"/>
        <v>0.93689354521164392</v>
      </c>
      <c r="Y161" t="e">
        <f t="shared" si="83"/>
        <v>#N/A</v>
      </c>
      <c r="Z161" t="e">
        <f t="shared" si="83"/>
        <v>#N/A</v>
      </c>
      <c r="AA161" t="e">
        <f t="shared" si="83"/>
        <v>#N/A</v>
      </c>
      <c r="AB161" t="e">
        <f>IFERROR(GetUSSBC(C161),NA())</f>
        <v>#N/A</v>
      </c>
      <c r="AC161" t="e">
        <f t="shared" si="73"/>
        <v>#N/A</v>
      </c>
      <c r="AD161" t="e">
        <f t="shared" si="74"/>
        <v>#N/A</v>
      </c>
      <c r="AE161" t="e">
        <f t="shared" si="75"/>
        <v>#N/A</v>
      </c>
      <c r="AF161">
        <f t="shared" si="76"/>
        <v>0.93689354521164392</v>
      </c>
      <c r="AG161" t="e">
        <f t="shared" si="77"/>
        <v>#N/A</v>
      </c>
      <c r="AH161" t="e">
        <f t="shared" si="78"/>
        <v>#N/A</v>
      </c>
      <c r="AI161" t="e">
        <f t="shared" si="79"/>
        <v>#N/A</v>
      </c>
      <c r="AJ161" t="e">
        <f t="shared" si="81"/>
        <v>#N/A</v>
      </c>
      <c r="AK161" t="e">
        <f t="shared" si="80"/>
        <v>#N/A</v>
      </c>
    </row>
    <row r="162" spans="1:37" x14ac:dyDescent="0.25">
      <c r="A162" s="7">
        <f>'Plumbing - Aggregate rates BC'!A154</f>
        <v>41122</v>
      </c>
      <c r="B162" s="10" t="e">
        <f>'Plumbing - Aggregate rates BC'!O154</f>
        <v>#N/A</v>
      </c>
      <c r="C162" s="10" t="e">
        <f>'Plumbing - Aggregate rates BC'!P154</f>
        <v>#N/A</v>
      </c>
      <c r="D162" t="e">
        <f>'Plumbing - Aggregate rates BC'!P154/'Plumbing - Aggregate rates BC'!O154</f>
        <v>#N/A</v>
      </c>
      <c r="E162" t="e">
        <f>'Plumbing - Aggregate rates BC'!Q154</f>
        <v>#N/A</v>
      </c>
      <c r="F162" t="e">
        <f>'Plumbing - Aggregate rates BC'!X154</f>
        <v>#N/A</v>
      </c>
      <c r="G162" t="e">
        <f>'Plumbing - Aggregate rates BC'!T154</f>
        <v>#N/A</v>
      </c>
      <c r="H162" t="e">
        <f>'Plumbing - Aggregate rates BC'!U154</f>
        <v>#N/A</v>
      </c>
      <c r="I162" t="e">
        <f>'Plumbing - Aggregate rates BC'!R154</f>
        <v>#N/A</v>
      </c>
      <c r="J162" t="e">
        <f>'Plumbing - Aggregate rates BC'!S154</f>
        <v>#N/A</v>
      </c>
      <c r="K162" t="e">
        <f>'Plumbing - Aggregate rates BC'!V154</f>
        <v>#N/A</v>
      </c>
      <c r="L162" t="e">
        <f>'Plumbing - Aggregate rates BC'!W154</f>
        <v>#N/A</v>
      </c>
      <c r="M162" t="e">
        <f t="shared" si="63"/>
        <v>#N/A</v>
      </c>
      <c r="N162" t="e">
        <f t="shared" si="64"/>
        <v>#N/A</v>
      </c>
      <c r="O162" t="e">
        <f t="shared" si="65"/>
        <v>#N/A</v>
      </c>
      <c r="P162" t="e">
        <f t="shared" si="66"/>
        <v>#N/A</v>
      </c>
      <c r="Q162" t="e">
        <f t="shared" si="67"/>
        <v>#N/A</v>
      </c>
      <c r="R162" t="e">
        <f t="shared" si="68"/>
        <v>#N/A</v>
      </c>
      <c r="S162" t="e">
        <f t="shared" si="69"/>
        <v>#N/A</v>
      </c>
      <c r="T162" t="e">
        <f t="shared" si="70"/>
        <v>#N/A</v>
      </c>
      <c r="U162" t="e">
        <f t="shared" si="71"/>
        <v>#N/A</v>
      </c>
      <c r="V162" t="e">
        <f t="shared" si="82"/>
        <v>#N/A</v>
      </c>
      <c r="W162" t="e">
        <f t="shared" si="82"/>
        <v>#N/A</v>
      </c>
      <c r="X162" t="e">
        <f t="shared" si="72"/>
        <v>#N/A</v>
      </c>
      <c r="Y162" t="e">
        <f t="shared" si="83"/>
        <v>#N/A</v>
      </c>
      <c r="Z162" t="e">
        <f t="shared" si="83"/>
        <v>#N/A</v>
      </c>
      <c r="AA162" t="e">
        <f t="shared" si="83"/>
        <v>#N/A</v>
      </c>
      <c r="AB162" t="e">
        <f>IFERROR(GetUSSBC(C162),NA())</f>
        <v>#N/A</v>
      </c>
      <c r="AC162" t="e">
        <f t="shared" si="73"/>
        <v>#N/A</v>
      </c>
      <c r="AD162" t="e">
        <f t="shared" si="74"/>
        <v>#N/A</v>
      </c>
      <c r="AE162" t="e">
        <f t="shared" si="75"/>
        <v>#N/A</v>
      </c>
      <c r="AF162" t="e">
        <f t="shared" si="76"/>
        <v>#N/A</v>
      </c>
      <c r="AG162" t="e">
        <f t="shared" si="77"/>
        <v>#N/A</v>
      </c>
      <c r="AH162" t="e">
        <f t="shared" si="78"/>
        <v>#N/A</v>
      </c>
      <c r="AI162" t="e">
        <f t="shared" si="79"/>
        <v>#N/A</v>
      </c>
      <c r="AJ162" t="e">
        <f t="shared" si="81"/>
        <v>#N/A</v>
      </c>
      <c r="AK162" t="e">
        <f t="shared" si="80"/>
        <v>#N/A</v>
      </c>
    </row>
    <row r="163" spans="1:37" x14ac:dyDescent="0.25">
      <c r="A163" s="7">
        <f>'Plumbing - Aggregate rates BC'!A155</f>
        <v>41153</v>
      </c>
      <c r="B163" s="10" t="e">
        <f>'Plumbing - Aggregate rates BC'!O155</f>
        <v>#N/A</v>
      </c>
      <c r="C163" s="10" t="e">
        <f>'Plumbing - Aggregate rates BC'!P155</f>
        <v>#N/A</v>
      </c>
      <c r="D163" t="e">
        <f>'Plumbing - Aggregate rates BC'!P155/'Plumbing - Aggregate rates BC'!O155</f>
        <v>#N/A</v>
      </c>
      <c r="E163" t="e">
        <f>'Plumbing - Aggregate rates BC'!Q155</f>
        <v>#N/A</v>
      </c>
      <c r="F163" t="e">
        <f>'Plumbing - Aggregate rates BC'!X155</f>
        <v>#N/A</v>
      </c>
      <c r="G163" t="e">
        <f>'Plumbing - Aggregate rates BC'!T155</f>
        <v>#N/A</v>
      </c>
      <c r="H163" t="e">
        <f>'Plumbing - Aggregate rates BC'!U155</f>
        <v>#N/A</v>
      </c>
      <c r="I163" t="e">
        <f>'Plumbing - Aggregate rates BC'!R155</f>
        <v>#N/A</v>
      </c>
      <c r="J163" t="e">
        <f>'Plumbing - Aggregate rates BC'!S155</f>
        <v>#N/A</v>
      </c>
      <c r="K163" t="e">
        <f>'Plumbing - Aggregate rates BC'!V155</f>
        <v>#N/A</v>
      </c>
      <c r="L163" t="e">
        <f>'Plumbing - Aggregate rates BC'!W155</f>
        <v>#N/A</v>
      </c>
      <c r="M163" t="e">
        <f t="shared" si="63"/>
        <v>#N/A</v>
      </c>
      <c r="N163" t="e">
        <f t="shared" si="64"/>
        <v>#N/A</v>
      </c>
      <c r="O163" t="e">
        <f t="shared" si="65"/>
        <v>#N/A</v>
      </c>
      <c r="P163" t="e">
        <f t="shared" si="66"/>
        <v>#N/A</v>
      </c>
      <c r="Q163" t="e">
        <f t="shared" si="67"/>
        <v>#N/A</v>
      </c>
      <c r="R163" t="e">
        <f t="shared" si="68"/>
        <v>#N/A</v>
      </c>
      <c r="S163" t="e">
        <f t="shared" si="69"/>
        <v>#N/A</v>
      </c>
      <c r="T163" t="e">
        <f t="shared" si="70"/>
        <v>#N/A</v>
      </c>
      <c r="U163" t="e">
        <f t="shared" si="71"/>
        <v>#N/A</v>
      </c>
      <c r="V163" t="e">
        <f t="shared" si="82"/>
        <v>#N/A</v>
      </c>
      <c r="W163" t="e">
        <f t="shared" si="82"/>
        <v>#N/A</v>
      </c>
      <c r="X163" t="e">
        <f t="shared" si="72"/>
        <v>#N/A</v>
      </c>
      <c r="Y163" t="e">
        <f t="shared" si="83"/>
        <v>#N/A</v>
      </c>
      <c r="Z163" t="e">
        <f t="shared" si="83"/>
        <v>#N/A</v>
      </c>
      <c r="AA163" t="e">
        <f t="shared" si="83"/>
        <v>#N/A</v>
      </c>
      <c r="AB163" t="e">
        <f>IFERROR(GetUSSBC(C163),NA())</f>
        <v>#N/A</v>
      </c>
      <c r="AC163" t="e">
        <f t="shared" si="73"/>
        <v>#N/A</v>
      </c>
      <c r="AD163" t="e">
        <f t="shared" si="74"/>
        <v>#N/A</v>
      </c>
      <c r="AE163" t="e">
        <f t="shared" si="75"/>
        <v>#N/A</v>
      </c>
      <c r="AF163" t="e">
        <f t="shared" si="76"/>
        <v>#N/A</v>
      </c>
      <c r="AG163" t="e">
        <f t="shared" si="77"/>
        <v>#N/A</v>
      </c>
      <c r="AH163" t="e">
        <f t="shared" si="78"/>
        <v>#N/A</v>
      </c>
      <c r="AI163" t="e">
        <f t="shared" si="79"/>
        <v>#N/A</v>
      </c>
      <c r="AJ163" t="e">
        <f t="shared" si="81"/>
        <v>#N/A</v>
      </c>
      <c r="AK163" t="e">
        <f t="shared" si="80"/>
        <v>#N/A</v>
      </c>
    </row>
    <row r="164" spans="1:37" x14ac:dyDescent="0.25">
      <c r="A164" s="7">
        <f>'Plumbing - Aggregate rates BC'!A156</f>
        <v>41183</v>
      </c>
      <c r="B164" s="10" t="e">
        <f>'Plumbing - Aggregate rates BC'!O156</f>
        <v>#N/A</v>
      </c>
      <c r="C164" s="10" t="e">
        <f>'Plumbing - Aggregate rates BC'!P156</f>
        <v>#N/A</v>
      </c>
      <c r="D164" t="e">
        <f>'Plumbing - Aggregate rates BC'!P156/'Plumbing - Aggregate rates BC'!O156</f>
        <v>#N/A</v>
      </c>
      <c r="E164" t="e">
        <f>'Plumbing - Aggregate rates BC'!Q156</f>
        <v>#N/A</v>
      </c>
      <c r="F164" t="e">
        <f>'Plumbing - Aggregate rates BC'!X156</f>
        <v>#N/A</v>
      </c>
      <c r="G164" t="e">
        <f>'Plumbing - Aggregate rates BC'!T156</f>
        <v>#N/A</v>
      </c>
      <c r="H164" t="e">
        <f>'Plumbing - Aggregate rates BC'!U156</f>
        <v>#N/A</v>
      </c>
      <c r="I164" t="e">
        <f>'Plumbing - Aggregate rates BC'!R156</f>
        <v>#N/A</v>
      </c>
      <c r="J164" t="e">
        <f>'Plumbing - Aggregate rates BC'!S156</f>
        <v>#N/A</v>
      </c>
      <c r="K164" t="e">
        <f>'Plumbing - Aggregate rates BC'!V156</f>
        <v>#N/A</v>
      </c>
      <c r="L164" t="e">
        <f>'Plumbing - Aggregate rates BC'!W156</f>
        <v>#N/A</v>
      </c>
      <c r="M164" t="e">
        <f t="shared" si="63"/>
        <v>#N/A</v>
      </c>
      <c r="N164" t="e">
        <f t="shared" si="64"/>
        <v>#N/A</v>
      </c>
      <c r="O164" t="e">
        <f t="shared" si="65"/>
        <v>#N/A</v>
      </c>
      <c r="P164" t="e">
        <f t="shared" si="66"/>
        <v>#N/A</v>
      </c>
      <c r="Q164" t="e">
        <f t="shared" si="67"/>
        <v>#N/A</v>
      </c>
      <c r="R164" t="e">
        <f t="shared" si="68"/>
        <v>#N/A</v>
      </c>
      <c r="S164" t="e">
        <f t="shared" si="69"/>
        <v>#N/A</v>
      </c>
      <c r="T164" t="e">
        <f t="shared" si="70"/>
        <v>#N/A</v>
      </c>
      <c r="U164" t="e">
        <f t="shared" si="71"/>
        <v>#N/A</v>
      </c>
      <c r="V164" t="e">
        <f t="shared" si="82"/>
        <v>#N/A</v>
      </c>
      <c r="W164" t="e">
        <f t="shared" si="82"/>
        <v>#N/A</v>
      </c>
      <c r="X164" t="e">
        <f t="shared" si="72"/>
        <v>#N/A</v>
      </c>
      <c r="Y164" t="e">
        <f t="shared" si="83"/>
        <v>#N/A</v>
      </c>
      <c r="Z164" t="e">
        <f t="shared" si="83"/>
        <v>#N/A</v>
      </c>
      <c r="AA164" t="e">
        <f t="shared" si="83"/>
        <v>#N/A</v>
      </c>
      <c r="AB164" t="e">
        <f>IFERROR(GetUSSBC(C164),NA())</f>
        <v>#N/A</v>
      </c>
      <c r="AC164" t="e">
        <f t="shared" si="73"/>
        <v>#N/A</v>
      </c>
      <c r="AD164" t="e">
        <f t="shared" si="74"/>
        <v>#N/A</v>
      </c>
      <c r="AE164" t="e">
        <f t="shared" si="75"/>
        <v>#N/A</v>
      </c>
      <c r="AF164" t="e">
        <f t="shared" si="76"/>
        <v>#N/A</v>
      </c>
      <c r="AG164" t="e">
        <f t="shared" si="77"/>
        <v>#N/A</v>
      </c>
      <c r="AH164" t="e">
        <f t="shared" si="78"/>
        <v>#N/A</v>
      </c>
      <c r="AI164" t="e">
        <f t="shared" si="79"/>
        <v>#N/A</v>
      </c>
      <c r="AJ164" t="e">
        <f t="shared" si="81"/>
        <v>#N/A</v>
      </c>
      <c r="AK164" t="e">
        <f t="shared" si="80"/>
        <v>#N/A</v>
      </c>
    </row>
    <row r="165" spans="1:37" x14ac:dyDescent="0.25">
      <c r="A165" s="7">
        <f>'Plumbing - Aggregate rates BC'!A157</f>
        <v>41214</v>
      </c>
      <c r="B165" s="10" t="e">
        <f>'Plumbing - Aggregate rates BC'!O157</f>
        <v>#N/A</v>
      </c>
      <c r="C165" s="10" t="e">
        <f>'Plumbing - Aggregate rates BC'!P157</f>
        <v>#N/A</v>
      </c>
      <c r="D165" t="e">
        <f>'Plumbing - Aggregate rates BC'!P157/'Plumbing - Aggregate rates BC'!O157</f>
        <v>#N/A</v>
      </c>
      <c r="E165" t="e">
        <f>'Plumbing - Aggregate rates BC'!Q157</f>
        <v>#N/A</v>
      </c>
      <c r="F165" t="e">
        <f>'Plumbing - Aggregate rates BC'!X157</f>
        <v>#N/A</v>
      </c>
      <c r="G165" t="e">
        <f>'Plumbing - Aggregate rates BC'!T157</f>
        <v>#N/A</v>
      </c>
      <c r="H165" t="e">
        <f>'Plumbing - Aggregate rates BC'!U157</f>
        <v>#N/A</v>
      </c>
      <c r="I165" t="e">
        <f>'Plumbing - Aggregate rates BC'!R157</f>
        <v>#N/A</v>
      </c>
      <c r="J165" t="e">
        <f>'Plumbing - Aggregate rates BC'!S157</f>
        <v>#N/A</v>
      </c>
      <c r="K165" t="e">
        <f>'Plumbing - Aggregate rates BC'!V157</f>
        <v>#N/A</v>
      </c>
      <c r="L165" t="e">
        <f>'Plumbing - Aggregate rates BC'!W157</f>
        <v>#N/A</v>
      </c>
      <c r="M165" t="e">
        <f t="shared" si="63"/>
        <v>#N/A</v>
      </c>
      <c r="N165" t="e">
        <f t="shared" si="64"/>
        <v>#N/A</v>
      </c>
      <c r="O165" t="e">
        <f t="shared" si="65"/>
        <v>#N/A</v>
      </c>
      <c r="P165" t="e">
        <f t="shared" si="66"/>
        <v>#N/A</v>
      </c>
      <c r="Q165" t="e">
        <f t="shared" si="67"/>
        <v>#N/A</v>
      </c>
      <c r="R165" t="e">
        <f t="shared" si="68"/>
        <v>#N/A</v>
      </c>
      <c r="S165" t="e">
        <f t="shared" si="69"/>
        <v>#N/A</v>
      </c>
      <c r="T165" t="e">
        <f t="shared" si="70"/>
        <v>#N/A</v>
      </c>
      <c r="U165" t="e">
        <f t="shared" si="71"/>
        <v>#N/A</v>
      </c>
      <c r="V165" t="e">
        <f t="shared" si="82"/>
        <v>#N/A</v>
      </c>
      <c r="W165" t="e">
        <f t="shared" si="82"/>
        <v>#N/A</v>
      </c>
      <c r="X165" t="e">
        <f t="shared" si="72"/>
        <v>#N/A</v>
      </c>
      <c r="Y165" t="e">
        <f t="shared" si="83"/>
        <v>#N/A</v>
      </c>
      <c r="Z165" t="e">
        <f t="shared" si="83"/>
        <v>#N/A</v>
      </c>
      <c r="AA165" t="e">
        <f t="shared" si="83"/>
        <v>#N/A</v>
      </c>
      <c r="AB165" t="e">
        <f>IFERROR(GetUSSBC(C165),NA())</f>
        <v>#N/A</v>
      </c>
      <c r="AC165" t="e">
        <f t="shared" si="73"/>
        <v>#N/A</v>
      </c>
      <c r="AD165" t="e">
        <f t="shared" si="74"/>
        <v>#N/A</v>
      </c>
      <c r="AE165" t="e">
        <f t="shared" si="75"/>
        <v>#N/A</v>
      </c>
      <c r="AF165" t="e">
        <f t="shared" si="76"/>
        <v>#N/A</v>
      </c>
      <c r="AG165" t="e">
        <f t="shared" si="77"/>
        <v>#N/A</v>
      </c>
      <c r="AH165" t="e">
        <f t="shared" si="78"/>
        <v>#N/A</v>
      </c>
      <c r="AI165" t="e">
        <f t="shared" si="79"/>
        <v>#N/A</v>
      </c>
      <c r="AJ165" t="e">
        <f t="shared" si="81"/>
        <v>#N/A</v>
      </c>
      <c r="AK165" t="e">
        <f t="shared" si="80"/>
        <v>#N/A</v>
      </c>
    </row>
    <row r="166" spans="1:37" x14ac:dyDescent="0.25">
      <c r="A166" s="7">
        <f>'Plumbing - Aggregate rates BC'!A158</f>
        <v>41244</v>
      </c>
      <c r="B166" s="10" t="e">
        <f>'Plumbing - Aggregate rates BC'!O158</f>
        <v>#N/A</v>
      </c>
      <c r="C166" s="10" t="e">
        <f>'Plumbing - Aggregate rates BC'!P158</f>
        <v>#N/A</v>
      </c>
      <c r="D166" t="e">
        <f>'Plumbing - Aggregate rates BC'!P158/'Plumbing - Aggregate rates BC'!O158</f>
        <v>#N/A</v>
      </c>
      <c r="E166" t="e">
        <f>'Plumbing - Aggregate rates BC'!Q158</f>
        <v>#N/A</v>
      </c>
      <c r="F166" t="e">
        <f>'Plumbing - Aggregate rates BC'!X158</f>
        <v>#N/A</v>
      </c>
      <c r="G166" t="e">
        <f>'Plumbing - Aggregate rates BC'!T158</f>
        <v>#N/A</v>
      </c>
      <c r="H166" t="e">
        <f>'Plumbing - Aggregate rates BC'!U158</f>
        <v>#N/A</v>
      </c>
      <c r="I166" t="e">
        <f>'Plumbing - Aggregate rates BC'!R158</f>
        <v>#N/A</v>
      </c>
      <c r="J166" t="e">
        <f>'Plumbing - Aggregate rates BC'!S158</f>
        <v>#N/A</v>
      </c>
      <c r="K166" t="e">
        <f>'Plumbing - Aggregate rates BC'!V158</f>
        <v>#N/A</v>
      </c>
      <c r="L166" t="e">
        <f>'Plumbing - Aggregate rates BC'!W158</f>
        <v>#N/A</v>
      </c>
      <c r="M166" t="e">
        <f t="shared" si="63"/>
        <v>#N/A</v>
      </c>
      <c r="N166" t="e">
        <f t="shared" si="64"/>
        <v>#N/A</v>
      </c>
      <c r="O166" t="e">
        <f t="shared" si="65"/>
        <v>#N/A</v>
      </c>
      <c r="P166" t="e">
        <f t="shared" si="66"/>
        <v>#N/A</v>
      </c>
      <c r="Q166" t="e">
        <f t="shared" si="67"/>
        <v>#N/A</v>
      </c>
      <c r="R166" t="e">
        <f t="shared" si="68"/>
        <v>#N/A</v>
      </c>
      <c r="S166" t="e">
        <f t="shared" si="69"/>
        <v>#N/A</v>
      </c>
      <c r="T166" t="e">
        <f t="shared" si="70"/>
        <v>#N/A</v>
      </c>
      <c r="U166" t="e">
        <f t="shared" si="71"/>
        <v>#N/A</v>
      </c>
      <c r="V166" t="e">
        <f t="shared" si="82"/>
        <v>#N/A</v>
      </c>
      <c r="W166" t="e">
        <f t="shared" si="82"/>
        <v>#N/A</v>
      </c>
      <c r="X166" t="e">
        <f t="shared" si="72"/>
        <v>#N/A</v>
      </c>
      <c r="Y166" t="e">
        <f t="shared" si="83"/>
        <v>#N/A</v>
      </c>
      <c r="Z166" t="e">
        <f t="shared" si="83"/>
        <v>#N/A</v>
      </c>
      <c r="AA166" t="e">
        <f t="shared" si="83"/>
        <v>#N/A</v>
      </c>
      <c r="AB166" t="e">
        <f>IFERROR(GetUSSBC(C166),NA())</f>
        <v>#N/A</v>
      </c>
      <c r="AC166" t="e">
        <f t="shared" si="73"/>
        <v>#N/A</v>
      </c>
      <c r="AD166" t="e">
        <f t="shared" si="74"/>
        <v>#N/A</v>
      </c>
      <c r="AE166" t="e">
        <f t="shared" si="75"/>
        <v>#N/A</v>
      </c>
      <c r="AF166" t="e">
        <f t="shared" si="76"/>
        <v>#N/A</v>
      </c>
      <c r="AG166" t="e">
        <f t="shared" si="77"/>
        <v>#N/A</v>
      </c>
      <c r="AH166" t="e">
        <f t="shared" si="78"/>
        <v>#N/A</v>
      </c>
      <c r="AI166" t="e">
        <f t="shared" si="79"/>
        <v>#N/A</v>
      </c>
      <c r="AJ166" t="e">
        <f t="shared" si="81"/>
        <v>#N/A</v>
      </c>
      <c r="AK166" t="e">
        <f t="shared" si="80"/>
        <v>#N/A</v>
      </c>
    </row>
    <row r="167" spans="1:37" x14ac:dyDescent="0.25">
      <c r="A167" s="7">
        <f>'Plumbing - Aggregate rates BC'!A159</f>
        <v>41275</v>
      </c>
      <c r="B167" s="10" t="e">
        <f>'Plumbing - Aggregate rates BC'!O159</f>
        <v>#N/A</v>
      </c>
      <c r="C167" s="10" t="e">
        <f>'Plumbing - Aggregate rates BC'!P159</f>
        <v>#N/A</v>
      </c>
      <c r="D167" t="e">
        <f>'Plumbing - Aggregate rates BC'!P159/'Plumbing - Aggregate rates BC'!O159</f>
        <v>#N/A</v>
      </c>
      <c r="E167" t="e">
        <f>'Plumbing - Aggregate rates BC'!Q159</f>
        <v>#N/A</v>
      </c>
      <c r="F167" t="e">
        <f>'Plumbing - Aggregate rates BC'!X159</f>
        <v>#N/A</v>
      </c>
      <c r="G167" t="e">
        <f>'Plumbing - Aggregate rates BC'!T159</f>
        <v>#N/A</v>
      </c>
      <c r="H167" t="e">
        <f>'Plumbing - Aggregate rates BC'!U159</f>
        <v>#N/A</v>
      </c>
      <c r="I167" t="e">
        <f>'Plumbing - Aggregate rates BC'!R159</f>
        <v>#N/A</v>
      </c>
      <c r="J167" t="e">
        <f>'Plumbing - Aggregate rates BC'!S159</f>
        <v>#N/A</v>
      </c>
      <c r="K167" t="e">
        <f>'Plumbing - Aggregate rates BC'!V159</f>
        <v>#N/A</v>
      </c>
      <c r="L167" t="e">
        <f>'Plumbing - Aggregate rates BC'!W159</f>
        <v>#N/A</v>
      </c>
      <c r="M167" t="e">
        <f t="shared" si="63"/>
        <v>#N/A</v>
      </c>
      <c r="N167" t="e">
        <f t="shared" si="64"/>
        <v>#N/A</v>
      </c>
      <c r="O167" t="e">
        <f t="shared" si="65"/>
        <v>#N/A</v>
      </c>
      <c r="P167" t="e">
        <f t="shared" si="66"/>
        <v>#N/A</v>
      </c>
      <c r="Q167" t="e">
        <f t="shared" si="67"/>
        <v>#N/A</v>
      </c>
      <c r="R167" t="e">
        <f t="shared" si="68"/>
        <v>#N/A</v>
      </c>
      <c r="S167" t="e">
        <f t="shared" si="69"/>
        <v>#N/A</v>
      </c>
      <c r="T167" t="e">
        <f t="shared" si="70"/>
        <v>#N/A</v>
      </c>
      <c r="U167" t="e">
        <f t="shared" si="71"/>
        <v>#N/A</v>
      </c>
      <c r="V167" t="e">
        <f t="shared" si="82"/>
        <v>#N/A</v>
      </c>
      <c r="W167" t="e">
        <f t="shared" si="82"/>
        <v>#N/A</v>
      </c>
      <c r="X167" t="e">
        <f t="shared" si="72"/>
        <v>#N/A</v>
      </c>
      <c r="Y167" t="e">
        <f t="shared" si="83"/>
        <v>#N/A</v>
      </c>
      <c r="Z167" t="e">
        <f t="shared" si="83"/>
        <v>#N/A</v>
      </c>
      <c r="AA167" t="e">
        <f t="shared" si="83"/>
        <v>#N/A</v>
      </c>
      <c r="AB167" t="e">
        <f>IFERROR(GetUSSBC(C167),NA())</f>
        <v>#N/A</v>
      </c>
      <c r="AC167" t="e">
        <f t="shared" si="73"/>
        <v>#N/A</v>
      </c>
      <c r="AD167" t="e">
        <f t="shared" si="74"/>
        <v>#N/A</v>
      </c>
      <c r="AE167" t="e">
        <f t="shared" si="75"/>
        <v>#N/A</v>
      </c>
      <c r="AF167" t="e">
        <f t="shared" si="76"/>
        <v>#N/A</v>
      </c>
      <c r="AG167" t="e">
        <f t="shared" si="77"/>
        <v>#N/A</v>
      </c>
      <c r="AH167" t="e">
        <f t="shared" si="78"/>
        <v>#N/A</v>
      </c>
      <c r="AI167" t="e">
        <f t="shared" si="79"/>
        <v>#N/A</v>
      </c>
      <c r="AJ167" t="e">
        <f t="shared" si="81"/>
        <v>#N/A</v>
      </c>
      <c r="AK167" t="e">
        <f t="shared" si="80"/>
        <v>#N/A</v>
      </c>
    </row>
    <row r="168" spans="1:37" x14ac:dyDescent="0.25">
      <c r="A168" s="7">
        <f>'Plumbing - Aggregate rates BC'!A160</f>
        <v>41306</v>
      </c>
      <c r="B168" s="10" t="e">
        <f>'Plumbing - Aggregate rates BC'!O160</f>
        <v>#N/A</v>
      </c>
      <c r="C168" s="10" t="e">
        <f>'Plumbing - Aggregate rates BC'!P160</f>
        <v>#N/A</v>
      </c>
      <c r="D168" t="e">
        <f>'Plumbing - Aggregate rates BC'!P160/'Plumbing - Aggregate rates BC'!O160</f>
        <v>#N/A</v>
      </c>
      <c r="E168" t="e">
        <f>'Plumbing - Aggregate rates BC'!Q160</f>
        <v>#N/A</v>
      </c>
      <c r="F168" t="e">
        <f>'Plumbing - Aggregate rates BC'!X160</f>
        <v>#N/A</v>
      </c>
      <c r="G168" t="e">
        <f>'Plumbing - Aggregate rates BC'!T160</f>
        <v>#N/A</v>
      </c>
      <c r="H168" t="e">
        <f>'Plumbing - Aggregate rates BC'!U160</f>
        <v>#N/A</v>
      </c>
      <c r="I168" t="e">
        <f>'Plumbing - Aggregate rates BC'!R160</f>
        <v>#N/A</v>
      </c>
      <c r="J168" t="e">
        <f>'Plumbing - Aggregate rates BC'!S160</f>
        <v>#N/A</v>
      </c>
      <c r="K168" t="e">
        <f>'Plumbing - Aggregate rates BC'!V160</f>
        <v>#N/A</v>
      </c>
      <c r="L168" t="e">
        <f>'Plumbing - Aggregate rates BC'!W160</f>
        <v>#N/A</v>
      </c>
      <c r="M168" t="e">
        <f t="shared" si="63"/>
        <v>#N/A</v>
      </c>
      <c r="N168" t="e">
        <f t="shared" si="64"/>
        <v>#N/A</v>
      </c>
      <c r="O168" t="e">
        <f t="shared" si="65"/>
        <v>#N/A</v>
      </c>
      <c r="P168" t="e">
        <f t="shared" si="66"/>
        <v>#N/A</v>
      </c>
      <c r="Q168" t="e">
        <f t="shared" si="67"/>
        <v>#N/A</v>
      </c>
      <c r="R168" t="e">
        <f t="shared" si="68"/>
        <v>#N/A</v>
      </c>
      <c r="S168" t="e">
        <f t="shared" si="69"/>
        <v>#N/A</v>
      </c>
      <c r="T168" t="e">
        <f t="shared" si="70"/>
        <v>#N/A</v>
      </c>
      <c r="U168" t="e">
        <f t="shared" si="71"/>
        <v>#N/A</v>
      </c>
      <c r="V168" t="e">
        <f t="shared" si="82"/>
        <v>#N/A</v>
      </c>
      <c r="W168" t="e">
        <f t="shared" si="82"/>
        <v>#N/A</v>
      </c>
      <c r="X168" t="e">
        <f t="shared" si="72"/>
        <v>#N/A</v>
      </c>
      <c r="Y168" t="e">
        <f t="shared" si="83"/>
        <v>#N/A</v>
      </c>
      <c r="Z168" t="e">
        <f t="shared" si="83"/>
        <v>#N/A</v>
      </c>
      <c r="AA168" t="e">
        <f t="shared" si="83"/>
        <v>#N/A</v>
      </c>
      <c r="AB168" t="e">
        <f>IFERROR(GetUSSBC(C168),NA())</f>
        <v>#N/A</v>
      </c>
      <c r="AC168" t="e">
        <f t="shared" si="73"/>
        <v>#N/A</v>
      </c>
      <c r="AD168" t="e">
        <f t="shared" si="74"/>
        <v>#N/A</v>
      </c>
      <c r="AE168" t="e">
        <f t="shared" si="75"/>
        <v>#N/A</v>
      </c>
      <c r="AF168" t="e">
        <f t="shared" si="76"/>
        <v>#N/A</v>
      </c>
      <c r="AG168" t="e">
        <f t="shared" si="77"/>
        <v>#N/A</v>
      </c>
      <c r="AH168" t="e">
        <f t="shared" si="78"/>
        <v>#N/A</v>
      </c>
      <c r="AI168" t="e">
        <f t="shared" si="79"/>
        <v>#N/A</v>
      </c>
      <c r="AJ168" t="e">
        <f t="shared" si="81"/>
        <v>#N/A</v>
      </c>
      <c r="AK168" t="e">
        <f t="shared" si="80"/>
        <v>#N/A</v>
      </c>
    </row>
    <row r="169" spans="1:37" x14ac:dyDescent="0.25">
      <c r="A169" s="7">
        <f>'Plumbing - Aggregate rates BC'!A161</f>
        <v>41334</v>
      </c>
      <c r="B169" s="10" t="e">
        <f>'Plumbing - Aggregate rates BC'!O161</f>
        <v>#N/A</v>
      </c>
      <c r="C169" s="10" t="e">
        <f>'Plumbing - Aggregate rates BC'!P161</f>
        <v>#N/A</v>
      </c>
      <c r="D169" t="e">
        <f>'Plumbing - Aggregate rates BC'!P161/'Plumbing - Aggregate rates BC'!O161</f>
        <v>#N/A</v>
      </c>
      <c r="E169" t="e">
        <f>'Plumbing - Aggregate rates BC'!Q161</f>
        <v>#N/A</v>
      </c>
      <c r="F169" t="e">
        <f>'Plumbing - Aggregate rates BC'!X161</f>
        <v>#N/A</v>
      </c>
      <c r="G169" t="e">
        <f>'Plumbing - Aggregate rates BC'!T161</f>
        <v>#N/A</v>
      </c>
      <c r="H169" t="e">
        <f>'Plumbing - Aggregate rates BC'!U161</f>
        <v>#N/A</v>
      </c>
      <c r="I169" t="e">
        <f>'Plumbing - Aggregate rates BC'!R161</f>
        <v>#N/A</v>
      </c>
      <c r="J169" t="e">
        <f>'Plumbing - Aggregate rates BC'!S161</f>
        <v>#N/A</v>
      </c>
      <c r="K169" t="e">
        <f>'Plumbing - Aggregate rates BC'!V161</f>
        <v>#N/A</v>
      </c>
      <c r="L169" t="e">
        <f>'Plumbing - Aggregate rates BC'!W161</f>
        <v>#N/A</v>
      </c>
      <c r="M169" t="e">
        <f t="shared" si="63"/>
        <v>#N/A</v>
      </c>
      <c r="N169" t="e">
        <f t="shared" si="64"/>
        <v>#N/A</v>
      </c>
      <c r="O169" t="e">
        <f t="shared" si="65"/>
        <v>#N/A</v>
      </c>
      <c r="P169" t="e">
        <f t="shared" si="66"/>
        <v>#N/A</v>
      </c>
      <c r="Q169" t="e">
        <f t="shared" si="67"/>
        <v>#N/A</v>
      </c>
      <c r="R169" t="e">
        <f t="shared" si="68"/>
        <v>#N/A</v>
      </c>
      <c r="S169" t="e">
        <f t="shared" si="69"/>
        <v>#N/A</v>
      </c>
      <c r="T169" t="e">
        <f t="shared" si="70"/>
        <v>#N/A</v>
      </c>
      <c r="U169" t="e">
        <f t="shared" si="71"/>
        <v>#N/A</v>
      </c>
      <c r="V169" t="e">
        <f t="shared" si="82"/>
        <v>#N/A</v>
      </c>
      <c r="W169" t="e">
        <f t="shared" si="82"/>
        <v>#N/A</v>
      </c>
      <c r="X169" t="e">
        <f t="shared" si="72"/>
        <v>#N/A</v>
      </c>
      <c r="Y169" t="e">
        <f t="shared" si="83"/>
        <v>#N/A</v>
      </c>
      <c r="Z169" t="e">
        <f t="shared" si="83"/>
        <v>#N/A</v>
      </c>
      <c r="AA169" t="e">
        <f t="shared" si="83"/>
        <v>#N/A</v>
      </c>
      <c r="AB169" t="e">
        <f>IFERROR(GetUSSBC(C169),NA())</f>
        <v>#N/A</v>
      </c>
      <c r="AC169" t="e">
        <f t="shared" si="73"/>
        <v>#N/A</v>
      </c>
      <c r="AD169" t="e">
        <f t="shared" si="74"/>
        <v>#N/A</v>
      </c>
      <c r="AE169" t="e">
        <f t="shared" si="75"/>
        <v>#N/A</v>
      </c>
      <c r="AF169" t="e">
        <f t="shared" si="76"/>
        <v>#N/A</v>
      </c>
      <c r="AG169" t="e">
        <f t="shared" si="77"/>
        <v>#N/A</v>
      </c>
      <c r="AH169" t="e">
        <f t="shared" si="78"/>
        <v>#N/A</v>
      </c>
      <c r="AI169" t="e">
        <f t="shared" si="79"/>
        <v>#N/A</v>
      </c>
      <c r="AJ169" t="e">
        <f t="shared" si="81"/>
        <v>#N/A</v>
      </c>
      <c r="AK169" t="e">
        <f t="shared" si="80"/>
        <v>#N/A</v>
      </c>
    </row>
    <row r="170" spans="1:37" x14ac:dyDescent="0.25">
      <c r="A170" s="7">
        <f>'Plumbing - Aggregate rates BC'!A162</f>
        <v>41365</v>
      </c>
      <c r="B170" s="10" t="e">
        <f>'Plumbing - Aggregate rates BC'!O162</f>
        <v>#N/A</v>
      </c>
      <c r="C170" s="10" t="e">
        <f>'Plumbing - Aggregate rates BC'!P162</f>
        <v>#N/A</v>
      </c>
      <c r="D170" t="e">
        <f>'Plumbing - Aggregate rates BC'!P162/'Plumbing - Aggregate rates BC'!O162</f>
        <v>#N/A</v>
      </c>
      <c r="E170" t="e">
        <f>'Plumbing - Aggregate rates BC'!Q162</f>
        <v>#N/A</v>
      </c>
      <c r="F170" t="e">
        <f>'Plumbing - Aggregate rates BC'!X162</f>
        <v>#N/A</v>
      </c>
      <c r="G170" t="e">
        <f>'Plumbing - Aggregate rates BC'!T162</f>
        <v>#N/A</v>
      </c>
      <c r="H170" t="e">
        <f>'Plumbing - Aggregate rates BC'!U162</f>
        <v>#N/A</v>
      </c>
      <c r="I170" t="e">
        <f>'Plumbing - Aggregate rates BC'!R162</f>
        <v>#N/A</v>
      </c>
      <c r="J170" t="e">
        <f>'Plumbing - Aggregate rates BC'!S162</f>
        <v>#N/A</v>
      </c>
      <c r="K170" t="e">
        <f>'Plumbing - Aggregate rates BC'!V162</f>
        <v>#N/A</v>
      </c>
      <c r="L170" t="e">
        <f>'Plumbing - Aggregate rates BC'!W162</f>
        <v>#N/A</v>
      </c>
      <c r="M170" t="e">
        <f t="shared" si="63"/>
        <v>#N/A</v>
      </c>
      <c r="N170" t="e">
        <f t="shared" si="64"/>
        <v>#N/A</v>
      </c>
      <c r="O170" t="e">
        <f t="shared" si="65"/>
        <v>#N/A</v>
      </c>
      <c r="P170" t="e">
        <f t="shared" si="66"/>
        <v>#N/A</v>
      </c>
      <c r="Q170" t="e">
        <f t="shared" si="67"/>
        <v>#N/A</v>
      </c>
      <c r="R170" t="e">
        <f t="shared" si="68"/>
        <v>#N/A</v>
      </c>
      <c r="S170" t="e">
        <f t="shared" si="69"/>
        <v>#N/A</v>
      </c>
      <c r="T170" t="e">
        <f t="shared" si="70"/>
        <v>#N/A</v>
      </c>
      <c r="U170" t="e">
        <f t="shared" si="71"/>
        <v>#N/A</v>
      </c>
      <c r="V170" t="e">
        <f t="shared" si="82"/>
        <v>#N/A</v>
      </c>
      <c r="W170" t="e">
        <f t="shared" si="82"/>
        <v>#N/A</v>
      </c>
      <c r="X170" t="e">
        <f t="shared" si="72"/>
        <v>#N/A</v>
      </c>
      <c r="Y170" t="e">
        <f t="shared" si="83"/>
        <v>#N/A</v>
      </c>
      <c r="Z170" t="e">
        <f t="shared" si="83"/>
        <v>#N/A</v>
      </c>
      <c r="AA170" t="e">
        <f t="shared" si="83"/>
        <v>#N/A</v>
      </c>
      <c r="AB170" t="e">
        <f>IFERROR(GetUSSBC(C170),NA())</f>
        <v>#N/A</v>
      </c>
      <c r="AC170" t="e">
        <f t="shared" si="73"/>
        <v>#N/A</v>
      </c>
      <c r="AD170" t="e">
        <f t="shared" si="74"/>
        <v>#N/A</v>
      </c>
      <c r="AE170" t="e">
        <f t="shared" si="75"/>
        <v>#N/A</v>
      </c>
      <c r="AF170" t="e">
        <f t="shared" si="76"/>
        <v>#N/A</v>
      </c>
      <c r="AG170" t="e">
        <f t="shared" si="77"/>
        <v>#N/A</v>
      </c>
      <c r="AH170" t="e">
        <f t="shared" si="78"/>
        <v>#N/A</v>
      </c>
      <c r="AI170" t="e">
        <f t="shared" si="79"/>
        <v>#N/A</v>
      </c>
      <c r="AJ170" t="e">
        <f t="shared" si="81"/>
        <v>#N/A</v>
      </c>
      <c r="AK170" t="e">
        <f t="shared" si="80"/>
        <v>#N/A</v>
      </c>
    </row>
    <row r="171" spans="1:37" x14ac:dyDescent="0.25">
      <c r="A171" s="7">
        <f>'Plumbing - Aggregate rates BC'!A163</f>
        <v>41395</v>
      </c>
      <c r="B171" s="10" t="e">
        <f>'Plumbing - Aggregate rates BC'!O163</f>
        <v>#N/A</v>
      </c>
      <c r="C171" s="10" t="e">
        <f>'Plumbing - Aggregate rates BC'!P163</f>
        <v>#N/A</v>
      </c>
      <c r="D171" t="e">
        <f>'Plumbing - Aggregate rates BC'!P163/'Plumbing - Aggregate rates BC'!O163</f>
        <v>#N/A</v>
      </c>
      <c r="E171" t="e">
        <f>'Plumbing - Aggregate rates BC'!Q163</f>
        <v>#N/A</v>
      </c>
      <c r="F171" t="e">
        <f>'Plumbing - Aggregate rates BC'!X163</f>
        <v>#N/A</v>
      </c>
      <c r="G171" t="e">
        <f>'Plumbing - Aggregate rates BC'!T163</f>
        <v>#N/A</v>
      </c>
      <c r="H171" t="e">
        <f>'Plumbing - Aggregate rates BC'!U163</f>
        <v>#N/A</v>
      </c>
      <c r="I171" t="e">
        <f>'Plumbing - Aggregate rates BC'!R163</f>
        <v>#N/A</v>
      </c>
      <c r="J171" t="e">
        <f>'Plumbing - Aggregate rates BC'!S163</f>
        <v>#N/A</v>
      </c>
      <c r="K171" t="e">
        <f>'Plumbing - Aggregate rates BC'!V163</f>
        <v>#N/A</v>
      </c>
      <c r="L171" t="e">
        <f>'Plumbing - Aggregate rates BC'!W163</f>
        <v>#N/A</v>
      </c>
      <c r="M171" t="e">
        <f t="shared" si="63"/>
        <v>#N/A</v>
      </c>
      <c r="N171" t="e">
        <f t="shared" si="64"/>
        <v>#N/A</v>
      </c>
      <c r="O171" t="e">
        <f t="shared" si="65"/>
        <v>#N/A</v>
      </c>
      <c r="P171" t="e">
        <f t="shared" si="66"/>
        <v>#N/A</v>
      </c>
      <c r="Q171" t="e">
        <f t="shared" si="67"/>
        <v>#N/A</v>
      </c>
      <c r="R171" t="e">
        <f t="shared" si="68"/>
        <v>#N/A</v>
      </c>
      <c r="S171" t="e">
        <f t="shared" si="69"/>
        <v>#N/A</v>
      </c>
      <c r="T171" t="e">
        <f t="shared" si="70"/>
        <v>#N/A</v>
      </c>
      <c r="U171" t="e">
        <f t="shared" si="71"/>
        <v>#N/A</v>
      </c>
      <c r="V171" t="e">
        <f t="shared" ref="V171:W190" si="84">EXP(V$1+0.5*(V$6^2))*($D171^V$3)</f>
        <v>#N/A</v>
      </c>
      <c r="W171" t="e">
        <f t="shared" si="84"/>
        <v>#N/A</v>
      </c>
      <c r="X171" t="e">
        <f t="shared" si="72"/>
        <v>#N/A</v>
      </c>
      <c r="Y171" t="e">
        <f t="shared" ref="Y171:AA190" si="85">EXP(Y$1+0.5*(Y$6^2))*($D171^Y$3)</f>
        <v>#N/A</v>
      </c>
      <c r="Z171" t="e">
        <f t="shared" si="85"/>
        <v>#N/A</v>
      </c>
      <c r="AA171" t="e">
        <f t="shared" si="85"/>
        <v>#N/A</v>
      </c>
      <c r="AB171" t="e">
        <f>IFERROR(GetUSSBC(C171),NA())</f>
        <v>#N/A</v>
      </c>
      <c r="AC171" t="e">
        <f t="shared" si="73"/>
        <v>#N/A</v>
      </c>
      <c r="AD171" t="e">
        <f t="shared" si="74"/>
        <v>#N/A</v>
      </c>
      <c r="AE171" t="e">
        <f t="shared" si="75"/>
        <v>#N/A</v>
      </c>
      <c r="AF171" t="e">
        <f t="shared" si="76"/>
        <v>#N/A</v>
      </c>
      <c r="AG171" t="e">
        <f t="shared" si="77"/>
        <v>#N/A</v>
      </c>
      <c r="AH171" t="e">
        <f t="shared" si="78"/>
        <v>#N/A</v>
      </c>
      <c r="AI171" t="e">
        <f t="shared" si="79"/>
        <v>#N/A</v>
      </c>
      <c r="AJ171" t="e">
        <f t="shared" si="81"/>
        <v>#N/A</v>
      </c>
      <c r="AK171" t="e">
        <f t="shared" si="80"/>
        <v>#N/A</v>
      </c>
    </row>
    <row r="172" spans="1:37" x14ac:dyDescent="0.25">
      <c r="A172" s="7">
        <f>'Plumbing - Aggregate rates BC'!A164</f>
        <v>41426</v>
      </c>
      <c r="B172" s="10" t="e">
        <f>'Plumbing - Aggregate rates BC'!O164</f>
        <v>#N/A</v>
      </c>
      <c r="C172" s="10" t="e">
        <f>'Plumbing - Aggregate rates BC'!P164</f>
        <v>#N/A</v>
      </c>
      <c r="D172" t="e">
        <f>'Plumbing - Aggregate rates BC'!P164/'Plumbing - Aggregate rates BC'!O164</f>
        <v>#N/A</v>
      </c>
      <c r="E172" t="e">
        <f>'Plumbing - Aggregate rates BC'!Q164</f>
        <v>#N/A</v>
      </c>
      <c r="F172" t="e">
        <f>'Plumbing - Aggregate rates BC'!X164</f>
        <v>#N/A</v>
      </c>
      <c r="G172" t="e">
        <f>'Plumbing - Aggregate rates BC'!T164</f>
        <v>#N/A</v>
      </c>
      <c r="H172" t="e">
        <f>'Plumbing - Aggregate rates BC'!U164</f>
        <v>#N/A</v>
      </c>
      <c r="I172" t="e">
        <f>'Plumbing - Aggregate rates BC'!R164</f>
        <v>#N/A</v>
      </c>
      <c r="J172" t="e">
        <f>'Plumbing - Aggregate rates BC'!S164</f>
        <v>#N/A</v>
      </c>
      <c r="K172" t="e">
        <f>'Plumbing - Aggregate rates BC'!V164</f>
        <v>#N/A</v>
      </c>
      <c r="L172" t="e">
        <f>'Plumbing - Aggregate rates BC'!W164</f>
        <v>#N/A</v>
      </c>
      <c r="M172" t="e">
        <f t="shared" si="63"/>
        <v>#N/A</v>
      </c>
      <c r="N172" t="e">
        <f t="shared" si="64"/>
        <v>#N/A</v>
      </c>
      <c r="O172" t="e">
        <f t="shared" si="65"/>
        <v>#N/A</v>
      </c>
      <c r="P172" t="e">
        <f t="shared" si="66"/>
        <v>#N/A</v>
      </c>
      <c r="Q172" t="e">
        <f t="shared" si="67"/>
        <v>#N/A</v>
      </c>
      <c r="R172" t="e">
        <f t="shared" si="68"/>
        <v>#N/A</v>
      </c>
      <c r="S172" t="e">
        <f t="shared" si="69"/>
        <v>#N/A</v>
      </c>
      <c r="T172" t="e">
        <f t="shared" si="70"/>
        <v>#N/A</v>
      </c>
      <c r="U172" t="e">
        <f t="shared" si="71"/>
        <v>#N/A</v>
      </c>
      <c r="V172" t="e">
        <f t="shared" si="84"/>
        <v>#N/A</v>
      </c>
      <c r="W172" t="e">
        <f t="shared" si="84"/>
        <v>#N/A</v>
      </c>
      <c r="X172" t="e">
        <f t="shared" si="72"/>
        <v>#N/A</v>
      </c>
      <c r="Y172" t="e">
        <f t="shared" si="85"/>
        <v>#N/A</v>
      </c>
      <c r="Z172" t="e">
        <f t="shared" si="85"/>
        <v>#N/A</v>
      </c>
      <c r="AA172" t="e">
        <f t="shared" si="85"/>
        <v>#N/A</v>
      </c>
      <c r="AB172" t="e">
        <f>IFERROR(GetUSSBC(C172),NA())</f>
        <v>#N/A</v>
      </c>
      <c r="AC172" t="e">
        <f t="shared" si="73"/>
        <v>#N/A</v>
      </c>
      <c r="AD172" t="e">
        <f t="shared" si="74"/>
        <v>#N/A</v>
      </c>
      <c r="AE172" t="e">
        <f t="shared" si="75"/>
        <v>#N/A</v>
      </c>
      <c r="AF172" t="e">
        <f t="shared" si="76"/>
        <v>#N/A</v>
      </c>
      <c r="AG172" t="e">
        <f t="shared" si="77"/>
        <v>#N/A</v>
      </c>
      <c r="AH172" t="e">
        <f t="shared" si="78"/>
        <v>#N/A</v>
      </c>
      <c r="AI172" t="e">
        <f t="shared" si="79"/>
        <v>#N/A</v>
      </c>
      <c r="AJ172" t="e">
        <f t="shared" si="81"/>
        <v>#N/A</v>
      </c>
      <c r="AK172" t="e">
        <f t="shared" si="80"/>
        <v>#N/A</v>
      </c>
    </row>
    <row r="173" spans="1:37" x14ac:dyDescent="0.25">
      <c r="A173" s="7">
        <f>'Plumbing - Aggregate rates BC'!A165</f>
        <v>41456</v>
      </c>
      <c r="B173" s="10" t="e">
        <f>'Plumbing - Aggregate rates BC'!O165</f>
        <v>#N/A</v>
      </c>
      <c r="C173" s="10" t="e">
        <f>'Plumbing - Aggregate rates BC'!P165</f>
        <v>#N/A</v>
      </c>
      <c r="D173" t="e">
        <f>'Plumbing - Aggregate rates BC'!P165/'Plumbing - Aggregate rates BC'!O165</f>
        <v>#N/A</v>
      </c>
      <c r="E173" t="e">
        <f>'Plumbing - Aggregate rates BC'!Q165</f>
        <v>#N/A</v>
      </c>
      <c r="F173" t="e">
        <f>'Plumbing - Aggregate rates BC'!X165</f>
        <v>#N/A</v>
      </c>
      <c r="G173" t="e">
        <f>'Plumbing - Aggregate rates BC'!T165</f>
        <v>#N/A</v>
      </c>
      <c r="H173" t="e">
        <f>'Plumbing - Aggregate rates BC'!U165</f>
        <v>#N/A</v>
      </c>
      <c r="I173" t="e">
        <f>'Plumbing - Aggregate rates BC'!R165</f>
        <v>#N/A</v>
      </c>
      <c r="J173" t="e">
        <f>'Plumbing - Aggregate rates BC'!S165</f>
        <v>#N/A</v>
      </c>
      <c r="K173" t="e">
        <f>'Plumbing - Aggregate rates BC'!V165</f>
        <v>#N/A</v>
      </c>
      <c r="L173" t="e">
        <f>'Plumbing - Aggregate rates BC'!W165</f>
        <v>#N/A</v>
      </c>
      <c r="M173" t="e">
        <f t="shared" si="63"/>
        <v>#N/A</v>
      </c>
      <c r="N173" t="e">
        <f t="shared" si="64"/>
        <v>#N/A</v>
      </c>
      <c r="O173" t="e">
        <f t="shared" si="65"/>
        <v>#N/A</v>
      </c>
      <c r="P173" t="e">
        <f t="shared" si="66"/>
        <v>#N/A</v>
      </c>
      <c r="Q173" t="e">
        <f t="shared" si="67"/>
        <v>#N/A</v>
      </c>
      <c r="R173" t="e">
        <f t="shared" si="68"/>
        <v>#N/A</v>
      </c>
      <c r="S173" t="e">
        <f t="shared" si="69"/>
        <v>#N/A</v>
      </c>
      <c r="T173" t="e">
        <f t="shared" si="70"/>
        <v>#N/A</v>
      </c>
      <c r="U173" t="e">
        <f t="shared" si="71"/>
        <v>#N/A</v>
      </c>
      <c r="V173" t="e">
        <f t="shared" si="84"/>
        <v>#N/A</v>
      </c>
      <c r="W173" t="e">
        <f t="shared" si="84"/>
        <v>#N/A</v>
      </c>
      <c r="X173" t="e">
        <f t="shared" si="72"/>
        <v>#N/A</v>
      </c>
      <c r="Y173" t="e">
        <f t="shared" si="85"/>
        <v>#N/A</v>
      </c>
      <c r="Z173" t="e">
        <f t="shared" si="85"/>
        <v>#N/A</v>
      </c>
      <c r="AA173" t="e">
        <f t="shared" si="85"/>
        <v>#N/A</v>
      </c>
      <c r="AB173" t="e">
        <f>IFERROR(GetUSSBC(C173),NA())</f>
        <v>#N/A</v>
      </c>
      <c r="AC173" t="e">
        <f t="shared" si="73"/>
        <v>#N/A</v>
      </c>
      <c r="AD173" t="e">
        <f t="shared" si="74"/>
        <v>#N/A</v>
      </c>
      <c r="AE173" t="e">
        <f t="shared" si="75"/>
        <v>#N/A</v>
      </c>
      <c r="AF173" t="e">
        <f t="shared" si="76"/>
        <v>#N/A</v>
      </c>
      <c r="AG173" t="e">
        <f t="shared" si="77"/>
        <v>#N/A</v>
      </c>
      <c r="AH173" t="e">
        <f t="shared" si="78"/>
        <v>#N/A</v>
      </c>
      <c r="AI173" t="e">
        <f t="shared" si="79"/>
        <v>#N/A</v>
      </c>
      <c r="AJ173" t="e">
        <f t="shared" si="81"/>
        <v>#N/A</v>
      </c>
      <c r="AK173" t="e">
        <f t="shared" si="80"/>
        <v>#N/A</v>
      </c>
    </row>
    <row r="174" spans="1:37" x14ac:dyDescent="0.25">
      <c r="A174" s="7">
        <f>'Plumbing - Aggregate rates BC'!A166</f>
        <v>41487</v>
      </c>
      <c r="B174" s="10" t="e">
        <f>'Plumbing - Aggregate rates BC'!O166</f>
        <v>#N/A</v>
      </c>
      <c r="C174" s="10" t="e">
        <f>'Plumbing - Aggregate rates BC'!P166</f>
        <v>#N/A</v>
      </c>
      <c r="D174" t="e">
        <f>'Plumbing - Aggregate rates BC'!P166/'Plumbing - Aggregate rates BC'!O166</f>
        <v>#N/A</v>
      </c>
      <c r="E174" t="e">
        <f>'Plumbing - Aggregate rates BC'!Q166</f>
        <v>#N/A</v>
      </c>
      <c r="F174" t="e">
        <f>'Plumbing - Aggregate rates BC'!X166</f>
        <v>#N/A</v>
      </c>
      <c r="G174" t="e">
        <f>'Plumbing - Aggregate rates BC'!T166</f>
        <v>#N/A</v>
      </c>
      <c r="H174" t="e">
        <f>'Plumbing - Aggregate rates BC'!U166</f>
        <v>#N/A</v>
      </c>
      <c r="I174" t="e">
        <f>'Plumbing - Aggregate rates BC'!R166</f>
        <v>#N/A</v>
      </c>
      <c r="J174" t="e">
        <f>'Plumbing - Aggregate rates BC'!S166</f>
        <v>#N/A</v>
      </c>
      <c r="K174" t="e">
        <f>'Plumbing - Aggregate rates BC'!V166</f>
        <v>#N/A</v>
      </c>
      <c r="L174" t="e">
        <f>'Plumbing - Aggregate rates BC'!W166</f>
        <v>#N/A</v>
      </c>
      <c r="M174" t="e">
        <f t="shared" si="63"/>
        <v>#N/A</v>
      </c>
      <c r="N174" t="e">
        <f t="shared" si="64"/>
        <v>#N/A</v>
      </c>
      <c r="O174" t="e">
        <f t="shared" si="65"/>
        <v>#N/A</v>
      </c>
      <c r="P174" t="e">
        <f t="shared" si="66"/>
        <v>#N/A</v>
      </c>
      <c r="Q174" t="e">
        <f t="shared" si="67"/>
        <v>#N/A</v>
      </c>
      <c r="R174" t="e">
        <f t="shared" si="68"/>
        <v>#N/A</v>
      </c>
      <c r="S174" t="e">
        <f t="shared" si="69"/>
        <v>#N/A</v>
      </c>
      <c r="T174" t="e">
        <f t="shared" si="70"/>
        <v>#N/A</v>
      </c>
      <c r="U174" t="e">
        <f t="shared" si="71"/>
        <v>#N/A</v>
      </c>
      <c r="V174" t="e">
        <f t="shared" si="84"/>
        <v>#N/A</v>
      </c>
      <c r="W174" t="e">
        <f t="shared" si="84"/>
        <v>#N/A</v>
      </c>
      <c r="X174" t="e">
        <f t="shared" si="72"/>
        <v>#N/A</v>
      </c>
      <c r="Y174" t="e">
        <f t="shared" si="85"/>
        <v>#N/A</v>
      </c>
      <c r="Z174" t="e">
        <f t="shared" si="85"/>
        <v>#N/A</v>
      </c>
      <c r="AA174" t="e">
        <f t="shared" si="85"/>
        <v>#N/A</v>
      </c>
      <c r="AB174" t="e">
        <f>IFERROR(GetUSSBC(C174),NA())</f>
        <v>#N/A</v>
      </c>
      <c r="AC174" t="e">
        <f t="shared" si="73"/>
        <v>#N/A</v>
      </c>
      <c r="AD174" t="e">
        <f t="shared" si="74"/>
        <v>#N/A</v>
      </c>
      <c r="AE174" t="e">
        <f t="shared" si="75"/>
        <v>#N/A</v>
      </c>
      <c r="AF174" t="e">
        <f t="shared" si="76"/>
        <v>#N/A</v>
      </c>
      <c r="AG174" t="e">
        <f t="shared" si="77"/>
        <v>#N/A</v>
      </c>
      <c r="AH174" t="e">
        <f t="shared" si="78"/>
        <v>#N/A</v>
      </c>
      <c r="AI174" t="e">
        <f t="shared" si="79"/>
        <v>#N/A</v>
      </c>
      <c r="AJ174" t="e">
        <f t="shared" si="81"/>
        <v>#N/A</v>
      </c>
      <c r="AK174" t="e">
        <f t="shared" si="80"/>
        <v>#N/A</v>
      </c>
    </row>
    <row r="175" spans="1:37" x14ac:dyDescent="0.25">
      <c r="A175" s="7">
        <f>'Plumbing - Aggregate rates BC'!A167</f>
        <v>41518</v>
      </c>
      <c r="B175" s="10" t="e">
        <f>'Plumbing - Aggregate rates BC'!O167</f>
        <v>#N/A</v>
      </c>
      <c r="C175" s="10" t="e">
        <f>'Plumbing - Aggregate rates BC'!P167</f>
        <v>#N/A</v>
      </c>
      <c r="D175" t="e">
        <f>'Plumbing - Aggregate rates BC'!P167/'Plumbing - Aggregate rates BC'!O167</f>
        <v>#N/A</v>
      </c>
      <c r="E175" t="e">
        <f>'Plumbing - Aggregate rates BC'!Q167</f>
        <v>#N/A</v>
      </c>
      <c r="F175" t="e">
        <f>'Plumbing - Aggregate rates BC'!X167</f>
        <v>#N/A</v>
      </c>
      <c r="G175" t="e">
        <f>'Plumbing - Aggregate rates BC'!T167</f>
        <v>#N/A</v>
      </c>
      <c r="H175" t="e">
        <f>'Plumbing - Aggregate rates BC'!U167</f>
        <v>#N/A</v>
      </c>
      <c r="I175" t="e">
        <f>'Plumbing - Aggregate rates BC'!R167</f>
        <v>#N/A</v>
      </c>
      <c r="J175" t="e">
        <f>'Plumbing - Aggregate rates BC'!S167</f>
        <v>#N/A</v>
      </c>
      <c r="K175" t="e">
        <f>'Plumbing - Aggregate rates BC'!V167</f>
        <v>#N/A</v>
      </c>
      <c r="L175" t="e">
        <f>'Plumbing - Aggregate rates BC'!W167</f>
        <v>#N/A</v>
      </c>
      <c r="M175" t="e">
        <f t="shared" si="63"/>
        <v>#N/A</v>
      </c>
      <c r="N175" t="e">
        <f t="shared" si="64"/>
        <v>#N/A</v>
      </c>
      <c r="O175" t="e">
        <f t="shared" si="65"/>
        <v>#N/A</v>
      </c>
      <c r="P175" t="e">
        <f t="shared" si="66"/>
        <v>#N/A</v>
      </c>
      <c r="Q175" t="e">
        <f t="shared" si="67"/>
        <v>#N/A</v>
      </c>
      <c r="R175" t="e">
        <f t="shared" si="68"/>
        <v>#N/A</v>
      </c>
      <c r="S175" t="e">
        <f t="shared" si="69"/>
        <v>#N/A</v>
      </c>
      <c r="T175" t="e">
        <f t="shared" si="70"/>
        <v>#N/A</v>
      </c>
      <c r="U175" t="e">
        <f t="shared" si="71"/>
        <v>#N/A</v>
      </c>
      <c r="V175" t="e">
        <f t="shared" si="84"/>
        <v>#N/A</v>
      </c>
      <c r="W175" t="e">
        <f t="shared" si="84"/>
        <v>#N/A</v>
      </c>
      <c r="X175" t="e">
        <f t="shared" si="72"/>
        <v>#N/A</v>
      </c>
      <c r="Y175" t="e">
        <f t="shared" si="85"/>
        <v>#N/A</v>
      </c>
      <c r="Z175" t="e">
        <f t="shared" si="85"/>
        <v>#N/A</v>
      </c>
      <c r="AA175" t="e">
        <f t="shared" si="85"/>
        <v>#N/A</v>
      </c>
      <c r="AB175" t="e">
        <f>IFERROR(GetUSSBC(C175),NA())</f>
        <v>#N/A</v>
      </c>
      <c r="AC175" t="e">
        <f t="shared" si="73"/>
        <v>#N/A</v>
      </c>
      <c r="AD175" t="e">
        <f t="shared" si="74"/>
        <v>#N/A</v>
      </c>
      <c r="AE175" t="e">
        <f t="shared" si="75"/>
        <v>#N/A</v>
      </c>
      <c r="AF175" t="e">
        <f t="shared" si="76"/>
        <v>#N/A</v>
      </c>
      <c r="AG175" t="e">
        <f t="shared" si="77"/>
        <v>#N/A</v>
      </c>
      <c r="AH175" t="e">
        <f t="shared" si="78"/>
        <v>#N/A</v>
      </c>
      <c r="AI175" t="e">
        <f t="shared" si="79"/>
        <v>#N/A</v>
      </c>
      <c r="AJ175" t="e">
        <f t="shared" si="81"/>
        <v>#N/A</v>
      </c>
      <c r="AK175" t="e">
        <f t="shared" si="80"/>
        <v>#N/A</v>
      </c>
    </row>
    <row r="176" spans="1:37" x14ac:dyDescent="0.25">
      <c r="A176" s="7">
        <f>'Plumbing - Aggregate rates BC'!A168</f>
        <v>41548</v>
      </c>
      <c r="B176" s="10" t="e">
        <f>'Plumbing - Aggregate rates BC'!O168</f>
        <v>#N/A</v>
      </c>
      <c r="C176" s="10" t="e">
        <f>'Plumbing - Aggregate rates BC'!P168</f>
        <v>#N/A</v>
      </c>
      <c r="D176" t="e">
        <f>'Plumbing - Aggregate rates BC'!P168/'Plumbing - Aggregate rates BC'!O168</f>
        <v>#N/A</v>
      </c>
      <c r="E176" t="e">
        <f>'Plumbing - Aggregate rates BC'!Q168</f>
        <v>#N/A</v>
      </c>
      <c r="F176" t="e">
        <f>'Plumbing - Aggregate rates BC'!X168</f>
        <v>#N/A</v>
      </c>
      <c r="G176" t="e">
        <f>'Plumbing - Aggregate rates BC'!T168</f>
        <v>#N/A</v>
      </c>
      <c r="H176" t="e">
        <f>'Plumbing - Aggregate rates BC'!U168</f>
        <v>#N/A</v>
      </c>
      <c r="I176" t="e">
        <f>'Plumbing - Aggregate rates BC'!R168</f>
        <v>#N/A</v>
      </c>
      <c r="J176" t="e">
        <f>'Plumbing - Aggregate rates BC'!S168</f>
        <v>#N/A</v>
      </c>
      <c r="K176" t="e">
        <f>'Plumbing - Aggregate rates BC'!V168</f>
        <v>#N/A</v>
      </c>
      <c r="L176" t="e">
        <f>'Plumbing - Aggregate rates BC'!W168</f>
        <v>#N/A</v>
      </c>
      <c r="M176" t="e">
        <f t="shared" si="63"/>
        <v>#N/A</v>
      </c>
      <c r="N176" t="e">
        <f t="shared" si="64"/>
        <v>#N/A</v>
      </c>
      <c r="O176" t="e">
        <f t="shared" si="65"/>
        <v>#N/A</v>
      </c>
      <c r="P176" t="e">
        <f t="shared" si="66"/>
        <v>#N/A</v>
      </c>
      <c r="Q176" t="e">
        <f t="shared" si="67"/>
        <v>#N/A</v>
      </c>
      <c r="R176" t="e">
        <f t="shared" si="68"/>
        <v>#N/A</v>
      </c>
      <c r="S176" t="e">
        <f t="shared" si="69"/>
        <v>#N/A</v>
      </c>
      <c r="T176" t="e">
        <f t="shared" si="70"/>
        <v>#N/A</v>
      </c>
      <c r="U176" t="e">
        <f t="shared" si="71"/>
        <v>#N/A</v>
      </c>
      <c r="V176" t="e">
        <f t="shared" si="84"/>
        <v>#N/A</v>
      </c>
      <c r="W176" t="e">
        <f t="shared" si="84"/>
        <v>#N/A</v>
      </c>
      <c r="X176" t="e">
        <f t="shared" si="72"/>
        <v>#N/A</v>
      </c>
      <c r="Y176" t="e">
        <f t="shared" si="85"/>
        <v>#N/A</v>
      </c>
      <c r="Z176" t="e">
        <f t="shared" si="85"/>
        <v>#N/A</v>
      </c>
      <c r="AA176" t="e">
        <f t="shared" si="85"/>
        <v>#N/A</v>
      </c>
      <c r="AB176" t="e">
        <f>IFERROR(GetUSSBC(C176),NA())</f>
        <v>#N/A</v>
      </c>
      <c r="AC176" t="e">
        <f t="shared" si="73"/>
        <v>#N/A</v>
      </c>
      <c r="AD176" t="e">
        <f t="shared" si="74"/>
        <v>#N/A</v>
      </c>
      <c r="AE176" t="e">
        <f t="shared" si="75"/>
        <v>#N/A</v>
      </c>
      <c r="AF176" t="e">
        <f t="shared" si="76"/>
        <v>#N/A</v>
      </c>
      <c r="AG176" t="e">
        <f t="shared" si="77"/>
        <v>#N/A</v>
      </c>
      <c r="AH176" t="e">
        <f t="shared" si="78"/>
        <v>#N/A</v>
      </c>
      <c r="AI176" t="e">
        <f t="shared" si="79"/>
        <v>#N/A</v>
      </c>
      <c r="AJ176" t="e">
        <f t="shared" si="81"/>
        <v>#N/A</v>
      </c>
      <c r="AK176" t="e">
        <f t="shared" si="80"/>
        <v>#N/A</v>
      </c>
    </row>
    <row r="177" spans="1:37" x14ac:dyDescent="0.25">
      <c r="A177" s="7">
        <f>'Plumbing - Aggregate rates BC'!A169</f>
        <v>41579</v>
      </c>
      <c r="B177" s="10" t="e">
        <f>'Plumbing - Aggregate rates BC'!O169</f>
        <v>#N/A</v>
      </c>
      <c r="C177" s="10" t="e">
        <f>'Plumbing - Aggregate rates BC'!P169</f>
        <v>#N/A</v>
      </c>
      <c r="D177" t="e">
        <f>'Plumbing - Aggregate rates BC'!P169/'Plumbing - Aggregate rates BC'!O169</f>
        <v>#N/A</v>
      </c>
      <c r="E177" t="e">
        <f>'Plumbing - Aggregate rates BC'!Q169</f>
        <v>#N/A</v>
      </c>
      <c r="F177" t="e">
        <f>'Plumbing - Aggregate rates BC'!X169</f>
        <v>#N/A</v>
      </c>
      <c r="G177" t="e">
        <f>'Plumbing - Aggregate rates BC'!T169</f>
        <v>#N/A</v>
      </c>
      <c r="H177" t="e">
        <f>'Plumbing - Aggregate rates BC'!U169</f>
        <v>#N/A</v>
      </c>
      <c r="I177" t="e">
        <f>'Plumbing - Aggregate rates BC'!R169</f>
        <v>#N/A</v>
      </c>
      <c r="J177" t="e">
        <f>'Plumbing - Aggregate rates BC'!S169</f>
        <v>#N/A</v>
      </c>
      <c r="K177" t="e">
        <f>'Plumbing - Aggregate rates BC'!V169</f>
        <v>#N/A</v>
      </c>
      <c r="L177" t="e">
        <f>'Plumbing - Aggregate rates BC'!W169</f>
        <v>#N/A</v>
      </c>
      <c r="M177" t="e">
        <f t="shared" si="63"/>
        <v>#N/A</v>
      </c>
      <c r="N177" t="e">
        <f t="shared" si="64"/>
        <v>#N/A</v>
      </c>
      <c r="O177" t="e">
        <f t="shared" si="65"/>
        <v>#N/A</v>
      </c>
      <c r="P177" t="e">
        <f t="shared" si="66"/>
        <v>#N/A</v>
      </c>
      <c r="Q177" t="e">
        <f t="shared" si="67"/>
        <v>#N/A</v>
      </c>
      <c r="R177" t="e">
        <f t="shared" si="68"/>
        <v>#N/A</v>
      </c>
      <c r="S177" t="e">
        <f t="shared" si="69"/>
        <v>#N/A</v>
      </c>
      <c r="T177" t="e">
        <f t="shared" si="70"/>
        <v>#N/A</v>
      </c>
      <c r="U177" t="e">
        <f t="shared" si="71"/>
        <v>#N/A</v>
      </c>
      <c r="V177" t="e">
        <f t="shared" si="84"/>
        <v>#N/A</v>
      </c>
      <c r="W177" t="e">
        <f t="shared" si="84"/>
        <v>#N/A</v>
      </c>
      <c r="X177" t="e">
        <f t="shared" si="72"/>
        <v>#N/A</v>
      </c>
      <c r="Y177" t="e">
        <f t="shared" si="85"/>
        <v>#N/A</v>
      </c>
      <c r="Z177" t="e">
        <f t="shared" si="85"/>
        <v>#N/A</v>
      </c>
      <c r="AA177" t="e">
        <f t="shared" si="85"/>
        <v>#N/A</v>
      </c>
      <c r="AB177" t="e">
        <f>IFERROR(GetUSSBC(C177),NA())</f>
        <v>#N/A</v>
      </c>
      <c r="AC177" t="e">
        <f t="shared" si="73"/>
        <v>#N/A</v>
      </c>
      <c r="AD177" t="e">
        <f t="shared" si="74"/>
        <v>#N/A</v>
      </c>
      <c r="AE177" t="e">
        <f t="shared" si="75"/>
        <v>#N/A</v>
      </c>
      <c r="AF177" t="e">
        <f t="shared" si="76"/>
        <v>#N/A</v>
      </c>
      <c r="AG177" t="e">
        <f t="shared" si="77"/>
        <v>#N/A</v>
      </c>
      <c r="AH177" t="e">
        <f t="shared" si="78"/>
        <v>#N/A</v>
      </c>
      <c r="AI177" t="e">
        <f t="shared" si="79"/>
        <v>#N/A</v>
      </c>
      <c r="AJ177" t="e">
        <f t="shared" si="81"/>
        <v>#N/A</v>
      </c>
      <c r="AK177" t="e">
        <f t="shared" si="80"/>
        <v>#N/A</v>
      </c>
    </row>
    <row r="178" spans="1:37" x14ac:dyDescent="0.25">
      <c r="A178" s="7">
        <f>'Plumbing - Aggregate rates BC'!A170</f>
        <v>41609</v>
      </c>
      <c r="B178" s="10" t="e">
        <f>'Plumbing - Aggregate rates BC'!O170</f>
        <v>#N/A</v>
      </c>
      <c r="C178" s="10" t="e">
        <f>'Plumbing - Aggregate rates BC'!P170</f>
        <v>#N/A</v>
      </c>
      <c r="D178" t="e">
        <f>'Plumbing - Aggregate rates BC'!P170/'Plumbing - Aggregate rates BC'!O170</f>
        <v>#N/A</v>
      </c>
      <c r="E178" t="e">
        <f>'Plumbing - Aggregate rates BC'!Q170</f>
        <v>#N/A</v>
      </c>
      <c r="F178" t="e">
        <f>'Plumbing - Aggregate rates BC'!X170</f>
        <v>#N/A</v>
      </c>
      <c r="G178" t="e">
        <f>'Plumbing - Aggregate rates BC'!T170</f>
        <v>#N/A</v>
      </c>
      <c r="H178" t="e">
        <f>'Plumbing - Aggregate rates BC'!U170</f>
        <v>#N/A</v>
      </c>
      <c r="I178" t="e">
        <f>'Plumbing - Aggregate rates BC'!R170</f>
        <v>#N/A</v>
      </c>
      <c r="J178" t="e">
        <f>'Plumbing - Aggregate rates BC'!S170</f>
        <v>#N/A</v>
      </c>
      <c r="K178" t="e">
        <f>'Plumbing - Aggregate rates BC'!V170</f>
        <v>#N/A</v>
      </c>
      <c r="L178" t="e">
        <f>'Plumbing - Aggregate rates BC'!W170</f>
        <v>#N/A</v>
      </c>
      <c r="M178" t="e">
        <f t="shared" si="63"/>
        <v>#N/A</v>
      </c>
      <c r="N178" t="e">
        <f t="shared" si="64"/>
        <v>#N/A</v>
      </c>
      <c r="O178" t="e">
        <f t="shared" si="65"/>
        <v>#N/A</v>
      </c>
      <c r="P178" t="e">
        <f t="shared" si="66"/>
        <v>#N/A</v>
      </c>
      <c r="Q178" t="e">
        <f t="shared" si="67"/>
        <v>#N/A</v>
      </c>
      <c r="R178" t="e">
        <f t="shared" si="68"/>
        <v>#N/A</v>
      </c>
      <c r="S178" t="e">
        <f t="shared" si="69"/>
        <v>#N/A</v>
      </c>
      <c r="T178" t="e">
        <f t="shared" si="70"/>
        <v>#N/A</v>
      </c>
      <c r="U178" t="e">
        <f t="shared" si="71"/>
        <v>#N/A</v>
      </c>
      <c r="V178" t="e">
        <f t="shared" si="84"/>
        <v>#N/A</v>
      </c>
      <c r="W178" t="e">
        <f t="shared" si="84"/>
        <v>#N/A</v>
      </c>
      <c r="X178" t="e">
        <f t="shared" si="72"/>
        <v>#N/A</v>
      </c>
      <c r="Y178" t="e">
        <f t="shared" si="85"/>
        <v>#N/A</v>
      </c>
      <c r="Z178" t="e">
        <f t="shared" si="85"/>
        <v>#N/A</v>
      </c>
      <c r="AA178" t="e">
        <f t="shared" si="85"/>
        <v>#N/A</v>
      </c>
      <c r="AB178" t="e">
        <f>IFERROR(GetUSSBC(C178),NA())</f>
        <v>#N/A</v>
      </c>
      <c r="AC178" t="e">
        <f t="shared" si="73"/>
        <v>#N/A</v>
      </c>
      <c r="AD178" t="e">
        <f t="shared" si="74"/>
        <v>#N/A</v>
      </c>
      <c r="AE178" t="e">
        <f t="shared" si="75"/>
        <v>#N/A</v>
      </c>
      <c r="AF178" t="e">
        <f t="shared" si="76"/>
        <v>#N/A</v>
      </c>
      <c r="AG178" t="e">
        <f t="shared" si="77"/>
        <v>#N/A</v>
      </c>
      <c r="AH178" t="e">
        <f t="shared" si="78"/>
        <v>#N/A</v>
      </c>
      <c r="AI178" t="e">
        <f t="shared" si="79"/>
        <v>#N/A</v>
      </c>
      <c r="AJ178" t="e">
        <f t="shared" si="81"/>
        <v>#N/A</v>
      </c>
      <c r="AK178" t="e">
        <f t="shared" si="80"/>
        <v>#N/A</v>
      </c>
    </row>
    <row r="179" spans="1:37" x14ac:dyDescent="0.25">
      <c r="A179" s="7">
        <f>'Plumbing - Aggregate rates BC'!A171</f>
        <v>41640</v>
      </c>
      <c r="B179" s="10" t="e">
        <f>'Plumbing - Aggregate rates BC'!O171</f>
        <v>#N/A</v>
      </c>
      <c r="C179" s="10" t="e">
        <f>'Plumbing - Aggregate rates BC'!P171</f>
        <v>#N/A</v>
      </c>
      <c r="D179" t="e">
        <f>'Plumbing - Aggregate rates BC'!P171/'Plumbing - Aggregate rates BC'!O171</f>
        <v>#N/A</v>
      </c>
      <c r="E179" t="e">
        <f>'Plumbing - Aggregate rates BC'!Q171</f>
        <v>#N/A</v>
      </c>
      <c r="F179" t="e">
        <f>'Plumbing - Aggregate rates BC'!X171</f>
        <v>#N/A</v>
      </c>
      <c r="G179" t="e">
        <f>'Plumbing - Aggregate rates BC'!T171</f>
        <v>#N/A</v>
      </c>
      <c r="H179" t="e">
        <f>'Plumbing - Aggregate rates BC'!U171</f>
        <v>#N/A</v>
      </c>
      <c r="I179" t="e">
        <f>'Plumbing - Aggregate rates BC'!R171</f>
        <v>#N/A</v>
      </c>
      <c r="J179" t="e">
        <f>'Plumbing - Aggregate rates BC'!S171</f>
        <v>#N/A</v>
      </c>
      <c r="K179" t="e">
        <f>'Plumbing - Aggregate rates BC'!V171</f>
        <v>#N/A</v>
      </c>
      <c r="L179" t="e">
        <f>'Plumbing - Aggregate rates BC'!W171</f>
        <v>#N/A</v>
      </c>
      <c r="M179" t="e">
        <f t="shared" si="63"/>
        <v>#N/A</v>
      </c>
      <c r="N179" t="e">
        <f t="shared" si="64"/>
        <v>#N/A</v>
      </c>
      <c r="O179" t="e">
        <f t="shared" si="65"/>
        <v>#N/A</v>
      </c>
      <c r="P179" t="e">
        <f t="shared" si="66"/>
        <v>#N/A</v>
      </c>
      <c r="Q179" t="e">
        <f t="shared" si="67"/>
        <v>#N/A</v>
      </c>
      <c r="R179" t="e">
        <f t="shared" si="68"/>
        <v>#N/A</v>
      </c>
      <c r="S179" t="e">
        <f t="shared" si="69"/>
        <v>#N/A</v>
      </c>
      <c r="T179" t="e">
        <f t="shared" si="70"/>
        <v>#N/A</v>
      </c>
      <c r="U179" t="e">
        <f t="shared" si="71"/>
        <v>#N/A</v>
      </c>
      <c r="V179" t="e">
        <f t="shared" si="84"/>
        <v>#N/A</v>
      </c>
      <c r="W179" t="e">
        <f t="shared" si="84"/>
        <v>#N/A</v>
      </c>
      <c r="X179" t="e">
        <f t="shared" si="72"/>
        <v>#N/A</v>
      </c>
      <c r="Y179" t="e">
        <f t="shared" si="85"/>
        <v>#N/A</v>
      </c>
      <c r="Z179" t="e">
        <f t="shared" si="85"/>
        <v>#N/A</v>
      </c>
      <c r="AA179" t="e">
        <f t="shared" si="85"/>
        <v>#N/A</v>
      </c>
      <c r="AB179" t="e">
        <f>IFERROR(GetUSSBC(C179),NA())</f>
        <v>#N/A</v>
      </c>
      <c r="AC179" t="e">
        <f t="shared" si="73"/>
        <v>#N/A</v>
      </c>
      <c r="AD179" t="e">
        <f t="shared" si="74"/>
        <v>#N/A</v>
      </c>
      <c r="AE179" t="e">
        <f t="shared" si="75"/>
        <v>#N/A</v>
      </c>
      <c r="AF179" t="e">
        <f t="shared" si="76"/>
        <v>#N/A</v>
      </c>
      <c r="AG179" t="e">
        <f t="shared" si="77"/>
        <v>#N/A</v>
      </c>
      <c r="AH179" t="e">
        <f t="shared" si="78"/>
        <v>#N/A</v>
      </c>
      <c r="AI179" t="e">
        <f t="shared" si="79"/>
        <v>#N/A</v>
      </c>
      <c r="AJ179" t="e">
        <f t="shared" si="81"/>
        <v>#N/A</v>
      </c>
      <c r="AK179" t="e">
        <f t="shared" si="80"/>
        <v>#N/A</v>
      </c>
    </row>
    <row r="180" spans="1:37" x14ac:dyDescent="0.25">
      <c r="A180" s="7">
        <f>'Plumbing - Aggregate rates BC'!A172</f>
        <v>41671</v>
      </c>
      <c r="B180" s="10" t="e">
        <f>'Plumbing - Aggregate rates BC'!O172</f>
        <v>#N/A</v>
      </c>
      <c r="C180" s="10" t="e">
        <f>'Plumbing - Aggregate rates BC'!P172</f>
        <v>#N/A</v>
      </c>
      <c r="D180" t="e">
        <f>'Plumbing - Aggregate rates BC'!P172/'Plumbing - Aggregate rates BC'!O172</f>
        <v>#N/A</v>
      </c>
      <c r="E180" t="e">
        <f>'Plumbing - Aggregate rates BC'!Q172</f>
        <v>#N/A</v>
      </c>
      <c r="F180" t="e">
        <f>'Plumbing - Aggregate rates BC'!X172</f>
        <v>#N/A</v>
      </c>
      <c r="G180" t="e">
        <f>'Plumbing - Aggregate rates BC'!T172</f>
        <v>#N/A</v>
      </c>
      <c r="H180" t="e">
        <f>'Plumbing - Aggregate rates BC'!U172</f>
        <v>#N/A</v>
      </c>
      <c r="I180" t="e">
        <f>'Plumbing - Aggregate rates BC'!R172</f>
        <v>#N/A</v>
      </c>
      <c r="J180" t="e">
        <f>'Plumbing - Aggregate rates BC'!S172</f>
        <v>#N/A</v>
      </c>
      <c r="K180" t="e">
        <f>'Plumbing - Aggregate rates BC'!V172</f>
        <v>#N/A</v>
      </c>
      <c r="L180" t="e">
        <f>'Plumbing - Aggregate rates BC'!W172</f>
        <v>#N/A</v>
      </c>
      <c r="M180" t="e">
        <f t="shared" si="63"/>
        <v>#N/A</v>
      </c>
      <c r="N180" t="e">
        <f t="shared" si="64"/>
        <v>#N/A</v>
      </c>
      <c r="O180" t="e">
        <f t="shared" si="65"/>
        <v>#N/A</v>
      </c>
      <c r="P180" t="e">
        <f t="shared" si="66"/>
        <v>#N/A</v>
      </c>
      <c r="Q180" t="e">
        <f t="shared" si="67"/>
        <v>#N/A</v>
      </c>
      <c r="R180" t="e">
        <f t="shared" si="68"/>
        <v>#N/A</v>
      </c>
      <c r="S180" t="e">
        <f t="shared" si="69"/>
        <v>#N/A</v>
      </c>
      <c r="T180" t="e">
        <f t="shared" si="70"/>
        <v>#N/A</v>
      </c>
      <c r="U180" t="e">
        <f t="shared" si="71"/>
        <v>#N/A</v>
      </c>
      <c r="V180" t="e">
        <f t="shared" si="84"/>
        <v>#N/A</v>
      </c>
      <c r="W180" t="e">
        <f t="shared" si="84"/>
        <v>#N/A</v>
      </c>
      <c r="X180" t="e">
        <f t="shared" si="72"/>
        <v>#N/A</v>
      </c>
      <c r="Y180" t="e">
        <f t="shared" si="85"/>
        <v>#N/A</v>
      </c>
      <c r="Z180" t="e">
        <f t="shared" si="85"/>
        <v>#N/A</v>
      </c>
      <c r="AA180" t="e">
        <f t="shared" si="85"/>
        <v>#N/A</v>
      </c>
      <c r="AB180" t="e">
        <f>IFERROR(GetUSSBC(C180),NA())</f>
        <v>#N/A</v>
      </c>
      <c r="AC180" t="e">
        <f t="shared" si="73"/>
        <v>#N/A</v>
      </c>
      <c r="AD180" t="e">
        <f t="shared" si="74"/>
        <v>#N/A</v>
      </c>
      <c r="AE180" t="e">
        <f t="shared" si="75"/>
        <v>#N/A</v>
      </c>
      <c r="AF180" t="e">
        <f t="shared" si="76"/>
        <v>#N/A</v>
      </c>
      <c r="AG180" t="e">
        <f t="shared" si="77"/>
        <v>#N/A</v>
      </c>
      <c r="AH180" t="e">
        <f t="shared" si="78"/>
        <v>#N/A</v>
      </c>
      <c r="AI180" t="e">
        <f t="shared" si="79"/>
        <v>#N/A</v>
      </c>
      <c r="AJ180" t="e">
        <f t="shared" si="81"/>
        <v>#N/A</v>
      </c>
      <c r="AK180" t="e">
        <f t="shared" si="80"/>
        <v>#N/A</v>
      </c>
    </row>
    <row r="181" spans="1:37" x14ac:dyDescent="0.25">
      <c r="A181" s="7">
        <f>'Plumbing - Aggregate rates BC'!A173</f>
        <v>41699</v>
      </c>
      <c r="B181" s="10" t="e">
        <f>'Plumbing - Aggregate rates BC'!O173</f>
        <v>#N/A</v>
      </c>
      <c r="C181" s="10" t="e">
        <f>'Plumbing - Aggregate rates BC'!P173</f>
        <v>#N/A</v>
      </c>
      <c r="D181" t="e">
        <f>'Plumbing - Aggregate rates BC'!P173/'Plumbing - Aggregate rates BC'!O173</f>
        <v>#N/A</v>
      </c>
      <c r="E181" t="e">
        <f>'Plumbing - Aggregate rates BC'!Q173</f>
        <v>#N/A</v>
      </c>
      <c r="F181" t="e">
        <f>'Plumbing - Aggregate rates BC'!X173</f>
        <v>#N/A</v>
      </c>
      <c r="G181" t="e">
        <f>'Plumbing - Aggregate rates BC'!T173</f>
        <v>#N/A</v>
      </c>
      <c r="H181" t="e">
        <f>'Plumbing - Aggregate rates BC'!U173</f>
        <v>#N/A</v>
      </c>
      <c r="I181" t="e">
        <f>'Plumbing - Aggregate rates BC'!R173</f>
        <v>#N/A</v>
      </c>
      <c r="J181" t="e">
        <f>'Plumbing - Aggregate rates BC'!S173</f>
        <v>#N/A</v>
      </c>
      <c r="K181" t="e">
        <f>'Plumbing - Aggregate rates BC'!V173</f>
        <v>#N/A</v>
      </c>
      <c r="L181" t="e">
        <f>'Plumbing - Aggregate rates BC'!W173</f>
        <v>#N/A</v>
      </c>
      <c r="M181" t="e">
        <f t="shared" si="63"/>
        <v>#N/A</v>
      </c>
      <c r="N181" t="e">
        <f t="shared" si="64"/>
        <v>#N/A</v>
      </c>
      <c r="O181" t="e">
        <f t="shared" si="65"/>
        <v>#N/A</v>
      </c>
      <c r="P181" t="e">
        <f t="shared" si="66"/>
        <v>#N/A</v>
      </c>
      <c r="Q181" t="e">
        <f t="shared" si="67"/>
        <v>#N/A</v>
      </c>
      <c r="R181" t="e">
        <f t="shared" si="68"/>
        <v>#N/A</v>
      </c>
      <c r="S181" t="e">
        <f t="shared" si="69"/>
        <v>#N/A</v>
      </c>
      <c r="T181" t="e">
        <f t="shared" si="70"/>
        <v>#N/A</v>
      </c>
      <c r="U181" t="e">
        <f t="shared" si="71"/>
        <v>#N/A</v>
      </c>
      <c r="V181" t="e">
        <f t="shared" si="84"/>
        <v>#N/A</v>
      </c>
      <c r="W181" t="e">
        <f t="shared" si="84"/>
        <v>#N/A</v>
      </c>
      <c r="X181" t="e">
        <f t="shared" si="72"/>
        <v>#N/A</v>
      </c>
      <c r="Y181" t="e">
        <f t="shared" si="85"/>
        <v>#N/A</v>
      </c>
      <c r="Z181" t="e">
        <f t="shared" si="85"/>
        <v>#N/A</v>
      </c>
      <c r="AA181" t="e">
        <f t="shared" si="85"/>
        <v>#N/A</v>
      </c>
      <c r="AB181" t="e">
        <f>IFERROR(GetUSSBC(C181),NA())</f>
        <v>#N/A</v>
      </c>
      <c r="AC181" t="e">
        <f t="shared" si="73"/>
        <v>#N/A</v>
      </c>
      <c r="AD181" t="e">
        <f t="shared" si="74"/>
        <v>#N/A</v>
      </c>
      <c r="AE181" t="e">
        <f t="shared" si="75"/>
        <v>#N/A</v>
      </c>
      <c r="AF181" t="e">
        <f t="shared" si="76"/>
        <v>#N/A</v>
      </c>
      <c r="AG181" t="e">
        <f t="shared" si="77"/>
        <v>#N/A</v>
      </c>
      <c r="AH181" t="e">
        <f t="shared" si="78"/>
        <v>#N/A</v>
      </c>
      <c r="AI181" t="e">
        <f t="shared" si="79"/>
        <v>#N/A</v>
      </c>
      <c r="AJ181" t="e">
        <f t="shared" si="81"/>
        <v>#N/A</v>
      </c>
      <c r="AK181" t="e">
        <f t="shared" si="80"/>
        <v>#N/A</v>
      </c>
    </row>
    <row r="182" spans="1:37" x14ac:dyDescent="0.25">
      <c r="A182" s="7">
        <f>'Plumbing - Aggregate rates BC'!A174</f>
        <v>41730</v>
      </c>
      <c r="B182" s="10" t="e">
        <f>'Plumbing - Aggregate rates BC'!O174</f>
        <v>#N/A</v>
      </c>
      <c r="C182" s="10" t="e">
        <f>'Plumbing - Aggregate rates BC'!P174</f>
        <v>#N/A</v>
      </c>
      <c r="D182" t="e">
        <f>'Plumbing - Aggregate rates BC'!P174/'Plumbing - Aggregate rates BC'!O174</f>
        <v>#N/A</v>
      </c>
      <c r="E182" t="e">
        <f>'Plumbing - Aggregate rates BC'!Q174</f>
        <v>#N/A</v>
      </c>
      <c r="F182" t="e">
        <f>'Plumbing - Aggregate rates BC'!X174</f>
        <v>#N/A</v>
      </c>
      <c r="G182" t="e">
        <f>'Plumbing - Aggregate rates BC'!T174</f>
        <v>#N/A</v>
      </c>
      <c r="H182" t="e">
        <f>'Plumbing - Aggregate rates BC'!U174</f>
        <v>#N/A</v>
      </c>
      <c r="I182" t="e">
        <f>'Plumbing - Aggregate rates BC'!R174</f>
        <v>#N/A</v>
      </c>
      <c r="J182" t="e">
        <f>'Plumbing - Aggregate rates BC'!S174</f>
        <v>#N/A</v>
      </c>
      <c r="K182" t="e">
        <f>'Plumbing - Aggregate rates BC'!V174</f>
        <v>#N/A</v>
      </c>
      <c r="L182" t="e">
        <f>'Plumbing - Aggregate rates BC'!W174</f>
        <v>#N/A</v>
      </c>
      <c r="M182" t="e">
        <f t="shared" si="63"/>
        <v>#N/A</v>
      </c>
      <c r="N182" t="e">
        <f t="shared" si="64"/>
        <v>#N/A</v>
      </c>
      <c r="O182" t="e">
        <f t="shared" si="65"/>
        <v>#N/A</v>
      </c>
      <c r="P182" t="e">
        <f t="shared" si="66"/>
        <v>#N/A</v>
      </c>
      <c r="Q182" t="e">
        <f t="shared" si="67"/>
        <v>#N/A</v>
      </c>
      <c r="R182" t="e">
        <f t="shared" si="68"/>
        <v>#N/A</v>
      </c>
      <c r="S182" t="e">
        <f t="shared" si="69"/>
        <v>#N/A</v>
      </c>
      <c r="T182" t="e">
        <f t="shared" si="70"/>
        <v>#N/A</v>
      </c>
      <c r="U182" t="e">
        <f t="shared" si="71"/>
        <v>#N/A</v>
      </c>
      <c r="V182" t="e">
        <f t="shared" si="84"/>
        <v>#N/A</v>
      </c>
      <c r="W182" t="e">
        <f t="shared" si="84"/>
        <v>#N/A</v>
      </c>
      <c r="X182" t="e">
        <f t="shared" si="72"/>
        <v>#N/A</v>
      </c>
      <c r="Y182" t="e">
        <f t="shared" si="85"/>
        <v>#N/A</v>
      </c>
      <c r="Z182" t="e">
        <f t="shared" si="85"/>
        <v>#N/A</v>
      </c>
      <c r="AA182" t="e">
        <f t="shared" si="85"/>
        <v>#N/A</v>
      </c>
      <c r="AB182" t="e">
        <f>IFERROR(GetUSSBC(C182),NA())</f>
        <v>#N/A</v>
      </c>
      <c r="AC182" t="e">
        <f t="shared" si="73"/>
        <v>#N/A</v>
      </c>
      <c r="AD182" t="e">
        <f t="shared" si="74"/>
        <v>#N/A</v>
      </c>
      <c r="AE182" t="e">
        <f t="shared" si="75"/>
        <v>#N/A</v>
      </c>
      <c r="AF182" t="e">
        <f t="shared" si="76"/>
        <v>#N/A</v>
      </c>
      <c r="AG182" t="e">
        <f t="shared" si="77"/>
        <v>#N/A</v>
      </c>
      <c r="AH182" t="e">
        <f t="shared" si="78"/>
        <v>#N/A</v>
      </c>
      <c r="AI182" t="e">
        <f t="shared" si="79"/>
        <v>#N/A</v>
      </c>
      <c r="AJ182" t="e">
        <f t="shared" ref="AJ182:AJ202" si="86">(average_d_t+average_z_t*((C182/(1-C182))*AG182-AD182-AE182))/(1-((C182/(1-C182))*AG182-AD182-AE182))</f>
        <v>#N/A</v>
      </c>
      <c r="AK182" t="e">
        <f t="shared" si="80"/>
        <v>#N/A</v>
      </c>
    </row>
    <row r="183" spans="1:37" x14ac:dyDescent="0.25">
      <c r="A183" s="7">
        <f>'Plumbing - Aggregate rates BC'!A175</f>
        <v>41760</v>
      </c>
      <c r="B183" s="10" t="e">
        <f>'Plumbing - Aggregate rates BC'!O175</f>
        <v>#N/A</v>
      </c>
      <c r="C183" s="10" t="e">
        <f>'Plumbing - Aggregate rates BC'!P175</f>
        <v>#N/A</v>
      </c>
      <c r="D183" t="e">
        <f>'Plumbing - Aggregate rates BC'!P175/'Plumbing - Aggregate rates BC'!O175</f>
        <v>#N/A</v>
      </c>
      <c r="E183" t="e">
        <f>'Plumbing - Aggregate rates BC'!Q175</f>
        <v>#N/A</v>
      </c>
      <c r="F183" t="e">
        <f>'Plumbing - Aggregate rates BC'!X175</f>
        <v>#N/A</v>
      </c>
      <c r="G183" t="e">
        <f>'Plumbing - Aggregate rates BC'!T175</f>
        <v>#N/A</v>
      </c>
      <c r="H183" t="e">
        <f>'Plumbing - Aggregate rates BC'!U175</f>
        <v>#N/A</v>
      </c>
      <c r="I183" t="e">
        <f>'Plumbing - Aggregate rates BC'!R175</f>
        <v>#N/A</v>
      </c>
      <c r="J183" t="e">
        <f>'Plumbing - Aggregate rates BC'!S175</f>
        <v>#N/A</v>
      </c>
      <c r="K183" t="e">
        <f>'Plumbing - Aggregate rates BC'!V175</f>
        <v>#N/A</v>
      </c>
      <c r="L183" t="e">
        <f>'Plumbing - Aggregate rates BC'!W175</f>
        <v>#N/A</v>
      </c>
      <c r="M183" t="e">
        <f t="shared" si="63"/>
        <v>#N/A</v>
      </c>
      <c r="N183" t="e">
        <f t="shared" si="64"/>
        <v>#N/A</v>
      </c>
      <c r="O183" t="e">
        <f t="shared" si="65"/>
        <v>#N/A</v>
      </c>
      <c r="P183" t="e">
        <f t="shared" si="66"/>
        <v>#N/A</v>
      </c>
      <c r="Q183" t="e">
        <f t="shared" si="67"/>
        <v>#N/A</v>
      </c>
      <c r="R183" t="e">
        <f t="shared" si="68"/>
        <v>#N/A</v>
      </c>
      <c r="S183" t="e">
        <f t="shared" si="69"/>
        <v>#N/A</v>
      </c>
      <c r="T183" t="e">
        <f t="shared" si="70"/>
        <v>#N/A</v>
      </c>
      <c r="U183" t="e">
        <f t="shared" si="71"/>
        <v>#N/A</v>
      </c>
      <c r="V183" t="e">
        <f t="shared" si="84"/>
        <v>#N/A</v>
      </c>
      <c r="W183" t="e">
        <f t="shared" si="84"/>
        <v>#N/A</v>
      </c>
      <c r="X183" t="e">
        <f t="shared" si="72"/>
        <v>#N/A</v>
      </c>
      <c r="Y183" t="e">
        <f t="shared" si="85"/>
        <v>#N/A</v>
      </c>
      <c r="Z183" t="e">
        <f t="shared" si="85"/>
        <v>#N/A</v>
      </c>
      <c r="AA183" t="e">
        <f t="shared" si="85"/>
        <v>#N/A</v>
      </c>
      <c r="AB183" t="e">
        <f>IFERROR(GetUSSBC(C183),NA())</f>
        <v>#N/A</v>
      </c>
      <c r="AC183" t="e">
        <f t="shared" si="73"/>
        <v>#N/A</v>
      </c>
      <c r="AD183" t="e">
        <f t="shared" si="74"/>
        <v>#N/A</v>
      </c>
      <c r="AE183" t="e">
        <f t="shared" si="75"/>
        <v>#N/A</v>
      </c>
      <c r="AF183" t="e">
        <f t="shared" si="76"/>
        <v>#N/A</v>
      </c>
      <c r="AG183" t="e">
        <f t="shared" si="77"/>
        <v>#N/A</v>
      </c>
      <c r="AH183" t="e">
        <f t="shared" si="78"/>
        <v>#N/A</v>
      </c>
      <c r="AI183" t="e">
        <f t="shared" si="79"/>
        <v>#N/A</v>
      </c>
      <c r="AJ183" t="e">
        <f t="shared" si="86"/>
        <v>#N/A</v>
      </c>
      <c r="AK183" t="e">
        <f t="shared" si="80"/>
        <v>#N/A</v>
      </c>
    </row>
    <row r="184" spans="1:37" x14ac:dyDescent="0.25">
      <c r="A184" s="7">
        <f>'Plumbing - Aggregate rates BC'!A176</f>
        <v>41791</v>
      </c>
      <c r="B184" s="10" t="e">
        <f>'Plumbing - Aggregate rates BC'!O176</f>
        <v>#N/A</v>
      </c>
      <c r="C184" s="10" t="e">
        <f>'Plumbing - Aggregate rates BC'!P176</f>
        <v>#N/A</v>
      </c>
      <c r="D184" t="e">
        <f>'Plumbing - Aggregate rates BC'!P176/'Plumbing - Aggregate rates BC'!O176</f>
        <v>#N/A</v>
      </c>
      <c r="E184" t="e">
        <f>'Plumbing - Aggregate rates BC'!Q176</f>
        <v>#N/A</v>
      </c>
      <c r="F184" t="e">
        <f>'Plumbing - Aggregate rates BC'!X176</f>
        <v>#N/A</v>
      </c>
      <c r="G184" t="e">
        <f>'Plumbing - Aggregate rates BC'!T176</f>
        <v>#N/A</v>
      </c>
      <c r="H184" t="e">
        <f>'Plumbing - Aggregate rates BC'!U176</f>
        <v>#N/A</v>
      </c>
      <c r="I184" t="e">
        <f>'Plumbing - Aggregate rates BC'!R176</f>
        <v>#N/A</v>
      </c>
      <c r="J184" t="e">
        <f>'Plumbing - Aggregate rates BC'!S176</f>
        <v>#N/A</v>
      </c>
      <c r="K184" t="e">
        <f>'Plumbing - Aggregate rates BC'!V176</f>
        <v>#N/A</v>
      </c>
      <c r="L184" t="e">
        <f>'Plumbing - Aggregate rates BC'!W176</f>
        <v>#N/A</v>
      </c>
      <c r="M184" t="e">
        <f t="shared" si="63"/>
        <v>#N/A</v>
      </c>
      <c r="N184" t="e">
        <f t="shared" si="64"/>
        <v>#N/A</v>
      </c>
      <c r="O184" t="e">
        <f t="shared" si="65"/>
        <v>#N/A</v>
      </c>
      <c r="P184" t="e">
        <f t="shared" si="66"/>
        <v>#N/A</v>
      </c>
      <c r="Q184" t="e">
        <f t="shared" si="67"/>
        <v>#N/A</v>
      </c>
      <c r="R184" t="e">
        <f t="shared" si="68"/>
        <v>#N/A</v>
      </c>
      <c r="S184" t="e">
        <f t="shared" si="69"/>
        <v>#N/A</v>
      </c>
      <c r="T184" t="e">
        <f t="shared" si="70"/>
        <v>#N/A</v>
      </c>
      <c r="U184" t="e">
        <f t="shared" si="71"/>
        <v>#N/A</v>
      </c>
      <c r="V184" t="e">
        <f t="shared" si="84"/>
        <v>#N/A</v>
      </c>
      <c r="W184" t="e">
        <f t="shared" si="84"/>
        <v>#N/A</v>
      </c>
      <c r="X184" t="e">
        <f t="shared" si="72"/>
        <v>#N/A</v>
      </c>
      <c r="Y184" t="e">
        <f t="shared" si="85"/>
        <v>#N/A</v>
      </c>
      <c r="Z184" t="e">
        <f t="shared" si="85"/>
        <v>#N/A</v>
      </c>
      <c r="AA184" t="e">
        <f t="shared" si="85"/>
        <v>#N/A</v>
      </c>
      <c r="AB184" t="e">
        <f>IFERROR(GetUSSBC(C184),NA())</f>
        <v>#N/A</v>
      </c>
      <c r="AC184" t="e">
        <f t="shared" si="73"/>
        <v>#N/A</v>
      </c>
      <c r="AD184" t="e">
        <f t="shared" si="74"/>
        <v>#N/A</v>
      </c>
      <c r="AE184" t="e">
        <f t="shared" si="75"/>
        <v>#N/A</v>
      </c>
      <c r="AF184" t="e">
        <f t="shared" si="76"/>
        <v>#N/A</v>
      </c>
      <c r="AG184" t="e">
        <f t="shared" si="77"/>
        <v>#N/A</v>
      </c>
      <c r="AH184" t="e">
        <f t="shared" si="78"/>
        <v>#N/A</v>
      </c>
      <c r="AI184" t="e">
        <f t="shared" si="79"/>
        <v>#N/A</v>
      </c>
      <c r="AJ184" t="e">
        <f t="shared" si="86"/>
        <v>#N/A</v>
      </c>
      <c r="AK184" t="e">
        <f t="shared" si="80"/>
        <v>#N/A</v>
      </c>
    </row>
    <row r="185" spans="1:37" x14ac:dyDescent="0.25">
      <c r="A185" s="7">
        <f>'Plumbing - Aggregate rates BC'!A177</f>
        <v>41821</v>
      </c>
      <c r="B185" s="10" t="e">
        <f>'Plumbing - Aggregate rates BC'!O177</f>
        <v>#N/A</v>
      </c>
      <c r="C185" s="10" t="e">
        <f>'Plumbing - Aggregate rates BC'!P177</f>
        <v>#N/A</v>
      </c>
      <c r="D185" t="e">
        <f>'Plumbing - Aggregate rates BC'!P177/'Plumbing - Aggregate rates BC'!O177</f>
        <v>#N/A</v>
      </c>
      <c r="E185" t="e">
        <f>'Plumbing - Aggregate rates BC'!Q177</f>
        <v>#N/A</v>
      </c>
      <c r="F185" t="e">
        <f>'Plumbing - Aggregate rates BC'!X177</f>
        <v>#N/A</v>
      </c>
      <c r="G185" t="e">
        <f>'Plumbing - Aggregate rates BC'!T177</f>
        <v>#N/A</v>
      </c>
      <c r="H185" t="e">
        <f>'Plumbing - Aggregate rates BC'!U177</f>
        <v>#N/A</v>
      </c>
      <c r="I185" t="e">
        <f>'Plumbing - Aggregate rates BC'!R177</f>
        <v>#N/A</v>
      </c>
      <c r="J185" t="e">
        <f>'Plumbing - Aggregate rates BC'!S177</f>
        <v>#N/A</v>
      </c>
      <c r="K185" t="e">
        <f>'Plumbing - Aggregate rates BC'!V177</f>
        <v>#N/A</v>
      </c>
      <c r="L185" t="e">
        <f>'Plumbing - Aggregate rates BC'!W177</f>
        <v>#N/A</v>
      </c>
      <c r="M185" t="e">
        <f t="shared" si="63"/>
        <v>#N/A</v>
      </c>
      <c r="N185" t="e">
        <f t="shared" si="64"/>
        <v>#N/A</v>
      </c>
      <c r="O185" t="e">
        <f t="shared" si="65"/>
        <v>#N/A</v>
      </c>
      <c r="P185" t="e">
        <f t="shared" si="66"/>
        <v>#N/A</v>
      </c>
      <c r="Q185" t="e">
        <f t="shared" si="67"/>
        <v>#N/A</v>
      </c>
      <c r="R185" t="e">
        <f t="shared" si="68"/>
        <v>#N/A</v>
      </c>
      <c r="S185" t="e">
        <f t="shared" si="69"/>
        <v>#N/A</v>
      </c>
      <c r="T185" t="e">
        <f t="shared" si="70"/>
        <v>#N/A</v>
      </c>
      <c r="U185" t="e">
        <f t="shared" si="71"/>
        <v>#N/A</v>
      </c>
      <c r="V185" t="e">
        <f t="shared" si="84"/>
        <v>#N/A</v>
      </c>
      <c r="W185" t="e">
        <f t="shared" si="84"/>
        <v>#N/A</v>
      </c>
      <c r="X185" t="e">
        <f t="shared" si="72"/>
        <v>#N/A</v>
      </c>
      <c r="Y185" t="e">
        <f t="shared" si="85"/>
        <v>#N/A</v>
      </c>
      <c r="Z185" t="e">
        <f t="shared" si="85"/>
        <v>#N/A</v>
      </c>
      <c r="AA185" t="e">
        <f t="shared" si="85"/>
        <v>#N/A</v>
      </c>
      <c r="AB185" t="e">
        <f>IFERROR(GetUSSBC(C185),NA())</f>
        <v>#N/A</v>
      </c>
      <c r="AC185" t="e">
        <f t="shared" si="73"/>
        <v>#N/A</v>
      </c>
      <c r="AD185" t="e">
        <f t="shared" si="74"/>
        <v>#N/A</v>
      </c>
      <c r="AE185" t="e">
        <f t="shared" si="75"/>
        <v>#N/A</v>
      </c>
      <c r="AF185" t="e">
        <f t="shared" si="76"/>
        <v>#N/A</v>
      </c>
      <c r="AG185" t="e">
        <f t="shared" si="77"/>
        <v>#N/A</v>
      </c>
      <c r="AH185" t="e">
        <f t="shared" si="78"/>
        <v>#N/A</v>
      </c>
      <c r="AI185" t="e">
        <f t="shared" si="79"/>
        <v>#N/A</v>
      </c>
      <c r="AJ185" t="e">
        <f t="shared" si="86"/>
        <v>#N/A</v>
      </c>
      <c r="AK185" t="e">
        <f t="shared" si="80"/>
        <v>#N/A</v>
      </c>
    </row>
    <row r="186" spans="1:37" x14ac:dyDescent="0.25">
      <c r="A186" s="7">
        <f>'Plumbing - Aggregate rates BC'!A178</f>
        <v>41852</v>
      </c>
      <c r="B186" s="10" t="e">
        <f>'Plumbing - Aggregate rates BC'!O178</f>
        <v>#N/A</v>
      </c>
      <c r="C186" s="10" t="e">
        <f>'Plumbing - Aggregate rates BC'!P178</f>
        <v>#N/A</v>
      </c>
      <c r="D186" t="e">
        <f>'Plumbing - Aggregate rates BC'!P178/'Plumbing - Aggregate rates BC'!O178</f>
        <v>#N/A</v>
      </c>
      <c r="E186" t="e">
        <f>'Plumbing - Aggregate rates BC'!Q178</f>
        <v>#N/A</v>
      </c>
      <c r="F186" t="e">
        <f>'Plumbing - Aggregate rates BC'!X178</f>
        <v>#N/A</v>
      </c>
      <c r="G186" t="e">
        <f>'Plumbing - Aggregate rates BC'!T178</f>
        <v>#N/A</v>
      </c>
      <c r="H186" t="e">
        <f>'Plumbing - Aggregate rates BC'!U178</f>
        <v>#N/A</v>
      </c>
      <c r="I186" t="e">
        <f>'Plumbing - Aggregate rates BC'!R178</f>
        <v>#N/A</v>
      </c>
      <c r="J186" t="e">
        <f>'Plumbing - Aggregate rates BC'!S178</f>
        <v>#N/A</v>
      </c>
      <c r="K186" t="e">
        <f>'Plumbing - Aggregate rates BC'!V178</f>
        <v>#N/A</v>
      </c>
      <c r="L186" t="e">
        <f>'Plumbing - Aggregate rates BC'!W178</f>
        <v>#N/A</v>
      </c>
      <c r="M186" t="e">
        <f t="shared" si="63"/>
        <v>#N/A</v>
      </c>
      <c r="N186" t="e">
        <f t="shared" si="64"/>
        <v>#N/A</v>
      </c>
      <c r="O186" t="e">
        <f t="shared" si="65"/>
        <v>#N/A</v>
      </c>
      <c r="P186" t="e">
        <f t="shared" si="66"/>
        <v>#N/A</v>
      </c>
      <c r="Q186" t="e">
        <f t="shared" si="67"/>
        <v>#N/A</v>
      </c>
      <c r="R186" t="e">
        <f t="shared" si="68"/>
        <v>#N/A</v>
      </c>
      <c r="S186" t="e">
        <f t="shared" si="69"/>
        <v>#N/A</v>
      </c>
      <c r="T186" t="e">
        <f t="shared" si="70"/>
        <v>#N/A</v>
      </c>
      <c r="U186" t="e">
        <f t="shared" si="71"/>
        <v>#N/A</v>
      </c>
      <c r="V186" t="e">
        <f t="shared" si="84"/>
        <v>#N/A</v>
      </c>
      <c r="W186" t="e">
        <f t="shared" si="84"/>
        <v>#N/A</v>
      </c>
      <c r="X186" t="e">
        <f t="shared" si="72"/>
        <v>#N/A</v>
      </c>
      <c r="Y186" t="e">
        <f t="shared" si="85"/>
        <v>#N/A</v>
      </c>
      <c r="Z186" t="e">
        <f t="shared" si="85"/>
        <v>#N/A</v>
      </c>
      <c r="AA186" t="e">
        <f t="shared" si="85"/>
        <v>#N/A</v>
      </c>
      <c r="AB186" t="e">
        <f>IFERROR(GetUSSBC(C186),NA())</f>
        <v>#N/A</v>
      </c>
      <c r="AC186" t="e">
        <f t="shared" si="73"/>
        <v>#N/A</v>
      </c>
      <c r="AD186" t="e">
        <f t="shared" si="74"/>
        <v>#N/A</v>
      </c>
      <c r="AE186" t="e">
        <f t="shared" si="75"/>
        <v>#N/A</v>
      </c>
      <c r="AF186" t="e">
        <f t="shared" si="76"/>
        <v>#N/A</v>
      </c>
      <c r="AG186" t="e">
        <f t="shared" si="77"/>
        <v>#N/A</v>
      </c>
      <c r="AH186" t="e">
        <f t="shared" si="78"/>
        <v>#N/A</v>
      </c>
      <c r="AI186" t="e">
        <f t="shared" si="79"/>
        <v>#N/A</v>
      </c>
      <c r="AJ186" t="e">
        <f t="shared" si="86"/>
        <v>#N/A</v>
      </c>
      <c r="AK186" t="e">
        <f t="shared" si="80"/>
        <v>#N/A</v>
      </c>
    </row>
    <row r="187" spans="1:37" x14ac:dyDescent="0.25">
      <c r="A187" s="7">
        <f>'Plumbing - Aggregate rates BC'!A179</f>
        <v>41883</v>
      </c>
      <c r="B187" s="10" t="e">
        <f>'Plumbing - Aggregate rates BC'!O179</f>
        <v>#N/A</v>
      </c>
      <c r="C187" s="10" t="e">
        <f>'Plumbing - Aggregate rates BC'!P179</f>
        <v>#N/A</v>
      </c>
      <c r="D187" t="e">
        <f>'Plumbing - Aggregate rates BC'!P179/'Plumbing - Aggregate rates BC'!O179</f>
        <v>#N/A</v>
      </c>
      <c r="E187" t="e">
        <f>'Plumbing - Aggregate rates BC'!Q179</f>
        <v>#N/A</v>
      </c>
      <c r="F187" t="e">
        <f>'Plumbing - Aggregate rates BC'!X179</f>
        <v>#N/A</v>
      </c>
      <c r="G187" t="e">
        <f>'Plumbing - Aggregate rates BC'!T179</f>
        <v>#N/A</v>
      </c>
      <c r="H187" t="e">
        <f>'Plumbing - Aggregate rates BC'!U179</f>
        <v>#N/A</v>
      </c>
      <c r="I187" t="e">
        <f>'Plumbing - Aggregate rates BC'!R179</f>
        <v>#N/A</v>
      </c>
      <c r="J187" t="e">
        <f>'Plumbing - Aggregate rates BC'!S179</f>
        <v>#N/A</v>
      </c>
      <c r="K187" t="e">
        <f>'Plumbing - Aggregate rates BC'!V179</f>
        <v>#N/A</v>
      </c>
      <c r="L187" t="e">
        <f>'Plumbing - Aggregate rates BC'!W179</f>
        <v>#N/A</v>
      </c>
      <c r="M187" t="e">
        <f t="shared" si="63"/>
        <v>#N/A</v>
      </c>
      <c r="N187" t="e">
        <f t="shared" si="64"/>
        <v>#N/A</v>
      </c>
      <c r="O187" t="e">
        <f t="shared" si="65"/>
        <v>#N/A</v>
      </c>
      <c r="P187" t="e">
        <f t="shared" si="66"/>
        <v>#N/A</v>
      </c>
      <c r="Q187" t="e">
        <f t="shared" si="67"/>
        <v>#N/A</v>
      </c>
      <c r="R187" t="e">
        <f t="shared" si="68"/>
        <v>#N/A</v>
      </c>
      <c r="S187" t="e">
        <f t="shared" si="69"/>
        <v>#N/A</v>
      </c>
      <c r="T187" t="e">
        <f t="shared" si="70"/>
        <v>#N/A</v>
      </c>
      <c r="U187" t="e">
        <f t="shared" si="71"/>
        <v>#N/A</v>
      </c>
      <c r="V187" t="e">
        <f t="shared" si="84"/>
        <v>#N/A</v>
      </c>
      <c r="W187" t="e">
        <f t="shared" si="84"/>
        <v>#N/A</v>
      </c>
      <c r="X187" t="e">
        <f t="shared" si="72"/>
        <v>#N/A</v>
      </c>
      <c r="Y187" t="e">
        <f t="shared" si="85"/>
        <v>#N/A</v>
      </c>
      <c r="Z187" t="e">
        <f t="shared" si="85"/>
        <v>#N/A</v>
      </c>
      <c r="AA187" t="e">
        <f t="shared" si="85"/>
        <v>#N/A</v>
      </c>
      <c r="AB187" t="e">
        <f>IFERROR(GetUSSBC(C187),NA())</f>
        <v>#N/A</v>
      </c>
      <c r="AC187" t="e">
        <f t="shared" si="73"/>
        <v>#N/A</v>
      </c>
      <c r="AD187" t="e">
        <f t="shared" si="74"/>
        <v>#N/A</v>
      </c>
      <c r="AE187" t="e">
        <f t="shared" si="75"/>
        <v>#N/A</v>
      </c>
      <c r="AF187" t="e">
        <f t="shared" si="76"/>
        <v>#N/A</v>
      </c>
      <c r="AG187" t="e">
        <f t="shared" si="77"/>
        <v>#N/A</v>
      </c>
      <c r="AH187" t="e">
        <f t="shared" si="78"/>
        <v>#N/A</v>
      </c>
      <c r="AI187" t="e">
        <f t="shared" si="79"/>
        <v>#N/A</v>
      </c>
      <c r="AJ187" t="e">
        <f t="shared" si="86"/>
        <v>#N/A</v>
      </c>
      <c r="AK187" t="e">
        <f t="shared" si="80"/>
        <v>#N/A</v>
      </c>
    </row>
    <row r="188" spans="1:37" x14ac:dyDescent="0.25">
      <c r="A188" s="7">
        <f>'Plumbing - Aggregate rates BC'!A180</f>
        <v>41913</v>
      </c>
      <c r="B188" s="10" t="e">
        <f>'Plumbing - Aggregate rates BC'!O180</f>
        <v>#N/A</v>
      </c>
      <c r="C188" s="10" t="e">
        <f>'Plumbing - Aggregate rates BC'!P180</f>
        <v>#N/A</v>
      </c>
      <c r="D188" t="e">
        <f>'Plumbing - Aggregate rates BC'!P180/'Plumbing - Aggregate rates BC'!O180</f>
        <v>#N/A</v>
      </c>
      <c r="E188" t="e">
        <f>'Plumbing - Aggregate rates BC'!Q180</f>
        <v>#N/A</v>
      </c>
      <c r="F188" t="e">
        <f>'Plumbing - Aggregate rates BC'!X180</f>
        <v>#N/A</v>
      </c>
      <c r="G188" t="e">
        <f>'Plumbing - Aggregate rates BC'!T180</f>
        <v>#N/A</v>
      </c>
      <c r="H188" t="e">
        <f>'Plumbing - Aggregate rates BC'!U180</f>
        <v>#N/A</v>
      </c>
      <c r="I188" t="e">
        <f>'Plumbing - Aggregate rates BC'!R180</f>
        <v>#N/A</v>
      </c>
      <c r="J188" t="e">
        <f>'Plumbing - Aggregate rates BC'!S180</f>
        <v>#N/A</v>
      </c>
      <c r="K188" t="e">
        <f>'Plumbing - Aggregate rates BC'!V180</f>
        <v>#N/A</v>
      </c>
      <c r="L188" t="e">
        <f>'Plumbing - Aggregate rates BC'!W180</f>
        <v>#N/A</v>
      </c>
      <c r="M188" t="e">
        <f t="shared" si="63"/>
        <v>#N/A</v>
      </c>
      <c r="N188" t="e">
        <f t="shared" si="64"/>
        <v>#N/A</v>
      </c>
      <c r="O188" t="e">
        <f t="shared" si="65"/>
        <v>#N/A</v>
      </c>
      <c r="P188" t="e">
        <f t="shared" si="66"/>
        <v>#N/A</v>
      </c>
      <c r="Q188" t="e">
        <f t="shared" si="67"/>
        <v>#N/A</v>
      </c>
      <c r="R188" t="e">
        <f t="shared" si="68"/>
        <v>#N/A</v>
      </c>
      <c r="S188" t="e">
        <f t="shared" si="69"/>
        <v>#N/A</v>
      </c>
      <c r="T188" t="e">
        <f t="shared" si="70"/>
        <v>#N/A</v>
      </c>
      <c r="U188" t="e">
        <f t="shared" si="71"/>
        <v>#N/A</v>
      </c>
      <c r="V188" t="e">
        <f t="shared" si="84"/>
        <v>#N/A</v>
      </c>
      <c r="W188" t="e">
        <f t="shared" si="84"/>
        <v>#N/A</v>
      </c>
      <c r="X188" t="e">
        <f t="shared" si="72"/>
        <v>#N/A</v>
      </c>
      <c r="Y188" t="e">
        <f t="shared" si="85"/>
        <v>#N/A</v>
      </c>
      <c r="Z188" t="e">
        <f t="shared" si="85"/>
        <v>#N/A</v>
      </c>
      <c r="AA188" t="e">
        <f t="shared" si="85"/>
        <v>#N/A</v>
      </c>
      <c r="AB188" t="e">
        <f>IFERROR(GetUSSBC(C188),NA())</f>
        <v>#N/A</v>
      </c>
      <c r="AC188" t="e">
        <f t="shared" si="73"/>
        <v>#N/A</v>
      </c>
      <c r="AD188" t="e">
        <f t="shared" si="74"/>
        <v>#N/A</v>
      </c>
      <c r="AE188" t="e">
        <f t="shared" si="75"/>
        <v>#N/A</v>
      </c>
      <c r="AF188" t="e">
        <f t="shared" si="76"/>
        <v>#N/A</v>
      </c>
      <c r="AG188" t="e">
        <f t="shared" si="77"/>
        <v>#N/A</v>
      </c>
      <c r="AH188" t="e">
        <f t="shared" si="78"/>
        <v>#N/A</v>
      </c>
      <c r="AI188" t="e">
        <f t="shared" si="79"/>
        <v>#N/A</v>
      </c>
      <c r="AJ188" t="e">
        <f t="shared" si="86"/>
        <v>#N/A</v>
      </c>
      <c r="AK188" t="e">
        <f t="shared" si="80"/>
        <v>#N/A</v>
      </c>
    </row>
    <row r="189" spans="1:37" x14ac:dyDescent="0.25">
      <c r="A189" s="7">
        <f>'Plumbing - Aggregate rates BC'!A181</f>
        <v>41944</v>
      </c>
      <c r="B189" s="10" t="e">
        <f>'Plumbing - Aggregate rates BC'!O181</f>
        <v>#N/A</v>
      </c>
      <c r="C189" s="10" t="e">
        <f>'Plumbing - Aggregate rates BC'!P181</f>
        <v>#N/A</v>
      </c>
      <c r="D189" t="e">
        <f>'Plumbing - Aggregate rates BC'!P181/'Plumbing - Aggregate rates BC'!O181</f>
        <v>#N/A</v>
      </c>
      <c r="E189" t="e">
        <f>'Plumbing - Aggregate rates BC'!Q181</f>
        <v>#N/A</v>
      </c>
      <c r="F189" t="e">
        <f>'Plumbing - Aggregate rates BC'!X181</f>
        <v>#N/A</v>
      </c>
      <c r="G189" t="e">
        <f>'Plumbing - Aggregate rates BC'!T181</f>
        <v>#N/A</v>
      </c>
      <c r="H189" t="e">
        <f>'Plumbing - Aggregate rates BC'!U181</f>
        <v>#N/A</v>
      </c>
      <c r="I189" t="e">
        <f>'Plumbing - Aggregate rates BC'!R181</f>
        <v>#N/A</v>
      </c>
      <c r="J189" t="e">
        <f>'Plumbing - Aggregate rates BC'!S181</f>
        <v>#N/A</v>
      </c>
      <c r="K189" t="e">
        <f>'Plumbing - Aggregate rates BC'!V181</f>
        <v>#N/A</v>
      </c>
      <c r="L189" t="e">
        <f>'Plumbing - Aggregate rates BC'!W181</f>
        <v>#N/A</v>
      </c>
      <c r="M189" t="e">
        <f t="shared" si="63"/>
        <v>#N/A</v>
      </c>
      <c r="N189" t="e">
        <f t="shared" si="64"/>
        <v>#N/A</v>
      </c>
      <c r="O189" t="e">
        <f t="shared" si="65"/>
        <v>#N/A</v>
      </c>
      <c r="P189" t="e">
        <f t="shared" si="66"/>
        <v>#N/A</v>
      </c>
      <c r="Q189" t="e">
        <f t="shared" si="67"/>
        <v>#N/A</v>
      </c>
      <c r="R189" t="e">
        <f t="shared" si="68"/>
        <v>#N/A</v>
      </c>
      <c r="S189" t="e">
        <f t="shared" si="69"/>
        <v>#N/A</v>
      </c>
      <c r="T189" t="e">
        <f t="shared" si="70"/>
        <v>#N/A</v>
      </c>
      <c r="U189" t="e">
        <f t="shared" si="71"/>
        <v>#N/A</v>
      </c>
      <c r="V189" t="e">
        <f t="shared" si="84"/>
        <v>#N/A</v>
      </c>
      <c r="W189" t="e">
        <f t="shared" si="84"/>
        <v>#N/A</v>
      </c>
      <c r="X189" t="e">
        <f t="shared" si="72"/>
        <v>#N/A</v>
      </c>
      <c r="Y189" t="e">
        <f t="shared" si="85"/>
        <v>#N/A</v>
      </c>
      <c r="Z189" t="e">
        <f t="shared" si="85"/>
        <v>#N/A</v>
      </c>
      <c r="AA189" t="e">
        <f t="shared" si="85"/>
        <v>#N/A</v>
      </c>
      <c r="AB189" t="e">
        <f>IFERROR(GetUSSBC(C189),NA())</f>
        <v>#N/A</v>
      </c>
      <c r="AC189" t="e">
        <f t="shared" si="73"/>
        <v>#N/A</v>
      </c>
      <c r="AD189" t="e">
        <f t="shared" si="74"/>
        <v>#N/A</v>
      </c>
      <c r="AE189" t="e">
        <f t="shared" si="75"/>
        <v>#N/A</v>
      </c>
      <c r="AF189" t="e">
        <f t="shared" si="76"/>
        <v>#N/A</v>
      </c>
      <c r="AG189" t="e">
        <f t="shared" si="77"/>
        <v>#N/A</v>
      </c>
      <c r="AH189" t="e">
        <f t="shared" si="78"/>
        <v>#N/A</v>
      </c>
      <c r="AI189" t="e">
        <f t="shared" si="79"/>
        <v>#N/A</v>
      </c>
      <c r="AJ189" t="e">
        <f t="shared" si="86"/>
        <v>#N/A</v>
      </c>
      <c r="AK189" t="e">
        <f t="shared" si="80"/>
        <v>#N/A</v>
      </c>
    </row>
    <row r="190" spans="1:37" x14ac:dyDescent="0.25">
      <c r="A190" s="7">
        <f>'Plumbing - Aggregate rates BC'!A182</f>
        <v>41974</v>
      </c>
      <c r="B190" s="10" t="e">
        <f>'Plumbing - Aggregate rates BC'!O182</f>
        <v>#N/A</v>
      </c>
      <c r="C190" s="10" t="e">
        <f>'Plumbing - Aggregate rates BC'!P182</f>
        <v>#N/A</v>
      </c>
      <c r="D190" t="e">
        <f>'Plumbing - Aggregate rates BC'!P182/'Plumbing - Aggregate rates BC'!O182</f>
        <v>#N/A</v>
      </c>
      <c r="E190" t="e">
        <f>'Plumbing - Aggregate rates BC'!Q182</f>
        <v>#N/A</v>
      </c>
      <c r="F190" t="e">
        <f>'Plumbing - Aggregate rates BC'!X182</f>
        <v>#N/A</v>
      </c>
      <c r="G190" t="e">
        <f>'Plumbing - Aggregate rates BC'!T182</f>
        <v>#N/A</v>
      </c>
      <c r="H190" t="e">
        <f>'Plumbing - Aggregate rates BC'!U182</f>
        <v>#N/A</v>
      </c>
      <c r="I190" t="e">
        <f>'Plumbing - Aggregate rates BC'!R182</f>
        <v>#N/A</v>
      </c>
      <c r="J190" t="e">
        <f>'Plumbing - Aggregate rates BC'!S182</f>
        <v>#N/A</v>
      </c>
      <c r="K190" t="e">
        <f>'Plumbing - Aggregate rates BC'!V182</f>
        <v>#N/A</v>
      </c>
      <c r="L190" t="e">
        <f>'Plumbing - Aggregate rates BC'!W182</f>
        <v>#N/A</v>
      </c>
      <c r="M190" t="e">
        <f t="shared" si="63"/>
        <v>#N/A</v>
      </c>
      <c r="N190" t="e">
        <f t="shared" si="64"/>
        <v>#N/A</v>
      </c>
      <c r="O190" t="e">
        <f t="shared" si="65"/>
        <v>#N/A</v>
      </c>
      <c r="P190" t="e">
        <f t="shared" si="66"/>
        <v>#N/A</v>
      </c>
      <c r="Q190" t="e">
        <f t="shared" si="67"/>
        <v>#N/A</v>
      </c>
      <c r="R190" t="e">
        <f t="shared" si="68"/>
        <v>#N/A</v>
      </c>
      <c r="S190" t="e">
        <f t="shared" si="69"/>
        <v>#N/A</v>
      </c>
      <c r="T190" t="e">
        <f t="shared" si="70"/>
        <v>#N/A</v>
      </c>
      <c r="U190" t="e">
        <f t="shared" si="71"/>
        <v>#N/A</v>
      </c>
      <c r="V190" t="e">
        <f t="shared" si="84"/>
        <v>#N/A</v>
      </c>
      <c r="W190" t="e">
        <f t="shared" si="84"/>
        <v>#N/A</v>
      </c>
      <c r="X190" t="e">
        <f t="shared" si="72"/>
        <v>#N/A</v>
      </c>
      <c r="Y190" t="e">
        <f t="shared" si="85"/>
        <v>#N/A</v>
      </c>
      <c r="Z190" t="e">
        <f t="shared" si="85"/>
        <v>#N/A</v>
      </c>
      <c r="AA190" t="e">
        <f t="shared" si="85"/>
        <v>#N/A</v>
      </c>
      <c r="AB190" t="e">
        <f>IFERROR(GetUSSBC(C190),NA())</f>
        <v>#N/A</v>
      </c>
      <c r="AC190" t="e">
        <f t="shared" si="73"/>
        <v>#N/A</v>
      </c>
      <c r="AD190" t="e">
        <f t="shared" si="74"/>
        <v>#N/A</v>
      </c>
      <c r="AE190" t="e">
        <f t="shared" si="75"/>
        <v>#N/A</v>
      </c>
      <c r="AF190" t="e">
        <f t="shared" si="76"/>
        <v>#N/A</v>
      </c>
      <c r="AG190" t="e">
        <f t="shared" si="77"/>
        <v>#N/A</v>
      </c>
      <c r="AH190" t="e">
        <f t="shared" si="78"/>
        <v>#N/A</v>
      </c>
      <c r="AI190" t="e">
        <f t="shared" si="79"/>
        <v>#N/A</v>
      </c>
      <c r="AJ190" t="e">
        <f t="shared" si="86"/>
        <v>#N/A</v>
      </c>
      <c r="AK190" t="e">
        <f t="shared" si="80"/>
        <v>#N/A</v>
      </c>
    </row>
    <row r="191" spans="1:37" x14ac:dyDescent="0.25">
      <c r="A191" s="7">
        <f>'Plumbing - Aggregate rates BC'!A183</f>
        <v>42005</v>
      </c>
      <c r="B191" s="10" t="e">
        <f>'Plumbing - Aggregate rates BC'!O183</f>
        <v>#N/A</v>
      </c>
      <c r="C191" s="10" t="e">
        <f>'Plumbing - Aggregate rates BC'!P183</f>
        <v>#N/A</v>
      </c>
      <c r="D191" t="e">
        <f>'Plumbing - Aggregate rates BC'!P183/'Plumbing - Aggregate rates BC'!O183</f>
        <v>#N/A</v>
      </c>
      <c r="E191" t="e">
        <f>'Plumbing - Aggregate rates BC'!Q183</f>
        <v>#N/A</v>
      </c>
      <c r="F191" t="e">
        <f>'Plumbing - Aggregate rates BC'!X183</f>
        <v>#N/A</v>
      </c>
      <c r="G191" t="e">
        <f>'Plumbing - Aggregate rates BC'!T183</f>
        <v>#N/A</v>
      </c>
      <c r="H191" t="e">
        <f>'Plumbing - Aggregate rates BC'!U183</f>
        <v>#N/A</v>
      </c>
      <c r="I191" t="e">
        <f>'Plumbing - Aggregate rates BC'!R183</f>
        <v>#N/A</v>
      </c>
      <c r="J191" t="e">
        <f>'Plumbing - Aggregate rates BC'!S183</f>
        <v>#N/A</v>
      </c>
      <c r="K191" t="e">
        <f>'Plumbing - Aggregate rates BC'!V183</f>
        <v>#N/A</v>
      </c>
      <c r="L191" t="e">
        <f>'Plumbing - Aggregate rates BC'!W183</f>
        <v>#N/A</v>
      </c>
      <c r="M191" t="e">
        <f t="shared" si="63"/>
        <v>#N/A</v>
      </c>
      <c r="N191" t="e">
        <f t="shared" si="64"/>
        <v>#N/A</v>
      </c>
      <c r="O191" t="e">
        <f t="shared" si="65"/>
        <v>#N/A</v>
      </c>
      <c r="P191" t="e">
        <f t="shared" si="66"/>
        <v>#N/A</v>
      </c>
      <c r="Q191" t="e">
        <f t="shared" si="67"/>
        <v>#N/A</v>
      </c>
      <c r="R191" t="e">
        <f t="shared" si="68"/>
        <v>#N/A</v>
      </c>
      <c r="S191" t="e">
        <f t="shared" si="69"/>
        <v>#N/A</v>
      </c>
      <c r="T191" t="e">
        <f t="shared" si="70"/>
        <v>#N/A</v>
      </c>
      <c r="U191" t="e">
        <f t="shared" si="71"/>
        <v>#N/A</v>
      </c>
      <c r="V191" t="e">
        <f t="shared" ref="V191:W202" si="87">EXP(V$1+0.5*(V$6^2))*($D191^V$3)</f>
        <v>#N/A</v>
      </c>
      <c r="W191" t="e">
        <f t="shared" si="87"/>
        <v>#N/A</v>
      </c>
      <c r="X191" t="e">
        <f t="shared" si="72"/>
        <v>#N/A</v>
      </c>
      <c r="Y191" t="e">
        <f t="shared" ref="Y191:AA202" si="88">EXP(Y$1+0.5*(Y$6^2))*($D191^Y$3)</f>
        <v>#N/A</v>
      </c>
      <c r="Z191" t="e">
        <f t="shared" si="88"/>
        <v>#N/A</v>
      </c>
      <c r="AA191" t="e">
        <f t="shared" si="88"/>
        <v>#N/A</v>
      </c>
      <c r="AB191" t="e">
        <f>IFERROR(GetUSSBC(C191),NA())</f>
        <v>#N/A</v>
      </c>
      <c r="AC191" t="e">
        <f t="shared" si="73"/>
        <v>#N/A</v>
      </c>
      <c r="AD191" t="e">
        <f t="shared" si="74"/>
        <v>#N/A</v>
      </c>
      <c r="AE191" t="e">
        <f t="shared" si="75"/>
        <v>#N/A</v>
      </c>
      <c r="AF191" t="e">
        <f t="shared" si="76"/>
        <v>#N/A</v>
      </c>
      <c r="AG191" t="e">
        <f t="shared" si="77"/>
        <v>#N/A</v>
      </c>
      <c r="AH191" t="e">
        <f t="shared" si="78"/>
        <v>#N/A</v>
      </c>
      <c r="AI191" t="e">
        <f t="shared" si="79"/>
        <v>#N/A</v>
      </c>
      <c r="AJ191" t="e">
        <f t="shared" si="86"/>
        <v>#N/A</v>
      </c>
      <c r="AK191" t="e">
        <f t="shared" si="80"/>
        <v>#N/A</v>
      </c>
    </row>
    <row r="192" spans="1:37" x14ac:dyDescent="0.25">
      <c r="A192" s="7">
        <f>'Plumbing - Aggregate rates BC'!A184</f>
        <v>42036</v>
      </c>
      <c r="B192" s="10" t="e">
        <f>'Plumbing - Aggregate rates BC'!O184</f>
        <v>#N/A</v>
      </c>
      <c r="C192" s="10" t="e">
        <f>'Plumbing - Aggregate rates BC'!P184</f>
        <v>#N/A</v>
      </c>
      <c r="D192" t="e">
        <f>'Plumbing - Aggregate rates BC'!P184/'Plumbing - Aggregate rates BC'!O184</f>
        <v>#N/A</v>
      </c>
      <c r="E192" t="e">
        <f>'Plumbing - Aggregate rates BC'!Q184</f>
        <v>#N/A</v>
      </c>
      <c r="F192" t="e">
        <f>'Plumbing - Aggregate rates BC'!X184</f>
        <v>#N/A</v>
      </c>
      <c r="G192" t="e">
        <f>'Plumbing - Aggregate rates BC'!T184</f>
        <v>#N/A</v>
      </c>
      <c r="H192" t="e">
        <f>'Plumbing - Aggregate rates BC'!U184</f>
        <v>#N/A</v>
      </c>
      <c r="I192" t="e">
        <f>'Plumbing - Aggregate rates BC'!R184</f>
        <v>#N/A</v>
      </c>
      <c r="J192" t="e">
        <f>'Plumbing - Aggregate rates BC'!S184</f>
        <v>#N/A</v>
      </c>
      <c r="K192" t="e">
        <f>'Plumbing - Aggregate rates BC'!V184</f>
        <v>#N/A</v>
      </c>
      <c r="L192" t="e">
        <f>'Plumbing - Aggregate rates BC'!W184</f>
        <v>#N/A</v>
      </c>
      <c r="M192" t="e">
        <f t="shared" si="63"/>
        <v>#N/A</v>
      </c>
      <c r="N192" t="e">
        <f t="shared" si="64"/>
        <v>#N/A</v>
      </c>
      <c r="O192" t="e">
        <f t="shared" si="65"/>
        <v>#N/A</v>
      </c>
      <c r="P192" t="e">
        <f t="shared" si="66"/>
        <v>#N/A</v>
      </c>
      <c r="Q192" t="e">
        <f t="shared" si="67"/>
        <v>#N/A</v>
      </c>
      <c r="R192" t="e">
        <f t="shared" si="68"/>
        <v>#N/A</v>
      </c>
      <c r="S192" t="e">
        <f t="shared" si="69"/>
        <v>#N/A</v>
      </c>
      <c r="T192" t="e">
        <f t="shared" si="70"/>
        <v>#N/A</v>
      </c>
      <c r="U192" t="e">
        <f t="shared" si="71"/>
        <v>#N/A</v>
      </c>
      <c r="V192" t="e">
        <f t="shared" si="87"/>
        <v>#N/A</v>
      </c>
      <c r="W192" t="e">
        <f t="shared" si="87"/>
        <v>#N/A</v>
      </c>
      <c r="X192" t="e">
        <f t="shared" si="72"/>
        <v>#N/A</v>
      </c>
      <c r="Y192" t="e">
        <f t="shared" si="88"/>
        <v>#N/A</v>
      </c>
      <c r="Z192" t="e">
        <f t="shared" si="88"/>
        <v>#N/A</v>
      </c>
      <c r="AA192" t="e">
        <f t="shared" si="88"/>
        <v>#N/A</v>
      </c>
      <c r="AB192" t="e">
        <f>IFERROR(GetUSSBC(C192),NA())</f>
        <v>#N/A</v>
      </c>
      <c r="AC192" t="e">
        <f t="shared" si="73"/>
        <v>#N/A</v>
      </c>
      <c r="AD192" t="e">
        <f t="shared" si="74"/>
        <v>#N/A</v>
      </c>
      <c r="AE192" t="e">
        <f t="shared" si="75"/>
        <v>#N/A</v>
      </c>
      <c r="AF192" t="e">
        <f t="shared" si="76"/>
        <v>#N/A</v>
      </c>
      <c r="AG192" t="e">
        <f t="shared" si="77"/>
        <v>#N/A</v>
      </c>
      <c r="AH192" t="e">
        <f t="shared" si="78"/>
        <v>#N/A</v>
      </c>
      <c r="AI192" t="e">
        <f t="shared" si="79"/>
        <v>#N/A</v>
      </c>
      <c r="AJ192" t="e">
        <f t="shared" si="86"/>
        <v>#N/A</v>
      </c>
      <c r="AK192" t="e">
        <f t="shared" si="80"/>
        <v>#N/A</v>
      </c>
    </row>
    <row r="193" spans="1:37" x14ac:dyDescent="0.25">
      <c r="A193" s="7">
        <f>'Plumbing - Aggregate rates BC'!A185</f>
        <v>42064</v>
      </c>
      <c r="B193" s="10" t="e">
        <f>'Plumbing - Aggregate rates BC'!O185</f>
        <v>#N/A</v>
      </c>
      <c r="C193" s="10" t="e">
        <f>'Plumbing - Aggregate rates BC'!P185</f>
        <v>#N/A</v>
      </c>
      <c r="D193" t="e">
        <f>'Plumbing - Aggregate rates BC'!P185/'Plumbing - Aggregate rates BC'!O185</f>
        <v>#N/A</v>
      </c>
      <c r="E193" t="e">
        <f>'Plumbing - Aggregate rates BC'!Q185</f>
        <v>#N/A</v>
      </c>
      <c r="F193" t="e">
        <f>'Plumbing - Aggregate rates BC'!X185</f>
        <v>#N/A</v>
      </c>
      <c r="G193" t="e">
        <f>'Plumbing - Aggregate rates BC'!T185</f>
        <v>#N/A</v>
      </c>
      <c r="H193" t="e">
        <f>'Plumbing - Aggregate rates BC'!U185</f>
        <v>#N/A</v>
      </c>
      <c r="I193" t="e">
        <f>'Plumbing - Aggregate rates BC'!R185</f>
        <v>#N/A</v>
      </c>
      <c r="J193" t="e">
        <f>'Plumbing - Aggregate rates BC'!S185</f>
        <v>#N/A</v>
      </c>
      <c r="K193" t="e">
        <f>'Plumbing - Aggregate rates BC'!V185</f>
        <v>#N/A</v>
      </c>
      <c r="L193" t="e">
        <f>'Plumbing - Aggregate rates BC'!W185</f>
        <v>#N/A</v>
      </c>
      <c r="M193" t="e">
        <f t="shared" si="63"/>
        <v>#N/A</v>
      </c>
      <c r="N193" t="e">
        <f t="shared" si="64"/>
        <v>#N/A</v>
      </c>
      <c r="O193" t="e">
        <f t="shared" si="65"/>
        <v>#N/A</v>
      </c>
      <c r="P193" t="e">
        <f t="shared" si="66"/>
        <v>#N/A</v>
      </c>
      <c r="Q193" t="e">
        <f t="shared" si="67"/>
        <v>#N/A</v>
      </c>
      <c r="R193" t="e">
        <f t="shared" si="68"/>
        <v>#N/A</v>
      </c>
      <c r="S193" t="e">
        <f t="shared" si="69"/>
        <v>#N/A</v>
      </c>
      <c r="T193" t="e">
        <f t="shared" si="70"/>
        <v>#N/A</v>
      </c>
      <c r="U193" t="e">
        <f t="shared" si="71"/>
        <v>#N/A</v>
      </c>
      <c r="V193" t="e">
        <f t="shared" si="87"/>
        <v>#N/A</v>
      </c>
      <c r="W193" t="e">
        <f t="shared" si="87"/>
        <v>#N/A</v>
      </c>
      <c r="X193" t="e">
        <f t="shared" si="72"/>
        <v>#N/A</v>
      </c>
      <c r="Y193" t="e">
        <f t="shared" si="88"/>
        <v>#N/A</v>
      </c>
      <c r="Z193" t="e">
        <f t="shared" si="88"/>
        <v>#N/A</v>
      </c>
      <c r="AA193" t="e">
        <f t="shared" si="88"/>
        <v>#N/A</v>
      </c>
      <c r="AB193" t="e">
        <f>IFERROR(GetUSSBC(C193),NA())</f>
        <v>#N/A</v>
      </c>
      <c r="AC193" t="e">
        <f t="shared" si="73"/>
        <v>#N/A</v>
      </c>
      <c r="AD193" t="e">
        <f t="shared" si="74"/>
        <v>#N/A</v>
      </c>
      <c r="AE193" t="e">
        <f t="shared" si="75"/>
        <v>#N/A</v>
      </c>
      <c r="AF193" t="e">
        <f t="shared" si="76"/>
        <v>#N/A</v>
      </c>
      <c r="AG193" t="e">
        <f t="shared" si="77"/>
        <v>#N/A</v>
      </c>
      <c r="AH193" t="e">
        <f t="shared" si="78"/>
        <v>#N/A</v>
      </c>
      <c r="AI193" t="e">
        <f t="shared" si="79"/>
        <v>#N/A</v>
      </c>
      <c r="AJ193" t="e">
        <f t="shared" si="86"/>
        <v>#N/A</v>
      </c>
      <c r="AK193" t="e">
        <f t="shared" si="80"/>
        <v>#N/A</v>
      </c>
    </row>
    <row r="194" spans="1:37" x14ac:dyDescent="0.25">
      <c r="A194" s="7">
        <f>'Plumbing - Aggregate rates BC'!A186</f>
        <v>42095</v>
      </c>
      <c r="B194" s="10" t="e">
        <f>'Plumbing - Aggregate rates BC'!O186</f>
        <v>#N/A</v>
      </c>
      <c r="C194" s="10" t="e">
        <f>'Plumbing - Aggregate rates BC'!P186</f>
        <v>#N/A</v>
      </c>
      <c r="D194" t="e">
        <f>'Plumbing - Aggregate rates BC'!P186/'Plumbing - Aggregate rates BC'!O186</f>
        <v>#N/A</v>
      </c>
      <c r="E194" t="e">
        <f>'Plumbing - Aggregate rates BC'!Q186</f>
        <v>#N/A</v>
      </c>
      <c r="F194" t="e">
        <f>'Plumbing - Aggregate rates BC'!X186</f>
        <v>#N/A</v>
      </c>
      <c r="G194" t="e">
        <f>'Plumbing - Aggregate rates BC'!T186</f>
        <v>#N/A</v>
      </c>
      <c r="H194" t="e">
        <f>'Plumbing - Aggregate rates BC'!U186</f>
        <v>#N/A</v>
      </c>
      <c r="I194" t="e">
        <f>'Plumbing - Aggregate rates BC'!R186</f>
        <v>#N/A</v>
      </c>
      <c r="J194" t="e">
        <f>'Plumbing - Aggregate rates BC'!S186</f>
        <v>#N/A</v>
      </c>
      <c r="K194" t="e">
        <f>'Plumbing - Aggregate rates BC'!V186</f>
        <v>#N/A</v>
      </c>
      <c r="L194" t="e">
        <f>'Plumbing - Aggregate rates BC'!W186</f>
        <v>#N/A</v>
      </c>
      <c r="M194" t="e">
        <f t="shared" si="63"/>
        <v>#N/A</v>
      </c>
      <c r="N194" t="e">
        <f t="shared" si="64"/>
        <v>#N/A</v>
      </c>
      <c r="O194" t="e">
        <f t="shared" si="65"/>
        <v>#N/A</v>
      </c>
      <c r="P194" t="e">
        <f t="shared" si="66"/>
        <v>#N/A</v>
      </c>
      <c r="Q194" t="e">
        <f t="shared" si="67"/>
        <v>#N/A</v>
      </c>
      <c r="R194" t="e">
        <f t="shared" si="68"/>
        <v>#N/A</v>
      </c>
      <c r="S194" t="e">
        <f t="shared" si="69"/>
        <v>#N/A</v>
      </c>
      <c r="T194" t="e">
        <f t="shared" si="70"/>
        <v>#N/A</v>
      </c>
      <c r="U194" t="e">
        <f t="shared" si="71"/>
        <v>#N/A</v>
      </c>
      <c r="V194" t="e">
        <f t="shared" si="87"/>
        <v>#N/A</v>
      </c>
      <c r="W194" t="e">
        <f t="shared" si="87"/>
        <v>#N/A</v>
      </c>
      <c r="X194" t="e">
        <f t="shared" si="72"/>
        <v>#N/A</v>
      </c>
      <c r="Y194" t="e">
        <f t="shared" si="88"/>
        <v>#N/A</v>
      </c>
      <c r="Z194" t="e">
        <f t="shared" si="88"/>
        <v>#N/A</v>
      </c>
      <c r="AA194" t="e">
        <f t="shared" si="88"/>
        <v>#N/A</v>
      </c>
      <c r="AB194" t="e">
        <f>IFERROR(GetUSSBC(C194),NA())</f>
        <v>#N/A</v>
      </c>
      <c r="AC194" t="e">
        <f t="shared" si="73"/>
        <v>#N/A</v>
      </c>
      <c r="AD194" t="e">
        <f t="shared" si="74"/>
        <v>#N/A</v>
      </c>
      <c r="AE194" t="e">
        <f t="shared" si="75"/>
        <v>#N/A</v>
      </c>
      <c r="AF194" t="e">
        <f t="shared" si="76"/>
        <v>#N/A</v>
      </c>
      <c r="AG194" t="e">
        <f t="shared" si="77"/>
        <v>#N/A</v>
      </c>
      <c r="AH194" t="e">
        <f t="shared" si="78"/>
        <v>#N/A</v>
      </c>
      <c r="AI194" t="e">
        <f t="shared" si="79"/>
        <v>#N/A</v>
      </c>
      <c r="AJ194" t="e">
        <f t="shared" si="86"/>
        <v>#N/A</v>
      </c>
      <c r="AK194" t="e">
        <f t="shared" si="80"/>
        <v>#N/A</v>
      </c>
    </row>
    <row r="195" spans="1:37" x14ac:dyDescent="0.25">
      <c r="A195" s="7">
        <f>'Plumbing - Aggregate rates BC'!A187</f>
        <v>42125</v>
      </c>
      <c r="B195" s="10" t="e">
        <f>'Plumbing - Aggregate rates BC'!O187</f>
        <v>#N/A</v>
      </c>
      <c r="C195" s="10" t="e">
        <f>'Plumbing - Aggregate rates BC'!P187</f>
        <v>#N/A</v>
      </c>
      <c r="D195" t="e">
        <f>'Plumbing - Aggregate rates BC'!P187/'Plumbing - Aggregate rates BC'!O187</f>
        <v>#N/A</v>
      </c>
      <c r="E195" t="e">
        <f>'Plumbing - Aggregate rates BC'!Q187</f>
        <v>#N/A</v>
      </c>
      <c r="F195" t="e">
        <f>'Plumbing - Aggregate rates BC'!X187</f>
        <v>#N/A</v>
      </c>
      <c r="G195" t="e">
        <f>'Plumbing - Aggregate rates BC'!T187</f>
        <v>#N/A</v>
      </c>
      <c r="H195" t="e">
        <f>'Plumbing - Aggregate rates BC'!U187</f>
        <v>#N/A</v>
      </c>
      <c r="I195" t="e">
        <f>'Plumbing - Aggregate rates BC'!R187</f>
        <v>#N/A</v>
      </c>
      <c r="J195" t="e">
        <f>'Plumbing - Aggregate rates BC'!S187</f>
        <v>#N/A</v>
      </c>
      <c r="K195" t="e">
        <f>'Plumbing - Aggregate rates BC'!V187</f>
        <v>#N/A</v>
      </c>
      <c r="L195" t="e">
        <f>'Plumbing - Aggregate rates BC'!W187</f>
        <v>#N/A</v>
      </c>
      <c r="M195" t="e">
        <f t="shared" si="63"/>
        <v>#N/A</v>
      </c>
      <c r="N195" t="e">
        <f t="shared" si="64"/>
        <v>#N/A</v>
      </c>
      <c r="O195" t="e">
        <f t="shared" si="65"/>
        <v>#N/A</v>
      </c>
      <c r="P195" t="e">
        <f t="shared" si="66"/>
        <v>#N/A</v>
      </c>
      <c r="Q195" t="e">
        <f t="shared" si="67"/>
        <v>#N/A</v>
      </c>
      <c r="R195" t="e">
        <f t="shared" si="68"/>
        <v>#N/A</v>
      </c>
      <c r="S195" t="e">
        <f t="shared" si="69"/>
        <v>#N/A</v>
      </c>
      <c r="T195" t="e">
        <f t="shared" si="70"/>
        <v>#N/A</v>
      </c>
      <c r="U195" t="e">
        <f t="shared" si="71"/>
        <v>#N/A</v>
      </c>
      <c r="V195" t="e">
        <f t="shared" si="87"/>
        <v>#N/A</v>
      </c>
      <c r="W195" t="e">
        <f t="shared" si="87"/>
        <v>#N/A</v>
      </c>
      <c r="X195" t="e">
        <f t="shared" si="72"/>
        <v>#N/A</v>
      </c>
      <c r="Y195" t="e">
        <f t="shared" si="88"/>
        <v>#N/A</v>
      </c>
      <c r="Z195" t="e">
        <f t="shared" si="88"/>
        <v>#N/A</v>
      </c>
      <c r="AA195" t="e">
        <f t="shared" si="88"/>
        <v>#N/A</v>
      </c>
      <c r="AB195" t="e">
        <f>IFERROR(GetUSSBC(C195),NA())</f>
        <v>#N/A</v>
      </c>
      <c r="AC195" t="e">
        <f t="shared" si="73"/>
        <v>#N/A</v>
      </c>
      <c r="AD195" t="e">
        <f t="shared" si="74"/>
        <v>#N/A</v>
      </c>
      <c r="AE195" t="e">
        <f t="shared" si="75"/>
        <v>#N/A</v>
      </c>
      <c r="AF195" t="e">
        <f t="shared" si="76"/>
        <v>#N/A</v>
      </c>
      <c r="AG195" t="e">
        <f t="shared" si="77"/>
        <v>#N/A</v>
      </c>
      <c r="AH195" t="e">
        <f t="shared" si="78"/>
        <v>#N/A</v>
      </c>
      <c r="AI195" t="e">
        <f t="shared" si="79"/>
        <v>#N/A</v>
      </c>
      <c r="AJ195" t="e">
        <f t="shared" si="86"/>
        <v>#N/A</v>
      </c>
      <c r="AK195" t="e">
        <f t="shared" si="80"/>
        <v>#N/A</v>
      </c>
    </row>
    <row r="196" spans="1:37" x14ac:dyDescent="0.25">
      <c r="A196" s="7">
        <f>'Plumbing - Aggregate rates BC'!A188</f>
        <v>42156</v>
      </c>
      <c r="B196" s="10" t="e">
        <f>'Plumbing - Aggregate rates BC'!O188</f>
        <v>#N/A</v>
      </c>
      <c r="C196" s="10" t="e">
        <f>'Plumbing - Aggregate rates BC'!P188</f>
        <v>#N/A</v>
      </c>
      <c r="D196" t="e">
        <f>'Plumbing - Aggregate rates BC'!P188/'Plumbing - Aggregate rates BC'!O188</f>
        <v>#N/A</v>
      </c>
      <c r="E196" t="e">
        <f>'Plumbing - Aggregate rates BC'!Q188</f>
        <v>#N/A</v>
      </c>
      <c r="F196" t="e">
        <f>'Plumbing - Aggregate rates BC'!X188</f>
        <v>#N/A</v>
      </c>
      <c r="G196" t="e">
        <f>'Plumbing - Aggregate rates BC'!T188</f>
        <v>#N/A</v>
      </c>
      <c r="H196" t="e">
        <f>'Plumbing - Aggregate rates BC'!U188</f>
        <v>#N/A</v>
      </c>
      <c r="I196" t="e">
        <f>'Plumbing - Aggregate rates BC'!R188</f>
        <v>#N/A</v>
      </c>
      <c r="J196" t="e">
        <f>'Plumbing - Aggregate rates BC'!S188</f>
        <v>#N/A</v>
      </c>
      <c r="K196" t="e">
        <f>'Plumbing - Aggregate rates BC'!V188</f>
        <v>#N/A</v>
      </c>
      <c r="L196" t="e">
        <f>'Plumbing - Aggregate rates BC'!W188</f>
        <v>#N/A</v>
      </c>
      <c r="M196" t="e">
        <f t="shared" si="63"/>
        <v>#N/A</v>
      </c>
      <c r="N196" t="e">
        <f t="shared" si="64"/>
        <v>#N/A</v>
      </c>
      <c r="O196" t="e">
        <f t="shared" si="65"/>
        <v>#N/A</v>
      </c>
      <c r="P196" t="e">
        <f t="shared" si="66"/>
        <v>#N/A</v>
      </c>
      <c r="Q196" t="e">
        <f t="shared" si="67"/>
        <v>#N/A</v>
      </c>
      <c r="R196" t="e">
        <f t="shared" si="68"/>
        <v>#N/A</v>
      </c>
      <c r="S196" t="e">
        <f t="shared" si="69"/>
        <v>#N/A</v>
      </c>
      <c r="T196" t="e">
        <f t="shared" si="70"/>
        <v>#N/A</v>
      </c>
      <c r="U196" t="e">
        <f t="shared" si="71"/>
        <v>#N/A</v>
      </c>
      <c r="V196" t="e">
        <f t="shared" si="87"/>
        <v>#N/A</v>
      </c>
      <c r="W196" t="e">
        <f t="shared" si="87"/>
        <v>#N/A</v>
      </c>
      <c r="X196" t="e">
        <f t="shared" si="72"/>
        <v>#N/A</v>
      </c>
      <c r="Y196" t="e">
        <f t="shared" si="88"/>
        <v>#N/A</v>
      </c>
      <c r="Z196" t="e">
        <f t="shared" si="88"/>
        <v>#N/A</v>
      </c>
      <c r="AA196" t="e">
        <f t="shared" si="88"/>
        <v>#N/A</v>
      </c>
      <c r="AB196" t="e">
        <f>IFERROR(GetUSSBC(C196),NA())</f>
        <v>#N/A</v>
      </c>
      <c r="AC196" t="e">
        <f t="shared" si="73"/>
        <v>#N/A</v>
      </c>
      <c r="AD196" t="e">
        <f t="shared" si="74"/>
        <v>#N/A</v>
      </c>
      <c r="AE196" t="e">
        <f t="shared" si="75"/>
        <v>#N/A</v>
      </c>
      <c r="AF196" t="e">
        <f t="shared" si="76"/>
        <v>#N/A</v>
      </c>
      <c r="AG196" t="e">
        <f t="shared" si="77"/>
        <v>#N/A</v>
      </c>
      <c r="AH196" t="e">
        <f t="shared" si="78"/>
        <v>#N/A</v>
      </c>
      <c r="AI196" t="e">
        <f t="shared" si="79"/>
        <v>#N/A</v>
      </c>
      <c r="AJ196" t="e">
        <f t="shared" si="86"/>
        <v>#N/A</v>
      </c>
      <c r="AK196" t="e">
        <f t="shared" si="80"/>
        <v>#N/A</v>
      </c>
    </row>
    <row r="197" spans="1:37" x14ac:dyDescent="0.25">
      <c r="A197" s="7">
        <f>'Plumbing - Aggregate rates BC'!A189</f>
        <v>42186</v>
      </c>
      <c r="B197" s="10" t="e">
        <f>'Plumbing - Aggregate rates BC'!O189</f>
        <v>#N/A</v>
      </c>
      <c r="C197" s="10" t="e">
        <f>'Plumbing - Aggregate rates BC'!P189</f>
        <v>#N/A</v>
      </c>
      <c r="D197" t="e">
        <f>'Plumbing - Aggregate rates BC'!P189/'Plumbing - Aggregate rates BC'!O189</f>
        <v>#N/A</v>
      </c>
      <c r="E197" t="e">
        <f>'Plumbing - Aggregate rates BC'!Q189</f>
        <v>#N/A</v>
      </c>
      <c r="F197" t="e">
        <f>'Plumbing - Aggregate rates BC'!X189</f>
        <v>#N/A</v>
      </c>
      <c r="G197" t="e">
        <f>'Plumbing - Aggregate rates BC'!T189</f>
        <v>#N/A</v>
      </c>
      <c r="H197" t="e">
        <f>'Plumbing - Aggregate rates BC'!U189</f>
        <v>#N/A</v>
      </c>
      <c r="I197" t="e">
        <f>'Plumbing - Aggregate rates BC'!R189</f>
        <v>#N/A</v>
      </c>
      <c r="J197" t="e">
        <f>'Plumbing - Aggregate rates BC'!S189</f>
        <v>#N/A</v>
      </c>
      <c r="K197" t="e">
        <f>'Plumbing - Aggregate rates BC'!V189</f>
        <v>#N/A</v>
      </c>
      <c r="L197" t="e">
        <f>'Plumbing - Aggregate rates BC'!W189</f>
        <v>#N/A</v>
      </c>
      <c r="M197" t="e">
        <f t="shared" si="63"/>
        <v>#N/A</v>
      </c>
      <c r="N197" t="e">
        <f t="shared" si="64"/>
        <v>#N/A</v>
      </c>
      <c r="O197" t="e">
        <f t="shared" si="65"/>
        <v>#N/A</v>
      </c>
      <c r="P197" t="e">
        <f t="shared" si="66"/>
        <v>#N/A</v>
      </c>
      <c r="Q197" t="e">
        <f t="shared" si="67"/>
        <v>#N/A</v>
      </c>
      <c r="R197" t="e">
        <f t="shared" si="68"/>
        <v>#N/A</v>
      </c>
      <c r="S197" t="e">
        <f t="shared" si="69"/>
        <v>#N/A</v>
      </c>
      <c r="T197" t="e">
        <f t="shared" si="70"/>
        <v>#N/A</v>
      </c>
      <c r="U197" t="e">
        <f t="shared" si="71"/>
        <v>#N/A</v>
      </c>
      <c r="V197" t="e">
        <f t="shared" si="87"/>
        <v>#N/A</v>
      </c>
      <c r="W197" t="e">
        <f t="shared" si="87"/>
        <v>#N/A</v>
      </c>
      <c r="X197" t="e">
        <f t="shared" si="72"/>
        <v>#N/A</v>
      </c>
      <c r="Y197" t="e">
        <f t="shared" si="88"/>
        <v>#N/A</v>
      </c>
      <c r="Z197" t="e">
        <f t="shared" si="88"/>
        <v>#N/A</v>
      </c>
      <c r="AA197" t="e">
        <f t="shared" si="88"/>
        <v>#N/A</v>
      </c>
      <c r="AB197" t="e">
        <f>IFERROR(GetUSSBC(C197),NA())</f>
        <v>#N/A</v>
      </c>
      <c r="AC197" t="e">
        <f t="shared" si="73"/>
        <v>#N/A</v>
      </c>
      <c r="AD197" t="e">
        <f t="shared" si="74"/>
        <v>#N/A</v>
      </c>
      <c r="AE197" t="e">
        <f t="shared" si="75"/>
        <v>#N/A</v>
      </c>
      <c r="AF197" t="e">
        <f t="shared" si="76"/>
        <v>#N/A</v>
      </c>
      <c r="AG197" t="e">
        <f t="shared" si="77"/>
        <v>#N/A</v>
      </c>
      <c r="AH197" t="e">
        <f t="shared" si="78"/>
        <v>#N/A</v>
      </c>
      <c r="AI197" t="e">
        <f t="shared" si="79"/>
        <v>#N/A</v>
      </c>
      <c r="AJ197" t="e">
        <f t="shared" si="86"/>
        <v>#N/A</v>
      </c>
      <c r="AK197" t="e">
        <f t="shared" si="80"/>
        <v>#N/A</v>
      </c>
    </row>
    <row r="198" spans="1:37" x14ac:dyDescent="0.25">
      <c r="A198" s="7">
        <f>'Plumbing - Aggregate rates BC'!A190</f>
        <v>42217</v>
      </c>
      <c r="B198" s="10" t="e">
        <f>'Plumbing - Aggregate rates BC'!O190</f>
        <v>#N/A</v>
      </c>
      <c r="C198" s="10" t="e">
        <f>'Plumbing - Aggregate rates BC'!P190</f>
        <v>#N/A</v>
      </c>
      <c r="D198" t="e">
        <f>'Plumbing - Aggregate rates BC'!P190/'Plumbing - Aggregate rates BC'!O190</f>
        <v>#N/A</v>
      </c>
      <c r="E198" t="e">
        <f>'Plumbing - Aggregate rates BC'!Q190</f>
        <v>#N/A</v>
      </c>
      <c r="F198" t="e">
        <f>'Plumbing - Aggregate rates BC'!X190</f>
        <v>#N/A</v>
      </c>
      <c r="G198" t="e">
        <f>'Plumbing - Aggregate rates BC'!T190</f>
        <v>#N/A</v>
      </c>
      <c r="H198" t="e">
        <f>'Plumbing - Aggregate rates BC'!U190</f>
        <v>#N/A</v>
      </c>
      <c r="I198" t="e">
        <f>'Plumbing - Aggregate rates BC'!R190</f>
        <v>#N/A</v>
      </c>
      <c r="J198" t="e">
        <f>'Plumbing - Aggregate rates BC'!S190</f>
        <v>#N/A</v>
      </c>
      <c r="K198" t="e">
        <f>'Plumbing - Aggregate rates BC'!V190</f>
        <v>#N/A</v>
      </c>
      <c r="L198" t="e">
        <f>'Plumbing - Aggregate rates BC'!W190</f>
        <v>#N/A</v>
      </c>
      <c r="M198" t="e">
        <f t="shared" si="63"/>
        <v>#N/A</v>
      </c>
      <c r="N198" t="e">
        <f t="shared" si="64"/>
        <v>#N/A</v>
      </c>
      <c r="O198" t="e">
        <f t="shared" si="65"/>
        <v>#N/A</v>
      </c>
      <c r="P198" t="e">
        <f t="shared" si="66"/>
        <v>#N/A</v>
      </c>
      <c r="Q198" t="e">
        <f t="shared" si="67"/>
        <v>#N/A</v>
      </c>
      <c r="R198" t="e">
        <f t="shared" si="68"/>
        <v>#N/A</v>
      </c>
      <c r="S198" t="e">
        <f t="shared" si="69"/>
        <v>#N/A</v>
      </c>
      <c r="T198" t="e">
        <f t="shared" si="70"/>
        <v>#N/A</v>
      </c>
      <c r="U198" t="e">
        <f t="shared" si="71"/>
        <v>#N/A</v>
      </c>
      <c r="V198" t="e">
        <f t="shared" si="87"/>
        <v>#N/A</v>
      </c>
      <c r="W198" t="e">
        <f t="shared" si="87"/>
        <v>#N/A</v>
      </c>
      <c r="X198" t="e">
        <f t="shared" si="72"/>
        <v>#N/A</v>
      </c>
      <c r="Y198" t="e">
        <f t="shared" si="88"/>
        <v>#N/A</v>
      </c>
      <c r="Z198" t="e">
        <f t="shared" si="88"/>
        <v>#N/A</v>
      </c>
      <c r="AA198" t="e">
        <f t="shared" si="88"/>
        <v>#N/A</v>
      </c>
      <c r="AB198" t="e">
        <f>IFERROR(GetUSSBC(C198),NA())</f>
        <v>#N/A</v>
      </c>
      <c r="AC198" t="e">
        <f t="shared" si="73"/>
        <v>#N/A</v>
      </c>
      <c r="AD198" t="e">
        <f t="shared" si="74"/>
        <v>#N/A</v>
      </c>
      <c r="AE198" t="e">
        <f t="shared" si="75"/>
        <v>#N/A</v>
      </c>
      <c r="AF198" t="e">
        <f t="shared" si="76"/>
        <v>#N/A</v>
      </c>
      <c r="AG198" t="e">
        <f t="shared" si="77"/>
        <v>#N/A</v>
      </c>
      <c r="AH198" t="e">
        <f t="shared" si="78"/>
        <v>#N/A</v>
      </c>
      <c r="AI198" t="e">
        <f t="shared" si="79"/>
        <v>#N/A</v>
      </c>
      <c r="AJ198" t="e">
        <f t="shared" si="86"/>
        <v>#N/A</v>
      </c>
      <c r="AK198" t="e">
        <f t="shared" si="80"/>
        <v>#N/A</v>
      </c>
    </row>
    <row r="199" spans="1:37" x14ac:dyDescent="0.25">
      <c r="A199" s="7">
        <f>'Plumbing - Aggregate rates BC'!A191</f>
        <v>42248</v>
      </c>
      <c r="B199" s="10" t="e">
        <f>'Plumbing - Aggregate rates BC'!O191</f>
        <v>#N/A</v>
      </c>
      <c r="C199" s="10" t="e">
        <f>'Plumbing - Aggregate rates BC'!P191</f>
        <v>#N/A</v>
      </c>
      <c r="D199" t="e">
        <f>'Plumbing - Aggregate rates BC'!P191/'Plumbing - Aggregate rates BC'!O191</f>
        <v>#N/A</v>
      </c>
      <c r="E199" t="e">
        <f>'Plumbing - Aggregate rates BC'!Q191</f>
        <v>#N/A</v>
      </c>
      <c r="F199" t="e">
        <f>'Plumbing - Aggregate rates BC'!X191</f>
        <v>#N/A</v>
      </c>
      <c r="G199" t="e">
        <f>'Plumbing - Aggregate rates BC'!T191</f>
        <v>#N/A</v>
      </c>
      <c r="H199" t="e">
        <f>'Plumbing - Aggregate rates BC'!U191</f>
        <v>#N/A</v>
      </c>
      <c r="I199" t="e">
        <f>'Plumbing - Aggregate rates BC'!R191</f>
        <v>#N/A</v>
      </c>
      <c r="J199" t="e">
        <f>'Plumbing - Aggregate rates BC'!S191</f>
        <v>#N/A</v>
      </c>
      <c r="K199" t="e">
        <f>'Plumbing - Aggregate rates BC'!V191</f>
        <v>#N/A</v>
      </c>
      <c r="L199" t="e">
        <f>'Plumbing - Aggregate rates BC'!W191</f>
        <v>#N/A</v>
      </c>
      <c r="M199" t="e">
        <f t="shared" si="63"/>
        <v>#N/A</v>
      </c>
      <c r="N199" t="e">
        <f t="shared" si="64"/>
        <v>#N/A</v>
      </c>
      <c r="O199" t="e">
        <f t="shared" si="65"/>
        <v>#N/A</v>
      </c>
      <c r="P199" t="e">
        <f t="shared" si="66"/>
        <v>#N/A</v>
      </c>
      <c r="Q199" t="e">
        <f t="shared" si="67"/>
        <v>#N/A</v>
      </c>
      <c r="R199" t="e">
        <f t="shared" si="68"/>
        <v>#N/A</v>
      </c>
      <c r="S199" t="e">
        <f t="shared" si="69"/>
        <v>#N/A</v>
      </c>
      <c r="T199" t="e">
        <f t="shared" si="70"/>
        <v>#N/A</v>
      </c>
      <c r="U199" t="e">
        <f t="shared" si="71"/>
        <v>#N/A</v>
      </c>
      <c r="V199" t="e">
        <f t="shared" si="87"/>
        <v>#N/A</v>
      </c>
      <c r="W199" t="e">
        <f t="shared" si="87"/>
        <v>#N/A</v>
      </c>
      <c r="X199" t="e">
        <f t="shared" si="72"/>
        <v>#N/A</v>
      </c>
      <c r="Y199" t="e">
        <f t="shared" si="88"/>
        <v>#N/A</v>
      </c>
      <c r="Z199" t="e">
        <f t="shared" si="88"/>
        <v>#N/A</v>
      </c>
      <c r="AA199" t="e">
        <f t="shared" si="88"/>
        <v>#N/A</v>
      </c>
      <c r="AB199" t="e">
        <f>IFERROR(GetUSSBC(C199),NA())</f>
        <v>#N/A</v>
      </c>
      <c r="AC199" t="e">
        <f t="shared" si="73"/>
        <v>#N/A</v>
      </c>
      <c r="AD199" t="e">
        <f t="shared" si="74"/>
        <v>#N/A</v>
      </c>
      <c r="AE199" t="e">
        <f t="shared" si="75"/>
        <v>#N/A</v>
      </c>
      <c r="AF199" t="e">
        <f t="shared" si="76"/>
        <v>#N/A</v>
      </c>
      <c r="AG199" t="e">
        <f t="shared" si="77"/>
        <v>#N/A</v>
      </c>
      <c r="AH199" t="e">
        <f t="shared" si="78"/>
        <v>#N/A</v>
      </c>
      <c r="AI199" t="e">
        <f t="shared" si="79"/>
        <v>#N/A</v>
      </c>
      <c r="AJ199" t="e">
        <f t="shared" si="86"/>
        <v>#N/A</v>
      </c>
      <c r="AK199" t="e">
        <f t="shared" si="80"/>
        <v>#N/A</v>
      </c>
    </row>
    <row r="200" spans="1:37" x14ac:dyDescent="0.25">
      <c r="A200" s="7">
        <f>'Plumbing - Aggregate rates BC'!A192</f>
        <v>42278</v>
      </c>
      <c r="B200" s="10" t="e">
        <f>'Plumbing - Aggregate rates BC'!O192</f>
        <v>#N/A</v>
      </c>
      <c r="C200" s="10" t="e">
        <f>'Plumbing - Aggregate rates BC'!P192</f>
        <v>#N/A</v>
      </c>
      <c r="D200" t="e">
        <f>'Plumbing - Aggregate rates BC'!P192/'Plumbing - Aggregate rates BC'!O192</f>
        <v>#N/A</v>
      </c>
      <c r="E200" t="e">
        <f>'Plumbing - Aggregate rates BC'!Q192</f>
        <v>#N/A</v>
      </c>
      <c r="F200" t="e">
        <f>'Plumbing - Aggregate rates BC'!X192</f>
        <v>#N/A</v>
      </c>
      <c r="G200" t="e">
        <f>'Plumbing - Aggregate rates BC'!T192</f>
        <v>#N/A</v>
      </c>
      <c r="H200" t="e">
        <f>'Plumbing - Aggregate rates BC'!U192</f>
        <v>#N/A</v>
      </c>
      <c r="I200" t="e">
        <f>'Plumbing - Aggregate rates BC'!R192</f>
        <v>#N/A</v>
      </c>
      <c r="J200" t="e">
        <f>'Plumbing - Aggregate rates BC'!S192</f>
        <v>#N/A</v>
      </c>
      <c r="K200" t="e">
        <f>'Plumbing - Aggregate rates BC'!V192</f>
        <v>#N/A</v>
      </c>
      <c r="L200" t="e">
        <f>'Plumbing - Aggregate rates BC'!W192</f>
        <v>#N/A</v>
      </c>
      <c r="M200" t="e">
        <f t="shared" si="63"/>
        <v>#N/A</v>
      </c>
      <c r="N200" t="e">
        <f t="shared" si="64"/>
        <v>#N/A</v>
      </c>
      <c r="O200" t="e">
        <f t="shared" si="65"/>
        <v>#N/A</v>
      </c>
      <c r="P200" t="e">
        <f t="shared" si="66"/>
        <v>#N/A</v>
      </c>
      <c r="Q200" t="e">
        <f t="shared" si="67"/>
        <v>#N/A</v>
      </c>
      <c r="R200" t="e">
        <f t="shared" si="68"/>
        <v>#N/A</v>
      </c>
      <c r="S200" t="e">
        <f t="shared" si="69"/>
        <v>#N/A</v>
      </c>
      <c r="T200" t="e">
        <f t="shared" si="70"/>
        <v>#N/A</v>
      </c>
      <c r="U200" t="e">
        <f t="shared" si="71"/>
        <v>#N/A</v>
      </c>
      <c r="V200" t="e">
        <f t="shared" si="87"/>
        <v>#N/A</v>
      </c>
      <c r="W200" t="e">
        <f t="shared" si="87"/>
        <v>#N/A</v>
      </c>
      <c r="X200" t="e">
        <f t="shared" si="72"/>
        <v>#N/A</v>
      </c>
      <c r="Y200" t="e">
        <f t="shared" si="88"/>
        <v>#N/A</v>
      </c>
      <c r="Z200" t="e">
        <f t="shared" si="88"/>
        <v>#N/A</v>
      </c>
      <c r="AA200" t="e">
        <f t="shared" si="88"/>
        <v>#N/A</v>
      </c>
      <c r="AB200" t="e">
        <f>IFERROR(GetUSSBC(C200),NA())</f>
        <v>#N/A</v>
      </c>
      <c r="AC200" t="e">
        <f t="shared" si="73"/>
        <v>#N/A</v>
      </c>
      <c r="AD200" t="e">
        <f t="shared" si="74"/>
        <v>#N/A</v>
      </c>
      <c r="AE200" t="e">
        <f t="shared" si="75"/>
        <v>#N/A</v>
      </c>
      <c r="AF200" t="e">
        <f t="shared" si="76"/>
        <v>#N/A</v>
      </c>
      <c r="AG200" t="e">
        <f t="shared" si="77"/>
        <v>#N/A</v>
      </c>
      <c r="AH200" t="e">
        <f t="shared" si="78"/>
        <v>#N/A</v>
      </c>
      <c r="AI200" t="e">
        <f t="shared" si="79"/>
        <v>#N/A</v>
      </c>
      <c r="AJ200" t="e">
        <f t="shared" si="86"/>
        <v>#N/A</v>
      </c>
      <c r="AK200" t="e">
        <f t="shared" si="80"/>
        <v>#N/A</v>
      </c>
    </row>
    <row r="201" spans="1:37" x14ac:dyDescent="0.25">
      <c r="A201" s="7">
        <f>'Plumbing - Aggregate rates BC'!A193</f>
        <v>42309</v>
      </c>
      <c r="B201" s="10" t="e">
        <f>'Plumbing - Aggregate rates BC'!O193</f>
        <v>#N/A</v>
      </c>
      <c r="C201" s="10" t="e">
        <f>'Plumbing - Aggregate rates BC'!P193</f>
        <v>#N/A</v>
      </c>
      <c r="D201" t="e">
        <f>'Plumbing - Aggregate rates BC'!P193/'Plumbing - Aggregate rates BC'!O193</f>
        <v>#N/A</v>
      </c>
      <c r="E201" t="e">
        <f>'Plumbing - Aggregate rates BC'!Q193</f>
        <v>#N/A</v>
      </c>
      <c r="F201" t="e">
        <f>'Plumbing - Aggregate rates BC'!X193</f>
        <v>#N/A</v>
      </c>
      <c r="G201" t="e">
        <f>'Plumbing - Aggregate rates BC'!T193</f>
        <v>#N/A</v>
      </c>
      <c r="H201" t="e">
        <f>'Plumbing - Aggregate rates BC'!U193</f>
        <v>#N/A</v>
      </c>
      <c r="I201" t="e">
        <f>'Plumbing - Aggregate rates BC'!R193</f>
        <v>#N/A</v>
      </c>
      <c r="J201" t="e">
        <f>'Plumbing - Aggregate rates BC'!S193</f>
        <v>#N/A</v>
      </c>
      <c r="K201" t="e">
        <f>'Plumbing - Aggregate rates BC'!V193</f>
        <v>#N/A</v>
      </c>
      <c r="L201" t="e">
        <f>'Plumbing - Aggregate rates BC'!W193</f>
        <v>#N/A</v>
      </c>
      <c r="M201" t="e">
        <f t="shared" si="63"/>
        <v>#N/A</v>
      </c>
      <c r="N201" t="e">
        <f t="shared" si="64"/>
        <v>#N/A</v>
      </c>
      <c r="O201" t="e">
        <f t="shared" si="65"/>
        <v>#N/A</v>
      </c>
      <c r="P201" t="e">
        <f t="shared" si="66"/>
        <v>#N/A</v>
      </c>
      <c r="Q201" t="e">
        <f t="shared" si="67"/>
        <v>#N/A</v>
      </c>
      <c r="R201" t="e">
        <f t="shared" si="68"/>
        <v>#N/A</v>
      </c>
      <c r="S201" t="e">
        <f t="shared" si="69"/>
        <v>#N/A</v>
      </c>
      <c r="T201" t="e">
        <f t="shared" si="70"/>
        <v>#N/A</v>
      </c>
      <c r="U201" t="e">
        <f t="shared" si="71"/>
        <v>#N/A</v>
      </c>
      <c r="V201" t="e">
        <f t="shared" si="87"/>
        <v>#N/A</v>
      </c>
      <c r="W201" t="e">
        <f t="shared" si="87"/>
        <v>#N/A</v>
      </c>
      <c r="X201" t="e">
        <f t="shared" si="72"/>
        <v>#N/A</v>
      </c>
      <c r="Y201" t="e">
        <f t="shared" si="88"/>
        <v>#N/A</v>
      </c>
      <c r="Z201" t="e">
        <f t="shared" si="88"/>
        <v>#N/A</v>
      </c>
      <c r="AA201" t="e">
        <f t="shared" si="88"/>
        <v>#N/A</v>
      </c>
      <c r="AB201" t="e">
        <f>IFERROR(GetUSSBC(C201),NA())</f>
        <v>#N/A</v>
      </c>
      <c r="AC201" t="e">
        <f t="shared" si="73"/>
        <v>#N/A</v>
      </c>
      <c r="AD201" t="e">
        <f t="shared" si="74"/>
        <v>#N/A</v>
      </c>
      <c r="AE201" t="e">
        <f t="shared" si="75"/>
        <v>#N/A</v>
      </c>
      <c r="AF201" t="e">
        <f t="shared" si="76"/>
        <v>#N/A</v>
      </c>
      <c r="AG201" t="e">
        <f t="shared" si="77"/>
        <v>#N/A</v>
      </c>
      <c r="AH201" t="e">
        <f t="shared" si="78"/>
        <v>#N/A</v>
      </c>
      <c r="AI201" t="e">
        <f t="shared" si="79"/>
        <v>#N/A</v>
      </c>
      <c r="AJ201" t="e">
        <f t="shared" si="86"/>
        <v>#N/A</v>
      </c>
      <c r="AK201" t="e">
        <f t="shared" si="80"/>
        <v>#N/A</v>
      </c>
    </row>
    <row r="202" spans="1:37" x14ac:dyDescent="0.25">
      <c r="A202" s="7">
        <f>'Plumbing - Aggregate rates BC'!A194</f>
        <v>42339</v>
      </c>
      <c r="B202" s="10" t="e">
        <f>'Plumbing - Aggregate rates BC'!O194</f>
        <v>#N/A</v>
      </c>
      <c r="C202" s="10" t="e">
        <f>'Plumbing - Aggregate rates BC'!P194</f>
        <v>#N/A</v>
      </c>
      <c r="D202" t="e">
        <f>'Plumbing - Aggregate rates BC'!P194/'Plumbing - Aggregate rates BC'!O194</f>
        <v>#N/A</v>
      </c>
      <c r="E202" t="e">
        <f>'Plumbing - Aggregate rates BC'!Q194</f>
        <v>#N/A</v>
      </c>
      <c r="F202" t="e">
        <f>'Plumbing - Aggregate rates BC'!X194</f>
        <v>#N/A</v>
      </c>
      <c r="G202" t="e">
        <f>'Plumbing - Aggregate rates BC'!T194</f>
        <v>#N/A</v>
      </c>
      <c r="H202" t="e">
        <f>'Plumbing - Aggregate rates BC'!U194</f>
        <v>#N/A</v>
      </c>
      <c r="I202" t="e">
        <f>'Plumbing - Aggregate rates BC'!R194</f>
        <v>#N/A</v>
      </c>
      <c r="J202" t="e">
        <f>'Plumbing - Aggregate rates BC'!S194</f>
        <v>#N/A</v>
      </c>
      <c r="K202" t="e">
        <f>'Plumbing - Aggregate rates BC'!V194</f>
        <v>#N/A</v>
      </c>
      <c r="L202" t="e">
        <f>'Plumbing - Aggregate rates BC'!W194</f>
        <v>#N/A</v>
      </c>
      <c r="M202" t="e">
        <f t="shared" si="63"/>
        <v>#N/A</v>
      </c>
      <c r="N202" t="e">
        <f t="shared" si="64"/>
        <v>#N/A</v>
      </c>
      <c r="O202" t="e">
        <f t="shared" si="65"/>
        <v>#N/A</v>
      </c>
      <c r="P202" t="e">
        <f t="shared" si="66"/>
        <v>#N/A</v>
      </c>
      <c r="Q202" t="e">
        <f t="shared" si="67"/>
        <v>#N/A</v>
      </c>
      <c r="R202" t="e">
        <f t="shared" si="68"/>
        <v>#N/A</v>
      </c>
      <c r="S202" t="e">
        <f t="shared" si="69"/>
        <v>#N/A</v>
      </c>
      <c r="T202" t="e">
        <f t="shared" si="70"/>
        <v>#N/A</v>
      </c>
      <c r="U202" t="e">
        <f t="shared" si="71"/>
        <v>#N/A</v>
      </c>
      <c r="V202" t="e">
        <f t="shared" si="87"/>
        <v>#N/A</v>
      </c>
      <c r="W202" t="e">
        <f t="shared" si="87"/>
        <v>#N/A</v>
      </c>
      <c r="X202" t="e">
        <f t="shared" si="72"/>
        <v>#N/A</v>
      </c>
      <c r="Y202" t="e">
        <f t="shared" si="88"/>
        <v>#N/A</v>
      </c>
      <c r="Z202" t="e">
        <f t="shared" si="88"/>
        <v>#N/A</v>
      </c>
      <c r="AA202" t="e">
        <f t="shared" si="88"/>
        <v>#N/A</v>
      </c>
      <c r="AB202" t="e">
        <f>IFERROR(GetUSSBC(C202),NA())</f>
        <v>#N/A</v>
      </c>
      <c r="AC202" t="e">
        <f t="shared" si="73"/>
        <v>#N/A</v>
      </c>
      <c r="AD202" t="e">
        <f t="shared" si="74"/>
        <v>#N/A</v>
      </c>
      <c r="AE202" t="e">
        <f t="shared" si="75"/>
        <v>#N/A</v>
      </c>
      <c r="AF202" t="e">
        <f t="shared" si="76"/>
        <v>#N/A</v>
      </c>
      <c r="AG202" t="e">
        <f t="shared" si="77"/>
        <v>#N/A</v>
      </c>
      <c r="AH202" t="e">
        <f t="shared" si="78"/>
        <v>#N/A</v>
      </c>
      <c r="AI202" t="e">
        <f t="shared" si="79"/>
        <v>#N/A</v>
      </c>
      <c r="AJ202" t="e">
        <f t="shared" si="86"/>
        <v>#N/A</v>
      </c>
      <c r="AK202" t="e">
        <f t="shared" si="80"/>
        <v>#N/A</v>
      </c>
    </row>
  </sheetData>
  <mergeCells count="4">
    <mergeCell ref="M9:U9"/>
    <mergeCell ref="V9:Z9"/>
    <mergeCell ref="B9:L9"/>
    <mergeCell ref="AC9:AK9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theme="7" tint="-0.249977111117893"/>
  </sheetPr>
  <dimension ref="A1:T194"/>
  <sheetViews>
    <sheetView topLeftCell="B1" workbookViewId="0">
      <selection activeCell="N33" sqref="N33"/>
    </sheetView>
  </sheetViews>
  <sheetFormatPr defaultRowHeight="15" x14ac:dyDescent="0.25"/>
  <cols>
    <col min="1" max="1" width="10.5703125" customWidth="1"/>
    <col min="17" max="17" width="11.85546875" customWidth="1"/>
  </cols>
  <sheetData>
    <row r="1" spans="1:20" x14ac:dyDescent="0.25">
      <c r="I1" s="18" t="s">
        <v>530</v>
      </c>
      <c r="J1" s="18"/>
      <c r="K1" s="18"/>
      <c r="L1" s="18"/>
    </row>
    <row r="2" spans="1:20" x14ac:dyDescent="0.25">
      <c r="A2" t="s">
        <v>392</v>
      </c>
      <c r="B2" t="s">
        <v>370</v>
      </c>
      <c r="C2" t="s">
        <v>503</v>
      </c>
      <c r="D2" t="s">
        <v>371</v>
      </c>
      <c r="E2" t="s">
        <v>504</v>
      </c>
      <c r="F2" t="s">
        <v>505</v>
      </c>
      <c r="G2" t="s">
        <v>509</v>
      </c>
      <c r="I2" t="s">
        <v>503</v>
      </c>
      <c r="J2" t="s">
        <v>531</v>
      </c>
      <c r="K2" t="s">
        <v>371</v>
      </c>
      <c r="L2" t="s">
        <v>488</v>
      </c>
      <c r="M2" t="s">
        <v>544</v>
      </c>
      <c r="N2" t="s">
        <v>545</v>
      </c>
      <c r="P2" t="s">
        <v>506</v>
      </c>
      <c r="Q2">
        <f>COUNT(C3:C194)+11</f>
        <v>150</v>
      </c>
    </row>
    <row r="3" spans="1:20" x14ac:dyDescent="0.25">
      <c r="A3" s="7">
        <f>'Plumbing - fitted rates'!A11</f>
        <v>36526</v>
      </c>
      <c r="B3">
        <f>'Plumbing - Aggregate rates BC'!O3</f>
        <v>4.0121742920002527E-2</v>
      </c>
      <c r="C3" t="e">
        <f>'Plumbing - fitted rates'!AB11</f>
        <v>#N/A</v>
      </c>
      <c r="D3" t="e">
        <f>'Plumbing - Aggregate rates BC'!P3</f>
        <v>#N/A</v>
      </c>
      <c r="E3" t="e">
        <f t="shared" ref="E3:E34" si="0">IF(A3&lt;DATE(2007,12,1),D3,NA())</f>
        <v>#N/A</v>
      </c>
      <c r="F3" t="e">
        <f t="shared" ref="F3:F34" si="1">IF(A3&lt;DATE(2007,12,1),NA(),D3)</f>
        <v>#N/A</v>
      </c>
      <c r="G3" t="e">
        <f t="shared" ref="G3:G34" si="2">IF(AND(ISNA(D4),NOT(ISNA(D3))),TEXT(A3,"mmm-yy"),NA())</f>
        <v>#N/A</v>
      </c>
      <c r="I3" t="e">
        <f>NA()</f>
        <v>#N/A</v>
      </c>
      <c r="J3" t="e">
        <f>NA()</f>
        <v>#N/A</v>
      </c>
      <c r="K3" s="11">
        <v>1.4999999999999999E-2</v>
      </c>
      <c r="L3" s="11">
        <f>AverageWithNA('Plumbing - fitted rates'!I11:I202)</f>
        <v>0.9449388565356055</v>
      </c>
      <c r="M3" t="e">
        <f>$Q$10/100+$Q$11*I3</f>
        <v>#N/A</v>
      </c>
      <c r="N3" t="e">
        <f>$Q$10/100+$Q$11*J3</f>
        <v>#N/A</v>
      </c>
      <c r="P3" t="s">
        <v>508</v>
      </c>
      <c r="Q3" t="s">
        <v>507</v>
      </c>
      <c r="R3" t="s">
        <v>370</v>
      </c>
      <c r="S3" t="s">
        <v>371</v>
      </c>
    </row>
    <row r="4" spans="1:20" x14ac:dyDescent="0.25">
      <c r="A4" s="7">
        <f>'Plumbing - fitted rates'!A12</f>
        <v>36557</v>
      </c>
      <c r="B4">
        <f>'Plumbing - Aggregate rates BC'!O4</f>
        <v>4.1121469085191216E-2</v>
      </c>
      <c r="C4" t="e">
        <f>'Plumbing - fitted rates'!AB12</f>
        <v>#N/A</v>
      </c>
      <c r="D4" t="e">
        <f>'Plumbing - Aggregate rates BC'!P4</f>
        <v>#N/A</v>
      </c>
      <c r="E4" t="e">
        <f t="shared" si="0"/>
        <v>#N/A</v>
      </c>
      <c r="F4" t="e">
        <f t="shared" si="1"/>
        <v>#N/A</v>
      </c>
      <c r="G4" t="e">
        <f t="shared" si="2"/>
        <v>#N/A</v>
      </c>
      <c r="I4">
        <f>GetUSSBC(K4)</f>
        <v>0.10193704865872859</v>
      </c>
      <c r="J4" t="e">
        <f>NA()</f>
        <v>#N/A</v>
      </c>
      <c r="K4" s="11">
        <v>1.4999999999999999E-2</v>
      </c>
      <c r="L4" s="11">
        <f>L3</f>
        <v>0.9449388565356055</v>
      </c>
      <c r="M4">
        <f t="shared" ref="M4:M33" si="3">$Q$10/100+$Q$11*I4</f>
        <v>9.1683174212022572E-2</v>
      </c>
      <c r="N4" t="e">
        <f t="shared" ref="N4:N33" si="4">$Q$10/100+$Q$11*J4</f>
        <v>#N/A</v>
      </c>
      <c r="P4" t="s">
        <v>500</v>
      </c>
      <c r="Q4" s="7">
        <f>INDEX(A3:A194,Q2,1)</f>
        <v>41061</v>
      </c>
      <c r="R4">
        <f>INDEX(B3:B194,Q2,1)</f>
        <v>8.2164677373617587E-2</v>
      </c>
      <c r="S4">
        <f>INDEX(D3:D194,Q2,1)</f>
        <v>2.7491157814737949E-2</v>
      </c>
      <c r="T4" t="str">
        <f>TEXT(Q4,"mmm yy")</f>
        <v>Jun 12</v>
      </c>
    </row>
    <row r="5" spans="1:20" x14ac:dyDescent="0.25">
      <c r="A5" s="7">
        <f>'Plumbing - fitted rates'!A13</f>
        <v>36586</v>
      </c>
      <c r="B5">
        <f>'Plumbing - Aggregate rates BC'!O5</f>
        <v>4.0250221155061293E-2</v>
      </c>
      <c r="C5" t="e">
        <f>'Plumbing - fitted rates'!AB13</f>
        <v>#N/A</v>
      </c>
      <c r="D5" t="e">
        <f>'Plumbing - Aggregate rates BC'!P5</f>
        <v>#N/A</v>
      </c>
      <c r="E5" t="e">
        <f t="shared" si="0"/>
        <v>#N/A</v>
      </c>
      <c r="F5" t="e">
        <f t="shared" si="1"/>
        <v>#N/A</v>
      </c>
      <c r="G5" t="e">
        <f t="shared" si="2"/>
        <v>#N/A</v>
      </c>
      <c r="I5">
        <f>GetUSSBC(K5)</f>
        <v>9.4834551438689255E-2</v>
      </c>
      <c r="J5" t="e">
        <f>IF(GetUSSBC(K5,TRUE)=-1,NA(),GetUSSBC(K5,TRUE))</f>
        <v>#VALUE!</v>
      </c>
      <c r="K5" s="11">
        <f t="shared" ref="K5:K33" si="5">K4+0.001</f>
        <v>1.6E-2</v>
      </c>
      <c r="L5" s="11">
        <f t="shared" ref="L5:L33" si="6">L4</f>
        <v>0.9449388565356055</v>
      </c>
      <c r="M5">
        <f t="shared" si="3"/>
        <v>8.3400878191237399E-2</v>
      </c>
      <c r="N5" t="e">
        <f t="shared" si="4"/>
        <v>#VALUE!</v>
      </c>
      <c r="P5" t="s">
        <v>501</v>
      </c>
      <c r="Q5" s="7">
        <f>Q4</f>
        <v>41061</v>
      </c>
      <c r="R5">
        <f>INDEX(C3:C194,Q2,1)</f>
        <v>5.370436580851673E-2</v>
      </c>
      <c r="S5">
        <f>S4</f>
        <v>2.7491157814737949E-2</v>
      </c>
    </row>
    <row r="6" spans="1:20" x14ac:dyDescent="0.25">
      <c r="A6" s="7">
        <f>'Plumbing - fitted rates'!A14</f>
        <v>36617</v>
      </c>
      <c r="B6">
        <f>'Plumbing - Aggregate rates BC'!O6</f>
        <v>3.8395527877212766E-2</v>
      </c>
      <c r="C6" t="e">
        <f>'Plumbing - fitted rates'!AB14</f>
        <v>#N/A</v>
      </c>
      <c r="D6" t="e">
        <f>'Plumbing - Aggregate rates BC'!P6</f>
        <v>#N/A</v>
      </c>
      <c r="E6" t="e">
        <f t="shared" si="0"/>
        <v>#N/A</v>
      </c>
      <c r="F6" t="e">
        <f t="shared" si="1"/>
        <v>#N/A</v>
      </c>
      <c r="G6" t="e">
        <f t="shared" si="2"/>
        <v>#N/A</v>
      </c>
      <c r="I6">
        <f>GetUSSBC(K6)</f>
        <v>8.8697322979569407E-2</v>
      </c>
      <c r="J6" t="e">
        <f>IF(GetUSSBC(K6,TRUE)=-1,NA(),GetUSSBC(K6,TRUE))</f>
        <v>#VALUE!</v>
      </c>
      <c r="K6" s="11">
        <f t="shared" si="5"/>
        <v>1.7000000000000001E-2</v>
      </c>
      <c r="L6" s="11">
        <f t="shared" si="6"/>
        <v>0.9449388565356055</v>
      </c>
      <c r="M6">
        <f t="shared" si="3"/>
        <v>7.6244192131269276E-2</v>
      </c>
      <c r="N6" t="e">
        <f t="shared" si="4"/>
        <v>#VALUE!</v>
      </c>
    </row>
    <row r="7" spans="1:20" x14ac:dyDescent="0.25">
      <c r="A7" s="7">
        <f>'Plumbing - fitted rates'!A15</f>
        <v>36647</v>
      </c>
      <c r="B7">
        <f>'Plumbing - Aggregate rates BC'!O7</f>
        <v>4.0438801022558084E-2</v>
      </c>
      <c r="C7" t="e">
        <f>'Plumbing - fitted rates'!AB15</f>
        <v>#N/A</v>
      </c>
      <c r="D7" t="e">
        <f>'Plumbing - Aggregate rates BC'!P7</f>
        <v>#N/A</v>
      </c>
      <c r="E7" t="e">
        <f t="shared" si="0"/>
        <v>#N/A</v>
      </c>
      <c r="F7" t="e">
        <f t="shared" si="1"/>
        <v>#N/A</v>
      </c>
      <c r="G7" t="e">
        <f t="shared" si="2"/>
        <v>#N/A</v>
      </c>
      <c r="I7">
        <f>GetUSSBC(K7)</f>
        <v>8.3342330530285849E-2</v>
      </c>
      <c r="J7" t="e">
        <f>IF(GetUSSBC(K7,TRUE)=-1,NA(),GetUSSBC(K7,TRUE))</f>
        <v>#VALUE!</v>
      </c>
      <c r="K7" s="11">
        <f t="shared" si="5"/>
        <v>1.8000000000000002E-2</v>
      </c>
      <c r="L7" s="11">
        <f t="shared" si="6"/>
        <v>0.9449388565356055</v>
      </c>
      <c r="M7">
        <f t="shared" si="3"/>
        <v>6.9999679633763467E-2</v>
      </c>
      <c r="N7" t="e">
        <f t="shared" si="4"/>
        <v>#VALUE!</v>
      </c>
      <c r="Q7" t="str">
        <f>"Gap: "&amp;TEXT(100*(R4-R5),"0.0")&amp;"%"</f>
        <v>Gap: 2.8%</v>
      </c>
    </row>
    <row r="8" spans="1:20" x14ac:dyDescent="0.25">
      <c r="A8" s="7">
        <f>'Plumbing - fitted rates'!A16</f>
        <v>36678</v>
      </c>
      <c r="B8">
        <f>'Plumbing - Aggregate rates BC'!O8</f>
        <v>3.9630832240463987E-2</v>
      </c>
      <c r="C8" t="e">
        <f>'Plumbing - fitted rates'!AB16</f>
        <v>#N/A</v>
      </c>
      <c r="D8" t="e">
        <f>'Plumbing - Aggregate rates BC'!P8</f>
        <v>#N/A</v>
      </c>
      <c r="E8" t="e">
        <f t="shared" si="0"/>
        <v>#N/A</v>
      </c>
      <c r="F8" t="e">
        <f t="shared" si="1"/>
        <v>#N/A</v>
      </c>
      <c r="G8" t="e">
        <f t="shared" si="2"/>
        <v>#N/A</v>
      </c>
      <c r="I8">
        <f>GetUSSBC(K8)</f>
        <v>7.86296311765909E-2</v>
      </c>
      <c r="J8" t="e">
        <f>IF(GetUSSBC(K8,TRUE)=-1,NA(),GetUSSBC(K8,TRUE))</f>
        <v>#VALUE!</v>
      </c>
      <c r="K8" s="11">
        <f t="shared" si="5"/>
        <v>1.9000000000000003E-2</v>
      </c>
      <c r="L8" s="11">
        <f t="shared" si="6"/>
        <v>0.9449388565356055</v>
      </c>
      <c r="M8">
        <f t="shared" si="3"/>
        <v>6.4504151808122398E-2</v>
      </c>
      <c r="N8" t="e">
        <f t="shared" si="4"/>
        <v>#VALUE!</v>
      </c>
    </row>
    <row r="9" spans="1:20" x14ac:dyDescent="0.25">
      <c r="A9" s="7">
        <f>'Plumbing - fitted rates'!A17</f>
        <v>36708</v>
      </c>
      <c r="B9">
        <f>'Plumbing - Aggregate rates BC'!O9</f>
        <v>4.0392752217489704E-2</v>
      </c>
      <c r="C9" t="e">
        <f>'Plumbing - fitted rates'!AB17</f>
        <v>#N/A</v>
      </c>
      <c r="D9" t="e">
        <f>'Plumbing - Aggregate rates BC'!P9</f>
        <v>#N/A</v>
      </c>
      <c r="E9" t="e">
        <f t="shared" si="0"/>
        <v>#N/A</v>
      </c>
      <c r="F9" t="e">
        <f t="shared" si="1"/>
        <v>#N/A</v>
      </c>
      <c r="G9" t="e">
        <f t="shared" si="2"/>
        <v>#N/A</v>
      </c>
      <c r="I9">
        <f>GetUSSBC(K9)</f>
        <v>7.4450495615601506E-2</v>
      </c>
      <c r="J9" t="e">
        <f>IF(GetUSSBC(K9,TRUE)=-1,NA(),GetUSSBC(K9,TRUE))</f>
        <v>#VALUE!</v>
      </c>
      <c r="K9" s="11">
        <f t="shared" si="5"/>
        <v>2.0000000000000004E-2</v>
      </c>
      <c r="L9" s="11">
        <f t="shared" si="6"/>
        <v>0.9449388565356055</v>
      </c>
      <c r="M9">
        <f t="shared" si="3"/>
        <v>5.9630818281226267E-2</v>
      </c>
      <c r="N9" t="e">
        <f t="shared" si="4"/>
        <v>#VALUE!</v>
      </c>
      <c r="P9" t="s">
        <v>538</v>
      </c>
    </row>
    <row r="10" spans="1:20" x14ac:dyDescent="0.25">
      <c r="A10" s="7">
        <f>'Plumbing - fitted rates'!A18</f>
        <v>36739</v>
      </c>
      <c r="B10">
        <f>'Plumbing - Aggregate rates BC'!O10</f>
        <v>4.1069361119882117E-2</v>
      </c>
      <c r="C10" t="e">
        <f>'Plumbing - fitted rates'!AB18</f>
        <v>#N/A</v>
      </c>
      <c r="D10" t="e">
        <f>'Plumbing - Aggregate rates BC'!P10</f>
        <v>#N/A</v>
      </c>
      <c r="E10" t="e">
        <f t="shared" si="0"/>
        <v>#N/A</v>
      </c>
      <c r="F10" t="e">
        <f t="shared" si="1"/>
        <v>#N/A</v>
      </c>
      <c r="G10" t="e">
        <f t="shared" si="2"/>
        <v>#N/A</v>
      </c>
      <c r="I10">
        <f>GetUSSBC(K10)</f>
        <v>7.0719229802489278E-2</v>
      </c>
      <c r="J10" t="e">
        <f>IF(GetUSSBC(K10,TRUE)=-1,NA(),GetUSSBC(K10,TRUE))</f>
        <v>#VALUE!</v>
      </c>
      <c r="K10" s="11">
        <f t="shared" si="5"/>
        <v>2.1000000000000005E-2</v>
      </c>
      <c r="L10" s="11">
        <f t="shared" si="6"/>
        <v>0.9449388565356055</v>
      </c>
      <c r="M10">
        <f t="shared" si="3"/>
        <v>5.5279750334414735E-2</v>
      </c>
      <c r="N10" t="e">
        <f t="shared" si="4"/>
        <v>#VALUE!</v>
      </c>
      <c r="P10" t="s">
        <v>493</v>
      </c>
      <c r="Q10">
        <f>'Plumbing - JC estimate'!H2</f>
        <v>-2.7186680477212595</v>
      </c>
    </row>
    <row r="11" spans="1:20" x14ac:dyDescent="0.25">
      <c r="A11" s="7">
        <f>'Plumbing - fitted rates'!A19</f>
        <v>36770</v>
      </c>
      <c r="B11">
        <f>'Plumbing - Aggregate rates BC'!O11</f>
        <v>3.9468698690691702E-2</v>
      </c>
      <c r="C11" t="e">
        <f>'Plumbing - fitted rates'!AB19</f>
        <v>#N/A</v>
      </c>
      <c r="D11" t="e">
        <f>'Plumbing - Aggregate rates BC'!P11</f>
        <v>#N/A</v>
      </c>
      <c r="E11" t="e">
        <f t="shared" si="0"/>
        <v>#N/A</v>
      </c>
      <c r="F11" t="e">
        <f t="shared" si="1"/>
        <v>#N/A</v>
      </c>
      <c r="G11" t="e">
        <f t="shared" si="2"/>
        <v>#N/A</v>
      </c>
      <c r="I11">
        <f>GetUSSBC(K11)</f>
        <v>6.7367424871772524E-2</v>
      </c>
      <c r="J11" t="e">
        <f>IF(GetUSSBC(K11,TRUE)=-1,NA(),GetUSSBC(K11,TRUE))</f>
        <v>#VALUE!</v>
      </c>
      <c r="K11" s="11">
        <f t="shared" si="5"/>
        <v>2.2000000000000006E-2</v>
      </c>
      <c r="L11" s="11">
        <f t="shared" si="6"/>
        <v>0.9449388565356055</v>
      </c>
      <c r="M11">
        <f t="shared" si="3"/>
        <v>5.1371175676786104E-2</v>
      </c>
      <c r="N11" t="e">
        <f t="shared" si="4"/>
        <v>#VALUE!</v>
      </c>
      <c r="P11" t="s">
        <v>539</v>
      </c>
      <c r="Q11">
        <f>'Plumbing - JC estimate'!G2</f>
        <v>1.1661104206302393</v>
      </c>
    </row>
    <row r="12" spans="1:20" x14ac:dyDescent="0.25">
      <c r="A12" s="7">
        <f>'Plumbing - fitted rates'!A20</f>
        <v>36800</v>
      </c>
      <c r="B12">
        <f>'Plumbing - Aggregate rates BC'!O12</f>
        <v>3.8801867874521459E-2</v>
      </c>
      <c r="C12" t="e">
        <f>'Plumbing - fitted rates'!AB20</f>
        <v>#N/A</v>
      </c>
      <c r="D12" t="e">
        <f>'Plumbing - Aggregate rates BC'!P12</f>
        <v>#N/A</v>
      </c>
      <c r="E12" t="e">
        <f t="shared" si="0"/>
        <v>#N/A</v>
      </c>
      <c r="F12" t="e">
        <f t="shared" si="1"/>
        <v>#N/A</v>
      </c>
      <c r="G12" t="e">
        <f t="shared" si="2"/>
        <v>#N/A</v>
      </c>
      <c r="I12">
        <f>GetUSSBC(K12)</f>
        <v>6.4339837301522484E-2</v>
      </c>
      <c r="J12" t="e">
        <f>IF(GetUSSBC(K12,TRUE)=-1,NA(),GetUSSBC(K12,TRUE))</f>
        <v>#VALUE!</v>
      </c>
      <c r="K12" s="11">
        <f t="shared" si="5"/>
        <v>2.3000000000000007E-2</v>
      </c>
      <c r="L12" s="11">
        <f t="shared" si="6"/>
        <v>0.9449388565356055</v>
      </c>
      <c r="M12">
        <f t="shared" si="3"/>
        <v>4.7840674261746957E-2</v>
      </c>
      <c r="N12" t="e">
        <f t="shared" si="4"/>
        <v>#VALUE!</v>
      </c>
    </row>
    <row r="13" spans="1:20" x14ac:dyDescent="0.25">
      <c r="A13" s="7">
        <f>'Plumbing - fitted rates'!A21</f>
        <v>36831</v>
      </c>
      <c r="B13">
        <f>'Plumbing - Aggregate rates BC'!O13</f>
        <v>3.944432397646911E-2</v>
      </c>
      <c r="C13" t="e">
        <f>'Plumbing - fitted rates'!AB21</f>
        <v>#N/A</v>
      </c>
      <c r="D13" t="e">
        <f>'Plumbing - Aggregate rates BC'!P13</f>
        <v>#N/A</v>
      </c>
      <c r="E13" t="e">
        <f t="shared" si="0"/>
        <v>#N/A</v>
      </c>
      <c r="F13" t="e">
        <f t="shared" si="1"/>
        <v>#N/A</v>
      </c>
      <c r="G13" t="e">
        <f t="shared" si="2"/>
        <v>#N/A</v>
      </c>
      <c r="I13">
        <f>GetUSSBC(K13)</f>
        <v>6.159138744696975E-2</v>
      </c>
      <c r="J13" t="e">
        <f>IF(GetUSSBC(K13,TRUE)=-1,NA(),GetUSSBC(K13,TRUE))</f>
        <v>#VALUE!</v>
      </c>
      <c r="K13" s="11">
        <f t="shared" si="5"/>
        <v>2.4000000000000007E-2</v>
      </c>
      <c r="L13" s="11">
        <f t="shared" si="6"/>
        <v>0.9449388565356055</v>
      </c>
      <c r="M13">
        <f t="shared" si="3"/>
        <v>4.4635678245773344E-2</v>
      </c>
      <c r="N13" t="e">
        <f t="shared" si="4"/>
        <v>#VALUE!</v>
      </c>
      <c r="P13" t="s">
        <v>540</v>
      </c>
      <c r="Q13" t="s">
        <v>541</v>
      </c>
    </row>
    <row r="14" spans="1:20" x14ac:dyDescent="0.25">
      <c r="A14" s="7">
        <f>'Plumbing - fitted rates'!A22</f>
        <v>36861</v>
      </c>
      <c r="B14">
        <f>'Plumbing - Aggregate rates BC'!O14</f>
        <v>3.9330392047358428E-2</v>
      </c>
      <c r="C14">
        <f>'Plumbing - fitted rates'!AB22</f>
        <v>3.9507758598774659E-2</v>
      </c>
      <c r="D14">
        <f>'Plumbing - Aggregate rates BC'!P14</f>
        <v>3.7705561043639958E-2</v>
      </c>
      <c r="E14">
        <f t="shared" si="0"/>
        <v>3.7705561043639958E-2</v>
      </c>
      <c r="F14" t="e">
        <f t="shared" si="1"/>
        <v>#N/A</v>
      </c>
      <c r="G14" t="e">
        <f t="shared" si="2"/>
        <v>#N/A</v>
      </c>
      <c r="I14">
        <f>GetUSSBC(K14)</f>
        <v>5.9084939341992146E-2</v>
      </c>
      <c r="J14" t="e">
        <f>IF(GetUSSBC(K14,TRUE)=-1,NA(),GetUSSBC(K14,TRUE))</f>
        <v>#VALUE!</v>
      </c>
      <c r="K14" s="11">
        <f t="shared" si="5"/>
        <v>2.5000000000000008E-2</v>
      </c>
      <c r="L14" s="11">
        <f t="shared" si="6"/>
        <v>0.9449388565356055</v>
      </c>
      <c r="M14">
        <f t="shared" si="3"/>
        <v>4.1712882991790046E-2</v>
      </c>
      <c r="N14" t="e">
        <f t="shared" si="4"/>
        <v>#VALUE!</v>
      </c>
      <c r="P14">
        <f>0.02</f>
        <v>0.02</v>
      </c>
      <c r="Q14">
        <f>($Q$10+$Q$11*100*P14)/100</f>
        <v>-3.864472064607809E-3</v>
      </c>
    </row>
    <row r="15" spans="1:20" x14ac:dyDescent="0.25">
      <c r="A15" s="7">
        <f>'Plumbing - fitted rates'!A23</f>
        <v>36892</v>
      </c>
      <c r="B15">
        <f>'Plumbing - Aggregate rates BC'!O15</f>
        <v>4.1884270623987314E-2</v>
      </c>
      <c r="C15">
        <f>'Plumbing - fitted rates'!AB23</f>
        <v>3.9538459721952662E-2</v>
      </c>
      <c r="D15">
        <f>'Plumbing - Aggregate rates BC'!P15</f>
        <v>3.7674715950367595E-2</v>
      </c>
      <c r="E15">
        <f t="shared" si="0"/>
        <v>3.7674715950367595E-2</v>
      </c>
      <c r="F15" t="e">
        <f t="shared" si="1"/>
        <v>#N/A</v>
      </c>
      <c r="G15" t="e">
        <f t="shared" si="2"/>
        <v>#N/A</v>
      </c>
      <c r="I15">
        <f>GetUSSBC(K15)</f>
        <v>5.67896339483559E-2</v>
      </c>
      <c r="J15" t="e">
        <f>IF(GetUSSBC(K15,TRUE)=-1,NA(),GetUSSBC(K15,TRUE))</f>
        <v>#VALUE!</v>
      </c>
      <c r="K15" s="11">
        <f t="shared" si="5"/>
        <v>2.6000000000000009E-2</v>
      </c>
      <c r="L15" s="11">
        <f t="shared" si="6"/>
        <v>0.9449388565356055</v>
      </c>
      <c r="M15">
        <f t="shared" si="3"/>
        <v>3.9036303453742024E-2</v>
      </c>
      <c r="N15" t="e">
        <f t="shared" si="4"/>
        <v>#VALUE!</v>
      </c>
      <c r="P15">
        <v>0.14000000000000001</v>
      </c>
      <c r="Q15">
        <f>($Q$10+$Q$11*100*P15)/100</f>
        <v>0.13606877841102094</v>
      </c>
    </row>
    <row r="16" spans="1:20" x14ac:dyDescent="0.25">
      <c r="A16" s="7">
        <f>'Plumbing - fitted rates'!A24</f>
        <v>36923</v>
      </c>
      <c r="B16">
        <f>'Plumbing - Aggregate rates BC'!O16</f>
        <v>4.2372704434903027E-2</v>
      </c>
      <c r="C16">
        <f>'Plumbing - fitted rates'!AB24</f>
        <v>4.3291663285344839E-2</v>
      </c>
      <c r="D16">
        <f>'Plumbing - Aggregate rates BC'!P16</f>
        <v>3.4263395296981004E-2</v>
      </c>
      <c r="E16">
        <f t="shared" si="0"/>
        <v>3.4263395296981004E-2</v>
      </c>
      <c r="F16" t="e">
        <f t="shared" si="1"/>
        <v>#N/A</v>
      </c>
      <c r="G16" t="e">
        <f t="shared" si="2"/>
        <v>#N/A</v>
      </c>
      <c r="I16">
        <f>GetUSSBC(K16)</f>
        <v>5.4679624605923891E-2</v>
      </c>
      <c r="J16" t="e">
        <f>IF(GetUSSBC(K16,TRUE)=-1,NA(),GetUSSBC(K16,TRUE))</f>
        <v>#VALUE!</v>
      </c>
      <c r="K16" s="11">
        <f t="shared" si="5"/>
        <v>2.700000000000001E-2</v>
      </c>
      <c r="L16" s="11">
        <f t="shared" si="6"/>
        <v>0.9449388565356055</v>
      </c>
      <c r="M16">
        <f t="shared" si="3"/>
        <v>3.6575799571904891E-2</v>
      </c>
      <c r="N16" t="e">
        <f t="shared" si="4"/>
        <v>#VALUE!</v>
      </c>
    </row>
    <row r="17" spans="1:18" x14ac:dyDescent="0.25">
      <c r="A17" s="7">
        <f>'Plumbing - fitted rates'!A25</f>
        <v>36951</v>
      </c>
      <c r="B17">
        <f>'Plumbing - Aggregate rates BC'!O17</f>
        <v>4.2668352741724799E-2</v>
      </c>
      <c r="C17">
        <f>'Plumbing - fitted rates'!AB25</f>
        <v>4.2677225414663553E-2</v>
      </c>
      <c r="D17">
        <f>'Plumbing - Aggregate rates BC'!P17</f>
        <v>3.4776907667091607E-2</v>
      </c>
      <c r="E17">
        <f t="shared" si="0"/>
        <v>3.4776907667091607E-2</v>
      </c>
      <c r="F17" t="e">
        <f t="shared" si="1"/>
        <v>#N/A</v>
      </c>
      <c r="G17" t="e">
        <f t="shared" si="2"/>
        <v>#N/A</v>
      </c>
      <c r="I17">
        <f>GetUSSBC(K17)</f>
        <v>5.2733103614300475E-2</v>
      </c>
      <c r="J17" t="e">
        <f>IF(GetUSSBC(K17,TRUE)=-1,NA(),GetUSSBC(K17,TRUE))</f>
        <v>#VALUE!</v>
      </c>
      <c r="K17" s="11">
        <f t="shared" si="5"/>
        <v>2.8000000000000011E-2</v>
      </c>
      <c r="L17" s="11">
        <f t="shared" si="6"/>
        <v>0.9449388565356055</v>
      </c>
      <c r="M17">
        <f t="shared" si="3"/>
        <v>3.4305941159597328E-2</v>
      </c>
      <c r="N17" t="e">
        <f t="shared" si="4"/>
        <v>#VALUE!</v>
      </c>
      <c r="P17">
        <v>5.5E-2</v>
      </c>
      <c r="Q17">
        <f>($Q$10+$Q$11*100*P17)/100</f>
        <v>3.6949392657450564E-2</v>
      </c>
    </row>
    <row r="18" spans="1:18" x14ac:dyDescent="0.25">
      <c r="A18" s="7">
        <f>'Plumbing - fitted rates'!A26</f>
        <v>36982</v>
      </c>
      <c r="B18">
        <f>'Plumbing - Aggregate rates BC'!O18</f>
        <v>4.3679041582503311E-2</v>
      </c>
      <c r="C18">
        <f>'Plumbing - fitted rates'!AB26</f>
        <v>4.3620272111147634E-2</v>
      </c>
      <c r="D18">
        <f>'Plumbing - Aggregate rates BC'!P18</f>
        <v>3.3995265649658074E-2</v>
      </c>
      <c r="E18">
        <f t="shared" si="0"/>
        <v>3.3995265649658074E-2</v>
      </c>
      <c r="F18" t="e">
        <f t="shared" si="1"/>
        <v>#N/A</v>
      </c>
      <c r="G18" t="e">
        <f t="shared" si="2"/>
        <v>#N/A</v>
      </c>
      <c r="I18">
        <f>GetUSSBC(K18)</f>
        <v>5.093154685571788E-2</v>
      </c>
      <c r="J18" t="e">
        <f>IF(GetUSSBC(K18,TRUE)=-1,NA(),GetUSSBC(K18,TRUE))</f>
        <v>#VALUE!</v>
      </c>
      <c r="K18" s="11">
        <f t="shared" si="5"/>
        <v>2.9000000000000012E-2</v>
      </c>
      <c r="L18" s="11">
        <f t="shared" si="6"/>
        <v>0.9449388565356055</v>
      </c>
      <c r="M18">
        <f t="shared" si="3"/>
        <v>3.2205127050057326E-2</v>
      </c>
      <c r="N18" t="e">
        <f t="shared" si="4"/>
        <v>#VALUE!</v>
      </c>
    </row>
    <row r="19" spans="1:18" x14ac:dyDescent="0.25">
      <c r="A19" s="7">
        <f>'Plumbing - fitted rates'!A27</f>
        <v>37012</v>
      </c>
      <c r="B19">
        <f>'Plumbing - Aggregate rates BC'!O19</f>
        <v>4.3441856570702909E-2</v>
      </c>
      <c r="C19">
        <f>'Plumbing - fitted rates'!AB27</f>
        <v>4.5442833583801967E-2</v>
      </c>
      <c r="D19">
        <f>'Plumbing - Aggregate rates BC'!P19</f>
        <v>3.2585067373213199E-2</v>
      </c>
      <c r="E19">
        <f t="shared" si="0"/>
        <v>3.2585067373213199E-2</v>
      </c>
      <c r="F19" t="e">
        <f t="shared" si="1"/>
        <v>#N/A</v>
      </c>
      <c r="G19" t="e">
        <f t="shared" si="2"/>
        <v>#N/A</v>
      </c>
      <c r="I19">
        <f>GetUSSBC(K19)</f>
        <v>4.9259120803326353E-2</v>
      </c>
      <c r="J19" t="e">
        <f>IF(GetUSSBC(K19,TRUE)=-1,NA(),GetUSSBC(K19,TRUE))</f>
        <v>#VALUE!</v>
      </c>
      <c r="K19" s="11">
        <f t="shared" si="5"/>
        <v>3.0000000000000013E-2</v>
      </c>
      <c r="L19" s="11">
        <f t="shared" si="6"/>
        <v>0.9449388565356055</v>
      </c>
      <c r="M19">
        <f t="shared" si="3"/>
        <v>3.0254893602630069E-2</v>
      </c>
      <c r="N19" t="e">
        <f t="shared" si="4"/>
        <v>#VALUE!</v>
      </c>
      <c r="P19" t="s">
        <v>542</v>
      </c>
    </row>
    <row r="20" spans="1:18" x14ac:dyDescent="0.25">
      <c r="A20" s="7">
        <f>'Plumbing - fitted rates'!A28</f>
        <v>37043</v>
      </c>
      <c r="B20">
        <f>'Plumbing - Aggregate rates BC'!O20</f>
        <v>4.5229741135765958E-2</v>
      </c>
      <c r="C20">
        <f>'Plumbing - fitted rates'!AB28</f>
        <v>4.6532017085701219E-2</v>
      </c>
      <c r="D20">
        <f>'Plumbing - Aggregate rates BC'!P20</f>
        <v>3.1799917878930078E-2</v>
      </c>
      <c r="E20">
        <f t="shared" si="0"/>
        <v>3.1799917878930078E-2</v>
      </c>
      <c r="F20" t="e">
        <f t="shared" si="1"/>
        <v>#N/A</v>
      </c>
      <c r="G20" t="e">
        <f t="shared" si="2"/>
        <v>#N/A</v>
      </c>
      <c r="I20">
        <f>GetUSSBC(K20)</f>
        <v>4.7702213469892729E-2</v>
      </c>
      <c r="J20" t="e">
        <f>IF(GetUSSBC(K20,TRUE)=-1,NA(),GetUSSBC(K20,TRUE))</f>
        <v>#VALUE!</v>
      </c>
      <c r="K20" s="11">
        <f t="shared" si="5"/>
        <v>3.1000000000000014E-2</v>
      </c>
      <c r="L20" s="11">
        <f t="shared" si="6"/>
        <v>0.9449388565356055</v>
      </c>
      <c r="M20">
        <f t="shared" si="3"/>
        <v>2.8439367737157481E-2</v>
      </c>
      <c r="N20" t="e">
        <f t="shared" si="4"/>
        <v>#VALUE!</v>
      </c>
      <c r="P20" t="s">
        <v>540</v>
      </c>
      <c r="Q20" t="s">
        <v>543</v>
      </c>
    </row>
    <row r="21" spans="1:18" x14ac:dyDescent="0.25">
      <c r="A21" s="7">
        <f>'Plumbing - fitted rates'!A29</f>
        <v>37073</v>
      </c>
      <c r="B21">
        <f>'Plumbing - Aggregate rates BC'!O21</f>
        <v>4.5825385996909239E-2</v>
      </c>
      <c r="C21">
        <f>'Plumbing - fitted rates'!AB29</f>
        <v>4.7589263524860134E-2</v>
      </c>
      <c r="D21">
        <f>'Plumbing - Aggregate rates BC'!P21</f>
        <v>3.1075334366484762E-2</v>
      </c>
      <c r="E21">
        <f t="shared" si="0"/>
        <v>3.1075334366484762E-2</v>
      </c>
      <c r="F21" t="e">
        <f t="shared" si="1"/>
        <v>#N/A</v>
      </c>
      <c r="G21" t="e">
        <f t="shared" si="2"/>
        <v>#N/A</v>
      </c>
      <c r="I21">
        <f>GetUSSBC(K21)</f>
        <v>4.6249058675020924E-2</v>
      </c>
      <c r="J21" t="e">
        <f>IF(GetUSSBC(K21,TRUE)=-1,NA(),GetUSSBC(K21,TRUE))</f>
        <v>#VALUE!</v>
      </c>
      <c r="K21" s="11">
        <f t="shared" si="5"/>
        <v>3.2000000000000015E-2</v>
      </c>
      <c r="L21" s="11">
        <f t="shared" si="6"/>
        <v>0.9449388565356055</v>
      </c>
      <c r="M21">
        <f t="shared" si="3"/>
        <v>2.6744828788068671E-2</v>
      </c>
      <c r="N21" t="e">
        <f t="shared" si="4"/>
        <v>#VALUE!</v>
      </c>
      <c r="P21">
        <f>INDEX(B3:B194,COUNT(D3:D194)+11,1)</f>
        <v>8.2164677373617587E-2</v>
      </c>
      <c r="Q21">
        <f>INDEX(D3:D194,COUNT(D3:D194)+11,1)</f>
        <v>2.7491157814737949E-2</v>
      </c>
      <c r="R21" t="str">
        <f>TEXT(INDEX(A3:A194,COUNT(D3:D194)+11,1),"mmm-yy")</f>
        <v>Jun-12</v>
      </c>
    </row>
    <row r="22" spans="1:18" x14ac:dyDescent="0.25">
      <c r="A22" s="7">
        <f>'Plumbing - fitted rates'!A30</f>
        <v>37104</v>
      </c>
      <c r="B22">
        <f>'Plumbing - Aggregate rates BC'!O22</f>
        <v>4.9147491328350189E-2</v>
      </c>
      <c r="C22">
        <f>'Plumbing - fitted rates'!AB30</f>
        <v>4.8537349756807097E-2</v>
      </c>
      <c r="D22">
        <f>'Plumbing - Aggregate rates BC'!P22</f>
        <v>3.0454873221197006E-2</v>
      </c>
      <c r="E22">
        <f t="shared" si="0"/>
        <v>3.0454873221197006E-2</v>
      </c>
      <c r="F22" t="e">
        <f t="shared" si="1"/>
        <v>#N/A</v>
      </c>
      <c r="G22" t="e">
        <f t="shared" si="2"/>
        <v>#N/A</v>
      </c>
      <c r="I22">
        <f>GetUSSBC(K22)</f>
        <v>4.4889435414224868E-2</v>
      </c>
      <c r="J22" t="e">
        <f>IF(GetUSSBC(K22,TRUE)=-1,NA(),GetUSSBC(K22,TRUE))</f>
        <v>#VALUE!</v>
      </c>
      <c r="K22" s="11">
        <f t="shared" si="5"/>
        <v>3.3000000000000015E-2</v>
      </c>
      <c r="L22" s="11">
        <f t="shared" si="6"/>
        <v>0.9449388565356055</v>
      </c>
      <c r="M22">
        <f t="shared" si="3"/>
        <v>2.5159357935523124E-2</v>
      </c>
      <c r="N22" t="e">
        <f t="shared" si="4"/>
        <v>#VALUE!</v>
      </c>
    </row>
    <row r="23" spans="1:18" x14ac:dyDescent="0.25">
      <c r="A23" s="7">
        <f>'Plumbing - fitted rates'!A31</f>
        <v>37135</v>
      </c>
      <c r="B23">
        <f>'Plumbing - Aggregate rates BC'!O23</f>
        <v>4.9601355668527934E-2</v>
      </c>
      <c r="C23">
        <f>'Plumbing - fitted rates'!AB31</f>
        <v>4.9983274880796666E-2</v>
      </c>
      <c r="D23">
        <f>'Plumbing - Aggregate rates BC'!P23</f>
        <v>2.9558031432155241E-2</v>
      </c>
      <c r="E23">
        <f t="shared" si="0"/>
        <v>2.9558031432155241E-2</v>
      </c>
      <c r="F23" t="e">
        <f t="shared" si="1"/>
        <v>#N/A</v>
      </c>
      <c r="G23" t="e">
        <f t="shared" si="2"/>
        <v>#N/A</v>
      </c>
      <c r="I23">
        <f>GetUSSBC(K23)</f>
        <v>4.3614422436803579E-2</v>
      </c>
      <c r="J23" t="e">
        <f>IF(GetUSSBC(K23,TRUE)=-1,NA(),GetUSSBC(K23,TRUE))</f>
        <v>#VALUE!</v>
      </c>
      <c r="K23" s="11">
        <f t="shared" si="5"/>
        <v>3.4000000000000016E-2</v>
      </c>
      <c r="L23" s="11">
        <f t="shared" si="6"/>
        <v>0.9449388565356055</v>
      </c>
      <c r="M23">
        <f t="shared" si="3"/>
        <v>2.3672552016113374E-2</v>
      </c>
      <c r="N23" t="e">
        <f t="shared" si="4"/>
        <v>#VALUE!</v>
      </c>
    </row>
    <row r="24" spans="1:18" x14ac:dyDescent="0.25">
      <c r="A24" s="7">
        <f>'Plumbing - fitted rates'!A32</f>
        <v>37165</v>
      </c>
      <c r="B24">
        <f>'Plumbing - Aggregate rates BC'!O24</f>
        <v>5.3398664686367864E-2</v>
      </c>
      <c r="C24">
        <f>'Plumbing - fitted rates'!AB32</f>
        <v>5.5534576494246715E-2</v>
      </c>
      <c r="D24">
        <f>'Plumbing - Aggregate rates BC'!P24</f>
        <v>2.658485190241586E-2</v>
      </c>
      <c r="E24">
        <f t="shared" si="0"/>
        <v>2.658485190241586E-2</v>
      </c>
      <c r="F24" t="e">
        <f t="shared" si="1"/>
        <v>#N/A</v>
      </c>
      <c r="G24" t="e">
        <f t="shared" si="2"/>
        <v>#N/A</v>
      </c>
      <c r="I24">
        <f>GetUSSBC(K24)</f>
        <v>4.2416198644787073E-2</v>
      </c>
      <c r="J24" t="e">
        <f>IF(GetUSSBC(K24,TRUE)=-1,NA(),GetUSSBC(K24,TRUE))</f>
        <v>#VALUE!</v>
      </c>
      <c r="K24" s="11">
        <f t="shared" si="5"/>
        <v>3.5000000000000017E-2</v>
      </c>
      <c r="L24" s="11">
        <f t="shared" si="6"/>
        <v>0.9449388565356055</v>
      </c>
      <c r="M24">
        <f t="shared" si="3"/>
        <v>2.2275290765995846E-2</v>
      </c>
      <c r="N24" t="e">
        <f t="shared" si="4"/>
        <v>#VALUE!</v>
      </c>
    </row>
    <row r="25" spans="1:18" x14ac:dyDescent="0.25">
      <c r="A25" s="7">
        <f>'Plumbing - fitted rates'!A33</f>
        <v>37196</v>
      </c>
      <c r="B25">
        <f>'Plumbing - Aggregate rates BC'!O25</f>
        <v>5.5483531034865259E-2</v>
      </c>
      <c r="C25">
        <f>'Plumbing - fitted rates'!AB33</f>
        <v>5.610104987397789E-2</v>
      </c>
      <c r="D25">
        <f>'Plumbing - Aggregate rates BC'!P25</f>
        <v>2.6317355470260942E-2</v>
      </c>
      <c r="E25">
        <f t="shared" si="0"/>
        <v>2.6317355470260942E-2</v>
      </c>
      <c r="F25" t="e">
        <f t="shared" si="1"/>
        <v>#N/A</v>
      </c>
      <c r="G25" t="e">
        <f t="shared" si="2"/>
        <v>#N/A</v>
      </c>
      <c r="I25">
        <f>GetUSSBC(K25)</f>
        <v>4.1287879478186365E-2</v>
      </c>
      <c r="J25" t="e">
        <f>IF(GetUSSBC(K25,TRUE)=-1,NA(),GetUSSBC(K25,TRUE))</f>
        <v>#VALUE!</v>
      </c>
      <c r="K25" s="11">
        <f t="shared" si="5"/>
        <v>3.6000000000000018E-2</v>
      </c>
      <c r="L25" s="11">
        <f t="shared" si="6"/>
        <v>0.9449388565356055</v>
      </c>
      <c r="M25">
        <f t="shared" si="3"/>
        <v>2.0959546028025931E-2</v>
      </c>
      <c r="N25" t="e">
        <f t="shared" si="4"/>
        <v>#VALUE!</v>
      </c>
    </row>
    <row r="26" spans="1:18" x14ac:dyDescent="0.25">
      <c r="A26" s="7">
        <f>'Plumbing - fitted rates'!A34</f>
        <v>37226</v>
      </c>
      <c r="B26">
        <f>'Plumbing - Aggregate rates BC'!O26</f>
        <v>5.7226014344617306E-2</v>
      </c>
      <c r="C26">
        <f>'Plumbing - fitted rates'!AB34</f>
        <v>5.5703390706330527E-2</v>
      </c>
      <c r="D26">
        <f>'Plumbing - Aggregate rates BC'!P26</f>
        <v>2.6504516715197463E-2</v>
      </c>
      <c r="E26">
        <f t="shared" si="0"/>
        <v>2.6504516715197463E-2</v>
      </c>
      <c r="F26" t="e">
        <f t="shared" si="1"/>
        <v>#N/A</v>
      </c>
      <c r="G26" t="e">
        <f t="shared" si="2"/>
        <v>#N/A</v>
      </c>
      <c r="I26">
        <f>GetUSSBC(K26)</f>
        <v>4.0223380569368597E-2</v>
      </c>
      <c r="J26" t="e">
        <f>IF(GetUSSBC(K26,TRUE)=-1,NA(),GetUSSBC(K26,TRUE))</f>
        <v>#VALUE!</v>
      </c>
      <c r="K26" s="11">
        <f t="shared" si="5"/>
        <v>3.7000000000000019E-2</v>
      </c>
      <c r="L26" s="11">
        <f t="shared" si="6"/>
        <v>0.9449388565356055</v>
      </c>
      <c r="M26">
        <f t="shared" si="3"/>
        <v>1.9718222757704018E-2</v>
      </c>
      <c r="N26" t="e">
        <f t="shared" si="4"/>
        <v>#VALUE!</v>
      </c>
    </row>
    <row r="27" spans="1:18" x14ac:dyDescent="0.25">
      <c r="A27" s="7">
        <f>'Plumbing - fitted rates'!A35</f>
        <v>37257</v>
      </c>
      <c r="B27">
        <f>'Plumbing - Aggregate rates BC'!O27</f>
        <v>5.6865647783268351E-2</v>
      </c>
      <c r="C27">
        <f>'Plumbing - fitted rates'!AB35</f>
        <v>5.5452025141566982E-2</v>
      </c>
      <c r="D27">
        <f>'Plumbing - Aggregate rates BC'!P27</f>
        <v>2.6624330105915937E-2</v>
      </c>
      <c r="E27">
        <f t="shared" si="0"/>
        <v>2.6624330105915937E-2</v>
      </c>
      <c r="F27" t="e">
        <f t="shared" si="1"/>
        <v>#N/A</v>
      </c>
      <c r="G27" t="e">
        <f t="shared" si="2"/>
        <v>#N/A</v>
      </c>
      <c r="I27">
        <f>GetUSSBC(K27)</f>
        <v>3.9217305425554502E-2</v>
      </c>
      <c r="J27" t="e">
        <f>IF(GetUSSBC(K27,TRUE)=-1,NA(),GetUSSBC(K27,TRUE))</f>
        <v>#VALUE!</v>
      </c>
      <c r="K27" s="11">
        <f t="shared" si="5"/>
        <v>3.800000000000002E-2</v>
      </c>
      <c r="L27" s="11">
        <f t="shared" si="6"/>
        <v>0.9449388565356055</v>
      </c>
      <c r="M27">
        <f t="shared" si="3"/>
        <v>1.854502804856533E-2</v>
      </c>
      <c r="N27" t="e">
        <f t="shared" si="4"/>
        <v>#VALUE!</v>
      </c>
    </row>
    <row r="28" spans="1:18" x14ac:dyDescent="0.25">
      <c r="A28" s="7">
        <f>'Plumbing - fitted rates'!A36</f>
        <v>37288</v>
      </c>
      <c r="B28">
        <f>'Plumbing - Aggregate rates BC'!O28</f>
        <v>5.6791079341596787E-2</v>
      </c>
      <c r="C28">
        <f>'Plumbing - fitted rates'!AB36</f>
        <v>5.8647525478154411E-2</v>
      </c>
      <c r="D28">
        <f>'Plumbing - Aggregate rates BC'!P28</f>
        <v>2.5184022717931472E-2</v>
      </c>
      <c r="E28">
        <f t="shared" si="0"/>
        <v>2.5184022717931472E-2</v>
      </c>
      <c r="F28" t="e">
        <f t="shared" si="1"/>
        <v>#N/A</v>
      </c>
      <c r="G28" t="e">
        <f t="shared" si="2"/>
        <v>#N/A</v>
      </c>
      <c r="I28">
        <f>GetUSSBC(K28)</f>
        <v>3.8264850545674564E-2</v>
      </c>
      <c r="J28" t="e">
        <f>IF(GetUSSBC(K28,TRUE)=-1,NA(),GetUSSBC(K28,TRUE))</f>
        <v>#VALUE!</v>
      </c>
      <c r="K28" s="11">
        <f t="shared" si="5"/>
        <v>3.9000000000000021E-2</v>
      </c>
      <c r="L28" s="11">
        <f t="shared" si="6"/>
        <v>0.9449388565356055</v>
      </c>
      <c r="M28">
        <f t="shared" si="3"/>
        <v>1.7434360487957212E-2</v>
      </c>
      <c r="N28" t="e">
        <f t="shared" si="4"/>
        <v>#VALUE!</v>
      </c>
    </row>
    <row r="29" spans="1:18" x14ac:dyDescent="0.25">
      <c r="A29" s="7">
        <f>'Plumbing - fitted rates'!A37</f>
        <v>37316</v>
      </c>
      <c r="B29">
        <f>'Plumbing - Aggregate rates BC'!O29</f>
        <v>5.7474685252732194E-2</v>
      </c>
      <c r="C29">
        <f>'Plumbing - fitted rates'!AB37</f>
        <v>5.5563748311251396E-2</v>
      </c>
      <c r="D29">
        <f>'Plumbing - Aggregate rates BC'!P29</f>
        <v>2.6570931699270793E-2</v>
      </c>
      <c r="E29">
        <f t="shared" si="0"/>
        <v>2.6570931699270793E-2</v>
      </c>
      <c r="F29" t="e">
        <f t="shared" si="1"/>
        <v>#N/A</v>
      </c>
      <c r="G29" t="e">
        <f t="shared" si="2"/>
        <v>#N/A</v>
      </c>
      <c r="I29">
        <f>GetUSSBC(K29)</f>
        <v>3.7361726965755224E-2</v>
      </c>
      <c r="J29" t="e">
        <f>IF(GetUSSBC(K29,TRUE)=-1,NA(),GetUSSBC(K29,TRUE))</f>
        <v>#VALUE!</v>
      </c>
      <c r="K29" s="11">
        <f t="shared" si="5"/>
        <v>4.0000000000000022E-2</v>
      </c>
      <c r="L29" s="11">
        <f t="shared" si="6"/>
        <v>0.9449388565356055</v>
      </c>
      <c r="M29">
        <f t="shared" si="3"/>
        <v>1.6381218670296384E-2</v>
      </c>
      <c r="N29" t="e">
        <f t="shared" si="4"/>
        <v>#VALUE!</v>
      </c>
    </row>
    <row r="30" spans="1:18" x14ac:dyDescent="0.25">
      <c r="A30" s="7">
        <f>'Plumbing - fitted rates'!A38</f>
        <v>37347</v>
      </c>
      <c r="B30">
        <f>'Plumbing - Aggregate rates BC'!O30</f>
        <v>5.9416134047331148E-2</v>
      </c>
      <c r="C30">
        <f>'Plumbing - fitted rates'!AB38</f>
        <v>5.8548174779862155E-2</v>
      </c>
      <c r="D30">
        <f>'Plumbing - Aggregate rates BC'!P30</f>
        <v>2.522623588362875E-2</v>
      </c>
      <c r="E30">
        <f t="shared" si="0"/>
        <v>2.522623588362875E-2</v>
      </c>
      <c r="F30" t="e">
        <f t="shared" si="1"/>
        <v>#N/A</v>
      </c>
      <c r="G30" t="e">
        <f t="shared" si="2"/>
        <v>#N/A</v>
      </c>
      <c r="I30">
        <f>GetUSSBC(K30)</f>
        <v>3.6504092644900066E-2</v>
      </c>
      <c r="J30" t="e">
        <f>IF(GetUSSBC(K30,TRUE)=-1,NA(),GetUSSBC(K30,TRUE))</f>
        <v>#VALUE!</v>
      </c>
      <c r="K30" s="11">
        <f t="shared" si="5"/>
        <v>4.1000000000000023E-2</v>
      </c>
      <c r="L30" s="11">
        <f t="shared" si="6"/>
        <v>0.9449388565356055</v>
      </c>
      <c r="M30">
        <f t="shared" si="3"/>
        <v>1.5381122351657048E-2</v>
      </c>
      <c r="N30" t="e">
        <f t="shared" si="4"/>
        <v>#VALUE!</v>
      </c>
    </row>
    <row r="31" spans="1:18" x14ac:dyDescent="0.25">
      <c r="A31" s="7">
        <f>'Plumbing - fitted rates'!A39</f>
        <v>37377</v>
      </c>
      <c r="B31">
        <f>'Plumbing - Aggregate rates BC'!O31</f>
        <v>5.7948916088258424E-2</v>
      </c>
      <c r="C31">
        <f>'Plumbing - fitted rates'!AB39</f>
        <v>5.6741369608789671E-2</v>
      </c>
      <c r="D31">
        <f>'Plumbing - Aggregate rates BC'!P31</f>
        <v>2.6021971452058888E-2</v>
      </c>
      <c r="E31">
        <f t="shared" si="0"/>
        <v>2.6021971452058888E-2</v>
      </c>
      <c r="F31" t="e">
        <f t="shared" si="1"/>
        <v>#N/A</v>
      </c>
      <c r="G31" t="e">
        <f t="shared" si="2"/>
        <v>#N/A</v>
      </c>
      <c r="I31">
        <f>GetUSSBC(K31)</f>
        <v>3.5688496027141803E-2</v>
      </c>
      <c r="J31" t="e">
        <f>IF(GetUSSBC(K31,TRUE)=-1,NA(),GetUSSBC(K31,TRUE))</f>
        <v>#VALUE!</v>
      </c>
      <c r="K31" s="11">
        <f t="shared" si="5"/>
        <v>4.2000000000000023E-2</v>
      </c>
      <c r="L31" s="11">
        <f t="shared" si="6"/>
        <v>0.9449388565356055</v>
      </c>
      <c r="M31">
        <f t="shared" si="3"/>
        <v>1.443004663665836E-2</v>
      </c>
      <c r="N31" t="e">
        <f t="shared" si="4"/>
        <v>#VALUE!</v>
      </c>
    </row>
    <row r="32" spans="1:18" x14ac:dyDescent="0.25">
      <c r="A32" s="7">
        <f>'Plumbing - fitted rates'!A40</f>
        <v>37408</v>
      </c>
      <c r="B32">
        <f>'Plumbing - Aggregate rates BC'!O32</f>
        <v>5.7959504999723771E-2</v>
      </c>
      <c r="C32">
        <f>'Plumbing - fitted rates'!AB40</f>
        <v>6.0741429273039091E-2</v>
      </c>
      <c r="D32">
        <f>'Plumbing - Aggregate rates BC'!P32</f>
        <v>2.4329097630700611E-2</v>
      </c>
      <c r="E32">
        <f t="shared" si="0"/>
        <v>2.4329097630700611E-2</v>
      </c>
      <c r="F32" t="e">
        <f t="shared" si="1"/>
        <v>#N/A</v>
      </c>
      <c r="G32" t="e">
        <f t="shared" si="2"/>
        <v>#N/A</v>
      </c>
      <c r="I32">
        <f>GetUSSBC(K32)</f>
        <v>3.4911827761679892E-2</v>
      </c>
      <c r="J32" t="e">
        <f>IF(GetUSSBC(K32,TRUE)=-1,NA(),GetUSSBC(K32,TRUE))</f>
        <v>#VALUE!</v>
      </c>
      <c r="K32" s="11">
        <f t="shared" si="5"/>
        <v>4.3000000000000024E-2</v>
      </c>
      <c r="L32" s="11">
        <f t="shared" si="6"/>
        <v>0.9449388565356055</v>
      </c>
      <c r="M32">
        <f t="shared" si="3"/>
        <v>1.3524365678930408E-2</v>
      </c>
      <c r="N32" t="e">
        <f t="shared" si="4"/>
        <v>#VALUE!</v>
      </c>
    </row>
    <row r="33" spans="1:14" x14ac:dyDescent="0.25">
      <c r="A33" s="7">
        <f>'Plumbing - fitted rates'!A41</f>
        <v>37438</v>
      </c>
      <c r="B33">
        <f>'Plumbing - Aggregate rates BC'!O33</f>
        <v>5.7940788519574869E-2</v>
      </c>
      <c r="C33">
        <f>'Plumbing - fitted rates'!AB41</f>
        <v>5.8012152407318343E-2</v>
      </c>
      <c r="D33">
        <f>'Plumbing - Aggregate rates BC'!P33</f>
        <v>2.5456694444860036E-2</v>
      </c>
      <c r="E33">
        <f t="shared" si="0"/>
        <v>2.5456694444860036E-2</v>
      </c>
      <c r="F33" t="e">
        <f t="shared" si="1"/>
        <v>#N/A</v>
      </c>
      <c r="G33" t="e">
        <f t="shared" si="2"/>
        <v>#N/A</v>
      </c>
      <c r="I33">
        <f>GetUSSBC(K33)</f>
        <v>3.4171279240399602E-2</v>
      </c>
      <c r="J33" t="e">
        <f>IF(GetUSSBC(K33,TRUE)=-1,NA(),GetUSSBC(K33,TRUE))</f>
        <v>#VALUE!</v>
      </c>
      <c r="K33" s="11">
        <f t="shared" si="5"/>
        <v>4.4000000000000025E-2</v>
      </c>
      <c r="L33" s="11">
        <f t="shared" si="6"/>
        <v>0.9449388565356055</v>
      </c>
      <c r="M33">
        <f t="shared" si="3"/>
        <v>1.2660804331283151E-2</v>
      </c>
      <c r="N33" t="e">
        <f t="shared" si="4"/>
        <v>#VALUE!</v>
      </c>
    </row>
    <row r="34" spans="1:14" x14ac:dyDescent="0.25">
      <c r="A34" s="7">
        <f>'Plumbing - fitted rates'!A42</f>
        <v>37469</v>
      </c>
      <c r="B34">
        <f>'Plumbing - Aggregate rates BC'!O34</f>
        <v>5.7265411112413712E-2</v>
      </c>
      <c r="C34">
        <f>'Plumbing - fitted rates'!AB42</f>
        <v>5.7806667704135173E-2</v>
      </c>
      <c r="D34">
        <f>'Plumbing - Aggregate rates BC'!P34</f>
        <v>2.5546271291676328E-2</v>
      </c>
      <c r="E34">
        <f t="shared" si="0"/>
        <v>2.5546271291676328E-2</v>
      </c>
      <c r="F34" t="e">
        <f t="shared" si="1"/>
        <v>#N/A</v>
      </c>
      <c r="G34" t="e">
        <f t="shared" si="2"/>
        <v>#N/A</v>
      </c>
      <c r="K34" s="11"/>
      <c r="L34" s="11"/>
    </row>
    <row r="35" spans="1:14" x14ac:dyDescent="0.25">
      <c r="A35" s="7">
        <f>'Plumbing - fitted rates'!A43</f>
        <v>37500</v>
      </c>
      <c r="B35">
        <f>'Plumbing - Aggregate rates BC'!O35</f>
        <v>5.6687254814397507E-2</v>
      </c>
      <c r="C35">
        <f>'Plumbing - fitted rates'!AB43</f>
        <v>5.9950612019747496E-2</v>
      </c>
      <c r="D35">
        <f>'Plumbing - Aggregate rates BC'!P35</f>
        <v>2.4644379358646881E-2</v>
      </c>
      <c r="E35">
        <f t="shared" ref="E35:E66" si="7">IF(A35&lt;DATE(2007,12,1),D35,NA())</f>
        <v>2.4644379358646881E-2</v>
      </c>
      <c r="F35" t="e">
        <f t="shared" ref="F35:F66" si="8">IF(A35&lt;DATE(2007,12,1),NA(),D35)</f>
        <v>#N/A</v>
      </c>
      <c r="G35" t="e">
        <f t="shared" ref="G35:G66" si="9">IF(AND(ISNA(D36),NOT(ISNA(D35))),TEXT(A35,"mmm-yy"),NA())</f>
        <v>#N/A</v>
      </c>
      <c r="K35" s="11"/>
      <c r="L35" s="11"/>
    </row>
    <row r="36" spans="1:14" x14ac:dyDescent="0.25">
      <c r="A36" s="7">
        <f>'Plumbing - fitted rates'!A44</f>
        <v>37530</v>
      </c>
      <c r="B36">
        <f>'Plumbing - Aggregate rates BC'!O36</f>
        <v>5.7165468120978565E-2</v>
      </c>
      <c r="C36">
        <f>'Plumbing - fitted rates'!AB44</f>
        <v>5.5525908935815091E-2</v>
      </c>
      <c r="D36">
        <f>'Plumbing - Aggregate rates BC'!P36</f>
        <v>2.65889909627306E-2</v>
      </c>
      <c r="E36">
        <f t="shared" si="7"/>
        <v>2.65889909627306E-2</v>
      </c>
      <c r="F36" t="e">
        <f t="shared" si="8"/>
        <v>#N/A</v>
      </c>
      <c r="G36" t="e">
        <f t="shared" si="9"/>
        <v>#N/A</v>
      </c>
      <c r="K36" s="11"/>
      <c r="L36" s="11"/>
    </row>
    <row r="37" spans="1:14" x14ac:dyDescent="0.25">
      <c r="A37" s="7">
        <f>'Plumbing - fitted rates'!A45</f>
        <v>37561</v>
      </c>
      <c r="B37">
        <f>'Plumbing - Aggregate rates BC'!O37</f>
        <v>5.8742010879682297E-2</v>
      </c>
      <c r="C37">
        <f>'Plumbing - fitted rates'!AB45</f>
        <v>5.6255147252231838E-2</v>
      </c>
      <c r="D37">
        <f>'Plumbing - Aggregate rates BC'!P37</f>
        <v>2.6245601452361208E-2</v>
      </c>
      <c r="E37">
        <f t="shared" si="7"/>
        <v>2.6245601452361208E-2</v>
      </c>
      <c r="F37" t="e">
        <f t="shared" si="8"/>
        <v>#N/A</v>
      </c>
      <c r="G37" t="e">
        <f t="shared" si="9"/>
        <v>#N/A</v>
      </c>
      <c r="K37" s="11"/>
      <c r="L37" s="11"/>
    </row>
    <row r="38" spans="1:14" x14ac:dyDescent="0.25">
      <c r="A38" s="7">
        <f>'Plumbing - fitted rates'!A46</f>
        <v>37591</v>
      </c>
      <c r="B38">
        <f>'Plumbing - Aggregate rates BC'!O38</f>
        <v>5.9559097238498337E-2</v>
      </c>
      <c r="C38">
        <f>'Plumbing - fitted rates'!AB46</f>
        <v>6.4520156513899557E-2</v>
      </c>
      <c r="D38">
        <f>'Plumbing - Aggregate rates BC'!P38</f>
        <v>2.2937604611539358E-2</v>
      </c>
      <c r="E38">
        <f t="shared" si="7"/>
        <v>2.2937604611539358E-2</v>
      </c>
      <c r="F38" t="e">
        <f t="shared" si="8"/>
        <v>#N/A</v>
      </c>
      <c r="G38" t="e">
        <f t="shared" si="9"/>
        <v>#N/A</v>
      </c>
      <c r="K38" s="11"/>
      <c r="L38" s="11"/>
    </row>
    <row r="39" spans="1:14" x14ac:dyDescent="0.25">
      <c r="A39" s="7">
        <f>'Plumbing - fitted rates'!A47</f>
        <v>37622</v>
      </c>
      <c r="B39">
        <f>'Plumbing - Aggregate rates BC'!O39</f>
        <v>5.8381356338694096E-2</v>
      </c>
      <c r="C39">
        <f>'Plumbing - fitted rates'!AB47</f>
        <v>5.4633931163698427E-2</v>
      </c>
      <c r="D39">
        <f>'Plumbing - Aggregate rates BC'!P39</f>
        <v>2.7022586042065009E-2</v>
      </c>
      <c r="E39">
        <f t="shared" si="7"/>
        <v>2.7022586042065009E-2</v>
      </c>
      <c r="F39" t="e">
        <f t="shared" si="8"/>
        <v>#N/A</v>
      </c>
      <c r="G39" t="e">
        <f t="shared" si="9"/>
        <v>#N/A</v>
      </c>
      <c r="K39" s="11"/>
      <c r="L39" s="11"/>
    </row>
    <row r="40" spans="1:14" x14ac:dyDescent="0.25">
      <c r="A40" s="7">
        <f>'Plumbing - fitted rates'!A48</f>
        <v>37653</v>
      </c>
      <c r="B40">
        <f>'Plumbing - Aggregate rates BC'!O40</f>
        <v>5.898699520876112E-2</v>
      </c>
      <c r="C40">
        <f>'Plumbing - fitted rates'!AB48</f>
        <v>5.8362708855420345E-2</v>
      </c>
      <c r="D40">
        <f>'Plumbing - Aggregate rates BC'!P40</f>
        <v>2.5305455880259797E-2</v>
      </c>
      <c r="E40">
        <f t="shared" si="7"/>
        <v>2.5305455880259797E-2</v>
      </c>
      <c r="F40" t="e">
        <f t="shared" si="8"/>
        <v>#N/A</v>
      </c>
      <c r="G40" t="e">
        <f t="shared" si="9"/>
        <v>#N/A</v>
      </c>
      <c r="K40" s="11"/>
      <c r="L40" s="11"/>
    </row>
    <row r="41" spans="1:14" x14ac:dyDescent="0.25">
      <c r="A41" s="7">
        <f>'Plumbing - fitted rates'!A49</f>
        <v>37681</v>
      </c>
      <c r="B41">
        <f>'Plumbing - Aggregate rates BC'!O41</f>
        <v>5.8813055566969363E-2</v>
      </c>
      <c r="C41">
        <f>'Plumbing - fitted rates'!AB49</f>
        <v>6.43819518946111E-2</v>
      </c>
      <c r="D41">
        <f>'Plumbing - Aggregate rates BC'!P41</f>
        <v>2.2985393444349172E-2</v>
      </c>
      <c r="E41">
        <f t="shared" si="7"/>
        <v>2.2985393444349172E-2</v>
      </c>
      <c r="F41" t="e">
        <f t="shared" si="8"/>
        <v>#N/A</v>
      </c>
      <c r="G41" t="e">
        <f t="shared" si="9"/>
        <v>#N/A</v>
      </c>
      <c r="K41" s="11"/>
      <c r="L41" s="11"/>
    </row>
    <row r="42" spans="1:14" x14ac:dyDescent="0.25">
      <c r="A42" s="7">
        <f>'Plumbing - fitted rates'!A50</f>
        <v>37712</v>
      </c>
      <c r="B42">
        <f>'Plumbing - Aggregate rates BC'!O42</f>
        <v>6.0365250042669398E-2</v>
      </c>
      <c r="C42">
        <f>'Plumbing - fitted rates'!AB50</f>
        <v>6.3296308014541863E-2</v>
      </c>
      <c r="D42">
        <f>'Plumbing - Aggregate rates BC'!P42</f>
        <v>2.3368633232046691E-2</v>
      </c>
      <c r="E42">
        <f t="shared" si="7"/>
        <v>2.3368633232046691E-2</v>
      </c>
      <c r="F42" t="e">
        <f t="shared" si="8"/>
        <v>#N/A</v>
      </c>
      <c r="G42" t="e">
        <f t="shared" si="9"/>
        <v>#N/A</v>
      </c>
      <c r="K42" s="11"/>
      <c r="L42" s="11"/>
    </row>
    <row r="43" spans="1:14" x14ac:dyDescent="0.25">
      <c r="A43" s="7">
        <f>'Plumbing - fitted rates'!A51</f>
        <v>37742</v>
      </c>
      <c r="B43">
        <f>'Plumbing - Aggregate rates BC'!O43</f>
        <v>6.1139514406045009E-2</v>
      </c>
      <c r="C43">
        <f>'Plumbing - fitted rates'!AB51</f>
        <v>6.3271487634629003E-2</v>
      </c>
      <c r="D43">
        <f>'Plumbing - Aggregate rates BC'!P43</f>
        <v>2.3377561151728496E-2</v>
      </c>
      <c r="E43">
        <f t="shared" si="7"/>
        <v>2.3377561151728496E-2</v>
      </c>
      <c r="F43" t="e">
        <f t="shared" si="8"/>
        <v>#N/A</v>
      </c>
      <c r="G43" t="e">
        <f t="shared" si="9"/>
        <v>#N/A</v>
      </c>
      <c r="K43" s="11"/>
      <c r="L43" s="11"/>
    </row>
    <row r="44" spans="1:14" x14ac:dyDescent="0.25">
      <c r="A44" s="7">
        <f>'Plumbing - fitted rates'!A52</f>
        <v>37773</v>
      </c>
      <c r="B44">
        <f>'Plumbing - Aggregate rates BC'!O44</f>
        <v>6.3010009792188015E-2</v>
      </c>
      <c r="C44">
        <f>'Plumbing - fitted rates'!AB52</f>
        <v>6.1529651265591373E-2</v>
      </c>
      <c r="D44">
        <f>'Plumbing - Aggregate rates BC'!P44</f>
        <v>2.4023572566824018E-2</v>
      </c>
      <c r="E44">
        <f t="shared" si="7"/>
        <v>2.4023572566824018E-2</v>
      </c>
      <c r="F44" t="e">
        <f t="shared" si="8"/>
        <v>#N/A</v>
      </c>
      <c r="G44" t="e">
        <f t="shared" si="9"/>
        <v>#N/A</v>
      </c>
      <c r="K44" s="11"/>
      <c r="L44" s="11"/>
    </row>
    <row r="45" spans="1:14" x14ac:dyDescent="0.25">
      <c r="A45" s="7">
        <f>'Plumbing - fitted rates'!A53</f>
        <v>37803</v>
      </c>
      <c r="B45">
        <f>'Plumbing - Aggregate rates BC'!O45</f>
        <v>6.1514830870054951E-2</v>
      </c>
      <c r="C45">
        <f>'Plumbing - fitted rates'!AB53</f>
        <v>6.3324569892138249E-2</v>
      </c>
      <c r="D45">
        <f>'Plumbing - Aggregate rates BC'!P45</f>
        <v>2.335847666032443E-2</v>
      </c>
      <c r="E45">
        <f t="shared" si="7"/>
        <v>2.335847666032443E-2</v>
      </c>
      <c r="F45" t="e">
        <f t="shared" si="8"/>
        <v>#N/A</v>
      </c>
      <c r="G45" t="e">
        <f t="shared" si="9"/>
        <v>#N/A</v>
      </c>
      <c r="K45" s="11"/>
      <c r="L45" s="11"/>
    </row>
    <row r="46" spans="1:14" x14ac:dyDescent="0.25">
      <c r="A46" s="7">
        <f>'Plumbing - fitted rates'!A54</f>
        <v>37834</v>
      </c>
      <c r="B46">
        <f>'Plumbing - Aggregate rates BC'!O46</f>
        <v>6.0746355286967806E-2</v>
      </c>
      <c r="C46">
        <f>'Plumbing - fitted rates'!AB54</f>
        <v>6.1790152434259657E-2</v>
      </c>
      <c r="D46">
        <f>'Plumbing - Aggregate rates BC'!P46</f>
        <v>2.3924452263875733E-2</v>
      </c>
      <c r="E46">
        <f t="shared" si="7"/>
        <v>2.3924452263875733E-2</v>
      </c>
      <c r="F46" t="e">
        <f t="shared" si="8"/>
        <v>#N/A</v>
      </c>
      <c r="G46" t="e">
        <f t="shared" si="9"/>
        <v>#N/A</v>
      </c>
      <c r="K46" s="11"/>
      <c r="L46" s="11"/>
    </row>
    <row r="47" spans="1:14" x14ac:dyDescent="0.25">
      <c r="A47" s="7">
        <f>'Plumbing - fitted rates'!A55</f>
        <v>37865</v>
      </c>
      <c r="B47">
        <f>'Plumbing - Aggregate rates BC'!O47</f>
        <v>6.0881730703610179E-2</v>
      </c>
      <c r="C47">
        <f>'Plumbing - fitted rates'!AB55</f>
        <v>6.4503652658313482E-2</v>
      </c>
      <c r="D47">
        <f>'Plumbing - Aggregate rates BC'!P47</f>
        <v>2.2943299744322455E-2</v>
      </c>
      <c r="E47">
        <f t="shared" si="7"/>
        <v>2.2943299744322455E-2</v>
      </c>
      <c r="F47" t="e">
        <f t="shared" si="8"/>
        <v>#N/A</v>
      </c>
      <c r="G47" t="e">
        <f t="shared" si="9"/>
        <v>#N/A</v>
      </c>
      <c r="K47" s="11"/>
      <c r="L47" s="11"/>
    </row>
    <row r="48" spans="1:14" x14ac:dyDescent="0.25">
      <c r="A48" s="7">
        <f>'Plumbing - fitted rates'!A56</f>
        <v>37895</v>
      </c>
      <c r="B48">
        <f>'Plumbing - Aggregate rates BC'!O48</f>
        <v>5.9516344502303774E-2</v>
      </c>
      <c r="C48">
        <f>'Plumbing - fitted rates'!AB56</f>
        <v>6.276367014273998E-2</v>
      </c>
      <c r="D48">
        <f>'Plumbing - Aggregate rates BC'!P48</f>
        <v>2.3561898758873229E-2</v>
      </c>
      <c r="E48">
        <f t="shared" si="7"/>
        <v>2.3561898758873229E-2</v>
      </c>
      <c r="F48" t="e">
        <f t="shared" si="8"/>
        <v>#N/A</v>
      </c>
      <c r="G48" t="e">
        <f t="shared" si="9"/>
        <v>#N/A</v>
      </c>
      <c r="K48" s="11"/>
      <c r="L48" s="11"/>
    </row>
    <row r="49" spans="1:12" x14ac:dyDescent="0.25">
      <c r="A49" s="7">
        <f>'Plumbing - fitted rates'!A57</f>
        <v>37926</v>
      </c>
      <c r="B49">
        <f>'Plumbing - Aggregate rates BC'!O49</f>
        <v>5.8340136054421766E-2</v>
      </c>
      <c r="C49">
        <f>'Plumbing - fitted rates'!AB57</f>
        <v>5.9991435129195456E-2</v>
      </c>
      <c r="D49">
        <f>'Plumbing - Aggregate rates BC'!P49</f>
        <v>2.4627883620883487E-2</v>
      </c>
      <c r="E49">
        <f t="shared" si="7"/>
        <v>2.4627883620883487E-2</v>
      </c>
      <c r="F49" t="e">
        <f t="shared" si="8"/>
        <v>#N/A</v>
      </c>
      <c r="G49" t="e">
        <f t="shared" si="9"/>
        <v>#N/A</v>
      </c>
      <c r="K49" s="11"/>
      <c r="L49" s="11"/>
    </row>
    <row r="50" spans="1:12" x14ac:dyDescent="0.25">
      <c r="A50" s="7">
        <f>'Plumbing - fitted rates'!A58</f>
        <v>37956</v>
      </c>
      <c r="B50">
        <f>'Plumbing - Aggregate rates BC'!O50</f>
        <v>5.6683114334005781E-2</v>
      </c>
      <c r="C50">
        <f>'Plumbing - fitted rates'!AB58</f>
        <v>6.0613577421754591E-2</v>
      </c>
      <c r="D50">
        <f>'Plumbing - Aggregate rates BC'!P50</f>
        <v>2.4379465823808739E-2</v>
      </c>
      <c r="E50">
        <f t="shared" si="7"/>
        <v>2.4379465823808739E-2</v>
      </c>
      <c r="F50" t="e">
        <f t="shared" si="8"/>
        <v>#N/A</v>
      </c>
      <c r="G50" t="e">
        <f t="shared" si="9"/>
        <v>#N/A</v>
      </c>
      <c r="K50" s="11"/>
      <c r="L50" s="11"/>
    </row>
    <row r="51" spans="1:12" x14ac:dyDescent="0.25">
      <c r="A51" s="7">
        <f>'Plumbing - fitted rates'!A59</f>
        <v>37987</v>
      </c>
      <c r="B51">
        <f>'Plumbing - Aggregate rates BC'!O51</f>
        <v>5.7000040860244343E-2</v>
      </c>
      <c r="C51">
        <f>'Plumbing - fitted rates'!AB59</f>
        <v>5.9474246557801952E-2</v>
      </c>
      <c r="D51">
        <f>'Plumbing - Aggregate rates BC'!P51</f>
        <v>2.483868314603381E-2</v>
      </c>
      <c r="E51">
        <f t="shared" si="7"/>
        <v>2.483868314603381E-2</v>
      </c>
      <c r="F51" t="e">
        <f t="shared" si="8"/>
        <v>#N/A</v>
      </c>
      <c r="G51" t="e">
        <f t="shared" si="9"/>
        <v>#N/A</v>
      </c>
      <c r="K51" s="11"/>
      <c r="L51" s="11"/>
    </row>
    <row r="52" spans="1:12" x14ac:dyDescent="0.25">
      <c r="A52" s="7">
        <f>'Plumbing - fitted rates'!A60</f>
        <v>38018</v>
      </c>
      <c r="B52">
        <f>'Plumbing - Aggregate rates BC'!O52</f>
        <v>5.5668023093334421E-2</v>
      </c>
      <c r="C52">
        <f>'Plumbing - fitted rates'!AB60</f>
        <v>5.7894455622881646E-2</v>
      </c>
      <c r="D52">
        <f>'Plumbing - Aggregate rates BC'!P52</f>
        <v>2.5507917538093814E-2</v>
      </c>
      <c r="E52">
        <f t="shared" si="7"/>
        <v>2.5507917538093814E-2</v>
      </c>
      <c r="F52" t="e">
        <f t="shared" si="8"/>
        <v>#N/A</v>
      </c>
      <c r="G52" t="e">
        <f t="shared" si="9"/>
        <v>#N/A</v>
      </c>
      <c r="K52" s="11"/>
      <c r="L52" s="11"/>
    </row>
    <row r="53" spans="1:12" x14ac:dyDescent="0.25">
      <c r="A53" s="7">
        <f>'Plumbing - fitted rates'!A61</f>
        <v>38047</v>
      </c>
      <c r="B53">
        <f>'Plumbing - Aggregate rates BC'!O53</f>
        <v>5.778391768292683E-2</v>
      </c>
      <c r="C53">
        <f>'Plumbing - fitted rates'!AB61</f>
        <v>5.83956048078835E-2</v>
      </c>
      <c r="D53">
        <f>'Plumbing - Aggregate rates BC'!P53</f>
        <v>2.5291364869295656E-2</v>
      </c>
      <c r="E53">
        <f t="shared" si="7"/>
        <v>2.5291364869295656E-2</v>
      </c>
      <c r="F53" t="e">
        <f t="shared" si="8"/>
        <v>#N/A</v>
      </c>
      <c r="G53" t="e">
        <f t="shared" si="9"/>
        <v>#N/A</v>
      </c>
      <c r="K53" s="11"/>
      <c r="L53" s="11"/>
    </row>
    <row r="54" spans="1:12" x14ac:dyDescent="0.25">
      <c r="A54" s="7">
        <f>'Plumbing - fitted rates'!A62</f>
        <v>38078</v>
      </c>
      <c r="B54">
        <f>'Plumbing - Aggregate rates BC'!O54</f>
        <v>5.5635001702417433E-2</v>
      </c>
      <c r="C54">
        <f>'Plumbing - fitted rates'!AB62</f>
        <v>5.6383541021496036E-2</v>
      </c>
      <c r="D54">
        <f>'Plumbing - Aggregate rates BC'!P54</f>
        <v>2.6186141556752741E-2</v>
      </c>
      <c r="E54">
        <f t="shared" si="7"/>
        <v>2.6186141556752741E-2</v>
      </c>
      <c r="F54" t="e">
        <f t="shared" si="8"/>
        <v>#N/A</v>
      </c>
      <c r="G54" t="e">
        <f t="shared" si="9"/>
        <v>#N/A</v>
      </c>
      <c r="K54" s="11"/>
      <c r="L54" s="11"/>
    </row>
    <row r="55" spans="1:12" x14ac:dyDescent="0.25">
      <c r="A55" s="7">
        <f>'Plumbing - fitted rates'!A63</f>
        <v>38108</v>
      </c>
      <c r="B55">
        <f>'Plumbing - Aggregate rates BC'!O55</f>
        <v>5.5839634444867538E-2</v>
      </c>
      <c r="C55">
        <f>'Plumbing - fitted rates'!AB63</f>
        <v>5.504967367276549E-2</v>
      </c>
      <c r="D55">
        <f>'Plumbing - Aggregate rates BC'!P55</f>
        <v>2.6818589282936116E-2</v>
      </c>
      <c r="E55">
        <f t="shared" si="7"/>
        <v>2.6818589282936116E-2</v>
      </c>
      <c r="F55" t="e">
        <f t="shared" si="8"/>
        <v>#N/A</v>
      </c>
      <c r="G55" t="e">
        <f t="shared" si="9"/>
        <v>#N/A</v>
      </c>
      <c r="K55" s="11"/>
      <c r="L55" s="11"/>
    </row>
    <row r="56" spans="1:12" x14ac:dyDescent="0.25">
      <c r="A56" s="7">
        <f>'Plumbing - fitted rates'!A64</f>
        <v>38139</v>
      </c>
      <c r="B56">
        <f>'Plumbing - Aggregate rates BC'!O56</f>
        <v>5.6191509561915098E-2</v>
      </c>
      <c r="C56">
        <f>'Plumbing - fitted rates'!AB64</f>
        <v>5.8187179174274198E-2</v>
      </c>
      <c r="D56">
        <f>'Plumbing - Aggregate rates BC'!P56</f>
        <v>2.5380936492047604E-2</v>
      </c>
      <c r="E56">
        <f t="shared" si="7"/>
        <v>2.5380936492047604E-2</v>
      </c>
      <c r="F56" t="e">
        <f t="shared" si="8"/>
        <v>#N/A</v>
      </c>
      <c r="G56" t="e">
        <f t="shared" si="9"/>
        <v>#N/A</v>
      </c>
      <c r="K56" s="11"/>
      <c r="L56" s="11"/>
    </row>
    <row r="57" spans="1:12" x14ac:dyDescent="0.25">
      <c r="A57" s="7">
        <f>'Plumbing - fitted rates'!A65</f>
        <v>38169</v>
      </c>
      <c r="B57">
        <f>'Plumbing - Aggregate rates BC'!O57</f>
        <v>5.5087614765864094E-2</v>
      </c>
      <c r="C57">
        <f>'Plumbing - fitted rates'!AB65</f>
        <v>5.2475301530212168E-2</v>
      </c>
      <c r="D57">
        <f>'Plumbing - Aggregate rates BC'!P57</f>
        <v>2.8138512140138218E-2</v>
      </c>
      <c r="E57">
        <f t="shared" si="7"/>
        <v>2.8138512140138218E-2</v>
      </c>
      <c r="F57" t="e">
        <f t="shared" si="8"/>
        <v>#N/A</v>
      </c>
      <c r="G57" t="e">
        <f t="shared" si="9"/>
        <v>#N/A</v>
      </c>
      <c r="K57" s="11"/>
      <c r="L57" s="11"/>
    </row>
    <row r="58" spans="1:12" x14ac:dyDescent="0.25">
      <c r="A58" s="7">
        <f>'Plumbing - fitted rates'!A66</f>
        <v>38200</v>
      </c>
      <c r="B58">
        <f>'Plumbing - Aggregate rates BC'!O58</f>
        <v>5.4146364603593039E-2</v>
      </c>
      <c r="C58">
        <f>'Plumbing - fitted rates'!AB66</f>
        <v>5.5106845404952767E-2</v>
      </c>
      <c r="D58">
        <f>'Plumbing - Aggregate rates BC'!P58</f>
        <v>2.6790798104013074E-2</v>
      </c>
      <c r="E58">
        <f t="shared" si="7"/>
        <v>2.6790798104013074E-2</v>
      </c>
      <c r="F58" t="e">
        <f t="shared" si="8"/>
        <v>#N/A</v>
      </c>
      <c r="G58" t="e">
        <f t="shared" si="9"/>
        <v>#N/A</v>
      </c>
      <c r="K58" s="11"/>
      <c r="L58" s="11"/>
    </row>
    <row r="59" spans="1:12" x14ac:dyDescent="0.25">
      <c r="A59" s="7">
        <f>'Plumbing - fitted rates'!A67</f>
        <v>38231</v>
      </c>
      <c r="B59">
        <f>'Plumbing - Aggregate rates BC'!O59</f>
        <v>5.3773725697694924E-2</v>
      </c>
      <c r="C59">
        <f>'Plumbing - fitted rates'!AB67</f>
        <v>5.3301653247326608E-2</v>
      </c>
      <c r="D59">
        <f>'Plumbing - Aggregate rates BC'!P59</f>
        <v>2.7699686404722375E-2</v>
      </c>
      <c r="E59">
        <f t="shared" si="7"/>
        <v>2.7699686404722375E-2</v>
      </c>
      <c r="F59" t="e">
        <f t="shared" si="8"/>
        <v>#N/A</v>
      </c>
      <c r="G59" t="e">
        <f t="shared" si="9"/>
        <v>#N/A</v>
      </c>
      <c r="K59" s="11"/>
      <c r="L59" s="11"/>
    </row>
    <row r="60" spans="1:12" x14ac:dyDescent="0.25">
      <c r="A60" s="7">
        <f>'Plumbing - fitted rates'!A68</f>
        <v>38261</v>
      </c>
      <c r="B60">
        <f>'Plumbing - Aggregate rates BC'!O60</f>
        <v>5.4542502012950543E-2</v>
      </c>
      <c r="C60">
        <f>'Plumbing - fitted rates'!AB68</f>
        <v>5.2333712633699167E-2</v>
      </c>
      <c r="D60">
        <f>'Plumbing - Aggregate rates BC'!P60</f>
        <v>2.8215218270751352E-2</v>
      </c>
      <c r="E60">
        <f t="shared" si="7"/>
        <v>2.8215218270751352E-2</v>
      </c>
      <c r="F60" t="e">
        <f t="shared" si="8"/>
        <v>#N/A</v>
      </c>
      <c r="G60" t="e">
        <f t="shared" si="9"/>
        <v>#N/A</v>
      </c>
      <c r="K60" s="11"/>
      <c r="L60" s="11"/>
    </row>
    <row r="61" spans="1:12" x14ac:dyDescent="0.25">
      <c r="A61" s="7">
        <f>'Plumbing - fitted rates'!A69</f>
        <v>38292</v>
      </c>
      <c r="B61">
        <f>'Plumbing - Aggregate rates BC'!O61</f>
        <v>5.3535633052786455E-2</v>
      </c>
      <c r="C61">
        <f>'Plumbing - fitted rates'!AB69</f>
        <v>5.9193417709320781E-2</v>
      </c>
      <c r="D61">
        <f>'Plumbing - Aggregate rates BC'!P61</f>
        <v>2.4954818721646444E-2</v>
      </c>
      <c r="E61">
        <f t="shared" si="7"/>
        <v>2.4954818721646444E-2</v>
      </c>
      <c r="F61" t="e">
        <f t="shared" si="8"/>
        <v>#N/A</v>
      </c>
      <c r="G61" t="e">
        <f t="shared" si="9"/>
        <v>#N/A</v>
      </c>
      <c r="K61" s="11"/>
      <c r="L61" s="11"/>
    </row>
    <row r="62" spans="1:12" x14ac:dyDescent="0.25">
      <c r="A62" s="7">
        <f>'Plumbing - fitted rates'!A70</f>
        <v>38322</v>
      </c>
      <c r="B62">
        <f>'Plumbing - Aggregate rates BC'!O62</f>
        <v>5.3586745824299772E-2</v>
      </c>
      <c r="C62">
        <f>'Plumbing - fitted rates'!AB70</f>
        <v>5.2780877668410539E-2</v>
      </c>
      <c r="D62">
        <f>'Plumbing - Aggregate rates BC'!P62</f>
        <v>2.7974493843848255E-2</v>
      </c>
      <c r="E62">
        <f t="shared" si="7"/>
        <v>2.7974493843848255E-2</v>
      </c>
      <c r="F62" t="e">
        <f t="shared" si="8"/>
        <v>#N/A</v>
      </c>
      <c r="G62" t="e">
        <f t="shared" si="9"/>
        <v>#N/A</v>
      </c>
      <c r="K62" s="11"/>
      <c r="L62" s="11"/>
    </row>
    <row r="63" spans="1:12" x14ac:dyDescent="0.25">
      <c r="A63" s="7">
        <f>'Plumbing - fitted rates'!A71</f>
        <v>38353</v>
      </c>
      <c r="B63">
        <f>'Plumbing - Aggregate rates BC'!O63</f>
        <v>5.2584290915969167E-2</v>
      </c>
      <c r="C63">
        <f>'Plumbing - fitted rates'!AB71</f>
        <v>5.5227997209876784E-2</v>
      </c>
      <c r="D63">
        <f>'Plumbing - Aggregate rates BC'!P63</f>
        <v>2.6732113071400755E-2</v>
      </c>
      <c r="E63">
        <f t="shared" si="7"/>
        <v>2.6732113071400755E-2</v>
      </c>
      <c r="F63" t="e">
        <f t="shared" si="8"/>
        <v>#N/A</v>
      </c>
      <c r="G63" t="e">
        <f t="shared" si="9"/>
        <v>#N/A</v>
      </c>
      <c r="K63" s="11"/>
      <c r="L63" s="11"/>
    </row>
    <row r="64" spans="1:12" x14ac:dyDescent="0.25">
      <c r="A64" s="7">
        <f>'Plumbing - fitted rates'!A72</f>
        <v>38384</v>
      </c>
      <c r="B64">
        <f>'Plumbing - Aggregate rates BC'!O64</f>
        <v>5.3786270346779901E-2</v>
      </c>
      <c r="C64">
        <f>'Plumbing - fitted rates'!AB72</f>
        <v>5.3621291648596525E-2</v>
      </c>
      <c r="D64">
        <f>'Plumbing - Aggregate rates BC'!P64</f>
        <v>2.7533895199706851E-2</v>
      </c>
      <c r="E64">
        <f t="shared" si="7"/>
        <v>2.7533895199706851E-2</v>
      </c>
      <c r="F64" t="e">
        <f t="shared" si="8"/>
        <v>#N/A</v>
      </c>
      <c r="G64" t="e">
        <f t="shared" si="9"/>
        <v>#N/A</v>
      </c>
      <c r="K64" s="11"/>
      <c r="L64" s="11"/>
    </row>
    <row r="65" spans="1:12" x14ac:dyDescent="0.25">
      <c r="A65" s="7">
        <f>'Plumbing - fitted rates'!A73</f>
        <v>38412</v>
      </c>
      <c r="B65">
        <f>'Plumbing - Aggregate rates BC'!O65</f>
        <v>5.2139280684138527E-2</v>
      </c>
      <c r="C65">
        <f>'Plumbing - fitted rates'!AB73</f>
        <v>5.1571233253926027E-2</v>
      </c>
      <c r="D65">
        <f>'Plumbing - Aggregate rates BC'!P65</f>
        <v>2.8636197440585008E-2</v>
      </c>
      <c r="E65">
        <f t="shared" si="7"/>
        <v>2.8636197440585008E-2</v>
      </c>
      <c r="F65" t="e">
        <f t="shared" si="8"/>
        <v>#N/A</v>
      </c>
      <c r="G65" t="e">
        <f t="shared" si="9"/>
        <v>#N/A</v>
      </c>
      <c r="K65" s="11"/>
      <c r="L65" s="11"/>
    </row>
    <row r="66" spans="1:12" x14ac:dyDescent="0.25">
      <c r="A66" s="7">
        <f>'Plumbing - fitted rates'!A74</f>
        <v>38443</v>
      </c>
      <c r="B66">
        <f>'Plumbing - Aggregate rates BC'!O66</f>
        <v>5.1515517773927988E-2</v>
      </c>
      <c r="C66">
        <f>'Plumbing - fitted rates'!AB74</f>
        <v>4.9981690477579804E-2</v>
      </c>
      <c r="D66">
        <f>'Plumbing - Aggregate rates BC'!P66</f>
        <v>2.9558983176807455E-2</v>
      </c>
      <c r="E66">
        <f t="shared" si="7"/>
        <v>2.9558983176807455E-2</v>
      </c>
      <c r="F66" t="e">
        <f t="shared" si="8"/>
        <v>#N/A</v>
      </c>
      <c r="G66" t="e">
        <f t="shared" si="9"/>
        <v>#N/A</v>
      </c>
      <c r="K66" s="11"/>
      <c r="L66" s="11"/>
    </row>
    <row r="67" spans="1:12" x14ac:dyDescent="0.25">
      <c r="A67" s="7">
        <f>'Plumbing - fitted rates'!A75</f>
        <v>38473</v>
      </c>
      <c r="B67">
        <f>'Plumbing - Aggregate rates BC'!O67</f>
        <v>5.1259547099021842E-2</v>
      </c>
      <c r="C67">
        <f>'Plumbing - fitted rates'!AB75</f>
        <v>5.2270563598722217E-2</v>
      </c>
      <c r="D67">
        <f>'Plumbing - Aggregate rates BC'!P67</f>
        <v>2.824957556415357E-2</v>
      </c>
      <c r="E67">
        <f t="shared" ref="E67:E98" si="10">IF(A67&lt;DATE(2007,12,1),D67,NA())</f>
        <v>2.824957556415357E-2</v>
      </c>
      <c r="F67" t="e">
        <f t="shared" ref="F67:F98" si="11">IF(A67&lt;DATE(2007,12,1),NA(),D67)</f>
        <v>#N/A</v>
      </c>
      <c r="G67" t="e">
        <f t="shared" ref="G67:G98" si="12">IF(AND(ISNA(D68),NOT(ISNA(D67))),TEXT(A67,"mmm-yy"),NA())</f>
        <v>#N/A</v>
      </c>
      <c r="K67" s="11"/>
      <c r="L67" s="11"/>
    </row>
    <row r="68" spans="1:12" x14ac:dyDescent="0.25">
      <c r="A68" s="7">
        <f>'Plumbing - fitted rates'!A76</f>
        <v>38504</v>
      </c>
      <c r="B68">
        <f>'Plumbing - Aggregate rates BC'!O68</f>
        <v>5.0416113858400675E-2</v>
      </c>
      <c r="C68">
        <f>'Plumbing - fitted rates'!AB76</f>
        <v>5.0047258753329507E-2</v>
      </c>
      <c r="D68">
        <f>'Plumbing - Aggregate rates BC'!P68</f>
        <v>2.9519651923789324E-2</v>
      </c>
      <c r="E68">
        <f t="shared" si="10"/>
        <v>2.9519651923789324E-2</v>
      </c>
      <c r="F68" t="e">
        <f t="shared" si="11"/>
        <v>#N/A</v>
      </c>
      <c r="G68" t="e">
        <f t="shared" si="12"/>
        <v>#N/A</v>
      </c>
      <c r="K68" s="11"/>
      <c r="L68" s="11"/>
    </row>
    <row r="69" spans="1:12" x14ac:dyDescent="0.25">
      <c r="A69" s="7">
        <f>'Plumbing - fitted rates'!A77</f>
        <v>38534</v>
      </c>
      <c r="B69">
        <f>'Plumbing - Aggregate rates BC'!O69</f>
        <v>4.9561004336420578E-2</v>
      </c>
      <c r="C69">
        <f>'Plumbing - fitted rates'!AB77</f>
        <v>4.9132003095000987E-2</v>
      </c>
      <c r="D69">
        <f>'Plumbing - Aggregate rates BC'!P69</f>
        <v>3.0079052527943476E-2</v>
      </c>
      <c r="E69">
        <f t="shared" si="10"/>
        <v>3.0079052527943476E-2</v>
      </c>
      <c r="F69" t="e">
        <f t="shared" si="11"/>
        <v>#N/A</v>
      </c>
      <c r="G69" t="e">
        <f t="shared" si="12"/>
        <v>#N/A</v>
      </c>
      <c r="K69" s="11"/>
      <c r="L69" s="11"/>
    </row>
    <row r="70" spans="1:12" x14ac:dyDescent="0.25">
      <c r="A70" s="7">
        <f>'Plumbing - fitted rates'!A78</f>
        <v>38565</v>
      </c>
      <c r="B70">
        <f>'Plumbing - Aggregate rates BC'!O70</f>
        <v>4.9038917338211634E-2</v>
      </c>
      <c r="C70">
        <f>'Plumbing - fitted rates'!AB78</f>
        <v>4.9805375579744557E-2</v>
      </c>
      <c r="D70">
        <f>'Plumbing - Aggregate rates BC'!P70</f>
        <v>2.966530706702537E-2</v>
      </c>
      <c r="E70">
        <f t="shared" si="10"/>
        <v>2.966530706702537E-2</v>
      </c>
      <c r="F70" t="e">
        <f t="shared" si="11"/>
        <v>#N/A</v>
      </c>
      <c r="G70" t="e">
        <f t="shared" si="12"/>
        <v>#N/A</v>
      </c>
      <c r="K70" s="11"/>
      <c r="L70" s="11"/>
    </row>
    <row r="71" spans="1:12" x14ac:dyDescent="0.25">
      <c r="A71" s="7">
        <f>'Plumbing - fitted rates'!A79</f>
        <v>38596</v>
      </c>
      <c r="B71">
        <f>'Plumbing - Aggregate rates BC'!O71</f>
        <v>5.0368779759126132E-2</v>
      </c>
      <c r="C71">
        <f>'Plumbing - fitted rates'!AB79</f>
        <v>4.7909003514796489E-2</v>
      </c>
      <c r="D71">
        <f>'Plumbing - Aggregate rates BC'!P71</f>
        <v>3.086308342056817E-2</v>
      </c>
      <c r="E71">
        <f t="shared" si="10"/>
        <v>3.086308342056817E-2</v>
      </c>
      <c r="F71" t="e">
        <f t="shared" si="11"/>
        <v>#N/A</v>
      </c>
      <c r="G71" t="e">
        <f t="shared" si="12"/>
        <v>#N/A</v>
      </c>
      <c r="K71" s="11"/>
      <c r="L71" s="11"/>
    </row>
    <row r="72" spans="1:12" x14ac:dyDescent="0.25">
      <c r="A72" s="7">
        <f>'Plumbing - fitted rates'!A80</f>
        <v>38626</v>
      </c>
      <c r="B72">
        <f>'Plumbing - Aggregate rates BC'!O72</f>
        <v>4.9686335424430503E-2</v>
      </c>
      <c r="C72">
        <f>'Plumbing - fitted rates'!AB80</f>
        <v>4.8517620097845784E-2</v>
      </c>
      <c r="D72">
        <f>'Plumbing - Aggregate rates BC'!P72</f>
        <v>3.0467515031651279E-2</v>
      </c>
      <c r="E72">
        <f t="shared" si="10"/>
        <v>3.0467515031651279E-2</v>
      </c>
      <c r="F72" t="e">
        <f t="shared" si="11"/>
        <v>#N/A</v>
      </c>
      <c r="G72" t="e">
        <f t="shared" si="12"/>
        <v>#N/A</v>
      </c>
      <c r="K72" s="11"/>
      <c r="L72" s="11"/>
    </row>
    <row r="73" spans="1:12" x14ac:dyDescent="0.25">
      <c r="A73" s="7">
        <f>'Plumbing - fitted rates'!A81</f>
        <v>38657</v>
      </c>
      <c r="B73">
        <f>'Plumbing - Aggregate rates BC'!O73</f>
        <v>5.0418152134075231E-2</v>
      </c>
      <c r="C73">
        <f>'Plumbing - fitted rates'!AB81</f>
        <v>4.6390037033706893E-2</v>
      </c>
      <c r="D73">
        <f>'Plumbing - Aggregate rates BC'!P73</f>
        <v>3.1899979150340423E-2</v>
      </c>
      <c r="E73">
        <f t="shared" si="10"/>
        <v>3.1899979150340423E-2</v>
      </c>
      <c r="F73" t="e">
        <f t="shared" si="11"/>
        <v>#N/A</v>
      </c>
      <c r="G73" t="e">
        <f t="shared" si="12"/>
        <v>#N/A</v>
      </c>
      <c r="K73" s="11"/>
      <c r="L73" s="11"/>
    </row>
    <row r="74" spans="1:12" x14ac:dyDescent="0.25">
      <c r="A74" s="7">
        <f>'Plumbing - fitted rates'!A82</f>
        <v>38687</v>
      </c>
      <c r="B74">
        <f>'Plumbing - Aggregate rates BC'!O74</f>
        <v>4.8516639894421822E-2</v>
      </c>
      <c r="C74">
        <f>'Plumbing - fitted rates'!AB82</f>
        <v>4.8071157354861491E-2</v>
      </c>
      <c r="D74">
        <f>'Plumbing - Aggregate rates BC'!P74</f>
        <v>3.0756621516693988E-2</v>
      </c>
      <c r="E74">
        <f t="shared" si="10"/>
        <v>3.0756621516693988E-2</v>
      </c>
      <c r="F74" t="e">
        <f t="shared" si="11"/>
        <v>#N/A</v>
      </c>
      <c r="G74" t="e">
        <f t="shared" si="12"/>
        <v>#N/A</v>
      </c>
      <c r="K74" s="11"/>
      <c r="L74" s="11"/>
    </row>
    <row r="75" spans="1:12" x14ac:dyDescent="0.25">
      <c r="A75" s="7">
        <f>'Plumbing - fitted rates'!A83</f>
        <v>38718</v>
      </c>
      <c r="B75">
        <f>'Plumbing - Aggregate rates BC'!O75</f>
        <v>4.7026242560613524E-2</v>
      </c>
      <c r="C75">
        <f>'Plumbing - fitted rates'!AB83</f>
        <v>4.7975487653166046E-2</v>
      </c>
      <c r="D75">
        <f>'Plumbing - Aggregate rates BC'!P75</f>
        <v>3.0819338130322182E-2</v>
      </c>
      <c r="E75">
        <f t="shared" si="10"/>
        <v>3.0819338130322182E-2</v>
      </c>
      <c r="F75" t="e">
        <f t="shared" si="11"/>
        <v>#N/A</v>
      </c>
      <c r="G75" t="e">
        <f t="shared" si="12"/>
        <v>#N/A</v>
      </c>
      <c r="K75" s="11"/>
      <c r="L75" s="11"/>
    </row>
    <row r="76" spans="1:12" x14ac:dyDescent="0.25">
      <c r="A76" s="7">
        <f>'Plumbing - fitted rates'!A84</f>
        <v>38749</v>
      </c>
      <c r="B76">
        <f>'Plumbing - Aggregate rates BC'!O76</f>
        <v>4.7689540032262133E-2</v>
      </c>
      <c r="C76">
        <f>'Plumbing - fitted rates'!AB84</f>
        <v>4.8230923023074856E-2</v>
      </c>
      <c r="D76">
        <f>'Plumbing - Aggregate rates BC'!P76</f>
        <v>3.0652492931028313E-2</v>
      </c>
      <c r="E76">
        <f t="shared" si="10"/>
        <v>3.0652492931028313E-2</v>
      </c>
      <c r="F76" t="e">
        <f t="shared" si="11"/>
        <v>#N/A</v>
      </c>
      <c r="G76" t="e">
        <f t="shared" si="12"/>
        <v>#N/A</v>
      </c>
      <c r="K76" s="11"/>
      <c r="L76" s="11"/>
    </row>
    <row r="77" spans="1:12" x14ac:dyDescent="0.25">
      <c r="A77" s="7">
        <f>'Plumbing - fitted rates'!A85</f>
        <v>38777</v>
      </c>
      <c r="B77">
        <f>'Plumbing - Aggregate rates BC'!O77</f>
        <v>4.6892509266442547E-2</v>
      </c>
      <c r="C77">
        <f>'Plumbing - fitted rates'!AB85</f>
        <v>4.6383543293923135E-2</v>
      </c>
      <c r="D77">
        <f>'Plumbing - Aggregate rates BC'!P77</f>
        <v>3.1904571656868899E-2</v>
      </c>
      <c r="E77">
        <f t="shared" si="10"/>
        <v>3.1904571656868899E-2</v>
      </c>
      <c r="F77" t="e">
        <f t="shared" si="11"/>
        <v>#N/A</v>
      </c>
      <c r="G77" t="e">
        <f t="shared" si="12"/>
        <v>#N/A</v>
      </c>
      <c r="K77" s="11"/>
      <c r="L77" s="11"/>
    </row>
    <row r="78" spans="1:12" x14ac:dyDescent="0.25">
      <c r="A78" s="7">
        <f>'Plumbing - fitted rates'!A86</f>
        <v>38808</v>
      </c>
      <c r="B78">
        <f>'Plumbing - Aggregate rates BC'!O78</f>
        <v>4.7189506962440599E-2</v>
      </c>
      <c r="C78">
        <f>'Plumbing - fitted rates'!AB86</f>
        <v>4.6776988822966825E-2</v>
      </c>
      <c r="D78">
        <f>'Plumbing - Aggregate rates BC'!P78</f>
        <v>3.1628835120977798E-2</v>
      </c>
      <c r="E78">
        <f t="shared" si="10"/>
        <v>3.1628835120977798E-2</v>
      </c>
      <c r="F78" t="e">
        <f t="shared" si="11"/>
        <v>#N/A</v>
      </c>
      <c r="G78" t="e">
        <f t="shared" si="12"/>
        <v>#N/A</v>
      </c>
      <c r="K78" s="11"/>
      <c r="L78" s="11"/>
    </row>
    <row r="79" spans="1:12" x14ac:dyDescent="0.25">
      <c r="A79" s="7">
        <f>'Plumbing - fitted rates'!A87</f>
        <v>38838</v>
      </c>
      <c r="B79">
        <f>'Plumbing - Aggregate rates BC'!O79</f>
        <v>4.6204052452852667E-2</v>
      </c>
      <c r="C79">
        <f>'Plumbing - fitted rates'!AB87</f>
        <v>4.6300117429345852E-2</v>
      </c>
      <c r="D79">
        <f>'Plumbing - Aggregate rates BC'!P79</f>
        <v>3.1963698015358533E-2</v>
      </c>
      <c r="E79">
        <f t="shared" si="10"/>
        <v>3.1963698015358533E-2</v>
      </c>
      <c r="F79" t="e">
        <f t="shared" si="11"/>
        <v>#N/A</v>
      </c>
      <c r="G79" t="e">
        <f t="shared" si="12"/>
        <v>#N/A</v>
      </c>
      <c r="K79" s="11"/>
      <c r="L79" s="11"/>
    </row>
    <row r="80" spans="1:12" x14ac:dyDescent="0.25">
      <c r="A80" s="7">
        <f>'Plumbing - fitted rates'!A88</f>
        <v>38869</v>
      </c>
      <c r="B80">
        <f>'Plumbing - Aggregate rates BC'!O80</f>
        <v>4.625579766639798E-2</v>
      </c>
      <c r="C80">
        <f>'Plumbing - fitted rates'!AB88</f>
        <v>4.7877557743340723E-2</v>
      </c>
      <c r="D80">
        <f>'Plumbing - Aggregate rates BC'!P80</f>
        <v>3.0883820384889522E-2</v>
      </c>
      <c r="E80">
        <f t="shared" si="10"/>
        <v>3.0883820384889522E-2</v>
      </c>
      <c r="F80" t="e">
        <f t="shared" si="11"/>
        <v>#N/A</v>
      </c>
      <c r="G80" t="e">
        <f t="shared" si="12"/>
        <v>#N/A</v>
      </c>
      <c r="K80" s="11"/>
      <c r="L80" s="11"/>
    </row>
    <row r="81" spans="1:12" x14ac:dyDescent="0.25">
      <c r="A81" s="7">
        <f>'Plumbing - fitted rates'!A89</f>
        <v>38899</v>
      </c>
      <c r="B81">
        <f>'Plumbing - Aggregate rates BC'!O81</f>
        <v>4.7398217694894204E-2</v>
      </c>
      <c r="C81">
        <f>'Plumbing - fitted rates'!AB89</f>
        <v>5.0824296493083232E-2</v>
      </c>
      <c r="D81">
        <f>'Plumbing - Aggregate rates BC'!P81</f>
        <v>2.906197416079628E-2</v>
      </c>
      <c r="E81">
        <f t="shared" si="10"/>
        <v>2.906197416079628E-2</v>
      </c>
      <c r="F81" t="e">
        <f t="shared" si="11"/>
        <v>#N/A</v>
      </c>
      <c r="G81" t="e">
        <f t="shared" si="12"/>
        <v>#N/A</v>
      </c>
      <c r="K81" s="11"/>
      <c r="L81" s="11"/>
    </row>
    <row r="82" spans="1:12" x14ac:dyDescent="0.25">
      <c r="A82" s="7">
        <f>'Plumbing - fitted rates'!A90</f>
        <v>38930</v>
      </c>
      <c r="B82">
        <f>'Plumbing - Aggregate rates BC'!O82</f>
        <v>4.6738643254501833E-2</v>
      </c>
      <c r="C82">
        <f>'Plumbing - fitted rates'!AB90</f>
        <v>4.6343256179243314E-2</v>
      </c>
      <c r="D82">
        <f>'Plumbing - Aggregate rates BC'!P82</f>
        <v>3.1933095266830899E-2</v>
      </c>
      <c r="E82">
        <f t="shared" si="10"/>
        <v>3.1933095266830899E-2</v>
      </c>
      <c r="F82" t="e">
        <f t="shared" si="11"/>
        <v>#N/A</v>
      </c>
      <c r="G82" t="e">
        <f t="shared" si="12"/>
        <v>#N/A</v>
      </c>
      <c r="K82" s="11"/>
      <c r="L82" s="11"/>
    </row>
    <row r="83" spans="1:12" x14ac:dyDescent="0.25">
      <c r="A83" s="7">
        <f>'Plumbing - fitted rates'!A91</f>
        <v>38961</v>
      </c>
      <c r="B83">
        <f>'Plumbing - Aggregate rates BC'!O83</f>
        <v>4.5146444066410836E-2</v>
      </c>
      <c r="C83">
        <f>'Plumbing - fitted rates'!AB91</f>
        <v>4.5771846976131195E-2</v>
      </c>
      <c r="D83">
        <f>'Plumbing - Aggregate rates BC'!P83</f>
        <v>3.2343580547069373E-2</v>
      </c>
      <c r="E83">
        <f t="shared" si="10"/>
        <v>3.2343580547069373E-2</v>
      </c>
      <c r="F83" t="e">
        <f t="shared" si="11"/>
        <v>#N/A</v>
      </c>
      <c r="G83" t="e">
        <f t="shared" si="12"/>
        <v>#N/A</v>
      </c>
      <c r="K83" s="11"/>
      <c r="L83" s="11"/>
    </row>
    <row r="84" spans="1:12" x14ac:dyDescent="0.25">
      <c r="A84" s="7">
        <f>'Plumbing - fitted rates'!A92</f>
        <v>38991</v>
      </c>
      <c r="B84">
        <f>'Plumbing - Aggregate rates BC'!O84</f>
        <v>4.4244644536671027E-2</v>
      </c>
      <c r="C84">
        <f>'Plumbing - fitted rates'!AB92</f>
        <v>4.7021566834300754E-2</v>
      </c>
      <c r="D84">
        <f>'Plumbing - Aggregate rates BC'!P84</f>
        <v>3.1459972612653521E-2</v>
      </c>
      <c r="E84">
        <f t="shared" si="10"/>
        <v>3.1459972612653521E-2</v>
      </c>
      <c r="F84" t="e">
        <f t="shared" si="11"/>
        <v>#N/A</v>
      </c>
      <c r="G84" t="e">
        <f t="shared" si="12"/>
        <v>#N/A</v>
      </c>
      <c r="K84" s="11"/>
      <c r="L84" s="11"/>
    </row>
    <row r="85" spans="1:12" x14ac:dyDescent="0.25">
      <c r="A85" s="7">
        <f>'Plumbing - fitted rates'!A93</f>
        <v>39022</v>
      </c>
      <c r="B85">
        <f>'Plumbing - Aggregate rates BC'!O85</f>
        <v>4.5090088316732939E-2</v>
      </c>
      <c r="C85">
        <f>'Plumbing - fitted rates'!AB93</f>
        <v>4.4536368083208794E-2</v>
      </c>
      <c r="D85">
        <f>'Plumbing - Aggregate rates BC'!P85</f>
        <v>3.3270634157379644E-2</v>
      </c>
      <c r="E85">
        <f t="shared" si="10"/>
        <v>3.3270634157379644E-2</v>
      </c>
      <c r="F85" t="e">
        <f t="shared" si="11"/>
        <v>#N/A</v>
      </c>
      <c r="G85" t="e">
        <f t="shared" si="12"/>
        <v>#N/A</v>
      </c>
      <c r="K85" s="11"/>
      <c r="L85" s="11"/>
    </row>
    <row r="86" spans="1:12" x14ac:dyDescent="0.25">
      <c r="A86" s="7">
        <f>'Plumbing - fitted rates'!A94</f>
        <v>39052</v>
      </c>
      <c r="B86">
        <f>'Plumbing - Aggregate rates BC'!O86</f>
        <v>4.4273629625749676E-2</v>
      </c>
      <c r="C86">
        <f>'Plumbing - fitted rates'!AB94</f>
        <v>4.5699019413441427E-2</v>
      </c>
      <c r="D86">
        <f>'Plumbing - Aggregate rates BC'!P86</f>
        <v>3.2396705898985613E-2</v>
      </c>
      <c r="E86">
        <f t="shared" si="10"/>
        <v>3.2396705898985613E-2</v>
      </c>
      <c r="F86" t="e">
        <f t="shared" si="11"/>
        <v>#N/A</v>
      </c>
      <c r="G86" t="e">
        <f t="shared" si="12"/>
        <v>#N/A</v>
      </c>
      <c r="K86" s="11"/>
      <c r="L86" s="11"/>
    </row>
    <row r="87" spans="1:12" x14ac:dyDescent="0.25">
      <c r="A87" s="7">
        <f>'Plumbing - fitted rates'!A95</f>
        <v>39083</v>
      </c>
      <c r="B87">
        <f>'Plumbing - Aggregate rates BC'!O87</f>
        <v>4.6466071148722768E-2</v>
      </c>
      <c r="C87">
        <f>'Plumbing - fitted rates'!AB95</f>
        <v>4.5595580134540806E-2</v>
      </c>
      <c r="D87">
        <f>'Plumbing - Aggregate rates BC'!P87</f>
        <v>3.2472480948348856E-2</v>
      </c>
      <c r="E87">
        <f t="shared" si="10"/>
        <v>3.2472480948348856E-2</v>
      </c>
      <c r="F87" t="e">
        <f t="shared" si="11"/>
        <v>#N/A</v>
      </c>
      <c r="G87" t="e">
        <f t="shared" si="12"/>
        <v>#N/A</v>
      </c>
      <c r="K87" s="11"/>
      <c r="L87" s="11"/>
    </row>
    <row r="88" spans="1:12" x14ac:dyDescent="0.25">
      <c r="A88" s="7">
        <f>'Plumbing - fitted rates'!A96</f>
        <v>39114</v>
      </c>
      <c r="B88">
        <f>'Plumbing - Aggregate rates BC'!O88</f>
        <v>4.5279244888354338E-2</v>
      </c>
      <c r="C88">
        <f>'Plumbing - fitted rates'!AB96</f>
        <v>4.6762928571552037E-2</v>
      </c>
      <c r="D88">
        <f>'Plumbing - Aggregate rates BC'!P88</f>
        <v>3.1638601493358925E-2</v>
      </c>
      <c r="E88">
        <f t="shared" si="10"/>
        <v>3.1638601493358925E-2</v>
      </c>
      <c r="F88" t="e">
        <f t="shared" si="11"/>
        <v>#N/A</v>
      </c>
      <c r="G88" t="e">
        <f t="shared" si="12"/>
        <v>#N/A</v>
      </c>
      <c r="K88" s="11"/>
      <c r="L88" s="11"/>
    </row>
    <row r="89" spans="1:12" x14ac:dyDescent="0.25">
      <c r="A89" s="7">
        <f>'Plumbing - fitted rates'!A97</f>
        <v>39142</v>
      </c>
      <c r="B89">
        <f>'Plumbing - Aggregate rates BC'!O89</f>
        <v>4.3978804450803981E-2</v>
      </c>
      <c r="C89">
        <f>'Plumbing - fitted rates'!AB97</f>
        <v>4.4728610608726724E-2</v>
      </c>
      <c r="D89">
        <f>'Plumbing - Aggregate rates BC'!P89</f>
        <v>3.3122695414754974E-2</v>
      </c>
      <c r="E89">
        <f t="shared" si="10"/>
        <v>3.3122695414754974E-2</v>
      </c>
      <c r="F89" t="e">
        <f t="shared" si="11"/>
        <v>#N/A</v>
      </c>
      <c r="G89" t="e">
        <f t="shared" si="12"/>
        <v>#N/A</v>
      </c>
      <c r="K89" s="11"/>
      <c r="L89" s="11"/>
    </row>
    <row r="90" spans="1:12" x14ac:dyDescent="0.25">
      <c r="A90" s="7">
        <f>'Plumbing - fitted rates'!A98</f>
        <v>39173</v>
      </c>
      <c r="B90">
        <f>'Plumbing - Aggregate rates BC'!O90</f>
        <v>4.4936891547928313E-2</v>
      </c>
      <c r="C90">
        <f>'Plumbing - fitted rates'!AB98</f>
        <v>4.6699804905802014E-2</v>
      </c>
      <c r="D90">
        <f>'Plumbing - Aggregate rates BC'!P90</f>
        <v>3.1682526713201993E-2</v>
      </c>
      <c r="E90">
        <f t="shared" si="10"/>
        <v>3.1682526713201993E-2</v>
      </c>
      <c r="F90" t="e">
        <f t="shared" si="11"/>
        <v>#N/A</v>
      </c>
      <c r="G90" t="e">
        <f t="shared" si="12"/>
        <v>#N/A</v>
      </c>
      <c r="K90" s="11"/>
      <c r="L90" s="11"/>
    </row>
    <row r="91" spans="1:12" x14ac:dyDescent="0.25">
      <c r="A91" s="7">
        <f>'Plumbing - fitted rates'!A99</f>
        <v>39203</v>
      </c>
      <c r="B91">
        <f>'Plumbing - Aggregate rates BC'!O91</f>
        <v>4.4318099941703951E-2</v>
      </c>
      <c r="C91">
        <f>'Plumbing - fitted rates'!AB99</f>
        <v>4.6931326147168856E-2</v>
      </c>
      <c r="D91">
        <f>'Plumbing - Aggregate rates BC'!P91</f>
        <v>3.152205276900015E-2</v>
      </c>
      <c r="E91">
        <f t="shared" si="10"/>
        <v>3.152205276900015E-2</v>
      </c>
      <c r="F91" t="e">
        <f t="shared" si="11"/>
        <v>#N/A</v>
      </c>
      <c r="G91" t="e">
        <f t="shared" si="12"/>
        <v>#N/A</v>
      </c>
      <c r="K91" s="11"/>
      <c r="L91" s="11"/>
    </row>
    <row r="92" spans="1:12" x14ac:dyDescent="0.25">
      <c r="A92" s="7">
        <f>'Plumbing - fitted rates'!A100</f>
        <v>39234</v>
      </c>
      <c r="B92">
        <f>'Plumbing - Aggregate rates BC'!O92</f>
        <v>4.5601860927065772E-2</v>
      </c>
      <c r="C92">
        <f>'Plumbing - fitted rates'!AB100</f>
        <v>4.4967600796371701E-2</v>
      </c>
      <c r="D92">
        <f>'Plumbing - Aggregate rates BC'!P92</f>
        <v>3.2940713738876366E-2</v>
      </c>
      <c r="E92">
        <f t="shared" si="10"/>
        <v>3.2940713738876366E-2</v>
      </c>
      <c r="F92" t="e">
        <f t="shared" si="11"/>
        <v>#N/A</v>
      </c>
      <c r="G92" t="e">
        <f t="shared" si="12"/>
        <v>#N/A</v>
      </c>
      <c r="K92" s="11"/>
      <c r="L92" s="11"/>
    </row>
    <row r="93" spans="1:12" x14ac:dyDescent="0.25">
      <c r="A93" s="7">
        <f>'Plumbing - fitted rates'!A101</f>
        <v>39264</v>
      </c>
      <c r="B93">
        <f>'Plumbing - Aggregate rates BC'!O93</f>
        <v>4.670900466502019E-2</v>
      </c>
      <c r="C93">
        <f>'Plumbing - fitted rates'!AB101</f>
        <v>4.7697780001908538E-2</v>
      </c>
      <c r="D93">
        <f>'Plumbing - Aggregate rates BC'!P93</f>
        <v>3.1002949644845866E-2</v>
      </c>
      <c r="E93">
        <f t="shared" si="10"/>
        <v>3.1002949644845866E-2</v>
      </c>
      <c r="F93" t="e">
        <f t="shared" si="11"/>
        <v>#N/A</v>
      </c>
      <c r="G93" t="e">
        <f t="shared" si="12"/>
        <v>#N/A</v>
      </c>
      <c r="K93" s="11"/>
      <c r="L93" s="11"/>
    </row>
    <row r="94" spans="1:12" x14ac:dyDescent="0.25">
      <c r="A94" s="7">
        <f>'Plumbing - fitted rates'!A102</f>
        <v>39295</v>
      </c>
      <c r="B94">
        <f>'Plumbing - Aggregate rates BC'!O94</f>
        <v>4.6265441999620294E-2</v>
      </c>
      <c r="C94">
        <f>'Plumbing - fitted rates'!AB102</f>
        <v>4.6818474773317562E-2</v>
      </c>
      <c r="D94">
        <f>'Plumbing - Aggregate rates BC'!P94</f>
        <v>3.160005629045877E-2</v>
      </c>
      <c r="E94">
        <f t="shared" si="10"/>
        <v>3.160005629045877E-2</v>
      </c>
      <c r="F94" t="e">
        <f t="shared" si="11"/>
        <v>#N/A</v>
      </c>
      <c r="G94" t="e">
        <f t="shared" si="12"/>
        <v>#N/A</v>
      </c>
      <c r="K94" s="11"/>
      <c r="L94" s="11"/>
    </row>
    <row r="95" spans="1:12" x14ac:dyDescent="0.25">
      <c r="A95" s="7">
        <f>'Plumbing - fitted rates'!A103</f>
        <v>39326</v>
      </c>
      <c r="B95">
        <f>'Plumbing - Aggregate rates BC'!O95</f>
        <v>4.673628221674684E-2</v>
      </c>
      <c r="C95">
        <f>'Plumbing - fitted rates'!AB103</f>
        <v>4.6403853874653581E-2</v>
      </c>
      <c r="D95">
        <f>'Plumbing - Aggregate rates BC'!P95</f>
        <v>3.1890212179586326E-2</v>
      </c>
      <c r="E95">
        <f t="shared" si="10"/>
        <v>3.1890212179586326E-2</v>
      </c>
      <c r="F95" t="e">
        <f t="shared" si="11"/>
        <v>#N/A</v>
      </c>
      <c r="G95" t="e">
        <f t="shared" si="12"/>
        <v>#N/A</v>
      </c>
      <c r="K95" s="11"/>
      <c r="L95" s="11"/>
    </row>
    <row r="96" spans="1:12" x14ac:dyDescent="0.25">
      <c r="A96" s="7">
        <f>'Plumbing - fitted rates'!A104</f>
        <v>39356</v>
      </c>
      <c r="B96">
        <f>'Plumbing - Aggregate rates BC'!O96</f>
        <v>4.7244145890862566E-2</v>
      </c>
      <c r="C96">
        <f>'Plumbing - fitted rates'!AB104</f>
        <v>4.9108423013240088E-2</v>
      </c>
      <c r="D96">
        <f>'Plumbing - Aggregate rates BC'!P96</f>
        <v>3.0093765838824126E-2</v>
      </c>
      <c r="E96">
        <f t="shared" si="10"/>
        <v>3.0093765838824126E-2</v>
      </c>
      <c r="F96" t="e">
        <f t="shared" si="11"/>
        <v>#N/A</v>
      </c>
      <c r="G96" t="e">
        <f t="shared" si="12"/>
        <v>#N/A</v>
      </c>
      <c r="K96" s="11"/>
      <c r="L96" s="11"/>
    </row>
    <row r="97" spans="1:12" x14ac:dyDescent="0.25">
      <c r="A97" s="7">
        <f>'Plumbing - fitted rates'!A105</f>
        <v>39387</v>
      </c>
      <c r="B97">
        <f>'Plumbing - Aggregate rates BC'!O97</f>
        <v>4.7063412097377057E-2</v>
      </c>
      <c r="C97">
        <f>'Plumbing - fitted rates'!AB105</f>
        <v>4.7860822100192296E-2</v>
      </c>
      <c r="D97">
        <f>'Plumbing - Aggregate rates BC'!P97</f>
        <v>3.0894868893589805E-2</v>
      </c>
      <c r="E97">
        <f t="shared" si="10"/>
        <v>3.0894868893589805E-2</v>
      </c>
      <c r="F97" t="e">
        <f t="shared" si="11"/>
        <v>#N/A</v>
      </c>
      <c r="G97" t="e">
        <f t="shared" si="12"/>
        <v>#N/A</v>
      </c>
      <c r="K97" s="11"/>
      <c r="L97" s="11"/>
    </row>
    <row r="98" spans="1:12" x14ac:dyDescent="0.25">
      <c r="A98" s="7">
        <f>'Plumbing - fitted rates'!A106</f>
        <v>39417</v>
      </c>
      <c r="B98">
        <f>'Plumbing - Aggregate rates BC'!O98</f>
        <v>4.9669304434828934E-2</v>
      </c>
      <c r="C98">
        <f>'Plumbing - fitted rates'!AB106</f>
        <v>4.9385770689696074E-2</v>
      </c>
      <c r="D98">
        <f>'Plumbing - Aggregate rates BC'!P98</f>
        <v>2.9921680563562481E-2</v>
      </c>
      <c r="E98" t="e">
        <f t="shared" si="10"/>
        <v>#N/A</v>
      </c>
      <c r="F98">
        <f t="shared" si="11"/>
        <v>2.9921680563562481E-2</v>
      </c>
      <c r="G98" t="e">
        <f t="shared" si="12"/>
        <v>#N/A</v>
      </c>
      <c r="K98" s="11"/>
      <c r="L98" s="11"/>
    </row>
    <row r="99" spans="1:12" x14ac:dyDescent="0.25">
      <c r="A99" s="7">
        <f>'Plumbing - fitted rates'!A107</f>
        <v>39448</v>
      </c>
      <c r="B99">
        <f>'Plumbing - Aggregate rates BC'!O99</f>
        <v>4.9832873600519224E-2</v>
      </c>
      <c r="C99">
        <f>'Plumbing - fitted rates'!AB107</f>
        <v>4.9700516182929269E-2</v>
      </c>
      <c r="D99">
        <f>'Plumbing - Aggregate rates BC'!P99</f>
        <v>2.9728931754913816E-2</v>
      </c>
      <c r="E99" t="e">
        <f t="shared" ref="E99:E130" si="13">IF(A99&lt;DATE(2007,12,1),D99,NA())</f>
        <v>#N/A</v>
      </c>
      <c r="F99">
        <f t="shared" ref="F99:F130" si="14">IF(A99&lt;DATE(2007,12,1),NA(),D99)</f>
        <v>2.9728931754913816E-2</v>
      </c>
      <c r="G99" t="e">
        <f t="shared" ref="G99:G130" si="15">IF(AND(ISNA(D100),NOT(ISNA(D99))),TEXT(A99,"mmm-yy"),NA())</f>
        <v>#N/A</v>
      </c>
      <c r="K99" s="11"/>
      <c r="L99" s="11"/>
    </row>
    <row r="100" spans="1:12" x14ac:dyDescent="0.25">
      <c r="A100" s="7">
        <f>'Plumbing - fitted rates'!A108</f>
        <v>39479</v>
      </c>
      <c r="B100">
        <f>'Plumbing - Aggregate rates BC'!O100</f>
        <v>4.8754295532646048E-2</v>
      </c>
      <c r="C100">
        <f>'Plumbing - fitted rates'!AB108</f>
        <v>5.1958499085158094E-2</v>
      </c>
      <c r="D100">
        <f>'Plumbing - Aggregate rates BC'!P100</f>
        <v>2.8420696747291758E-2</v>
      </c>
      <c r="E100" t="e">
        <f t="shared" si="13"/>
        <v>#N/A</v>
      </c>
      <c r="F100">
        <f t="shared" si="14"/>
        <v>2.8420696747291758E-2</v>
      </c>
      <c r="G100" t="e">
        <f t="shared" si="15"/>
        <v>#N/A</v>
      </c>
      <c r="K100" s="11"/>
      <c r="L100" s="11"/>
    </row>
    <row r="101" spans="1:12" x14ac:dyDescent="0.25">
      <c r="A101" s="7">
        <f>'Plumbing - fitted rates'!A109</f>
        <v>39508</v>
      </c>
      <c r="B101">
        <f>'Plumbing - Aggregate rates BC'!O101</f>
        <v>5.0778306177074399E-2</v>
      </c>
      <c r="C101">
        <f>'Plumbing - fitted rates'!AB109</f>
        <v>5.21606339327991E-2</v>
      </c>
      <c r="D101">
        <f>'Plumbing - Aggregate rates BC'!P101</f>
        <v>2.8309601015085294E-2</v>
      </c>
      <c r="E101" t="e">
        <f t="shared" si="13"/>
        <v>#N/A</v>
      </c>
      <c r="F101">
        <f t="shared" si="14"/>
        <v>2.8309601015085294E-2</v>
      </c>
      <c r="G101" t="e">
        <f t="shared" si="15"/>
        <v>#N/A</v>
      </c>
      <c r="K101" s="11"/>
      <c r="L101" s="11"/>
    </row>
    <row r="102" spans="1:12" x14ac:dyDescent="0.25">
      <c r="A102" s="7">
        <f>'Plumbing - fitted rates'!A110</f>
        <v>39539</v>
      </c>
      <c r="B102">
        <f>'Plumbing - Aggregate rates BC'!O102</f>
        <v>4.96289696346928E-2</v>
      </c>
      <c r="C102">
        <f>'Plumbing - fitted rates'!AB110</f>
        <v>5.3028090614825482E-2</v>
      </c>
      <c r="D102">
        <f>'Plumbing - Aggregate rates BC'!P102</f>
        <v>2.7843308988684683E-2</v>
      </c>
      <c r="E102" t="e">
        <f t="shared" si="13"/>
        <v>#N/A</v>
      </c>
      <c r="F102">
        <f t="shared" si="14"/>
        <v>2.7843308988684683E-2</v>
      </c>
      <c r="G102" t="e">
        <f t="shared" si="15"/>
        <v>#N/A</v>
      </c>
      <c r="K102" s="11"/>
      <c r="L102" s="11"/>
    </row>
    <row r="103" spans="1:12" x14ac:dyDescent="0.25">
      <c r="A103" s="7">
        <f>'Plumbing - fitted rates'!A111</f>
        <v>39569</v>
      </c>
      <c r="B103">
        <f>'Plumbing - Aggregate rates BC'!O103</f>
        <v>5.4398538140535496E-2</v>
      </c>
      <c r="C103">
        <f>'Plumbing - fitted rates'!AB111</f>
        <v>5.3100591171532846E-2</v>
      </c>
      <c r="D103">
        <f>'Plumbing - Aggregate rates BC'!P103</f>
        <v>2.7805088522178289E-2</v>
      </c>
      <c r="E103" t="e">
        <f t="shared" si="13"/>
        <v>#N/A</v>
      </c>
      <c r="F103">
        <f t="shared" si="14"/>
        <v>2.7805088522178289E-2</v>
      </c>
      <c r="G103" t="e">
        <f t="shared" si="15"/>
        <v>#N/A</v>
      </c>
      <c r="K103" s="11"/>
      <c r="L103" s="11"/>
    </row>
    <row r="104" spans="1:12" x14ac:dyDescent="0.25">
      <c r="A104" s="7">
        <f>'Plumbing - fitted rates'!A112</f>
        <v>39600</v>
      </c>
      <c r="B104">
        <f>'Plumbing - Aggregate rates BC'!O104</f>
        <v>5.5587236579486249E-2</v>
      </c>
      <c r="C104">
        <f>'Plumbing - fitted rates'!AB112</f>
        <v>5.5180926453322163E-2</v>
      </c>
      <c r="D104">
        <f>'Plumbing - Aggregate rates BC'!P104</f>
        <v>2.6754880478793937E-2</v>
      </c>
      <c r="E104" t="e">
        <f t="shared" si="13"/>
        <v>#N/A</v>
      </c>
      <c r="F104">
        <f t="shared" si="14"/>
        <v>2.6754880478793937E-2</v>
      </c>
      <c r="G104" t="e">
        <f t="shared" si="15"/>
        <v>#N/A</v>
      </c>
      <c r="K104" s="11"/>
      <c r="L104" s="11"/>
    </row>
    <row r="105" spans="1:12" x14ac:dyDescent="0.25">
      <c r="A105" s="7">
        <f>'Plumbing - fitted rates'!A113</f>
        <v>39630</v>
      </c>
      <c r="B105">
        <f>'Plumbing - Aggregate rates BC'!O105</f>
        <v>5.7936302433972034E-2</v>
      </c>
      <c r="C105">
        <f>'Plumbing - fitted rates'!AB113</f>
        <v>5.49143481813371E-2</v>
      </c>
      <c r="D105">
        <f>'Plumbing - Aggregate rates BC'!P105</f>
        <v>2.688462193944214E-2</v>
      </c>
      <c r="E105" t="e">
        <f t="shared" si="13"/>
        <v>#N/A</v>
      </c>
      <c r="F105">
        <f t="shared" si="14"/>
        <v>2.688462193944214E-2</v>
      </c>
      <c r="G105" t="e">
        <f t="shared" si="15"/>
        <v>#N/A</v>
      </c>
      <c r="K105" s="11"/>
      <c r="L105" s="11"/>
    </row>
    <row r="106" spans="1:12" x14ac:dyDescent="0.25">
      <c r="A106" s="7">
        <f>'Plumbing - fitted rates'!A114</f>
        <v>39661</v>
      </c>
      <c r="B106">
        <f>'Plumbing - Aggregate rates BC'!O106</f>
        <v>6.110730313102182E-2</v>
      </c>
      <c r="C106">
        <f>'Plumbing - fitted rates'!AB114</f>
        <v>5.6847417335957287E-2</v>
      </c>
      <c r="D106">
        <f>'Plumbing - Aggregate rates BC'!P106</f>
        <v>2.5973748495488246E-2</v>
      </c>
      <c r="E106" t="e">
        <f t="shared" si="13"/>
        <v>#N/A</v>
      </c>
      <c r="F106">
        <f t="shared" si="14"/>
        <v>2.5973748495488246E-2</v>
      </c>
      <c r="G106" t="e">
        <f t="shared" si="15"/>
        <v>#N/A</v>
      </c>
      <c r="K106" s="11"/>
      <c r="L106" s="11"/>
    </row>
    <row r="107" spans="1:12" x14ac:dyDescent="0.25">
      <c r="A107" s="7">
        <f>'Plumbing - fitted rates'!A115</f>
        <v>39692</v>
      </c>
      <c r="B107">
        <f>'Plumbing - Aggregate rates BC'!O107</f>
        <v>6.1471273291925463E-2</v>
      </c>
      <c r="C107">
        <f>'Plumbing - fitted rates'!AB115</f>
        <v>6.4348985757678723E-2</v>
      </c>
      <c r="D107">
        <f>'Plumbing - Aggregate rates BC'!P107</f>
        <v>2.2996825305824094E-2</v>
      </c>
      <c r="E107" t="e">
        <f t="shared" si="13"/>
        <v>#N/A</v>
      </c>
      <c r="F107">
        <f t="shared" si="14"/>
        <v>2.2996825305824094E-2</v>
      </c>
      <c r="G107" t="e">
        <f t="shared" si="15"/>
        <v>#N/A</v>
      </c>
      <c r="K107" s="11"/>
      <c r="L107" s="11"/>
    </row>
    <row r="108" spans="1:12" x14ac:dyDescent="0.25">
      <c r="A108" s="7">
        <f>'Plumbing - fitted rates'!A116</f>
        <v>39722</v>
      </c>
      <c r="B108">
        <f>'Plumbing - Aggregate rates BC'!O108</f>
        <v>6.5104116222760286E-2</v>
      </c>
      <c r="C108">
        <f>'Plumbing - fitted rates'!AB116</f>
        <v>6.0819070059806093E-2</v>
      </c>
      <c r="D108">
        <f>'Plumbing - Aggregate rates BC'!P108</f>
        <v>2.4298622383750162E-2</v>
      </c>
      <c r="E108" t="e">
        <f t="shared" si="13"/>
        <v>#N/A</v>
      </c>
      <c r="F108">
        <f t="shared" si="14"/>
        <v>2.4298622383750162E-2</v>
      </c>
      <c r="G108" t="e">
        <f t="shared" si="15"/>
        <v>#N/A</v>
      </c>
      <c r="K108" s="11"/>
      <c r="L108" s="11"/>
    </row>
    <row r="109" spans="1:12" x14ac:dyDescent="0.25">
      <c r="A109" s="7">
        <f>'Plumbing - fitted rates'!A117</f>
        <v>39753</v>
      </c>
      <c r="B109">
        <f>'Plumbing - Aggregate rates BC'!O109</f>
        <v>6.8192107203373389E-2</v>
      </c>
      <c r="C109">
        <f>'Plumbing - fitted rates'!AB117</f>
        <v>6.4958065468817938E-2</v>
      </c>
      <c r="D109">
        <f>'Plumbing - Aggregate rates BC'!P109</f>
        <v>2.2787631432313715E-2</v>
      </c>
      <c r="E109" t="e">
        <f t="shared" si="13"/>
        <v>#N/A</v>
      </c>
      <c r="F109">
        <f t="shared" si="14"/>
        <v>2.2787631432313715E-2</v>
      </c>
      <c r="G109" t="e">
        <f t="shared" si="15"/>
        <v>#N/A</v>
      </c>
      <c r="K109" s="11"/>
      <c r="L109" s="11"/>
    </row>
    <row r="110" spans="1:12" x14ac:dyDescent="0.25">
      <c r="A110" s="7">
        <f>'Plumbing - fitted rates'!A118</f>
        <v>39783</v>
      </c>
      <c r="B110">
        <f>'Plumbing - Aggregate rates BC'!O110</f>
        <v>7.3072619917608175E-2</v>
      </c>
      <c r="C110">
        <f>'Plumbing - fitted rates'!AB118</f>
        <v>6.8166655320674174E-2</v>
      </c>
      <c r="D110">
        <f>'Plumbing - Aggregate rates BC'!P110</f>
        <v>2.1751949158094738E-2</v>
      </c>
      <c r="E110" t="e">
        <f t="shared" si="13"/>
        <v>#N/A</v>
      </c>
      <c r="F110">
        <f t="shared" si="14"/>
        <v>2.1751949158094738E-2</v>
      </c>
      <c r="G110" t="e">
        <f t="shared" si="15"/>
        <v>#N/A</v>
      </c>
      <c r="K110" s="11"/>
      <c r="L110" s="11"/>
    </row>
    <row r="111" spans="1:12" x14ac:dyDescent="0.25">
      <c r="A111" s="7">
        <f>'Plumbing - fitted rates'!A119</f>
        <v>39814</v>
      </c>
      <c r="B111">
        <f>'Plumbing - Aggregate rates BC'!O111</f>
        <v>7.8120542545190491E-2</v>
      </c>
      <c r="C111">
        <f>'Plumbing - fitted rates'!AB119</f>
        <v>7.1305952593684177E-2</v>
      </c>
      <c r="D111">
        <f>'Plumbing - Aggregate rates BC'!P111</f>
        <v>2.0835318871285823E-2</v>
      </c>
      <c r="E111" t="e">
        <f t="shared" si="13"/>
        <v>#N/A</v>
      </c>
      <c r="F111">
        <f t="shared" si="14"/>
        <v>2.0835318871285823E-2</v>
      </c>
      <c r="G111" t="e">
        <f t="shared" si="15"/>
        <v>#N/A</v>
      </c>
      <c r="K111" s="11"/>
      <c r="L111" s="11"/>
    </row>
    <row r="112" spans="1:12" x14ac:dyDescent="0.25">
      <c r="A112" s="7">
        <f>'Plumbing - fitted rates'!A120</f>
        <v>39845</v>
      </c>
      <c r="B112">
        <f>'Plumbing - Aggregate rates BC'!O112</f>
        <v>8.3225472430753303E-2</v>
      </c>
      <c r="C112">
        <f>'Plumbing - fitted rates'!AB120</f>
        <v>7.2162664905190452E-2</v>
      </c>
      <c r="D112">
        <f>'Plumbing - Aggregate rates BC'!P112</f>
        <v>2.0600010322124E-2</v>
      </c>
      <c r="E112" t="e">
        <f t="shared" si="13"/>
        <v>#N/A</v>
      </c>
      <c r="F112">
        <f t="shared" si="14"/>
        <v>2.0600010322124E-2</v>
      </c>
      <c r="G112" t="e">
        <f t="shared" si="15"/>
        <v>#N/A</v>
      </c>
      <c r="K112" s="11"/>
      <c r="L112" s="11"/>
    </row>
    <row r="113" spans="1:12" x14ac:dyDescent="0.25">
      <c r="A113" s="7">
        <f>'Plumbing - fitted rates'!A121</f>
        <v>39873</v>
      </c>
      <c r="B113">
        <f>'Plumbing - Aggregate rates BC'!O113</f>
        <v>8.6860901889803624E-2</v>
      </c>
      <c r="C113">
        <f>'Plumbing - fitted rates'!AB121</f>
        <v>7.7589302882552155E-2</v>
      </c>
      <c r="D113">
        <f>'Plumbing - Aggregate rates BC'!P113</f>
        <v>1.923819710609977E-2</v>
      </c>
      <c r="E113" t="e">
        <f t="shared" si="13"/>
        <v>#N/A</v>
      </c>
      <c r="F113">
        <f t="shared" si="14"/>
        <v>1.923819710609977E-2</v>
      </c>
      <c r="G113" t="e">
        <f t="shared" si="15"/>
        <v>#N/A</v>
      </c>
      <c r="K113" s="11"/>
      <c r="L113" s="11"/>
    </row>
    <row r="114" spans="1:12" x14ac:dyDescent="0.25">
      <c r="A114" s="7">
        <f>'Plumbing - fitted rates'!A122</f>
        <v>39904</v>
      </c>
      <c r="B114">
        <f>'Plumbing - Aggregate rates BC'!O114</f>
        <v>8.9323405632890901E-2</v>
      </c>
      <c r="C114">
        <f>'Plumbing - fitted rates'!AB122</f>
        <v>8.6906403228640558E-2</v>
      </c>
      <c r="D114">
        <f>'Plumbing - Aggregate rates BC'!P114</f>
        <v>1.7319936256649283E-2</v>
      </c>
      <c r="E114" t="e">
        <f t="shared" si="13"/>
        <v>#N/A</v>
      </c>
      <c r="F114">
        <f t="shared" si="14"/>
        <v>1.7319936256649283E-2</v>
      </c>
      <c r="G114" t="e">
        <f t="shared" si="15"/>
        <v>#N/A</v>
      </c>
      <c r="K114" s="11"/>
      <c r="L114" s="11"/>
    </row>
    <row r="115" spans="1:12" x14ac:dyDescent="0.25">
      <c r="A115" s="7">
        <f>'Plumbing - fitted rates'!A123</f>
        <v>39934</v>
      </c>
      <c r="B115">
        <f>'Plumbing - Aggregate rates BC'!O115</f>
        <v>9.370215569868022E-2</v>
      </c>
      <c r="C115">
        <f>'Plumbing - fitted rates'!AB123</f>
        <v>8.3046238198876368E-2</v>
      </c>
      <c r="D115">
        <f>'Plumbing - Aggregate rates BC'!P115</f>
        <v>1.8059283026223068E-2</v>
      </c>
      <c r="E115" t="e">
        <f t="shared" si="13"/>
        <v>#N/A</v>
      </c>
      <c r="F115">
        <f t="shared" si="14"/>
        <v>1.8059283026223068E-2</v>
      </c>
      <c r="G115" t="e">
        <f t="shared" si="15"/>
        <v>#N/A</v>
      </c>
      <c r="K115" s="11"/>
      <c r="L115" s="11"/>
    </row>
    <row r="116" spans="1:12" x14ac:dyDescent="0.25">
      <c r="A116" s="7">
        <f>'Plumbing - fitted rates'!A124</f>
        <v>39965</v>
      </c>
      <c r="B116">
        <f>'Plumbing - Aggregate rates BC'!O116</f>
        <v>9.5178698377819421E-2</v>
      </c>
      <c r="C116">
        <f>'Plumbing - fitted rates'!AB124</f>
        <v>8.3383548036217683E-2</v>
      </c>
      <c r="D116">
        <f>'Plumbing - Aggregate rates BC'!P116</f>
        <v>1.7991782924737007E-2</v>
      </c>
      <c r="E116" t="e">
        <f t="shared" si="13"/>
        <v>#N/A</v>
      </c>
      <c r="F116">
        <f t="shared" si="14"/>
        <v>1.7991782924737007E-2</v>
      </c>
      <c r="G116" t="e">
        <f t="shared" si="15"/>
        <v>#N/A</v>
      </c>
      <c r="K116" s="11"/>
      <c r="L116" s="11"/>
    </row>
    <row r="117" spans="1:12" x14ac:dyDescent="0.25">
      <c r="A117" s="7">
        <f>'Plumbing - fitted rates'!A125</f>
        <v>39995</v>
      </c>
      <c r="B117">
        <f>'Plumbing - Aggregate rates BC'!O117</f>
        <v>9.4773419957680044E-2</v>
      </c>
      <c r="C117">
        <f>'Plumbing - fitted rates'!AB125</f>
        <v>9.1554972901940354E-2</v>
      </c>
      <c r="D117">
        <f>'Plumbing - Aggregate rates BC'!P117</f>
        <v>1.6516811484699662E-2</v>
      </c>
      <c r="E117" t="e">
        <f t="shared" si="13"/>
        <v>#N/A</v>
      </c>
      <c r="F117">
        <f t="shared" si="14"/>
        <v>1.6516811484699662E-2</v>
      </c>
      <c r="G117" t="e">
        <f t="shared" si="15"/>
        <v>#N/A</v>
      </c>
      <c r="K117" s="11"/>
      <c r="L117" s="11"/>
    </row>
    <row r="118" spans="1:12" x14ac:dyDescent="0.25">
      <c r="A118" s="7">
        <f>'Plumbing - fitted rates'!A126</f>
        <v>40026</v>
      </c>
      <c r="B118">
        <f>'Plumbing - Aggregate rates BC'!O118</f>
        <v>9.6300520350702121E-2</v>
      </c>
      <c r="C118">
        <f>'Plumbing - fitted rates'!AB126</f>
        <v>8.7816140577197069E-2</v>
      </c>
      <c r="D118">
        <f>'Plumbing - Aggregate rates BC'!P118</f>
        <v>1.7155694737558718E-2</v>
      </c>
      <c r="E118" t="e">
        <f t="shared" si="13"/>
        <v>#N/A</v>
      </c>
      <c r="F118">
        <f t="shared" si="14"/>
        <v>1.7155694737558718E-2</v>
      </c>
      <c r="G118" t="e">
        <f t="shared" si="15"/>
        <v>#N/A</v>
      </c>
      <c r="K118" s="11"/>
      <c r="L118" s="11"/>
    </row>
    <row r="119" spans="1:12" x14ac:dyDescent="0.25">
      <c r="A119" s="7">
        <f>'Plumbing - fitted rates'!A127</f>
        <v>40057</v>
      </c>
      <c r="B119">
        <f>'Plumbing - Aggregate rates BC'!O119</f>
        <v>9.7615533172504834E-2</v>
      </c>
      <c r="C119">
        <f>'Plumbing - fitted rates'!AB127</f>
        <v>7.9483667090535143E-2</v>
      </c>
      <c r="D119">
        <f>'Plumbing - Aggregate rates BC'!P119</f>
        <v>1.8809417566044727E-2</v>
      </c>
      <c r="E119" t="e">
        <f t="shared" si="13"/>
        <v>#N/A</v>
      </c>
      <c r="F119">
        <f t="shared" si="14"/>
        <v>1.8809417566044727E-2</v>
      </c>
      <c r="G119" t="e">
        <f t="shared" si="15"/>
        <v>#N/A</v>
      </c>
      <c r="K119" s="11"/>
      <c r="L119" s="11"/>
    </row>
    <row r="120" spans="1:12" x14ac:dyDescent="0.25">
      <c r="A120" s="7">
        <f>'Plumbing - fitted rates'!A128</f>
        <v>40087</v>
      </c>
      <c r="B120">
        <f>'Plumbing - Aggregate rates BC'!O120</f>
        <v>0.10025223960161746</v>
      </c>
      <c r="C120">
        <f>'Plumbing - fitted rates'!AB128</f>
        <v>8.2395364567637464E-2</v>
      </c>
      <c r="D120">
        <f>'Plumbing - Aggregate rates BC'!P120</f>
        <v>1.819118940060031E-2</v>
      </c>
      <c r="E120" t="e">
        <f t="shared" si="13"/>
        <v>#N/A</v>
      </c>
      <c r="F120">
        <f t="shared" si="14"/>
        <v>1.819118940060031E-2</v>
      </c>
      <c r="G120" t="e">
        <f t="shared" si="15"/>
        <v>#N/A</v>
      </c>
      <c r="K120" s="11"/>
      <c r="L120" s="11"/>
    </row>
    <row r="121" spans="1:12" x14ac:dyDescent="0.25">
      <c r="A121" s="7">
        <f>'Plumbing - fitted rates'!A129</f>
        <v>40118</v>
      </c>
      <c r="B121">
        <f>'Plumbing - Aggregate rates BC'!O121</f>
        <v>9.8983319682254892E-2</v>
      </c>
      <c r="C121">
        <f>'Plumbing - fitted rates'!AB129</f>
        <v>8.2659341916441906E-2</v>
      </c>
      <c r="D121">
        <f>'Plumbing - Aggregate rates BC'!P121</f>
        <v>1.8137425880711544E-2</v>
      </c>
      <c r="E121" t="e">
        <f t="shared" si="13"/>
        <v>#N/A</v>
      </c>
      <c r="F121">
        <f t="shared" si="14"/>
        <v>1.8137425880711544E-2</v>
      </c>
      <c r="G121" t="e">
        <f t="shared" si="15"/>
        <v>#N/A</v>
      </c>
      <c r="K121" s="11"/>
      <c r="L121" s="11"/>
    </row>
    <row r="122" spans="1:12" x14ac:dyDescent="0.25">
      <c r="A122" s="7">
        <f>'Plumbing - fitted rates'!A130</f>
        <v>40148</v>
      </c>
      <c r="B122">
        <f>'Plumbing - Aggregate rates BC'!O122</f>
        <v>9.8790269903064817E-2</v>
      </c>
      <c r="C122">
        <f>'Plumbing - fitted rates'!AB130</f>
        <v>8.1106340661644918E-2</v>
      </c>
      <c r="D122">
        <f>'Plumbing - Aggregate rates BC'!P122</f>
        <v>1.8459062929313628E-2</v>
      </c>
      <c r="E122" t="e">
        <f t="shared" si="13"/>
        <v>#N/A</v>
      </c>
      <c r="F122">
        <f t="shared" si="14"/>
        <v>1.8459062929313628E-2</v>
      </c>
      <c r="G122" t="e">
        <f t="shared" si="15"/>
        <v>#N/A</v>
      </c>
      <c r="K122" s="11"/>
      <c r="L122" s="11"/>
    </row>
    <row r="123" spans="1:12" x14ac:dyDescent="0.25">
      <c r="A123" s="7">
        <f>'Plumbing - fitted rates'!A131</f>
        <v>40179</v>
      </c>
      <c r="B123">
        <f>'Plumbing - Aggregate rates BC'!O123</f>
        <v>9.7443516907457006E-2</v>
      </c>
      <c r="C123">
        <f>'Plumbing - fitted rates'!AB131</f>
        <v>7.1921761706471438E-2</v>
      </c>
      <c r="D123">
        <f>'Plumbing - Aggregate rates BC'!P123</f>
        <v>2.0665570765186693E-2</v>
      </c>
      <c r="E123" t="e">
        <f t="shared" si="13"/>
        <v>#N/A</v>
      </c>
      <c r="F123">
        <f t="shared" si="14"/>
        <v>2.0665570765186693E-2</v>
      </c>
      <c r="G123" t="e">
        <f t="shared" si="15"/>
        <v>#N/A</v>
      </c>
      <c r="K123" s="11"/>
      <c r="L123" s="11"/>
    </row>
    <row r="124" spans="1:12" x14ac:dyDescent="0.25">
      <c r="A124" s="7">
        <f>'Plumbing - fitted rates'!A132</f>
        <v>40210</v>
      </c>
      <c r="B124">
        <f>'Plumbing - Aggregate rates BC'!O124</f>
        <v>9.7843907770780197E-2</v>
      </c>
      <c r="C124">
        <f>'Plumbing - fitted rates'!AB132</f>
        <v>7.6459947749972321E-2</v>
      </c>
      <c r="D124">
        <f>'Plumbing - Aggregate rates BC'!P124</f>
        <v>1.9504608731934908E-2</v>
      </c>
      <c r="E124" t="e">
        <f t="shared" si="13"/>
        <v>#N/A</v>
      </c>
      <c r="F124">
        <f t="shared" si="14"/>
        <v>1.9504608731934908E-2</v>
      </c>
      <c r="G124" t="e">
        <f t="shared" si="15"/>
        <v>#N/A</v>
      </c>
      <c r="K124" s="11"/>
      <c r="L124" s="11"/>
    </row>
    <row r="125" spans="1:12" x14ac:dyDescent="0.25">
      <c r="A125" s="7">
        <f>'Plumbing - fitted rates'!A133</f>
        <v>40238</v>
      </c>
      <c r="B125">
        <f>'Plumbing - Aggregate rates BC'!O125</f>
        <v>9.8256735340728998E-2</v>
      </c>
      <c r="C125">
        <f>'Plumbing - fitted rates'!AB133</f>
        <v>7.365507893264292E-2</v>
      </c>
      <c r="D125">
        <f>'Plumbing - Aggregate rates BC'!P125</f>
        <v>2.0204084722411472E-2</v>
      </c>
      <c r="E125" t="e">
        <f t="shared" si="13"/>
        <v>#N/A</v>
      </c>
      <c r="F125">
        <f t="shared" si="14"/>
        <v>2.0204084722411472E-2</v>
      </c>
      <c r="G125" t="e">
        <f t="shared" si="15"/>
        <v>#N/A</v>
      </c>
      <c r="K125" s="11"/>
      <c r="L125" s="11"/>
    </row>
    <row r="126" spans="1:12" x14ac:dyDescent="0.25">
      <c r="A126" s="7">
        <f>'Plumbing - fitted rates'!A134</f>
        <v>40269</v>
      </c>
      <c r="B126">
        <f>'Plumbing - Aggregate rates BC'!O126</f>
        <v>9.850058565816977E-2</v>
      </c>
      <c r="C126">
        <f>'Plumbing - fitted rates'!AB134</f>
        <v>6.2011626120656721E-2</v>
      </c>
      <c r="D126">
        <f>'Plumbing - Aggregate rates BC'!P126</f>
        <v>2.3840890100045919E-2</v>
      </c>
      <c r="E126" t="e">
        <f t="shared" si="13"/>
        <v>#N/A</v>
      </c>
      <c r="F126">
        <f t="shared" si="14"/>
        <v>2.3840890100045919E-2</v>
      </c>
      <c r="G126" t="e">
        <f t="shared" si="15"/>
        <v>#N/A</v>
      </c>
      <c r="K126" s="11"/>
      <c r="L126" s="11"/>
    </row>
    <row r="127" spans="1:12" x14ac:dyDescent="0.25">
      <c r="A127" s="7">
        <f>'Plumbing - fitted rates'!A135</f>
        <v>40299</v>
      </c>
      <c r="B127">
        <f>'Plumbing - Aggregate rates BC'!O127</f>
        <v>9.646210509934118E-2</v>
      </c>
      <c r="C127">
        <f>'Plumbing - fitted rates'!AB135</f>
        <v>6.9434771891683317E-2</v>
      </c>
      <c r="D127">
        <f>'Plumbing - Aggregate rates BC'!P127</f>
        <v>2.1370958648736008E-2</v>
      </c>
      <c r="E127" t="e">
        <f t="shared" si="13"/>
        <v>#N/A</v>
      </c>
      <c r="F127">
        <f t="shared" si="14"/>
        <v>2.1370958648736008E-2</v>
      </c>
      <c r="G127" t="e">
        <f t="shared" si="15"/>
        <v>#N/A</v>
      </c>
      <c r="K127" s="11"/>
      <c r="L127" s="11"/>
    </row>
    <row r="128" spans="1:12" x14ac:dyDescent="0.25">
      <c r="A128" s="7">
        <f>'Plumbing - fitted rates'!A136</f>
        <v>40330</v>
      </c>
      <c r="B128">
        <f>'Plumbing - Aggregate rates BC'!O128</f>
        <v>9.4478503651060169E-2</v>
      </c>
      <c r="C128">
        <f>'Plumbing - fitted rates'!AB136</f>
        <v>7.408811099827288E-2</v>
      </c>
      <c r="D128">
        <f>'Plumbing - Aggregate rates BC'!P128</f>
        <v>2.0092397898814503E-2</v>
      </c>
      <c r="E128" t="e">
        <f t="shared" si="13"/>
        <v>#N/A</v>
      </c>
      <c r="F128">
        <f t="shared" si="14"/>
        <v>2.0092397898814503E-2</v>
      </c>
      <c r="G128" t="e">
        <f t="shared" si="15"/>
        <v>#N/A</v>
      </c>
      <c r="K128" s="11"/>
      <c r="L128" s="11"/>
    </row>
    <row r="129" spans="1:12" x14ac:dyDescent="0.25">
      <c r="A129" s="7">
        <f>'Plumbing - fitted rates'!A137</f>
        <v>40360</v>
      </c>
      <c r="B129">
        <f>'Plumbing - Aggregate rates BC'!O129</f>
        <v>9.5019122199963571E-2</v>
      </c>
      <c r="C129">
        <f>'Plumbing - fitted rates'!AB137</f>
        <v>6.7473041992634541E-2</v>
      </c>
      <c r="D129">
        <f>'Plumbing - Aggregate rates BC'!P129</f>
        <v>2.1966857813699371E-2</v>
      </c>
      <c r="E129" t="e">
        <f t="shared" si="13"/>
        <v>#N/A</v>
      </c>
      <c r="F129">
        <f t="shared" si="14"/>
        <v>2.1966857813699371E-2</v>
      </c>
      <c r="G129" t="e">
        <f t="shared" si="15"/>
        <v>#N/A</v>
      </c>
      <c r="K129" s="11"/>
      <c r="L129" s="11"/>
    </row>
    <row r="130" spans="1:12" x14ac:dyDescent="0.25">
      <c r="A130" s="7">
        <f>'Plumbing - fitted rates'!A138</f>
        <v>40391</v>
      </c>
      <c r="B130">
        <f>'Plumbing - Aggregate rates BC'!O130</f>
        <v>9.5636484004335609E-2</v>
      </c>
      <c r="C130">
        <f>'Plumbing - fitted rates'!AB138</f>
        <v>6.7328936960548147E-2</v>
      </c>
      <c r="D130">
        <f>'Plumbing - Aggregate rates BC'!P130</f>
        <v>2.2012105152217774E-2</v>
      </c>
      <c r="E130" t="e">
        <f t="shared" si="13"/>
        <v>#N/A</v>
      </c>
      <c r="F130">
        <f t="shared" si="14"/>
        <v>2.2012105152217774E-2</v>
      </c>
      <c r="G130" t="e">
        <f t="shared" si="15"/>
        <v>#N/A</v>
      </c>
      <c r="K130" s="11"/>
      <c r="L130" s="11"/>
    </row>
    <row r="131" spans="1:12" x14ac:dyDescent="0.25">
      <c r="A131" s="7">
        <f>'Plumbing - fitted rates'!A139</f>
        <v>40422</v>
      </c>
      <c r="B131">
        <f>'Plumbing - Aggregate rates BC'!O131</f>
        <v>9.4686781273145434E-2</v>
      </c>
      <c r="C131">
        <f>'Plumbing - fitted rates'!AB139</f>
        <v>7.1088565811514834E-2</v>
      </c>
      <c r="D131">
        <f>'Plumbing - Aggregate rates BC'!P131</f>
        <v>2.089599493430426E-2</v>
      </c>
      <c r="E131" t="e">
        <f t="shared" ref="E131:E162" si="16">IF(A131&lt;DATE(2007,12,1),D131,NA())</f>
        <v>#N/A</v>
      </c>
      <c r="F131">
        <f t="shared" ref="F131:F162" si="17">IF(A131&lt;DATE(2007,12,1),NA(),D131)</f>
        <v>2.089599493430426E-2</v>
      </c>
      <c r="G131" t="e">
        <f t="shared" ref="G131:G162" si="18">IF(AND(ISNA(D132),NOT(ISNA(D131))),TEXT(A131,"mmm-yy"),NA())</f>
        <v>#N/A</v>
      </c>
      <c r="K131" s="11"/>
      <c r="L131" s="11"/>
    </row>
    <row r="132" spans="1:12" x14ac:dyDescent="0.25">
      <c r="A132" s="7">
        <f>'Plumbing - fitted rates'!A140</f>
        <v>40452</v>
      </c>
      <c r="B132">
        <f>'Plumbing - Aggregate rates BC'!O132</f>
        <v>9.5219507117391411E-2</v>
      </c>
      <c r="C132">
        <f>'Plumbing - fitted rates'!AB140</f>
        <v>6.5042828302830452E-2</v>
      </c>
      <c r="D132">
        <f>'Plumbing - Aggregate rates BC'!P132</f>
        <v>2.2758853795020094E-2</v>
      </c>
      <c r="E132" t="e">
        <f t="shared" si="16"/>
        <v>#N/A</v>
      </c>
      <c r="F132">
        <f t="shared" si="17"/>
        <v>2.2758853795020094E-2</v>
      </c>
      <c r="G132" t="e">
        <f t="shared" si="18"/>
        <v>#N/A</v>
      </c>
      <c r="K132" s="11"/>
      <c r="L132" s="11"/>
    </row>
    <row r="133" spans="1:12" x14ac:dyDescent="0.25">
      <c r="A133" s="7">
        <f>'Plumbing - fitted rates'!A141</f>
        <v>40483</v>
      </c>
      <c r="B133">
        <f>'Plumbing - Aggregate rates BC'!O133</f>
        <v>9.8051817373296726E-2</v>
      </c>
      <c r="C133">
        <f>'Plumbing - fitted rates'!AB141</f>
        <v>6.4524348918348545E-2</v>
      </c>
      <c r="D133">
        <f>'Plumbing - Aggregate rates BC'!P133</f>
        <v>2.2936158399795924E-2</v>
      </c>
      <c r="E133" t="e">
        <f t="shared" si="16"/>
        <v>#N/A</v>
      </c>
      <c r="F133">
        <f t="shared" si="17"/>
        <v>2.2936158399795924E-2</v>
      </c>
      <c r="G133" t="e">
        <f t="shared" si="18"/>
        <v>#N/A</v>
      </c>
      <c r="K133" s="11"/>
      <c r="L133" s="11"/>
    </row>
    <row r="134" spans="1:12" x14ac:dyDescent="0.25">
      <c r="A134" s="7">
        <f>'Plumbing - fitted rates'!A142</f>
        <v>40513</v>
      </c>
      <c r="B134">
        <f>'Plumbing - Aggregate rates BC'!O134</f>
        <v>9.3696497041266036E-2</v>
      </c>
      <c r="C134">
        <f>'Plumbing - fitted rates'!AB142</f>
        <v>6.8078706245869369E-2</v>
      </c>
      <c r="D134">
        <f>'Plumbing - Aggregate rates BC'!P134</f>
        <v>2.177893852065322E-2</v>
      </c>
      <c r="E134" t="e">
        <f t="shared" si="16"/>
        <v>#N/A</v>
      </c>
      <c r="F134">
        <f t="shared" si="17"/>
        <v>2.177893852065322E-2</v>
      </c>
      <c r="G134" t="e">
        <f t="shared" si="18"/>
        <v>#N/A</v>
      </c>
      <c r="K134" s="11"/>
      <c r="L134" s="11"/>
    </row>
    <row r="135" spans="1:12" x14ac:dyDescent="0.25">
      <c r="A135" s="7">
        <f>'Plumbing - fitted rates'!A143</f>
        <v>40544</v>
      </c>
      <c r="B135">
        <f>'Plumbing - Aggregate rates BC'!O135</f>
        <v>9.082604127922532E-2</v>
      </c>
      <c r="C135">
        <f>'Plumbing - fitted rates'!AB143</f>
        <v>6.9158141259103995E-2</v>
      </c>
      <c r="D135">
        <f>'Plumbing - Aggregate rates BC'!P135</f>
        <v>2.1452788862552131E-2</v>
      </c>
      <c r="E135" t="e">
        <f t="shared" si="16"/>
        <v>#N/A</v>
      </c>
      <c r="F135">
        <f t="shared" si="17"/>
        <v>2.1452788862552131E-2</v>
      </c>
      <c r="G135" t="e">
        <f t="shared" si="18"/>
        <v>#N/A</v>
      </c>
      <c r="K135" s="11"/>
      <c r="L135" s="11"/>
    </row>
    <row r="136" spans="1:12" x14ac:dyDescent="0.25">
      <c r="A136" s="7">
        <f>'Plumbing - fitted rates'!A144</f>
        <v>40575</v>
      </c>
      <c r="B136">
        <f>'Plumbing - Aggregate rates BC'!O136</f>
        <v>8.969876453014311E-2</v>
      </c>
      <c r="C136">
        <f>'Plumbing - fitted rates'!AB144</f>
        <v>6.5725282300263643E-2</v>
      </c>
      <c r="D136">
        <f>'Plumbing - Aggregate rates BC'!P136</f>
        <v>2.2530070013763389E-2</v>
      </c>
      <c r="E136" t="e">
        <f t="shared" si="16"/>
        <v>#N/A</v>
      </c>
      <c r="F136">
        <f t="shared" si="17"/>
        <v>2.2530070013763389E-2</v>
      </c>
      <c r="G136" t="e">
        <f t="shared" si="18"/>
        <v>#N/A</v>
      </c>
      <c r="K136" s="11"/>
      <c r="L136" s="11"/>
    </row>
    <row r="137" spans="1:12" x14ac:dyDescent="0.25">
      <c r="A137" s="7">
        <f>'Plumbing - fitted rates'!A145</f>
        <v>40603</v>
      </c>
      <c r="B137">
        <f>'Plumbing - Aggregate rates BC'!O137</f>
        <v>8.8844268279962446E-2</v>
      </c>
      <c r="C137">
        <f>'Plumbing - fitted rates'!AB145</f>
        <v>6.2177278567105532E-2</v>
      </c>
      <c r="D137">
        <f>'Plumbing - Aggregate rates BC'!P137</f>
        <v>2.3778810090149205E-2</v>
      </c>
      <c r="E137" t="e">
        <f t="shared" si="16"/>
        <v>#N/A</v>
      </c>
      <c r="F137">
        <f t="shared" si="17"/>
        <v>2.3778810090149205E-2</v>
      </c>
      <c r="G137" t="e">
        <f t="shared" si="18"/>
        <v>#N/A</v>
      </c>
      <c r="K137" s="11"/>
      <c r="L137" s="11"/>
    </row>
    <row r="138" spans="1:12" x14ac:dyDescent="0.25">
      <c r="A138" s="7">
        <f>'Plumbing - fitted rates'!A146</f>
        <v>40634</v>
      </c>
      <c r="B138">
        <f>'Plumbing - Aggregate rates BC'!O138</f>
        <v>8.9897014730804331E-2</v>
      </c>
      <c r="C138">
        <f>'Plumbing - fitted rates'!AB146</f>
        <v>6.593377811834214E-2</v>
      </c>
      <c r="D138">
        <f>'Plumbing - Aggregate rates BC'!P138</f>
        <v>2.2461192216831734E-2</v>
      </c>
      <c r="E138" t="e">
        <f t="shared" si="16"/>
        <v>#N/A</v>
      </c>
      <c r="F138">
        <f t="shared" si="17"/>
        <v>2.2461192216831734E-2</v>
      </c>
      <c r="G138" t="e">
        <f t="shared" si="18"/>
        <v>#N/A</v>
      </c>
      <c r="K138" s="11"/>
      <c r="L138" s="11"/>
    </row>
    <row r="139" spans="1:12" x14ac:dyDescent="0.25">
      <c r="A139" s="7">
        <f>'Plumbing - fitted rates'!A147</f>
        <v>40664</v>
      </c>
      <c r="B139">
        <f>'Plumbing - Aggregate rates BC'!O139</f>
        <v>9.0383864671437872E-2</v>
      </c>
      <c r="C139">
        <f>'Plumbing - fitted rates'!AB147</f>
        <v>6.4598217289894844E-2</v>
      </c>
      <c r="D139">
        <f>'Plumbing - Aggregate rates BC'!P139</f>
        <v>2.2910710030974505E-2</v>
      </c>
      <c r="E139" t="e">
        <f t="shared" si="16"/>
        <v>#N/A</v>
      </c>
      <c r="F139">
        <f t="shared" si="17"/>
        <v>2.2910710030974505E-2</v>
      </c>
      <c r="G139" t="e">
        <f t="shared" si="18"/>
        <v>#N/A</v>
      </c>
      <c r="K139" s="11"/>
      <c r="L139" s="11"/>
    </row>
    <row r="140" spans="1:12" x14ac:dyDescent="0.25">
      <c r="A140" s="7">
        <f>'Plumbing - fitted rates'!A148</f>
        <v>40695</v>
      </c>
      <c r="B140">
        <f>'Plumbing - Aggregate rates BC'!O140</f>
        <v>9.1415757876004672E-2</v>
      </c>
      <c r="C140">
        <f>'Plumbing - fitted rates'!AB148</f>
        <v>6.1363309714943165E-2</v>
      </c>
      <c r="D140">
        <f>'Plumbing - Aggregate rates BC'!P140</f>
        <v>2.4087341696890422E-2</v>
      </c>
      <c r="E140" t="e">
        <f t="shared" si="16"/>
        <v>#N/A</v>
      </c>
      <c r="F140">
        <f t="shared" si="17"/>
        <v>2.4087341696890422E-2</v>
      </c>
      <c r="G140" t="e">
        <f t="shared" si="18"/>
        <v>#N/A</v>
      </c>
      <c r="K140" s="11"/>
      <c r="L140" s="11"/>
    </row>
    <row r="141" spans="1:12" x14ac:dyDescent="0.25">
      <c r="A141" s="7">
        <f>'Plumbing - fitted rates'!A149</f>
        <v>40725</v>
      </c>
      <c r="B141">
        <f>'Plumbing - Aggregate rates BC'!O141</f>
        <v>9.0689758604050652E-2</v>
      </c>
      <c r="C141">
        <f>'Plumbing - fitted rates'!AB149</f>
        <v>5.9144120160490268E-2</v>
      </c>
      <c r="D141">
        <f>'Plumbing - Aggregate rates BC'!P141</f>
        <v>2.4975328886349641E-2</v>
      </c>
      <c r="E141" t="e">
        <f t="shared" si="16"/>
        <v>#N/A</v>
      </c>
      <c r="F141">
        <f t="shared" si="17"/>
        <v>2.4975328886349641E-2</v>
      </c>
      <c r="G141" t="e">
        <f t="shared" si="18"/>
        <v>#N/A</v>
      </c>
      <c r="K141" s="11"/>
      <c r="L141" s="11"/>
    </row>
    <row r="142" spans="1:12" x14ac:dyDescent="0.25">
      <c r="A142" s="7">
        <f>'Plumbing - fitted rates'!A150</f>
        <v>40756</v>
      </c>
      <c r="B142">
        <f>'Plumbing - Aggregate rates BC'!O142</f>
        <v>9.0581360542447004E-2</v>
      </c>
      <c r="C142">
        <f>'Plumbing - fitted rates'!AB150</f>
        <v>6.3181811440736063E-2</v>
      </c>
      <c r="D142">
        <f>'Plumbing - Aggregate rates BC'!P142</f>
        <v>2.3409880871037698E-2</v>
      </c>
      <c r="E142" t="e">
        <f t="shared" si="16"/>
        <v>#N/A</v>
      </c>
      <c r="F142">
        <f t="shared" si="17"/>
        <v>2.3409880871037698E-2</v>
      </c>
      <c r="G142" t="e">
        <f t="shared" si="18"/>
        <v>#N/A</v>
      </c>
      <c r="K142" s="11"/>
      <c r="L142" s="11"/>
    </row>
    <row r="143" spans="1:12" x14ac:dyDescent="0.25">
      <c r="A143" s="7">
        <f>'Plumbing - fitted rates'!A151</f>
        <v>40787</v>
      </c>
      <c r="B143">
        <f>'Plumbing - Aggregate rates BC'!O143</f>
        <v>9.0237915898288362E-2</v>
      </c>
      <c r="C143">
        <f>'Plumbing - fitted rates'!AB151</f>
        <v>5.701946450397373E-2</v>
      </c>
      <c r="D143">
        <f>'Plumbing - Aggregate rates BC'!P143</f>
        <v>2.5895928103849993E-2</v>
      </c>
      <c r="E143" t="e">
        <f t="shared" si="16"/>
        <v>#N/A</v>
      </c>
      <c r="F143">
        <f t="shared" si="17"/>
        <v>2.5895928103849993E-2</v>
      </c>
      <c r="G143" t="e">
        <f t="shared" si="18"/>
        <v>#N/A</v>
      </c>
      <c r="K143" s="11"/>
      <c r="L143" s="11"/>
    </row>
    <row r="144" spans="1:12" x14ac:dyDescent="0.25">
      <c r="A144" s="7">
        <f>'Plumbing - fitted rates'!A152</f>
        <v>40817</v>
      </c>
      <c r="B144">
        <f>'Plumbing - Aggregate rates BC'!O144</f>
        <v>8.9311678870021297E-2</v>
      </c>
      <c r="C144">
        <f>'Plumbing - fitted rates'!AB152</f>
        <v>5.8599307518452409E-2</v>
      </c>
      <c r="D144">
        <f>'Plumbing - Aggregate rates BC'!P144</f>
        <v>2.5204490659251261E-2</v>
      </c>
      <c r="E144" t="e">
        <f t="shared" si="16"/>
        <v>#N/A</v>
      </c>
      <c r="F144">
        <f t="shared" si="17"/>
        <v>2.5204490659251261E-2</v>
      </c>
      <c r="G144" t="e">
        <f t="shared" si="18"/>
        <v>#N/A</v>
      </c>
      <c r="K144" s="11"/>
      <c r="L144" s="11"/>
    </row>
    <row r="145" spans="1:12" x14ac:dyDescent="0.25">
      <c r="A145" s="7">
        <f>'Plumbing - fitted rates'!A153</f>
        <v>40848</v>
      </c>
      <c r="B145">
        <f>'Plumbing - Aggregate rates BC'!O145</f>
        <v>8.6548393173830854E-2</v>
      </c>
      <c r="C145">
        <f>'Plumbing - fitted rates'!AB153</f>
        <v>6.1047745477408169E-2</v>
      </c>
      <c r="D145">
        <f>'Plumbing - Aggregate rates BC'!P145</f>
        <v>2.4209350991222817E-2</v>
      </c>
      <c r="E145" t="e">
        <f t="shared" si="16"/>
        <v>#N/A</v>
      </c>
      <c r="F145">
        <f t="shared" si="17"/>
        <v>2.4209350991222817E-2</v>
      </c>
      <c r="G145" t="e">
        <f t="shared" si="18"/>
        <v>#N/A</v>
      </c>
      <c r="K145" s="11"/>
      <c r="L145" s="11"/>
    </row>
    <row r="146" spans="1:12" x14ac:dyDescent="0.25">
      <c r="A146" s="7">
        <f>'Plumbing - fitted rates'!A154</f>
        <v>40878</v>
      </c>
      <c r="B146">
        <f>'Plumbing - Aggregate rates BC'!O146</f>
        <v>8.5107903851527417E-2</v>
      </c>
      <c r="C146">
        <f>'Plumbing - fitted rates'!AB154</f>
        <v>5.6610048096626994E-2</v>
      </c>
      <c r="D146">
        <f>'Plumbing - Aggregate rates BC'!P146</f>
        <v>2.6081959241412846E-2</v>
      </c>
      <c r="E146" t="e">
        <f t="shared" si="16"/>
        <v>#N/A</v>
      </c>
      <c r="F146">
        <f t="shared" si="17"/>
        <v>2.6081959241412846E-2</v>
      </c>
      <c r="G146" t="e">
        <f t="shared" si="18"/>
        <v>#N/A</v>
      </c>
      <c r="K146" s="11"/>
      <c r="L146" s="11"/>
    </row>
    <row r="147" spans="1:12" x14ac:dyDescent="0.25">
      <c r="A147" s="7">
        <f>'Plumbing - fitted rates'!A155</f>
        <v>40909</v>
      </c>
      <c r="B147">
        <f>'Plumbing - Aggregate rates BC'!O147</f>
        <v>8.2632209592279543E-2</v>
      </c>
      <c r="C147">
        <f>'Plumbing - fitted rates'!AB155</f>
        <v>5.7734633628278964E-2</v>
      </c>
      <c r="D147">
        <f>'Plumbing - Aggregate rates BC'!P147</f>
        <v>2.5577836955082464E-2</v>
      </c>
      <c r="E147" t="e">
        <f t="shared" si="16"/>
        <v>#N/A</v>
      </c>
      <c r="F147">
        <f t="shared" si="17"/>
        <v>2.5577836955082464E-2</v>
      </c>
      <c r="G147" t="e">
        <f t="shared" si="18"/>
        <v>#N/A</v>
      </c>
      <c r="K147" s="11"/>
      <c r="L147" s="11"/>
    </row>
    <row r="148" spans="1:12" x14ac:dyDescent="0.25">
      <c r="A148" s="7">
        <f>'Plumbing - fitted rates'!A156</f>
        <v>40940</v>
      </c>
      <c r="B148">
        <f>'Plumbing - Aggregate rates BC'!O148</f>
        <v>8.2688172737310411E-2</v>
      </c>
      <c r="C148">
        <f>'Plumbing - fitted rates'!AB156</f>
        <v>5.6443623397499323E-2</v>
      </c>
      <c r="D148">
        <f>'Plumbing - Aggregate rates BC'!P148</f>
        <v>2.615841802105881E-2</v>
      </c>
      <c r="E148" t="e">
        <f t="shared" si="16"/>
        <v>#N/A</v>
      </c>
      <c r="F148">
        <f t="shared" si="17"/>
        <v>2.615841802105881E-2</v>
      </c>
      <c r="G148" t="e">
        <f t="shared" si="18"/>
        <v>#N/A</v>
      </c>
      <c r="K148" s="11"/>
      <c r="L148" s="11"/>
    </row>
    <row r="149" spans="1:12" x14ac:dyDescent="0.25">
      <c r="A149" s="7">
        <f>'Plumbing - fitted rates'!A157</f>
        <v>40969</v>
      </c>
      <c r="B149">
        <f>'Plumbing - Aggregate rates BC'!O149</f>
        <v>8.19161382484309E-2</v>
      </c>
      <c r="C149">
        <f>'Plumbing - fitted rates'!AB157</f>
        <v>5.3910507429391144E-2</v>
      </c>
      <c r="D149">
        <f>'Plumbing - Aggregate rates BC'!P149</f>
        <v>2.7385728089953442E-2</v>
      </c>
      <c r="E149" t="e">
        <f t="shared" si="16"/>
        <v>#N/A</v>
      </c>
      <c r="F149">
        <f t="shared" si="17"/>
        <v>2.7385728089953442E-2</v>
      </c>
      <c r="G149" t="e">
        <f t="shared" si="18"/>
        <v>#N/A</v>
      </c>
      <c r="K149" s="11"/>
      <c r="L149" s="11"/>
    </row>
    <row r="150" spans="1:12" x14ac:dyDescent="0.25">
      <c r="A150" s="7">
        <f>'Plumbing - fitted rates'!A158</f>
        <v>41000</v>
      </c>
      <c r="B150">
        <f>'Plumbing - Aggregate rates BC'!O150</f>
        <v>8.0976905386583753E-2</v>
      </c>
      <c r="C150">
        <f>'Plumbing - fitted rates'!AB158</f>
        <v>5.8433069791644809E-2</v>
      </c>
      <c r="D150">
        <f>'Plumbing - Aggregate rates BC'!P150</f>
        <v>2.5275337664432681E-2</v>
      </c>
      <c r="E150" t="e">
        <f t="shared" si="16"/>
        <v>#N/A</v>
      </c>
      <c r="F150">
        <f t="shared" si="17"/>
        <v>2.5275337664432681E-2</v>
      </c>
      <c r="G150" t="e">
        <f t="shared" si="18"/>
        <v>#N/A</v>
      </c>
      <c r="K150" s="11"/>
      <c r="L150" s="11"/>
    </row>
    <row r="151" spans="1:12" x14ac:dyDescent="0.25">
      <c r="A151" s="7">
        <f>'Plumbing - fitted rates'!A159</f>
        <v>41030</v>
      </c>
      <c r="B151">
        <f>'Plumbing - Aggregate rates BC'!O151</f>
        <v>8.2060810156960651E-2</v>
      </c>
      <c r="C151">
        <f>'Plumbing - fitted rates'!AB159</f>
        <v>5.5176745001226671E-2</v>
      </c>
      <c r="D151">
        <f>'Plumbing - Aggregate rates BC'!P151</f>
        <v>2.675690506676422E-2</v>
      </c>
      <c r="E151" t="e">
        <f t="shared" si="16"/>
        <v>#N/A</v>
      </c>
      <c r="F151">
        <f t="shared" si="17"/>
        <v>2.675690506676422E-2</v>
      </c>
      <c r="G151" t="e">
        <f t="shared" si="18"/>
        <v>#N/A</v>
      </c>
      <c r="K151" s="11"/>
      <c r="L151" s="11"/>
    </row>
    <row r="152" spans="1:12" x14ac:dyDescent="0.25">
      <c r="A152" s="7">
        <f>'Plumbing - fitted rates'!A160</f>
        <v>41061</v>
      </c>
      <c r="B152">
        <f>'Plumbing - Aggregate rates BC'!O152</f>
        <v>8.2164677373617587E-2</v>
      </c>
      <c r="C152">
        <f>'Plumbing - fitted rates'!AB160</f>
        <v>5.370436580851673E-2</v>
      </c>
      <c r="D152">
        <f>'Plumbing - Aggregate rates BC'!P152</f>
        <v>2.7491157814737949E-2</v>
      </c>
      <c r="E152" t="e">
        <f t="shared" si="16"/>
        <v>#N/A</v>
      </c>
      <c r="F152">
        <f t="shared" si="17"/>
        <v>2.7491157814737949E-2</v>
      </c>
      <c r="G152" t="str">
        <f t="shared" si="18"/>
        <v>Jun-12</v>
      </c>
      <c r="K152" s="11"/>
      <c r="L152" s="11"/>
    </row>
    <row r="153" spans="1:12" x14ac:dyDescent="0.25">
      <c r="A153" s="7">
        <f>'Plumbing - fitted rates'!A161</f>
        <v>41091</v>
      </c>
      <c r="B153">
        <f>'Plumbing - Aggregate rates BC'!O153</f>
        <v>8.2534480756576822E-2</v>
      </c>
      <c r="C153" t="e">
        <f>'Plumbing - fitted rates'!AB161</f>
        <v>#N/A</v>
      </c>
      <c r="D153" t="e">
        <f>'Plumbing - Aggregate rates BC'!P153</f>
        <v>#N/A</v>
      </c>
      <c r="E153" t="e">
        <f t="shared" si="16"/>
        <v>#N/A</v>
      </c>
      <c r="F153" t="e">
        <f t="shared" si="17"/>
        <v>#N/A</v>
      </c>
      <c r="G153" t="e">
        <f t="shared" si="18"/>
        <v>#N/A</v>
      </c>
      <c r="K153" s="11"/>
      <c r="L153" s="11"/>
    </row>
    <row r="154" spans="1:12" x14ac:dyDescent="0.25">
      <c r="A154" s="7">
        <f>'Plumbing - fitted rates'!A162</f>
        <v>41122</v>
      </c>
      <c r="B154" t="e">
        <f>'Plumbing - Aggregate rates BC'!O154</f>
        <v>#N/A</v>
      </c>
      <c r="C154" t="e">
        <f>'Plumbing - fitted rates'!AB162</f>
        <v>#N/A</v>
      </c>
      <c r="D154" t="e">
        <f>'Plumbing - Aggregate rates BC'!P154</f>
        <v>#N/A</v>
      </c>
      <c r="E154" t="e">
        <f t="shared" si="16"/>
        <v>#N/A</v>
      </c>
      <c r="F154" t="e">
        <f t="shared" si="17"/>
        <v>#N/A</v>
      </c>
      <c r="G154" t="e">
        <f t="shared" si="18"/>
        <v>#N/A</v>
      </c>
      <c r="K154" s="11"/>
      <c r="L154" s="11"/>
    </row>
    <row r="155" spans="1:12" x14ac:dyDescent="0.25">
      <c r="A155" s="7">
        <f>'Plumbing - fitted rates'!A163</f>
        <v>41153</v>
      </c>
      <c r="B155" t="e">
        <f>'Plumbing - Aggregate rates BC'!O155</f>
        <v>#N/A</v>
      </c>
      <c r="C155" t="e">
        <f>'Plumbing - fitted rates'!AB163</f>
        <v>#N/A</v>
      </c>
      <c r="D155" t="e">
        <f>'Plumbing - Aggregate rates BC'!P155</f>
        <v>#N/A</v>
      </c>
      <c r="E155" t="e">
        <f t="shared" si="16"/>
        <v>#N/A</v>
      </c>
      <c r="F155" t="e">
        <f t="shared" si="17"/>
        <v>#N/A</v>
      </c>
      <c r="G155" t="e">
        <f t="shared" si="18"/>
        <v>#N/A</v>
      </c>
      <c r="K155" s="11"/>
      <c r="L155" s="11"/>
    </row>
    <row r="156" spans="1:12" x14ac:dyDescent="0.25">
      <c r="A156" s="7">
        <f>'Plumbing - fitted rates'!A164</f>
        <v>41183</v>
      </c>
      <c r="B156" t="e">
        <f>'Plumbing - Aggregate rates BC'!O156</f>
        <v>#N/A</v>
      </c>
      <c r="C156" t="e">
        <f>'Plumbing - fitted rates'!AB164</f>
        <v>#N/A</v>
      </c>
      <c r="D156" t="e">
        <f>'Plumbing - Aggregate rates BC'!P156</f>
        <v>#N/A</v>
      </c>
      <c r="E156" t="e">
        <f t="shared" si="16"/>
        <v>#N/A</v>
      </c>
      <c r="F156" t="e">
        <f t="shared" si="17"/>
        <v>#N/A</v>
      </c>
      <c r="G156" t="e">
        <f t="shared" si="18"/>
        <v>#N/A</v>
      </c>
      <c r="K156" s="11"/>
      <c r="L156" s="11"/>
    </row>
    <row r="157" spans="1:12" x14ac:dyDescent="0.25">
      <c r="A157" s="7">
        <f>'Plumbing - fitted rates'!A165</f>
        <v>41214</v>
      </c>
      <c r="B157" t="e">
        <f>'Plumbing - Aggregate rates BC'!O157</f>
        <v>#N/A</v>
      </c>
      <c r="C157" t="e">
        <f>'Plumbing - fitted rates'!AB165</f>
        <v>#N/A</v>
      </c>
      <c r="D157" t="e">
        <f>'Plumbing - Aggregate rates BC'!P157</f>
        <v>#N/A</v>
      </c>
      <c r="E157" t="e">
        <f t="shared" si="16"/>
        <v>#N/A</v>
      </c>
      <c r="F157" t="e">
        <f t="shared" si="17"/>
        <v>#N/A</v>
      </c>
      <c r="G157" t="e">
        <f t="shared" si="18"/>
        <v>#N/A</v>
      </c>
      <c r="K157" s="11"/>
      <c r="L157" s="11"/>
    </row>
    <row r="158" spans="1:12" x14ac:dyDescent="0.25">
      <c r="A158" s="7">
        <f>'Plumbing - fitted rates'!A166</f>
        <v>41244</v>
      </c>
      <c r="B158" t="e">
        <f>'Plumbing - Aggregate rates BC'!O158</f>
        <v>#N/A</v>
      </c>
      <c r="C158" t="e">
        <f>'Plumbing - fitted rates'!AB166</f>
        <v>#N/A</v>
      </c>
      <c r="D158" t="e">
        <f>'Plumbing - Aggregate rates BC'!P158</f>
        <v>#N/A</v>
      </c>
      <c r="E158" t="e">
        <f t="shared" si="16"/>
        <v>#N/A</v>
      </c>
      <c r="F158" t="e">
        <f t="shared" si="17"/>
        <v>#N/A</v>
      </c>
      <c r="G158" t="e">
        <f t="shared" si="18"/>
        <v>#N/A</v>
      </c>
      <c r="K158" s="11"/>
      <c r="L158" s="11"/>
    </row>
    <row r="159" spans="1:12" x14ac:dyDescent="0.25">
      <c r="A159" s="7">
        <f>'Plumbing - fitted rates'!A167</f>
        <v>41275</v>
      </c>
      <c r="B159" t="e">
        <f>'Plumbing - Aggregate rates BC'!O159</f>
        <v>#N/A</v>
      </c>
      <c r="C159" t="e">
        <f>'Plumbing - fitted rates'!AB167</f>
        <v>#N/A</v>
      </c>
      <c r="D159" t="e">
        <f>'Plumbing - Aggregate rates BC'!P159</f>
        <v>#N/A</v>
      </c>
      <c r="E159" t="e">
        <f t="shared" si="16"/>
        <v>#N/A</v>
      </c>
      <c r="F159" t="e">
        <f t="shared" si="17"/>
        <v>#N/A</v>
      </c>
      <c r="G159" t="e">
        <f t="shared" si="18"/>
        <v>#N/A</v>
      </c>
      <c r="K159" s="11"/>
      <c r="L159" s="11"/>
    </row>
    <row r="160" spans="1:12" x14ac:dyDescent="0.25">
      <c r="A160" s="7">
        <f>'Plumbing - fitted rates'!A168</f>
        <v>41306</v>
      </c>
      <c r="B160" t="e">
        <f>'Plumbing - Aggregate rates BC'!O160</f>
        <v>#N/A</v>
      </c>
      <c r="C160" t="e">
        <f>'Plumbing - fitted rates'!AB168</f>
        <v>#N/A</v>
      </c>
      <c r="D160" t="e">
        <f>'Plumbing - Aggregate rates BC'!P160</f>
        <v>#N/A</v>
      </c>
      <c r="E160" t="e">
        <f t="shared" si="16"/>
        <v>#N/A</v>
      </c>
      <c r="F160" t="e">
        <f t="shared" si="17"/>
        <v>#N/A</v>
      </c>
      <c r="G160" t="e">
        <f t="shared" si="18"/>
        <v>#N/A</v>
      </c>
      <c r="K160" s="11"/>
      <c r="L160" s="11"/>
    </row>
    <row r="161" spans="1:12" x14ac:dyDescent="0.25">
      <c r="A161" s="7">
        <f>'Plumbing - fitted rates'!A169</f>
        <v>41334</v>
      </c>
      <c r="B161" t="e">
        <f>'Plumbing - Aggregate rates BC'!O161</f>
        <v>#N/A</v>
      </c>
      <c r="C161" t="e">
        <f>'Plumbing - fitted rates'!AB169</f>
        <v>#N/A</v>
      </c>
      <c r="D161" t="e">
        <f>'Plumbing - Aggregate rates BC'!P161</f>
        <v>#N/A</v>
      </c>
      <c r="E161" t="e">
        <f t="shared" si="16"/>
        <v>#N/A</v>
      </c>
      <c r="F161" t="e">
        <f t="shared" si="17"/>
        <v>#N/A</v>
      </c>
      <c r="G161" t="e">
        <f t="shared" si="18"/>
        <v>#N/A</v>
      </c>
      <c r="K161" s="11"/>
      <c r="L161" s="11"/>
    </row>
    <row r="162" spans="1:12" x14ac:dyDescent="0.25">
      <c r="A162" s="7">
        <f>'Plumbing - fitted rates'!A170</f>
        <v>41365</v>
      </c>
      <c r="B162" t="e">
        <f>'Plumbing - Aggregate rates BC'!O162</f>
        <v>#N/A</v>
      </c>
      <c r="C162" t="e">
        <f>'Plumbing - fitted rates'!AB170</f>
        <v>#N/A</v>
      </c>
      <c r="D162" t="e">
        <f>'Plumbing - Aggregate rates BC'!P162</f>
        <v>#N/A</v>
      </c>
      <c r="E162" t="e">
        <f t="shared" si="16"/>
        <v>#N/A</v>
      </c>
      <c r="F162" t="e">
        <f t="shared" si="17"/>
        <v>#N/A</v>
      </c>
      <c r="G162" t="e">
        <f t="shared" si="18"/>
        <v>#N/A</v>
      </c>
      <c r="K162" s="11"/>
      <c r="L162" s="11"/>
    </row>
    <row r="163" spans="1:12" x14ac:dyDescent="0.25">
      <c r="A163" s="7">
        <f>'Plumbing - fitted rates'!A171</f>
        <v>41395</v>
      </c>
      <c r="B163" t="e">
        <f>'Plumbing - Aggregate rates BC'!O163</f>
        <v>#N/A</v>
      </c>
      <c r="C163" t="e">
        <f>'Plumbing - fitted rates'!AB171</f>
        <v>#N/A</v>
      </c>
      <c r="D163" t="e">
        <f>'Plumbing - Aggregate rates BC'!P163</f>
        <v>#N/A</v>
      </c>
      <c r="E163" t="e">
        <f t="shared" ref="E163:E194" si="19">IF(A163&lt;DATE(2007,12,1),D163,NA())</f>
        <v>#N/A</v>
      </c>
      <c r="F163" t="e">
        <f t="shared" ref="F163:F194" si="20">IF(A163&lt;DATE(2007,12,1),NA(),D163)</f>
        <v>#N/A</v>
      </c>
      <c r="G163" t="e">
        <f t="shared" ref="G163:G194" si="21">IF(AND(ISNA(D164),NOT(ISNA(D163))),TEXT(A163,"mmm-yy"),NA())</f>
        <v>#N/A</v>
      </c>
      <c r="K163" s="11"/>
      <c r="L163" s="11"/>
    </row>
    <row r="164" spans="1:12" x14ac:dyDescent="0.25">
      <c r="A164" s="7">
        <f>'Plumbing - fitted rates'!A172</f>
        <v>41426</v>
      </c>
      <c r="B164" t="e">
        <f>'Plumbing - Aggregate rates BC'!O164</f>
        <v>#N/A</v>
      </c>
      <c r="C164" t="e">
        <f>'Plumbing - fitted rates'!AB172</f>
        <v>#N/A</v>
      </c>
      <c r="D164" t="e">
        <f>'Plumbing - Aggregate rates BC'!P164</f>
        <v>#N/A</v>
      </c>
      <c r="E164" t="e">
        <f t="shared" si="19"/>
        <v>#N/A</v>
      </c>
      <c r="F164" t="e">
        <f t="shared" si="20"/>
        <v>#N/A</v>
      </c>
      <c r="G164" t="e">
        <f t="shared" si="21"/>
        <v>#N/A</v>
      </c>
      <c r="K164" s="11"/>
      <c r="L164" s="11"/>
    </row>
    <row r="165" spans="1:12" x14ac:dyDescent="0.25">
      <c r="A165" s="7">
        <f>'Plumbing - fitted rates'!A173</f>
        <v>41456</v>
      </c>
      <c r="B165" t="e">
        <f>'Plumbing - Aggregate rates BC'!O165</f>
        <v>#N/A</v>
      </c>
      <c r="C165" t="e">
        <f>'Plumbing - fitted rates'!AB173</f>
        <v>#N/A</v>
      </c>
      <c r="D165" t="e">
        <f>'Plumbing - Aggregate rates BC'!P165</f>
        <v>#N/A</v>
      </c>
      <c r="E165" t="e">
        <f t="shared" si="19"/>
        <v>#N/A</v>
      </c>
      <c r="F165" t="e">
        <f t="shared" si="20"/>
        <v>#N/A</v>
      </c>
      <c r="G165" t="e">
        <f t="shared" si="21"/>
        <v>#N/A</v>
      </c>
      <c r="K165" s="11"/>
      <c r="L165" s="11"/>
    </row>
    <row r="166" spans="1:12" x14ac:dyDescent="0.25">
      <c r="A166" s="7">
        <f>'Plumbing - fitted rates'!A174</f>
        <v>41487</v>
      </c>
      <c r="B166" t="e">
        <f>'Plumbing - Aggregate rates BC'!O166</f>
        <v>#N/A</v>
      </c>
      <c r="C166" t="e">
        <f>'Plumbing - fitted rates'!AB174</f>
        <v>#N/A</v>
      </c>
      <c r="D166" t="e">
        <f>'Plumbing - Aggregate rates BC'!P166</f>
        <v>#N/A</v>
      </c>
      <c r="E166" t="e">
        <f t="shared" si="19"/>
        <v>#N/A</v>
      </c>
      <c r="F166" t="e">
        <f t="shared" si="20"/>
        <v>#N/A</v>
      </c>
      <c r="G166" t="e">
        <f t="shared" si="21"/>
        <v>#N/A</v>
      </c>
      <c r="K166" s="11"/>
      <c r="L166" s="11"/>
    </row>
    <row r="167" spans="1:12" x14ac:dyDescent="0.25">
      <c r="A167" s="7">
        <f>'Plumbing - fitted rates'!A175</f>
        <v>41518</v>
      </c>
      <c r="B167" t="e">
        <f>'Plumbing - Aggregate rates BC'!O167</f>
        <v>#N/A</v>
      </c>
      <c r="C167" t="e">
        <f>'Plumbing - fitted rates'!AB175</f>
        <v>#N/A</v>
      </c>
      <c r="D167" t="e">
        <f>'Plumbing - Aggregate rates BC'!P167</f>
        <v>#N/A</v>
      </c>
      <c r="E167" t="e">
        <f t="shared" si="19"/>
        <v>#N/A</v>
      </c>
      <c r="F167" t="e">
        <f t="shared" si="20"/>
        <v>#N/A</v>
      </c>
      <c r="G167" t="e">
        <f t="shared" si="21"/>
        <v>#N/A</v>
      </c>
      <c r="K167" s="11"/>
      <c r="L167" s="11"/>
    </row>
    <row r="168" spans="1:12" x14ac:dyDescent="0.25">
      <c r="A168" s="7">
        <f>'Plumbing - fitted rates'!A176</f>
        <v>41548</v>
      </c>
      <c r="B168" t="e">
        <f>'Plumbing - Aggregate rates BC'!O168</f>
        <v>#N/A</v>
      </c>
      <c r="C168" t="e">
        <f>'Plumbing - fitted rates'!AB176</f>
        <v>#N/A</v>
      </c>
      <c r="D168" t="e">
        <f>'Plumbing - Aggregate rates BC'!P168</f>
        <v>#N/A</v>
      </c>
      <c r="E168" t="e">
        <f t="shared" si="19"/>
        <v>#N/A</v>
      </c>
      <c r="F168" t="e">
        <f t="shared" si="20"/>
        <v>#N/A</v>
      </c>
      <c r="G168" t="e">
        <f t="shared" si="21"/>
        <v>#N/A</v>
      </c>
      <c r="K168" s="11"/>
      <c r="L168" s="11"/>
    </row>
    <row r="169" spans="1:12" x14ac:dyDescent="0.25">
      <c r="A169" s="7">
        <f>'Plumbing - fitted rates'!A177</f>
        <v>41579</v>
      </c>
      <c r="B169" t="e">
        <f>'Plumbing - Aggregate rates BC'!O169</f>
        <v>#N/A</v>
      </c>
      <c r="C169" t="e">
        <f>'Plumbing - fitted rates'!AB177</f>
        <v>#N/A</v>
      </c>
      <c r="D169" t="e">
        <f>'Plumbing - Aggregate rates BC'!P169</f>
        <v>#N/A</v>
      </c>
      <c r="E169" t="e">
        <f t="shared" si="19"/>
        <v>#N/A</v>
      </c>
      <c r="F169" t="e">
        <f t="shared" si="20"/>
        <v>#N/A</v>
      </c>
      <c r="G169" t="e">
        <f t="shared" si="21"/>
        <v>#N/A</v>
      </c>
      <c r="K169" s="11"/>
      <c r="L169" s="11"/>
    </row>
    <row r="170" spans="1:12" x14ac:dyDescent="0.25">
      <c r="A170" s="7">
        <f>'Plumbing - fitted rates'!A178</f>
        <v>41609</v>
      </c>
      <c r="B170" t="e">
        <f>'Plumbing - Aggregate rates BC'!O170</f>
        <v>#N/A</v>
      </c>
      <c r="C170" t="e">
        <f>'Plumbing - fitted rates'!AB178</f>
        <v>#N/A</v>
      </c>
      <c r="D170" t="e">
        <f>'Plumbing - Aggregate rates BC'!P170</f>
        <v>#N/A</v>
      </c>
      <c r="E170" t="e">
        <f t="shared" si="19"/>
        <v>#N/A</v>
      </c>
      <c r="F170" t="e">
        <f t="shared" si="20"/>
        <v>#N/A</v>
      </c>
      <c r="G170" t="e">
        <f t="shared" si="21"/>
        <v>#N/A</v>
      </c>
      <c r="K170" s="11"/>
      <c r="L170" s="11"/>
    </row>
    <row r="171" spans="1:12" x14ac:dyDescent="0.25">
      <c r="A171" s="7">
        <f>'Plumbing - fitted rates'!A179</f>
        <v>41640</v>
      </c>
      <c r="B171" t="e">
        <f>'Plumbing - Aggregate rates BC'!O171</f>
        <v>#N/A</v>
      </c>
      <c r="C171" t="e">
        <f>'Plumbing - fitted rates'!AB179</f>
        <v>#N/A</v>
      </c>
      <c r="D171" t="e">
        <f>'Plumbing - Aggregate rates BC'!P171</f>
        <v>#N/A</v>
      </c>
      <c r="E171" t="e">
        <f t="shared" si="19"/>
        <v>#N/A</v>
      </c>
      <c r="F171" t="e">
        <f t="shared" si="20"/>
        <v>#N/A</v>
      </c>
      <c r="G171" t="e">
        <f t="shared" si="21"/>
        <v>#N/A</v>
      </c>
      <c r="K171" s="11"/>
      <c r="L171" s="11"/>
    </row>
    <row r="172" spans="1:12" x14ac:dyDescent="0.25">
      <c r="A172" s="7">
        <f>'Plumbing - fitted rates'!A180</f>
        <v>41671</v>
      </c>
      <c r="B172" t="e">
        <f>'Plumbing - Aggregate rates BC'!O172</f>
        <v>#N/A</v>
      </c>
      <c r="C172" t="e">
        <f>'Plumbing - fitted rates'!AB180</f>
        <v>#N/A</v>
      </c>
      <c r="D172" t="e">
        <f>'Plumbing - Aggregate rates BC'!P172</f>
        <v>#N/A</v>
      </c>
      <c r="E172" t="e">
        <f t="shared" si="19"/>
        <v>#N/A</v>
      </c>
      <c r="F172" t="e">
        <f t="shared" si="20"/>
        <v>#N/A</v>
      </c>
      <c r="G172" t="e">
        <f t="shared" si="21"/>
        <v>#N/A</v>
      </c>
      <c r="K172" s="11"/>
      <c r="L172" s="11"/>
    </row>
    <row r="173" spans="1:12" x14ac:dyDescent="0.25">
      <c r="A173" s="7">
        <f>'Plumbing - fitted rates'!A181</f>
        <v>41699</v>
      </c>
      <c r="B173" t="e">
        <f>'Plumbing - Aggregate rates BC'!O173</f>
        <v>#N/A</v>
      </c>
      <c r="C173" t="e">
        <f>'Plumbing - fitted rates'!AB181</f>
        <v>#N/A</v>
      </c>
      <c r="D173" t="e">
        <f>'Plumbing - Aggregate rates BC'!P173</f>
        <v>#N/A</v>
      </c>
      <c r="E173" t="e">
        <f t="shared" si="19"/>
        <v>#N/A</v>
      </c>
      <c r="F173" t="e">
        <f t="shared" si="20"/>
        <v>#N/A</v>
      </c>
      <c r="G173" t="e">
        <f t="shared" si="21"/>
        <v>#N/A</v>
      </c>
      <c r="K173" s="11"/>
      <c r="L173" s="11"/>
    </row>
    <row r="174" spans="1:12" x14ac:dyDescent="0.25">
      <c r="A174" s="7">
        <f>'Plumbing - fitted rates'!A182</f>
        <v>41730</v>
      </c>
      <c r="B174" t="e">
        <f>'Plumbing - Aggregate rates BC'!O174</f>
        <v>#N/A</v>
      </c>
      <c r="C174" t="e">
        <f>'Plumbing - fitted rates'!AB182</f>
        <v>#N/A</v>
      </c>
      <c r="D174" t="e">
        <f>'Plumbing - Aggregate rates BC'!P174</f>
        <v>#N/A</v>
      </c>
      <c r="E174" t="e">
        <f t="shared" si="19"/>
        <v>#N/A</v>
      </c>
      <c r="F174" t="e">
        <f t="shared" si="20"/>
        <v>#N/A</v>
      </c>
      <c r="G174" t="e">
        <f t="shared" si="21"/>
        <v>#N/A</v>
      </c>
      <c r="K174" s="11"/>
      <c r="L174" s="11"/>
    </row>
    <row r="175" spans="1:12" x14ac:dyDescent="0.25">
      <c r="A175" s="7">
        <f>'Plumbing - fitted rates'!A183</f>
        <v>41760</v>
      </c>
      <c r="B175" t="e">
        <f>'Plumbing - Aggregate rates BC'!O175</f>
        <v>#N/A</v>
      </c>
      <c r="C175" t="e">
        <f>'Plumbing - fitted rates'!AB183</f>
        <v>#N/A</v>
      </c>
      <c r="D175" t="e">
        <f>'Plumbing - Aggregate rates BC'!P175</f>
        <v>#N/A</v>
      </c>
      <c r="E175" t="e">
        <f t="shared" si="19"/>
        <v>#N/A</v>
      </c>
      <c r="F175" t="e">
        <f t="shared" si="20"/>
        <v>#N/A</v>
      </c>
      <c r="G175" t="e">
        <f t="shared" si="21"/>
        <v>#N/A</v>
      </c>
      <c r="K175" s="11"/>
      <c r="L175" s="11"/>
    </row>
    <row r="176" spans="1:12" x14ac:dyDescent="0.25">
      <c r="A176" s="7">
        <f>'Plumbing - fitted rates'!A184</f>
        <v>41791</v>
      </c>
      <c r="B176" t="e">
        <f>'Plumbing - Aggregate rates BC'!O176</f>
        <v>#N/A</v>
      </c>
      <c r="C176" t="e">
        <f>'Plumbing - fitted rates'!AB184</f>
        <v>#N/A</v>
      </c>
      <c r="D176" t="e">
        <f>'Plumbing - Aggregate rates BC'!P176</f>
        <v>#N/A</v>
      </c>
      <c r="E176" t="e">
        <f t="shared" si="19"/>
        <v>#N/A</v>
      </c>
      <c r="F176" t="e">
        <f t="shared" si="20"/>
        <v>#N/A</v>
      </c>
      <c r="G176" t="e">
        <f t="shared" si="21"/>
        <v>#N/A</v>
      </c>
      <c r="K176" s="11"/>
      <c r="L176" s="11"/>
    </row>
    <row r="177" spans="1:12" x14ac:dyDescent="0.25">
      <c r="A177" s="7">
        <f>'Plumbing - fitted rates'!A185</f>
        <v>41821</v>
      </c>
      <c r="B177" t="e">
        <f>'Plumbing - Aggregate rates BC'!O177</f>
        <v>#N/A</v>
      </c>
      <c r="C177" t="e">
        <f>'Plumbing - fitted rates'!AB185</f>
        <v>#N/A</v>
      </c>
      <c r="D177" t="e">
        <f>'Plumbing - Aggregate rates BC'!P177</f>
        <v>#N/A</v>
      </c>
      <c r="E177" t="e">
        <f t="shared" si="19"/>
        <v>#N/A</v>
      </c>
      <c r="F177" t="e">
        <f t="shared" si="20"/>
        <v>#N/A</v>
      </c>
      <c r="G177" t="e">
        <f t="shared" si="21"/>
        <v>#N/A</v>
      </c>
      <c r="K177" s="11"/>
      <c r="L177" s="11"/>
    </row>
    <row r="178" spans="1:12" x14ac:dyDescent="0.25">
      <c r="A178" s="7">
        <f>'Plumbing - fitted rates'!A186</f>
        <v>41852</v>
      </c>
      <c r="B178" t="e">
        <f>'Plumbing - Aggregate rates BC'!O178</f>
        <v>#N/A</v>
      </c>
      <c r="C178" t="e">
        <f>'Plumbing - fitted rates'!AB186</f>
        <v>#N/A</v>
      </c>
      <c r="D178" t="e">
        <f>'Plumbing - Aggregate rates BC'!P178</f>
        <v>#N/A</v>
      </c>
      <c r="E178" t="e">
        <f t="shared" si="19"/>
        <v>#N/A</v>
      </c>
      <c r="F178" t="e">
        <f t="shared" si="20"/>
        <v>#N/A</v>
      </c>
      <c r="G178" t="e">
        <f t="shared" si="21"/>
        <v>#N/A</v>
      </c>
      <c r="K178" s="11"/>
      <c r="L178" s="11"/>
    </row>
    <row r="179" spans="1:12" x14ac:dyDescent="0.25">
      <c r="A179" s="7">
        <f>'Plumbing - fitted rates'!A187</f>
        <v>41883</v>
      </c>
      <c r="B179" t="e">
        <f>'Plumbing - Aggregate rates BC'!O179</f>
        <v>#N/A</v>
      </c>
      <c r="C179" t="e">
        <f>'Plumbing - fitted rates'!AB187</f>
        <v>#N/A</v>
      </c>
      <c r="D179" t="e">
        <f>'Plumbing - Aggregate rates BC'!P179</f>
        <v>#N/A</v>
      </c>
      <c r="E179" t="e">
        <f t="shared" si="19"/>
        <v>#N/A</v>
      </c>
      <c r="F179" t="e">
        <f t="shared" si="20"/>
        <v>#N/A</v>
      </c>
      <c r="G179" t="e">
        <f t="shared" si="21"/>
        <v>#N/A</v>
      </c>
      <c r="K179" s="11"/>
      <c r="L179" s="11"/>
    </row>
    <row r="180" spans="1:12" x14ac:dyDescent="0.25">
      <c r="A180" s="7">
        <f>'Plumbing - fitted rates'!A188</f>
        <v>41913</v>
      </c>
      <c r="B180" t="e">
        <f>'Plumbing - Aggregate rates BC'!O180</f>
        <v>#N/A</v>
      </c>
      <c r="C180" t="e">
        <f>'Plumbing - fitted rates'!AB188</f>
        <v>#N/A</v>
      </c>
      <c r="D180" t="e">
        <f>'Plumbing - Aggregate rates BC'!P180</f>
        <v>#N/A</v>
      </c>
      <c r="E180" t="e">
        <f t="shared" si="19"/>
        <v>#N/A</v>
      </c>
      <c r="F180" t="e">
        <f t="shared" si="20"/>
        <v>#N/A</v>
      </c>
      <c r="G180" t="e">
        <f t="shared" si="21"/>
        <v>#N/A</v>
      </c>
      <c r="K180" s="11"/>
      <c r="L180" s="11"/>
    </row>
    <row r="181" spans="1:12" x14ac:dyDescent="0.25">
      <c r="A181" s="7">
        <f>'Plumbing - fitted rates'!A189</f>
        <v>41944</v>
      </c>
      <c r="B181" t="e">
        <f>'Plumbing - Aggregate rates BC'!O181</f>
        <v>#N/A</v>
      </c>
      <c r="C181" t="e">
        <f>'Plumbing - fitted rates'!AB189</f>
        <v>#N/A</v>
      </c>
      <c r="D181" t="e">
        <f>'Plumbing - Aggregate rates BC'!P181</f>
        <v>#N/A</v>
      </c>
      <c r="E181" t="e">
        <f t="shared" si="19"/>
        <v>#N/A</v>
      </c>
      <c r="F181" t="e">
        <f t="shared" si="20"/>
        <v>#N/A</v>
      </c>
      <c r="G181" t="e">
        <f t="shared" si="21"/>
        <v>#N/A</v>
      </c>
      <c r="K181" s="11"/>
      <c r="L181" s="11"/>
    </row>
    <row r="182" spans="1:12" x14ac:dyDescent="0.25">
      <c r="A182" s="7">
        <f>'Plumbing - fitted rates'!A190</f>
        <v>41974</v>
      </c>
      <c r="B182" t="e">
        <f>'Plumbing - Aggregate rates BC'!O182</f>
        <v>#N/A</v>
      </c>
      <c r="C182" t="e">
        <f>'Plumbing - fitted rates'!AB190</f>
        <v>#N/A</v>
      </c>
      <c r="D182" t="e">
        <f>'Plumbing - Aggregate rates BC'!P182</f>
        <v>#N/A</v>
      </c>
      <c r="E182" t="e">
        <f t="shared" si="19"/>
        <v>#N/A</v>
      </c>
      <c r="F182" t="e">
        <f t="shared" si="20"/>
        <v>#N/A</v>
      </c>
      <c r="G182" t="e">
        <f t="shared" si="21"/>
        <v>#N/A</v>
      </c>
      <c r="K182" s="11"/>
      <c r="L182" s="11"/>
    </row>
    <row r="183" spans="1:12" x14ac:dyDescent="0.25">
      <c r="A183" s="7">
        <f>'Plumbing - fitted rates'!A191</f>
        <v>42005</v>
      </c>
      <c r="B183" t="e">
        <f>'Plumbing - Aggregate rates BC'!O183</f>
        <v>#N/A</v>
      </c>
      <c r="C183" t="e">
        <f>'Plumbing - fitted rates'!AB191</f>
        <v>#N/A</v>
      </c>
      <c r="D183" t="e">
        <f>'Plumbing - Aggregate rates BC'!P183</f>
        <v>#N/A</v>
      </c>
      <c r="E183" t="e">
        <f t="shared" si="19"/>
        <v>#N/A</v>
      </c>
      <c r="F183" t="e">
        <f t="shared" si="20"/>
        <v>#N/A</v>
      </c>
      <c r="G183" t="e">
        <f t="shared" si="21"/>
        <v>#N/A</v>
      </c>
      <c r="K183" s="11"/>
      <c r="L183" s="11"/>
    </row>
    <row r="184" spans="1:12" x14ac:dyDescent="0.25">
      <c r="A184" s="7">
        <f>'Plumbing - fitted rates'!A192</f>
        <v>42036</v>
      </c>
      <c r="B184" t="e">
        <f>'Plumbing - Aggregate rates BC'!O184</f>
        <v>#N/A</v>
      </c>
      <c r="C184" t="e">
        <f>'Plumbing - fitted rates'!AB192</f>
        <v>#N/A</v>
      </c>
      <c r="D184" t="e">
        <f>'Plumbing - Aggregate rates BC'!P184</f>
        <v>#N/A</v>
      </c>
      <c r="E184" t="e">
        <f t="shared" si="19"/>
        <v>#N/A</v>
      </c>
      <c r="F184" t="e">
        <f t="shared" si="20"/>
        <v>#N/A</v>
      </c>
      <c r="G184" t="e">
        <f t="shared" si="21"/>
        <v>#N/A</v>
      </c>
      <c r="K184" s="11"/>
      <c r="L184" s="11"/>
    </row>
    <row r="185" spans="1:12" x14ac:dyDescent="0.25">
      <c r="A185" s="7">
        <f>'Plumbing - fitted rates'!A193</f>
        <v>42064</v>
      </c>
      <c r="B185" t="e">
        <f>'Plumbing - Aggregate rates BC'!O185</f>
        <v>#N/A</v>
      </c>
      <c r="C185" t="e">
        <f>'Plumbing - fitted rates'!AB193</f>
        <v>#N/A</v>
      </c>
      <c r="D185" t="e">
        <f>'Plumbing - Aggregate rates BC'!P185</f>
        <v>#N/A</v>
      </c>
      <c r="E185" t="e">
        <f t="shared" si="19"/>
        <v>#N/A</v>
      </c>
      <c r="F185" t="e">
        <f t="shared" si="20"/>
        <v>#N/A</v>
      </c>
      <c r="G185" t="e">
        <f t="shared" si="21"/>
        <v>#N/A</v>
      </c>
      <c r="K185" s="11"/>
      <c r="L185" s="11"/>
    </row>
    <row r="186" spans="1:12" x14ac:dyDescent="0.25">
      <c r="A186" s="7">
        <f>'Plumbing - fitted rates'!A194</f>
        <v>42095</v>
      </c>
      <c r="B186" t="e">
        <f>'Plumbing - Aggregate rates BC'!O186</f>
        <v>#N/A</v>
      </c>
      <c r="C186" t="e">
        <f>'Plumbing - fitted rates'!AB194</f>
        <v>#N/A</v>
      </c>
      <c r="D186" t="e">
        <f>'Plumbing - Aggregate rates BC'!P186</f>
        <v>#N/A</v>
      </c>
      <c r="E186" t="e">
        <f t="shared" si="19"/>
        <v>#N/A</v>
      </c>
      <c r="F186" t="e">
        <f t="shared" si="20"/>
        <v>#N/A</v>
      </c>
      <c r="G186" t="e">
        <f t="shared" si="21"/>
        <v>#N/A</v>
      </c>
      <c r="K186" s="11"/>
      <c r="L186" s="11"/>
    </row>
    <row r="187" spans="1:12" x14ac:dyDescent="0.25">
      <c r="A187" s="7">
        <f>'Plumbing - fitted rates'!A195</f>
        <v>42125</v>
      </c>
      <c r="B187" t="e">
        <f>'Plumbing - Aggregate rates BC'!O187</f>
        <v>#N/A</v>
      </c>
      <c r="C187" t="e">
        <f>'Plumbing - fitted rates'!AB195</f>
        <v>#N/A</v>
      </c>
      <c r="D187" t="e">
        <f>'Plumbing - Aggregate rates BC'!P187</f>
        <v>#N/A</v>
      </c>
      <c r="E187" t="e">
        <f t="shared" si="19"/>
        <v>#N/A</v>
      </c>
      <c r="F187" t="e">
        <f t="shared" si="20"/>
        <v>#N/A</v>
      </c>
      <c r="G187" t="e">
        <f t="shared" si="21"/>
        <v>#N/A</v>
      </c>
      <c r="K187" s="11"/>
      <c r="L187" s="11"/>
    </row>
    <row r="188" spans="1:12" x14ac:dyDescent="0.25">
      <c r="A188" s="7">
        <f>'Plumbing - fitted rates'!A196</f>
        <v>42156</v>
      </c>
      <c r="B188" t="e">
        <f>'Plumbing - Aggregate rates BC'!O188</f>
        <v>#N/A</v>
      </c>
      <c r="C188" t="e">
        <f>'Plumbing - fitted rates'!AB196</f>
        <v>#N/A</v>
      </c>
      <c r="D188" t="e">
        <f>'Plumbing - Aggregate rates BC'!P188</f>
        <v>#N/A</v>
      </c>
      <c r="E188" t="e">
        <f t="shared" si="19"/>
        <v>#N/A</v>
      </c>
      <c r="F188" t="e">
        <f t="shared" si="20"/>
        <v>#N/A</v>
      </c>
      <c r="G188" t="e">
        <f t="shared" si="21"/>
        <v>#N/A</v>
      </c>
      <c r="K188" s="11"/>
      <c r="L188" s="11"/>
    </row>
    <row r="189" spans="1:12" x14ac:dyDescent="0.25">
      <c r="A189" s="7">
        <f>'Plumbing - fitted rates'!A197</f>
        <v>42186</v>
      </c>
      <c r="B189" t="e">
        <f>'Plumbing - Aggregate rates BC'!O189</f>
        <v>#N/A</v>
      </c>
      <c r="C189" t="e">
        <f>'Plumbing - fitted rates'!AB197</f>
        <v>#N/A</v>
      </c>
      <c r="D189" t="e">
        <f>'Plumbing - Aggregate rates BC'!P189</f>
        <v>#N/A</v>
      </c>
      <c r="E189" t="e">
        <f t="shared" si="19"/>
        <v>#N/A</v>
      </c>
      <c r="F189" t="e">
        <f t="shared" si="20"/>
        <v>#N/A</v>
      </c>
      <c r="G189" t="e">
        <f t="shared" si="21"/>
        <v>#N/A</v>
      </c>
      <c r="K189" s="11"/>
      <c r="L189" s="11"/>
    </row>
    <row r="190" spans="1:12" x14ac:dyDescent="0.25">
      <c r="A190" s="7">
        <f>'Plumbing - fitted rates'!A198</f>
        <v>42217</v>
      </c>
      <c r="B190" t="e">
        <f>'Plumbing - Aggregate rates BC'!O190</f>
        <v>#N/A</v>
      </c>
      <c r="C190" t="e">
        <f>'Plumbing - fitted rates'!AB198</f>
        <v>#N/A</v>
      </c>
      <c r="D190" t="e">
        <f>'Plumbing - Aggregate rates BC'!P190</f>
        <v>#N/A</v>
      </c>
      <c r="E190" t="e">
        <f t="shared" si="19"/>
        <v>#N/A</v>
      </c>
      <c r="F190" t="e">
        <f t="shared" si="20"/>
        <v>#N/A</v>
      </c>
      <c r="G190" t="e">
        <f t="shared" si="21"/>
        <v>#N/A</v>
      </c>
      <c r="K190" s="11"/>
      <c r="L190" s="11"/>
    </row>
    <row r="191" spans="1:12" x14ac:dyDescent="0.25">
      <c r="A191" s="7">
        <f>'Plumbing - fitted rates'!A199</f>
        <v>42248</v>
      </c>
      <c r="B191" t="e">
        <f>'Plumbing - Aggregate rates BC'!O191</f>
        <v>#N/A</v>
      </c>
      <c r="C191" t="e">
        <f>'Plumbing - fitted rates'!AB199</f>
        <v>#N/A</v>
      </c>
      <c r="D191" t="e">
        <f>'Plumbing - Aggregate rates BC'!P191</f>
        <v>#N/A</v>
      </c>
      <c r="E191" t="e">
        <f t="shared" si="19"/>
        <v>#N/A</v>
      </c>
      <c r="F191" t="e">
        <f t="shared" si="20"/>
        <v>#N/A</v>
      </c>
      <c r="G191" t="e">
        <f t="shared" si="21"/>
        <v>#N/A</v>
      </c>
      <c r="K191" s="11"/>
      <c r="L191" s="11"/>
    </row>
    <row r="192" spans="1:12" x14ac:dyDescent="0.25">
      <c r="A192" s="7">
        <f>'Plumbing - fitted rates'!A200</f>
        <v>42278</v>
      </c>
      <c r="B192" t="e">
        <f>'Plumbing - Aggregate rates BC'!O192</f>
        <v>#N/A</v>
      </c>
      <c r="C192" t="e">
        <f>'Plumbing - fitted rates'!AB200</f>
        <v>#N/A</v>
      </c>
      <c r="D192" t="e">
        <f>'Plumbing - Aggregate rates BC'!P192</f>
        <v>#N/A</v>
      </c>
      <c r="E192" t="e">
        <f t="shared" si="19"/>
        <v>#N/A</v>
      </c>
      <c r="F192" t="e">
        <f t="shared" si="20"/>
        <v>#N/A</v>
      </c>
      <c r="G192" t="e">
        <f t="shared" si="21"/>
        <v>#N/A</v>
      </c>
      <c r="K192" s="11"/>
      <c r="L192" s="11"/>
    </row>
    <row r="193" spans="1:12" x14ac:dyDescent="0.25">
      <c r="A193" s="7">
        <f>'Plumbing - fitted rates'!A201</f>
        <v>42309</v>
      </c>
      <c r="B193" t="e">
        <f>'Plumbing - Aggregate rates BC'!O193</f>
        <v>#N/A</v>
      </c>
      <c r="C193" t="e">
        <f>'Plumbing - fitted rates'!AB201</f>
        <v>#N/A</v>
      </c>
      <c r="D193" t="e">
        <f>'Plumbing - Aggregate rates BC'!P193</f>
        <v>#N/A</v>
      </c>
      <c r="E193" t="e">
        <f t="shared" si="19"/>
        <v>#N/A</v>
      </c>
      <c r="F193" t="e">
        <f t="shared" si="20"/>
        <v>#N/A</v>
      </c>
      <c r="G193" t="e">
        <f t="shared" si="21"/>
        <v>#N/A</v>
      </c>
      <c r="K193" s="11"/>
      <c r="L193" s="11"/>
    </row>
    <row r="194" spans="1:12" x14ac:dyDescent="0.25">
      <c r="A194" s="7">
        <f>'Plumbing - fitted rates'!A202</f>
        <v>42339</v>
      </c>
      <c r="B194" t="e">
        <f>'Plumbing - Aggregate rates BC'!O194</f>
        <v>#N/A</v>
      </c>
      <c r="C194" t="e">
        <f>'Plumbing - fitted rates'!AB202</f>
        <v>#N/A</v>
      </c>
      <c r="D194" t="e">
        <f>'Plumbing - Aggregate rates BC'!P194</f>
        <v>#N/A</v>
      </c>
      <c r="E194" t="e">
        <f t="shared" si="19"/>
        <v>#N/A</v>
      </c>
      <c r="F194" t="e">
        <f t="shared" si="20"/>
        <v>#N/A</v>
      </c>
      <c r="G194" t="e">
        <f t="shared" si="21"/>
        <v>#N/A</v>
      </c>
      <c r="K194" s="11"/>
      <c r="L194" s="11"/>
    </row>
  </sheetData>
  <sortState xmlns:xlrd2="http://schemas.microsoft.com/office/spreadsheetml/2017/richdata2" ref="K3:L194">
    <sortCondition ref="K3:K194"/>
  </sortState>
  <mergeCells count="1">
    <mergeCell ref="I1:L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9">
    <tabColor theme="7" tint="-0.249977111117893"/>
  </sheetPr>
  <dimension ref="A1:S303"/>
  <sheetViews>
    <sheetView workbookViewId="0">
      <pane xSplit="1" ySplit="4" topLeftCell="B133" activePane="bottomRight" state="frozen"/>
      <selection pane="topRight" activeCell="B1" sqref="B1"/>
      <selection pane="bottomLeft" activeCell="A5" sqref="A5"/>
      <selection pane="bottomRight" activeCell="S1" sqref="S1"/>
    </sheetView>
  </sheetViews>
  <sheetFormatPr defaultRowHeight="15" x14ac:dyDescent="0.25"/>
  <cols>
    <col min="1" max="1" width="10.28515625" customWidth="1"/>
  </cols>
  <sheetData>
    <row r="1" spans="1:19" x14ac:dyDescent="0.25">
      <c r="G1" t="s">
        <v>528</v>
      </c>
      <c r="H1">
        <f>'Plumbing - fitted rates'!V8</f>
        <v>1.5962222880911838E-2</v>
      </c>
      <c r="I1">
        <f>'Plumbing - fitted rates'!W8</f>
        <v>2.4226392944774557E-2</v>
      </c>
      <c r="J1" t="e">
        <f>'Plumbing - fitted rates'!X8</f>
        <v>#N/A</v>
      </c>
      <c r="K1">
        <f>'Plumbing - fitted rates'!Y8</f>
        <v>1.0249155289462639</v>
      </c>
      <c r="L1">
        <f>'Plumbing - fitted rates'!Z8</f>
        <v>3.8836331443232258E-2</v>
      </c>
      <c r="M1">
        <f>'Plumbing - fitted rates'!AA8</f>
        <v>3.7674223084668473E-2</v>
      </c>
      <c r="N1">
        <f ca="1">AVERAGE(OFFSET(N4,COUNT(N5:N196),0,12,1))</f>
        <v>1.3758443361979351E-2</v>
      </c>
      <c r="O1">
        <f t="shared" ref="O1:S1" ca="1" si="0">AVERAGE(OFFSET(O4,COUNT(O5:O196),0,12,1))</f>
        <v>2.1218647322193574E-2</v>
      </c>
      <c r="P1" t="e">
        <f>NA()</f>
        <v>#N/A</v>
      </c>
      <c r="Q1">
        <f t="shared" ca="1" si="0"/>
        <v>0.74833576720035599</v>
      </c>
      <c r="R1">
        <f t="shared" ca="1" si="0"/>
        <v>4.195370568976603E-2</v>
      </c>
      <c r="S1">
        <f t="shared" ca="1" si="0"/>
        <v>4.0379418066108626E-2</v>
      </c>
    </row>
    <row r="3" spans="1:19" x14ac:dyDescent="0.25">
      <c r="B3" s="18" t="s">
        <v>527</v>
      </c>
      <c r="C3" s="18"/>
      <c r="D3" s="18"/>
      <c r="E3" s="18"/>
      <c r="F3" s="18"/>
      <c r="G3" s="18"/>
      <c r="H3" s="18" t="s">
        <v>499</v>
      </c>
      <c r="I3" s="18"/>
      <c r="J3" s="18"/>
      <c r="K3" s="18"/>
      <c r="L3" s="18"/>
      <c r="M3" s="18"/>
      <c r="N3" s="18" t="s">
        <v>529</v>
      </c>
      <c r="O3" s="18"/>
      <c r="P3" s="18"/>
      <c r="Q3" s="18"/>
      <c r="R3" s="18"/>
      <c r="S3" s="18"/>
    </row>
    <row r="4" spans="1:19" x14ac:dyDescent="0.25">
      <c r="A4" t="s">
        <v>392</v>
      </c>
      <c r="B4" t="str">
        <f>'Plumbing - fitted rates'!V10</f>
        <v>l[t]</v>
      </c>
      <c r="C4" t="str">
        <f>'Plumbing - fitted rates'!W10</f>
        <v>q[t]</v>
      </c>
      <c r="D4" t="str">
        <f>'Plumbing - fitted rates'!X10</f>
        <v>z[t]</v>
      </c>
      <c r="E4" t="str">
        <f>'Plumbing - fitted rates'!Y10</f>
        <v>h[t]</v>
      </c>
      <c r="F4" t="str">
        <f>'Plumbing - fitted rates'!Z10</f>
        <v>n[t]</v>
      </c>
      <c r="G4" t="str">
        <f>'Plumbing - fitted rates'!AA10</f>
        <v>x[t]</v>
      </c>
      <c r="H4" t="str">
        <f>B4</f>
        <v>l[t]</v>
      </c>
      <c r="I4" t="str">
        <f t="shared" ref="I4:M4" si="1">C4</f>
        <v>q[t]</v>
      </c>
      <c r="J4" t="str">
        <f t="shared" si="1"/>
        <v>z[t]</v>
      </c>
      <c r="K4" t="str">
        <f t="shared" si="1"/>
        <v>h[t]</v>
      </c>
      <c r="L4" t="str">
        <f t="shared" si="1"/>
        <v>n[t]</v>
      </c>
      <c r="M4" t="str">
        <f t="shared" si="1"/>
        <v>x[t]</v>
      </c>
      <c r="N4" t="str">
        <f>H4</f>
        <v>l[t]</v>
      </c>
      <c r="O4" t="str">
        <f t="shared" ref="O4:S4" si="2">I4</f>
        <v>q[t]</v>
      </c>
      <c r="P4" t="str">
        <f t="shared" si="2"/>
        <v>z[t]</v>
      </c>
      <c r="Q4" t="str">
        <f t="shared" si="2"/>
        <v>h[t]</v>
      </c>
      <c r="R4" t="str">
        <f t="shared" si="2"/>
        <v>n[t]</v>
      </c>
      <c r="S4" t="str">
        <f t="shared" si="2"/>
        <v>x[t]</v>
      </c>
    </row>
    <row r="5" spans="1:19" x14ac:dyDescent="0.25">
      <c r="A5" s="7">
        <f>'Plumbing - fitted rates'!A11</f>
        <v>36526</v>
      </c>
      <c r="B5" t="e">
        <f>'Plumbing - fitted rates'!G11</f>
        <v>#N/A</v>
      </c>
      <c r="C5" t="e">
        <f>'Plumbing - fitted rates'!H11</f>
        <v>#N/A</v>
      </c>
      <c r="D5">
        <f>'Plumbing - fitted rates'!I11</f>
        <v>0.95768861810645944</v>
      </c>
      <c r="E5" t="e">
        <f>'Plumbing - fitted rates'!J11</f>
        <v>#N/A</v>
      </c>
      <c r="F5" t="e">
        <f>'Plumbing - fitted rates'!K11</f>
        <v>#N/A</v>
      </c>
      <c r="G5" t="e">
        <f>'Plumbing - fitted rates'!L11</f>
        <v>#N/A</v>
      </c>
      <c r="H5" t="e">
        <f>'Plumbing - fitted rates'!V11</f>
        <v>#N/A</v>
      </c>
      <c r="I5" t="e">
        <f>'Plumbing - fitted rates'!W11</f>
        <v>#N/A</v>
      </c>
      <c r="J5">
        <f>'Plumbing - fitted rates'!X11</f>
        <v>0.95768861810645944</v>
      </c>
      <c r="K5" t="e">
        <f>'Plumbing - fitted rates'!Y11</f>
        <v>#N/A</v>
      </c>
      <c r="L5" t="e">
        <f>'Plumbing - fitted rates'!Z11</f>
        <v>#N/A</v>
      </c>
      <c r="M5" t="e">
        <f>'Plumbing - fitted rates'!AA11</f>
        <v>#N/A</v>
      </c>
      <c r="N5" t="e">
        <f>H$1*(B5/H5)</f>
        <v>#N/A</v>
      </c>
      <c r="O5" t="e">
        <f t="shared" ref="O5:S5" si="3">I$1*(C5/I5)</f>
        <v>#N/A</v>
      </c>
      <c r="P5" t="e">
        <f t="shared" si="3"/>
        <v>#N/A</v>
      </c>
      <c r="Q5" t="e">
        <f t="shared" si="3"/>
        <v>#N/A</v>
      </c>
      <c r="R5" t="e">
        <f t="shared" si="3"/>
        <v>#N/A</v>
      </c>
      <c r="S5" t="e">
        <f t="shared" si="3"/>
        <v>#N/A</v>
      </c>
    </row>
    <row r="6" spans="1:19" x14ac:dyDescent="0.25">
      <c r="A6" s="7">
        <f>'Plumbing - fitted rates'!A12</f>
        <v>36557</v>
      </c>
      <c r="B6" t="e">
        <f>'Plumbing - fitted rates'!G12</f>
        <v>#N/A</v>
      </c>
      <c r="C6" t="e">
        <f>'Plumbing - fitted rates'!H12</f>
        <v>#N/A</v>
      </c>
      <c r="D6">
        <f>'Plumbing - fitted rates'!I12</f>
        <v>0.95830832076604344</v>
      </c>
      <c r="E6" t="e">
        <f>'Plumbing - fitted rates'!J12</f>
        <v>#N/A</v>
      </c>
      <c r="F6">
        <f>'Plumbing - fitted rates'!K12</f>
        <v>3.7654550949974344E-2</v>
      </c>
      <c r="G6">
        <f>'Plumbing - fitted rates'!L12</f>
        <v>3.6326062966113015E-2</v>
      </c>
      <c r="H6" t="e">
        <f>'Plumbing - fitted rates'!V12</f>
        <v>#N/A</v>
      </c>
      <c r="I6" t="e">
        <f>'Plumbing - fitted rates'!W12</f>
        <v>#N/A</v>
      </c>
      <c r="J6">
        <f>'Plumbing - fitted rates'!X12</f>
        <v>0.95830832076604344</v>
      </c>
      <c r="K6" t="e">
        <f>'Plumbing - fitted rates'!Y12</f>
        <v>#N/A</v>
      </c>
      <c r="L6" t="e">
        <f>'Plumbing - fitted rates'!Z12</f>
        <v>#N/A</v>
      </c>
      <c r="M6" t="e">
        <f>'Plumbing - fitted rates'!AA12</f>
        <v>#N/A</v>
      </c>
      <c r="N6" t="e">
        <f t="shared" ref="N6:N69" si="4">H$1*(B6/H6)</f>
        <v>#N/A</v>
      </c>
      <c r="O6" t="e">
        <f t="shared" ref="O6:O69" si="5">I$1*(C6/I6)</f>
        <v>#N/A</v>
      </c>
      <c r="P6" t="e">
        <f t="shared" ref="P6:P69" si="6">J$1*(D6/J6)</f>
        <v>#N/A</v>
      </c>
      <c r="Q6" t="e">
        <f t="shared" ref="Q6:Q69" si="7">K$1*(E6/K6)</f>
        <v>#N/A</v>
      </c>
      <c r="R6" t="e">
        <f t="shared" ref="R6:R69" si="8">L$1*(F6/L6)</f>
        <v>#N/A</v>
      </c>
      <c r="S6" t="e">
        <f t="shared" ref="S6:S69" si="9">M$1*(G6/M6)</f>
        <v>#N/A</v>
      </c>
    </row>
    <row r="7" spans="1:19" x14ac:dyDescent="0.25">
      <c r="A7" s="7">
        <f>'Plumbing - fitted rates'!A13</f>
        <v>36586</v>
      </c>
      <c r="B7" t="e">
        <f>'Plumbing - fitted rates'!G13</f>
        <v>#N/A</v>
      </c>
      <c r="C7" t="e">
        <f>'Plumbing - fitted rates'!H13</f>
        <v>#N/A</v>
      </c>
      <c r="D7">
        <f>'Plumbing - fitted rates'!I13</f>
        <v>0.96103174080657783</v>
      </c>
      <c r="E7" t="e">
        <f>'Plumbing - fitted rates'!J13</f>
        <v>#N/A</v>
      </c>
      <c r="F7">
        <f>'Plumbing - fitted rates'!K13</f>
        <v>3.6832425450665465E-2</v>
      </c>
      <c r="G7">
        <f>'Plumbing - fitted rates'!L13</f>
        <v>3.6986859100353792E-2</v>
      </c>
      <c r="H7" t="e">
        <f>'Plumbing - fitted rates'!V13</f>
        <v>#N/A</v>
      </c>
      <c r="I7" t="e">
        <f>'Plumbing - fitted rates'!W13</f>
        <v>#N/A</v>
      </c>
      <c r="J7">
        <f>'Plumbing - fitted rates'!X13</f>
        <v>0.96103174080657783</v>
      </c>
      <c r="K7" t="e">
        <f>'Plumbing - fitted rates'!Y13</f>
        <v>#N/A</v>
      </c>
      <c r="L7" t="e">
        <f>'Plumbing - fitted rates'!Z13</f>
        <v>#N/A</v>
      </c>
      <c r="M7" t="e">
        <f>'Plumbing - fitted rates'!AA13</f>
        <v>#N/A</v>
      </c>
      <c r="N7" t="e">
        <f t="shared" si="4"/>
        <v>#N/A</v>
      </c>
      <c r="O7" t="e">
        <f t="shared" si="5"/>
        <v>#N/A</v>
      </c>
      <c r="P7" t="e">
        <f t="shared" si="6"/>
        <v>#N/A</v>
      </c>
      <c r="Q7" t="e">
        <f t="shared" si="7"/>
        <v>#N/A</v>
      </c>
      <c r="R7" t="e">
        <f t="shared" si="8"/>
        <v>#N/A</v>
      </c>
      <c r="S7" t="e">
        <f t="shared" si="9"/>
        <v>#N/A</v>
      </c>
    </row>
    <row r="8" spans="1:19" x14ac:dyDescent="0.25">
      <c r="A8" s="7">
        <f>'Plumbing - fitted rates'!A14</f>
        <v>36617</v>
      </c>
      <c r="B8" t="e">
        <f>'Plumbing - fitted rates'!G14</f>
        <v>#N/A</v>
      </c>
      <c r="C8" t="e">
        <f>'Plumbing - fitted rates'!H14</f>
        <v>#N/A</v>
      </c>
      <c r="D8">
        <f>'Plumbing - fitted rates'!I14</f>
        <v>0.95914620820281193</v>
      </c>
      <c r="E8" t="e">
        <f>'Plumbing - fitted rates'!J14</f>
        <v>#N/A</v>
      </c>
      <c r="F8">
        <f>'Plumbing - fitted rates'!K14</f>
        <v>3.7104904727803756E-2</v>
      </c>
      <c r="G8">
        <f>'Plumbing - fitted rates'!L14</f>
        <v>3.4879312523695187E-2</v>
      </c>
      <c r="H8" t="e">
        <f>'Plumbing - fitted rates'!V14</f>
        <v>#N/A</v>
      </c>
      <c r="I8" t="e">
        <f>'Plumbing - fitted rates'!W14</f>
        <v>#N/A</v>
      </c>
      <c r="J8">
        <f>'Plumbing - fitted rates'!X14</f>
        <v>0.95914620820281193</v>
      </c>
      <c r="K8" t="e">
        <f>'Plumbing - fitted rates'!Y14</f>
        <v>#N/A</v>
      </c>
      <c r="L8" t="e">
        <f>'Plumbing - fitted rates'!Z14</f>
        <v>#N/A</v>
      </c>
      <c r="M8" t="e">
        <f>'Plumbing - fitted rates'!AA14</f>
        <v>#N/A</v>
      </c>
      <c r="N8" t="e">
        <f t="shared" si="4"/>
        <v>#N/A</v>
      </c>
      <c r="O8" t="e">
        <f t="shared" si="5"/>
        <v>#N/A</v>
      </c>
      <c r="P8" t="e">
        <f t="shared" si="6"/>
        <v>#N/A</v>
      </c>
      <c r="Q8" t="e">
        <f t="shared" si="7"/>
        <v>#N/A</v>
      </c>
      <c r="R8" t="e">
        <f t="shared" si="8"/>
        <v>#N/A</v>
      </c>
      <c r="S8" t="e">
        <f t="shared" si="9"/>
        <v>#N/A</v>
      </c>
    </row>
    <row r="9" spans="1:19" x14ac:dyDescent="0.25">
      <c r="A9" s="7">
        <f>'Plumbing - fitted rates'!A15</f>
        <v>36647</v>
      </c>
      <c r="B9" t="e">
        <f>'Plumbing - fitted rates'!G15</f>
        <v>#N/A</v>
      </c>
      <c r="C9" t="e">
        <f>'Plumbing - fitted rates'!H15</f>
        <v>#N/A</v>
      </c>
      <c r="D9">
        <f>'Plumbing - fitted rates'!I15</f>
        <v>0.96527848935080141</v>
      </c>
      <c r="E9" t="e">
        <f>'Plumbing - fitted rates'!J15</f>
        <v>#N/A</v>
      </c>
      <c r="F9">
        <f>'Plumbing - fitted rates'!K15</f>
        <v>3.5236180482098201E-2</v>
      </c>
      <c r="G9">
        <f>'Plumbing - fitted rates'!L15</f>
        <v>3.7779069848897728E-2</v>
      </c>
      <c r="H9" t="e">
        <f>'Plumbing - fitted rates'!V15</f>
        <v>#N/A</v>
      </c>
      <c r="I9" t="e">
        <f>'Plumbing - fitted rates'!W15</f>
        <v>#N/A</v>
      </c>
      <c r="J9">
        <f>'Plumbing - fitted rates'!X15</f>
        <v>0.96527848935080141</v>
      </c>
      <c r="K9" t="e">
        <f>'Plumbing - fitted rates'!Y15</f>
        <v>#N/A</v>
      </c>
      <c r="L9" t="e">
        <f>'Plumbing - fitted rates'!Z15</f>
        <v>#N/A</v>
      </c>
      <c r="M9" t="e">
        <f>'Plumbing - fitted rates'!AA15</f>
        <v>#N/A</v>
      </c>
      <c r="N9" t="e">
        <f t="shared" si="4"/>
        <v>#N/A</v>
      </c>
      <c r="O9" t="e">
        <f t="shared" si="5"/>
        <v>#N/A</v>
      </c>
      <c r="P9" t="e">
        <f t="shared" si="6"/>
        <v>#N/A</v>
      </c>
      <c r="Q9" t="e">
        <f t="shared" si="7"/>
        <v>#N/A</v>
      </c>
      <c r="R9" t="e">
        <f t="shared" si="8"/>
        <v>#N/A</v>
      </c>
      <c r="S9" t="e">
        <f t="shared" si="9"/>
        <v>#N/A</v>
      </c>
    </row>
    <row r="10" spans="1:19" x14ac:dyDescent="0.25">
      <c r="A10" s="7">
        <f>'Plumbing - fitted rates'!A16</f>
        <v>36678</v>
      </c>
      <c r="B10" t="e">
        <f>'Plumbing - fitted rates'!G16</f>
        <v>#N/A</v>
      </c>
      <c r="C10" t="e">
        <f>'Plumbing - fitted rates'!H16</f>
        <v>#N/A</v>
      </c>
      <c r="D10">
        <f>'Plumbing - fitted rates'!I16</f>
        <v>0.96275010953702356</v>
      </c>
      <c r="E10" t="e">
        <f>'Plumbing - fitted rates'!J16</f>
        <v>#N/A</v>
      </c>
      <c r="F10">
        <f>'Plumbing - fitted rates'!K16</f>
        <v>3.8079051605472369E-2</v>
      </c>
      <c r="G10">
        <f>'Plumbing - fitted rates'!L16</f>
        <v>3.6653369665983086E-2</v>
      </c>
      <c r="H10" t="e">
        <f>'Plumbing - fitted rates'!V16</f>
        <v>#N/A</v>
      </c>
      <c r="I10" t="e">
        <f>'Plumbing - fitted rates'!W16</f>
        <v>#N/A</v>
      </c>
      <c r="J10">
        <f>'Plumbing - fitted rates'!X16</f>
        <v>0.96275010953702356</v>
      </c>
      <c r="K10" t="e">
        <f>'Plumbing - fitted rates'!Y16</f>
        <v>#N/A</v>
      </c>
      <c r="L10" t="e">
        <f>'Plumbing - fitted rates'!Z16</f>
        <v>#N/A</v>
      </c>
      <c r="M10" t="e">
        <f>'Plumbing - fitted rates'!AA16</f>
        <v>#N/A</v>
      </c>
      <c r="N10" t="e">
        <f t="shared" si="4"/>
        <v>#N/A</v>
      </c>
      <c r="O10" t="e">
        <f t="shared" si="5"/>
        <v>#N/A</v>
      </c>
      <c r="P10" t="e">
        <f t="shared" si="6"/>
        <v>#N/A</v>
      </c>
      <c r="Q10" t="e">
        <f t="shared" si="7"/>
        <v>#N/A</v>
      </c>
      <c r="R10" t="e">
        <f t="shared" si="8"/>
        <v>#N/A</v>
      </c>
      <c r="S10" t="e">
        <f t="shared" si="9"/>
        <v>#N/A</v>
      </c>
    </row>
    <row r="11" spans="1:19" x14ac:dyDescent="0.25">
      <c r="A11" s="7">
        <f>'Plumbing - fitted rates'!A17</f>
        <v>36708</v>
      </c>
      <c r="B11" t="e">
        <f>'Plumbing - fitted rates'!G17</f>
        <v>#N/A</v>
      </c>
      <c r="C11" t="e">
        <f>'Plumbing - fitted rates'!H17</f>
        <v>#N/A</v>
      </c>
      <c r="D11">
        <f>'Plumbing - fitted rates'!I17</f>
        <v>0.96684269506558951</v>
      </c>
      <c r="E11" t="e">
        <f>'Plumbing - fitted rates'!J17</f>
        <v>#N/A</v>
      </c>
      <c r="F11">
        <f>'Plumbing - fitted rates'!K17</f>
        <v>3.4504281476390515E-2</v>
      </c>
      <c r="G11">
        <f>'Plumbing - fitted rates'!L17</f>
        <v>3.6699370928038939E-2</v>
      </c>
      <c r="H11" t="e">
        <f>'Plumbing - fitted rates'!V17</f>
        <v>#N/A</v>
      </c>
      <c r="I11" t="e">
        <f>'Plumbing - fitted rates'!W17</f>
        <v>#N/A</v>
      </c>
      <c r="J11">
        <f>'Plumbing - fitted rates'!X17</f>
        <v>0.96684269506558951</v>
      </c>
      <c r="K11" t="e">
        <f>'Plumbing - fitted rates'!Y17</f>
        <v>#N/A</v>
      </c>
      <c r="L11" t="e">
        <f>'Plumbing - fitted rates'!Z17</f>
        <v>#N/A</v>
      </c>
      <c r="M11" t="e">
        <f>'Plumbing - fitted rates'!AA17</f>
        <v>#N/A</v>
      </c>
      <c r="N11" t="e">
        <f t="shared" si="4"/>
        <v>#N/A</v>
      </c>
      <c r="O11" t="e">
        <f t="shared" si="5"/>
        <v>#N/A</v>
      </c>
      <c r="P11" t="e">
        <f t="shared" si="6"/>
        <v>#N/A</v>
      </c>
      <c r="Q11" t="e">
        <f t="shared" si="7"/>
        <v>#N/A</v>
      </c>
      <c r="R11" t="e">
        <f t="shared" si="8"/>
        <v>#N/A</v>
      </c>
      <c r="S11" t="e">
        <f t="shared" si="9"/>
        <v>#N/A</v>
      </c>
    </row>
    <row r="12" spans="1:19" x14ac:dyDescent="0.25">
      <c r="A12" s="7">
        <f>'Plumbing - fitted rates'!A18</f>
        <v>36739</v>
      </c>
      <c r="B12" t="e">
        <f>'Plumbing - fitted rates'!G18</f>
        <v>#N/A</v>
      </c>
      <c r="C12" t="e">
        <f>'Plumbing - fitted rates'!H18</f>
        <v>#N/A</v>
      </c>
      <c r="D12">
        <f>'Plumbing - fitted rates'!I18</f>
        <v>0.96592322664676356</v>
      </c>
      <c r="E12" t="e">
        <f>'Plumbing - fitted rates'!J18</f>
        <v>#N/A</v>
      </c>
      <c r="F12">
        <f>'Plumbing - fitted rates'!K18</f>
        <v>3.779220961779052E-2</v>
      </c>
      <c r="G12">
        <f>'Plumbing - fitted rates'!L18</f>
        <v>3.6126456655280505E-2</v>
      </c>
      <c r="H12" t="e">
        <f>'Plumbing - fitted rates'!V18</f>
        <v>#N/A</v>
      </c>
      <c r="I12" t="e">
        <f>'Plumbing - fitted rates'!W18</f>
        <v>#N/A</v>
      </c>
      <c r="J12">
        <f>'Plumbing - fitted rates'!X18</f>
        <v>0.96592322664676356</v>
      </c>
      <c r="K12" t="e">
        <f>'Plumbing - fitted rates'!Y18</f>
        <v>#N/A</v>
      </c>
      <c r="L12" t="e">
        <f>'Plumbing - fitted rates'!Z18</f>
        <v>#N/A</v>
      </c>
      <c r="M12" t="e">
        <f>'Plumbing - fitted rates'!AA18</f>
        <v>#N/A</v>
      </c>
      <c r="N12" t="e">
        <f t="shared" si="4"/>
        <v>#N/A</v>
      </c>
      <c r="O12" t="e">
        <f t="shared" si="5"/>
        <v>#N/A</v>
      </c>
      <c r="P12" t="e">
        <f t="shared" si="6"/>
        <v>#N/A</v>
      </c>
      <c r="Q12" t="e">
        <f t="shared" si="7"/>
        <v>#N/A</v>
      </c>
      <c r="R12" t="e">
        <f t="shared" si="8"/>
        <v>#N/A</v>
      </c>
      <c r="S12" t="e">
        <f t="shared" si="9"/>
        <v>#N/A</v>
      </c>
    </row>
    <row r="13" spans="1:19" x14ac:dyDescent="0.25">
      <c r="A13" s="7">
        <f>'Plumbing - fitted rates'!A19</f>
        <v>36770</v>
      </c>
      <c r="B13" t="e">
        <f>'Plumbing - fitted rates'!G19</f>
        <v>#N/A</v>
      </c>
      <c r="C13" t="e">
        <f>'Plumbing - fitted rates'!H19</f>
        <v>#N/A</v>
      </c>
      <c r="D13">
        <f>'Plumbing - fitted rates'!I19</f>
        <v>0.96520640208045705</v>
      </c>
      <c r="E13" t="e">
        <f>'Plumbing - fitted rates'!J19</f>
        <v>#N/A</v>
      </c>
      <c r="F13">
        <f>'Plumbing - fitted rates'!K19</f>
        <v>3.8052134862996877E-2</v>
      </c>
      <c r="G13">
        <f>'Plumbing - fitted rates'!L19</f>
        <v>3.8031084447251166E-2</v>
      </c>
      <c r="H13" t="e">
        <f>'Plumbing - fitted rates'!V19</f>
        <v>#N/A</v>
      </c>
      <c r="I13" t="e">
        <f>'Plumbing - fitted rates'!W19</f>
        <v>#N/A</v>
      </c>
      <c r="J13">
        <f>'Plumbing - fitted rates'!X19</f>
        <v>0.96520640208045705</v>
      </c>
      <c r="K13" t="e">
        <f>'Plumbing - fitted rates'!Y19</f>
        <v>#N/A</v>
      </c>
      <c r="L13" t="e">
        <f>'Plumbing - fitted rates'!Z19</f>
        <v>#N/A</v>
      </c>
      <c r="M13" t="e">
        <f>'Plumbing - fitted rates'!AA19</f>
        <v>#N/A</v>
      </c>
      <c r="N13" t="e">
        <f t="shared" si="4"/>
        <v>#N/A</v>
      </c>
      <c r="O13" t="e">
        <f t="shared" si="5"/>
        <v>#N/A</v>
      </c>
      <c r="P13" t="e">
        <f t="shared" si="6"/>
        <v>#N/A</v>
      </c>
      <c r="Q13" t="e">
        <f t="shared" si="7"/>
        <v>#N/A</v>
      </c>
      <c r="R13" t="e">
        <f t="shared" si="8"/>
        <v>#N/A</v>
      </c>
      <c r="S13" t="e">
        <f t="shared" si="9"/>
        <v>#N/A</v>
      </c>
    </row>
    <row r="14" spans="1:19" x14ac:dyDescent="0.25">
      <c r="A14" s="7">
        <f>'Plumbing - fitted rates'!A20</f>
        <v>36800</v>
      </c>
      <c r="B14" t="e">
        <f>'Plumbing - fitted rates'!G20</f>
        <v>#N/A</v>
      </c>
      <c r="C14" t="e">
        <f>'Plumbing - fitted rates'!H20</f>
        <v>#N/A</v>
      </c>
      <c r="D14">
        <f>'Plumbing - fitted rates'!I20</f>
        <v>0.9637459150326797</v>
      </c>
      <c r="E14" t="e">
        <f>'Plumbing - fitted rates'!J20</f>
        <v>#N/A</v>
      </c>
      <c r="F14">
        <f>'Plumbing - fitted rates'!K20</f>
        <v>3.7384751399823182E-2</v>
      </c>
      <c r="G14">
        <f>'Plumbing - fitted rates'!L20</f>
        <v>3.6655019015141947E-2</v>
      </c>
      <c r="H14" t="e">
        <f>'Plumbing - fitted rates'!V20</f>
        <v>#N/A</v>
      </c>
      <c r="I14" t="e">
        <f>'Plumbing - fitted rates'!W20</f>
        <v>#N/A</v>
      </c>
      <c r="J14">
        <f>'Plumbing - fitted rates'!X20</f>
        <v>0.9637459150326797</v>
      </c>
      <c r="K14" t="e">
        <f>'Plumbing - fitted rates'!Y20</f>
        <v>#N/A</v>
      </c>
      <c r="L14" t="e">
        <f>'Plumbing - fitted rates'!Z20</f>
        <v>#N/A</v>
      </c>
      <c r="M14" t="e">
        <f>'Plumbing - fitted rates'!AA20</f>
        <v>#N/A</v>
      </c>
      <c r="N14" t="e">
        <f t="shared" si="4"/>
        <v>#N/A</v>
      </c>
      <c r="O14" t="e">
        <f t="shared" si="5"/>
        <v>#N/A</v>
      </c>
      <c r="P14" t="e">
        <f t="shared" si="6"/>
        <v>#N/A</v>
      </c>
      <c r="Q14" t="e">
        <f t="shared" si="7"/>
        <v>#N/A</v>
      </c>
      <c r="R14" t="e">
        <f t="shared" si="8"/>
        <v>#N/A</v>
      </c>
      <c r="S14" t="e">
        <f t="shared" si="9"/>
        <v>#N/A</v>
      </c>
    </row>
    <row r="15" spans="1:19" x14ac:dyDescent="0.25">
      <c r="A15" s="7">
        <f>'Plumbing - fitted rates'!A21</f>
        <v>36831</v>
      </c>
      <c r="B15" t="e">
        <f>'Plumbing - fitted rates'!G21</f>
        <v>#N/A</v>
      </c>
      <c r="C15" t="e">
        <f>'Plumbing - fitted rates'!H21</f>
        <v>#N/A</v>
      </c>
      <c r="D15">
        <f>'Plumbing - fitted rates'!I21</f>
        <v>0.96375671778739025</v>
      </c>
      <c r="E15" t="e">
        <f>'Plumbing - fitted rates'!J21</f>
        <v>#N/A</v>
      </c>
      <c r="F15">
        <f>'Plumbing - fitted rates'!K21</f>
        <v>3.9033248727405309E-2</v>
      </c>
      <c r="G15">
        <f>'Plumbing - fitted rates'!L21</f>
        <v>3.665633632959852E-2</v>
      </c>
      <c r="H15" t="e">
        <f>'Plumbing - fitted rates'!V21</f>
        <v>#N/A</v>
      </c>
      <c r="I15" t="e">
        <f>'Plumbing - fitted rates'!W21</f>
        <v>#N/A</v>
      </c>
      <c r="J15">
        <f>'Plumbing - fitted rates'!X21</f>
        <v>0.96375671778739025</v>
      </c>
      <c r="K15" t="e">
        <f>'Plumbing - fitted rates'!Y21</f>
        <v>#N/A</v>
      </c>
      <c r="L15" t="e">
        <f>'Plumbing - fitted rates'!Z21</f>
        <v>#N/A</v>
      </c>
      <c r="M15" t="e">
        <f>'Plumbing - fitted rates'!AA21</f>
        <v>#N/A</v>
      </c>
      <c r="N15" t="e">
        <f t="shared" si="4"/>
        <v>#N/A</v>
      </c>
      <c r="O15" t="e">
        <f t="shared" si="5"/>
        <v>#N/A</v>
      </c>
      <c r="P15" t="e">
        <f t="shared" si="6"/>
        <v>#N/A</v>
      </c>
      <c r="Q15" t="e">
        <f t="shared" si="7"/>
        <v>#N/A</v>
      </c>
      <c r="R15" t="e">
        <f t="shared" si="8"/>
        <v>#N/A</v>
      </c>
      <c r="S15" t="e">
        <f t="shared" si="9"/>
        <v>#N/A</v>
      </c>
    </row>
    <row r="16" spans="1:19" x14ac:dyDescent="0.25">
      <c r="A16" s="7">
        <f>'Plumbing - fitted rates'!A22</f>
        <v>36861</v>
      </c>
      <c r="B16">
        <f>'Plumbing - fitted rates'!G22</f>
        <v>1.6930729689540389E-2</v>
      </c>
      <c r="C16">
        <f>'Plumbing - fitted rates'!H22</f>
        <v>2.3339195809210376E-2</v>
      </c>
      <c r="D16">
        <f>'Plumbing - fitted rates'!I22</f>
        <v>0.96270001598674548</v>
      </c>
      <c r="E16">
        <f>'Plumbing - fitted rates'!J22</f>
        <v>1.0475823540743594</v>
      </c>
      <c r="F16">
        <f>'Plumbing - fitted rates'!K22</f>
        <v>3.7961402060701872E-2</v>
      </c>
      <c r="G16">
        <f>'Plumbing - fitted rates'!L22</f>
        <v>3.5953861542658484E-2</v>
      </c>
      <c r="H16">
        <f>'Plumbing - fitted rates'!V22</f>
        <v>1.6035682138008593E-2</v>
      </c>
      <c r="I16">
        <f>'Plumbing - fitted rates'!W22</f>
        <v>2.396241490046316E-2</v>
      </c>
      <c r="J16">
        <f>'Plumbing - fitted rates'!X22</f>
        <v>0.96270001598674548</v>
      </c>
      <c r="K16">
        <f>'Plumbing - fitted rates'!Y22</f>
        <v>1.0428777769944413</v>
      </c>
      <c r="L16">
        <f>'Plumbing - fitted rates'!Z22</f>
        <v>3.8877729454335395E-2</v>
      </c>
      <c r="M16">
        <f>'Plumbing - fitted rates'!AA22</f>
        <v>3.7735610399818327E-2</v>
      </c>
      <c r="N16">
        <f t="shared" si="4"/>
        <v>1.6853170230928291E-2</v>
      </c>
      <c r="O16">
        <f t="shared" si="5"/>
        <v>2.359630826182036E-2</v>
      </c>
      <c r="P16" t="e">
        <f t="shared" si="6"/>
        <v>#N/A</v>
      </c>
      <c r="Q16">
        <f t="shared" si="7"/>
        <v>1.0295390756481884</v>
      </c>
      <c r="R16">
        <f t="shared" si="8"/>
        <v>3.7920979778689606E-2</v>
      </c>
      <c r="S16">
        <f t="shared" si="9"/>
        <v>3.5895372730473163E-2</v>
      </c>
    </row>
    <row r="17" spans="1:19" x14ac:dyDescent="0.25">
      <c r="A17" s="7">
        <f>'Plumbing - fitted rates'!A23</f>
        <v>36892</v>
      </c>
      <c r="B17">
        <f>'Plumbing - fitted rates'!G23</f>
        <v>1.9567285190162004E-2</v>
      </c>
      <c r="C17">
        <f>'Plumbing - fitted rates'!H23</f>
        <v>2.4504401129346397E-2</v>
      </c>
      <c r="D17">
        <f>'Plumbing - fitted rates'!I23</f>
        <v>0.96144522347544603</v>
      </c>
      <c r="E17">
        <f>'Plumbing - fitted rates'!J23</f>
        <v>1.1164674122637872</v>
      </c>
      <c r="F17">
        <f>'Plumbing - fitted rates'!K23</f>
        <v>3.9972634870992965E-2</v>
      </c>
      <c r="G17">
        <f>'Plumbing - fitted rates'!L23</f>
        <v>3.6112197028928851E-2</v>
      </c>
      <c r="H17">
        <f>'Plumbing - fitted rates'!V23</f>
        <v>1.6147289541034979E-2</v>
      </c>
      <c r="I17">
        <f>'Plumbing - fitted rates'!W23</f>
        <v>2.356909985328564E-2</v>
      </c>
      <c r="J17">
        <f>'Plumbing - fitted rates'!X23</f>
        <v>0.96144522347544603</v>
      </c>
      <c r="K17">
        <f>'Plumbing - fitted rates'!Y23</f>
        <v>1.0706098362527334</v>
      </c>
      <c r="L17">
        <f>'Plumbing - fitted rates'!Z23</f>
        <v>3.8940348027656835E-2</v>
      </c>
      <c r="M17">
        <f>'Plumbing - fitted rates'!AA23</f>
        <v>3.7828530385405838E-2</v>
      </c>
      <c r="N17">
        <f t="shared" si="4"/>
        <v>1.9343021414584213E-2</v>
      </c>
      <c r="O17">
        <f t="shared" si="5"/>
        <v>2.5187777824835566E-2</v>
      </c>
      <c r="P17" t="e">
        <f t="shared" si="6"/>
        <v>#N/A</v>
      </c>
      <c r="Q17">
        <f t="shared" si="7"/>
        <v>1.0688158745082559</v>
      </c>
      <c r="R17">
        <f t="shared" si="8"/>
        <v>3.9865860865101223E-2</v>
      </c>
      <c r="S17">
        <f t="shared" si="9"/>
        <v>3.5964890866345814E-2</v>
      </c>
    </row>
    <row r="18" spans="1:19" x14ac:dyDescent="0.25">
      <c r="A18" s="7">
        <f>'Plumbing - fitted rates'!A24</f>
        <v>36923</v>
      </c>
      <c r="B18">
        <f>'Plumbing - fitted rates'!G24</f>
        <v>1.564940503587894E-2</v>
      </c>
      <c r="C18">
        <f>'Plumbing - fitted rates'!H24</f>
        <v>2.4673844969780197E-2</v>
      </c>
      <c r="D18">
        <f>'Plumbing - fitted rates'!I24</f>
        <v>0.96306281428945151</v>
      </c>
      <c r="E18">
        <f>'Plumbing - fitted rates'!J24</f>
        <v>1.1475967673330498</v>
      </c>
      <c r="F18">
        <f>'Plumbing - fitted rates'!K24</f>
        <v>3.8448967670600347E-2</v>
      </c>
      <c r="G18">
        <f>'Plumbing - fitted rates'!L24</f>
        <v>3.914437312675155E-2</v>
      </c>
      <c r="H18">
        <f>'Plumbing - fitted rates'!V24</f>
        <v>1.6335540960304516E-2</v>
      </c>
      <c r="I18">
        <f>'Plumbing - fitted rates'!W24</f>
        <v>2.2926159820008112E-2</v>
      </c>
      <c r="J18">
        <f>'Plumbing - fitted rates'!X24</f>
        <v>0.96306281428945151</v>
      </c>
      <c r="K18">
        <f>'Plumbing - fitted rates'!Y24</f>
        <v>1.1186105695082322</v>
      </c>
      <c r="L18">
        <f>'Plumbing - fitted rates'!Z24</f>
        <v>3.9045219507200246E-2</v>
      </c>
      <c r="M18">
        <f>'Plumbing - fitted rates'!AA24</f>
        <v>3.7984326459617419E-2</v>
      </c>
      <c r="N18">
        <f t="shared" si="4"/>
        <v>1.5291767303169076E-2</v>
      </c>
      <c r="O18">
        <f t="shared" si="5"/>
        <v>2.6073196226027735E-2</v>
      </c>
      <c r="P18" t="e">
        <f t="shared" si="6"/>
        <v>#N/A</v>
      </c>
      <c r="Q18">
        <f t="shared" si="7"/>
        <v>1.0514738371596617</v>
      </c>
      <c r="R18">
        <f t="shared" si="8"/>
        <v>3.8243269495006831E-2</v>
      </c>
      <c r="S18">
        <f t="shared" si="9"/>
        <v>3.8824799151160022E-2</v>
      </c>
    </row>
    <row r="19" spans="1:19" x14ac:dyDescent="0.25">
      <c r="A19" s="7">
        <f>'Plumbing - fitted rates'!A25</f>
        <v>36951</v>
      </c>
      <c r="B19">
        <f>'Plumbing - fitted rates'!G25</f>
        <v>2.0022490396298897E-2</v>
      </c>
      <c r="C19">
        <f>'Plumbing - fitted rates'!H25</f>
        <v>2.3652651678100541E-2</v>
      </c>
      <c r="D19">
        <f>'Plumbing - fitted rates'!I25</f>
        <v>0.96166435627036717</v>
      </c>
      <c r="E19">
        <f>'Plumbing - fitted rates'!J25</f>
        <v>1.1759530791788857</v>
      </c>
      <c r="F19">
        <f>'Plumbing - fitted rates'!K25</f>
        <v>3.8691449607170442E-2</v>
      </c>
      <c r="G19">
        <f>'Plumbing - fitted rates'!L25</f>
        <v>3.7139616286595081E-2</v>
      </c>
      <c r="H19">
        <f>'Plumbing - fitted rates'!V25</f>
        <v>1.6321461786643333E-2</v>
      </c>
      <c r="I19">
        <f>'Plumbing - fitted rates'!W25</f>
        <v>2.2973378000528261E-2</v>
      </c>
      <c r="J19">
        <f>'Plumbing - fitted rates'!X25</f>
        <v>0.96166435627036717</v>
      </c>
      <c r="K19">
        <f>'Plumbing - fitted rates'!Y25</f>
        <v>1.1149668894036728</v>
      </c>
      <c r="L19">
        <f>'Plumbing - fitted rates'!Z25</f>
        <v>3.9037408456539746E-2</v>
      </c>
      <c r="M19">
        <f>'Plumbing - fitted rates'!AA25</f>
        <v>3.7972714810345892E-2</v>
      </c>
      <c r="N19">
        <f t="shared" si="4"/>
        <v>1.9581791050001858E-2</v>
      </c>
      <c r="O19">
        <f t="shared" si="5"/>
        <v>2.4942715595693794E-2</v>
      </c>
      <c r="P19" t="e">
        <f t="shared" si="6"/>
        <v>#N/A</v>
      </c>
      <c r="Q19">
        <f t="shared" si="7"/>
        <v>1.0809761111446374</v>
      </c>
      <c r="R19">
        <f t="shared" si="8"/>
        <v>3.8492154586441583E-2</v>
      </c>
      <c r="S19">
        <f t="shared" si="9"/>
        <v>3.6847673289847255E-2</v>
      </c>
    </row>
    <row r="20" spans="1:19" x14ac:dyDescent="0.25">
      <c r="A20" s="7">
        <f>'Plumbing - fitted rates'!A26</f>
        <v>36982</v>
      </c>
      <c r="B20">
        <f>'Plumbing - fitted rates'!G26</f>
        <v>1.8136576437577049E-2</v>
      </c>
      <c r="C20">
        <f>'Plumbing - fitted rates'!H26</f>
        <v>2.3892178885031652E-2</v>
      </c>
      <c r="D20">
        <f>'Plumbing - fitted rates'!I26</f>
        <v>0.96300045885257723</v>
      </c>
      <c r="E20">
        <f>'Plumbing - fitted rates'!J26</f>
        <v>1.1575327745540511</v>
      </c>
      <c r="F20">
        <f>'Plumbing - fitted rates'!K26</f>
        <v>3.7519802117784384E-2</v>
      </c>
      <c r="G20">
        <f>'Plumbing - fitted rates'!L26</f>
        <v>3.997943358995025E-2</v>
      </c>
      <c r="H20">
        <f>'Plumbing - fitted rates'!V26</f>
        <v>1.6403630120700691E-2</v>
      </c>
      <c r="I20">
        <f>'Plumbing - fitted rates'!W26</f>
        <v>2.269973762333858E-2</v>
      </c>
      <c r="J20">
        <f>'Plumbing - fitted rates'!X26</f>
        <v>0.96300045885257723</v>
      </c>
      <c r="K20">
        <f>'Plumbing - fitted rates'!Y26</f>
        <v>1.1363557639039596</v>
      </c>
      <c r="L20">
        <f>'Plumbing - fitted rates'!Z26</f>
        <v>3.9082922215776549E-2</v>
      </c>
      <c r="M20">
        <f>'Plumbing - fitted rates'!AA26</f>
        <v>3.8040391309945333E-2</v>
      </c>
      <c r="N20">
        <f t="shared" si="4"/>
        <v>1.7648537138615555E-2</v>
      </c>
      <c r="O20">
        <f t="shared" si="5"/>
        <v>2.5499031027588236E-2</v>
      </c>
      <c r="P20" t="e">
        <f t="shared" si="6"/>
        <v>#N/A</v>
      </c>
      <c r="Q20">
        <f t="shared" si="7"/>
        <v>1.0440157506914087</v>
      </c>
      <c r="R20">
        <f t="shared" si="8"/>
        <v>3.728307373450606E-2</v>
      </c>
      <c r="S20">
        <f t="shared" si="9"/>
        <v>3.959460058111159E-2</v>
      </c>
    </row>
    <row r="21" spans="1:19" x14ac:dyDescent="0.25">
      <c r="A21" s="7">
        <f>'Plumbing - fitted rates'!A27</f>
        <v>37012</v>
      </c>
      <c r="B21">
        <f>'Plumbing - fitted rates'!G27</f>
        <v>1.8066956686211461E-2</v>
      </c>
      <c r="C21">
        <f>'Plumbing - fitted rates'!H27</f>
        <v>2.3347834310573103E-2</v>
      </c>
      <c r="D21">
        <f>'Plumbing - fitted rates'!I27</f>
        <v>0.9641335745338897</v>
      </c>
      <c r="E21">
        <f>'Plumbing - fitted rates'!J27</f>
        <v>1.2369721473495059</v>
      </c>
      <c r="F21">
        <f>'Plumbing - fitted rates'!K27</f>
        <v>3.7584453576652507E-2</v>
      </c>
      <c r="G21">
        <f>'Plumbing - fitted rates'!L27</f>
        <v>3.9339694922337534E-2</v>
      </c>
      <c r="H21">
        <f>'Plumbing - fitted rates'!V27</f>
        <v>1.6469676129057843E-2</v>
      </c>
      <c r="I21">
        <f>'Plumbing - fitted rates'!W27</f>
        <v>2.2483129642957837E-2</v>
      </c>
      <c r="J21">
        <f>'Plumbing - fitted rates'!X27</f>
        <v>0.9641335745338897</v>
      </c>
      <c r="K21">
        <f>'Plumbing - fitted rates'!Y27</f>
        <v>1.1537655176558015</v>
      </c>
      <c r="L21">
        <f>'Plumbing - fitted rates'!Z27</f>
        <v>3.9119378922901731E-2</v>
      </c>
      <c r="M21">
        <f>'Plumbing - fitted rates'!AA27</f>
        <v>3.8094630498087187E-2</v>
      </c>
      <c r="N21">
        <f t="shared" si="4"/>
        <v>1.7510289039398687E-2</v>
      </c>
      <c r="O21">
        <f t="shared" si="5"/>
        <v>2.5158143790475419E-2</v>
      </c>
      <c r="P21" t="e">
        <f t="shared" si="6"/>
        <v>#N/A</v>
      </c>
      <c r="Q21">
        <f t="shared" si="7"/>
        <v>1.0988298257243725</v>
      </c>
      <c r="R21">
        <f t="shared" si="8"/>
        <v>3.7312512018464888E-2</v>
      </c>
      <c r="S21">
        <f t="shared" si="9"/>
        <v>3.8905547139021675E-2</v>
      </c>
    </row>
    <row r="22" spans="1:19" x14ac:dyDescent="0.25">
      <c r="A22" s="7">
        <f>'Plumbing - fitted rates'!A28</f>
        <v>37043</v>
      </c>
      <c r="B22">
        <f>'Plumbing - fitted rates'!G28</f>
        <v>1.7804266662627702E-2</v>
      </c>
      <c r="C22">
        <f>'Plumbing - fitted rates'!H28</f>
        <v>2.2484418426772287E-2</v>
      </c>
      <c r="D22">
        <f>'Plumbing - fitted rates'!I28</f>
        <v>0.9647410373119607</v>
      </c>
      <c r="E22">
        <f>'Plumbing - fitted rates'!J28</f>
        <v>1.1796172469448927</v>
      </c>
      <c r="F22">
        <f>'Plumbing - fitted rates'!K28</f>
        <v>3.8138963703093817E-2</v>
      </c>
      <c r="G22">
        <f>'Plumbing - fitted rates'!L28</f>
        <v>3.7866841569098086E-2</v>
      </c>
      <c r="H22">
        <f>'Plumbing - fitted rates'!V28</f>
        <v>1.6586092243486873E-2</v>
      </c>
      <c r="I22">
        <f>'Plumbing - fitted rates'!W28</f>
        <v>2.2108406883208885E-2</v>
      </c>
      <c r="J22">
        <f>'Plumbing - fitted rates'!X28</f>
        <v>0.9647410373119607</v>
      </c>
      <c r="K22">
        <f>'Plumbing - fitted rates'!Y28</f>
        <v>1.184929595322181</v>
      </c>
      <c r="L22">
        <f>'Plumbing - fitted rates'!Z28</f>
        <v>3.9183366946815706E-2</v>
      </c>
      <c r="M22">
        <f>'Plumbing - fitted rates'!AA28</f>
        <v>3.8189894509051719E-2</v>
      </c>
      <c r="N22">
        <f t="shared" si="4"/>
        <v>1.71345768809197E-2</v>
      </c>
      <c r="O22">
        <f t="shared" si="5"/>
        <v>2.4638426405813159E-2</v>
      </c>
      <c r="P22" t="e">
        <f t="shared" si="6"/>
        <v>#N/A</v>
      </c>
      <c r="Q22">
        <f t="shared" si="7"/>
        <v>1.020320565356402</v>
      </c>
      <c r="R22">
        <f t="shared" si="8"/>
        <v>3.7801178170451387E-2</v>
      </c>
      <c r="S22">
        <f t="shared" si="9"/>
        <v>3.735553227170782E-2</v>
      </c>
    </row>
    <row r="23" spans="1:19" x14ac:dyDescent="0.25">
      <c r="A23" s="7">
        <f>'Plumbing - fitted rates'!A29</f>
        <v>37073</v>
      </c>
      <c r="B23">
        <f>'Plumbing - fitted rates'!G29</f>
        <v>1.8056124073316051E-2</v>
      </c>
      <c r="C23">
        <f>'Plumbing - fitted rates'!H29</f>
        <v>2.2445081184336198E-2</v>
      </c>
      <c r="D23">
        <f>'Plumbing - fitted rates'!I29</f>
        <v>0.96243552611420358</v>
      </c>
      <c r="E23">
        <f>'Plumbing - fitted rates'!J29</f>
        <v>1.2226424013235642</v>
      </c>
      <c r="F23">
        <f>'Plumbing - fitted rates'!K29</f>
        <v>4.0472387117475951E-2</v>
      </c>
      <c r="G23">
        <f>'Plumbing - fitted rates'!L29</f>
        <v>3.8400636174027079E-2</v>
      </c>
      <c r="H23">
        <f>'Plumbing - fitted rates'!V29</f>
        <v>1.6651442133353414E-2</v>
      </c>
      <c r="I23">
        <f>'Plumbing - fitted rates'!W29</f>
        <v>2.1901931462316792E-2</v>
      </c>
      <c r="J23">
        <f>'Plumbing - fitted rates'!X29</f>
        <v>0.96243552611420358</v>
      </c>
      <c r="K23">
        <f>'Plumbing - fitted rates'!Y29</f>
        <v>1.2026924567360193</v>
      </c>
      <c r="L23">
        <f>'Plumbing - fitted rates'!Z29</f>
        <v>3.9219135442777914E-2</v>
      </c>
      <c r="M23">
        <f>'Plumbing - fitted rates'!AA29</f>
        <v>3.8243181708031593E-2</v>
      </c>
      <c r="N23">
        <f t="shared" si="4"/>
        <v>1.7308763680375899E-2</v>
      </c>
      <c r="O23">
        <f t="shared" si="5"/>
        <v>2.4827187382293781E-2</v>
      </c>
      <c r="P23" t="e">
        <f t="shared" si="6"/>
        <v>#N/A</v>
      </c>
      <c r="Q23">
        <f t="shared" si="7"/>
        <v>1.0419165568440221</v>
      </c>
      <c r="R23">
        <f t="shared" si="8"/>
        <v>4.0077350575114259E-2</v>
      </c>
      <c r="S23">
        <f t="shared" si="9"/>
        <v>3.7829335039601487E-2</v>
      </c>
    </row>
    <row r="24" spans="1:19" x14ac:dyDescent="0.25">
      <c r="A24" s="7">
        <f>'Plumbing - fitted rates'!A30</f>
        <v>37104</v>
      </c>
      <c r="B24">
        <f>'Plumbing - fitted rates'!G30</f>
        <v>1.7409518316422169E-2</v>
      </c>
      <c r="C24">
        <f>'Plumbing - fitted rates'!H30</f>
        <v>2.1773281625900264E-2</v>
      </c>
      <c r="D24">
        <f>'Plumbing - fitted rates'!I30</f>
        <v>0.96716113357946576</v>
      </c>
      <c r="E24">
        <f>'Plumbing - fitted rates'!J30</f>
        <v>1.2297656438753322</v>
      </c>
      <c r="F24">
        <f>'Plumbing - fitted rates'!K30</f>
        <v>3.9191390424213733E-2</v>
      </c>
      <c r="G24">
        <f>'Plumbing - fitted rates'!L30</f>
        <v>4.1773984713269381E-2</v>
      </c>
      <c r="H24">
        <f>'Plumbing - fitted rates'!V30</f>
        <v>1.6815624011169154E-2</v>
      </c>
      <c r="I24">
        <f>'Plumbing - fitted rates'!W30</f>
        <v>2.1395116152039675E-2</v>
      </c>
      <c r="J24">
        <f>'Plumbing - fitted rates'!X30</f>
        <v>0.96716113357946576</v>
      </c>
      <c r="K24">
        <f>'Plumbing - fitted rates'!Y30</f>
        <v>1.2481830040852344</v>
      </c>
      <c r="L24">
        <f>'Plumbing - fitted rates'!Z30</f>
        <v>3.9308525187542867E-2</v>
      </c>
      <c r="M24">
        <f>'Plumbing - fitted rates'!AA30</f>
        <v>3.8376465018529753E-2</v>
      </c>
      <c r="N24">
        <f t="shared" si="4"/>
        <v>1.6525976760152734E-2</v>
      </c>
      <c r="O24">
        <f t="shared" si="5"/>
        <v>2.4654602135264044E-2</v>
      </c>
      <c r="P24" t="e">
        <f t="shared" si="6"/>
        <v>#N/A</v>
      </c>
      <c r="Q24">
        <f t="shared" si="7"/>
        <v>1.0097925554563632</v>
      </c>
      <c r="R24">
        <f t="shared" si="8"/>
        <v>3.8720603761502381E-2</v>
      </c>
      <c r="S24">
        <f t="shared" si="9"/>
        <v>4.100957236325295E-2</v>
      </c>
    </row>
    <row r="25" spans="1:19" x14ac:dyDescent="0.25">
      <c r="A25" s="7">
        <f>'Plumbing - fitted rates'!A31</f>
        <v>37135</v>
      </c>
      <c r="B25">
        <f>'Plumbing - fitted rates'!G31</f>
        <v>1.8422493233174173E-2</v>
      </c>
      <c r="C25">
        <f>'Plumbing - fitted rates'!H31</f>
        <v>2.1212858489705302E-2</v>
      </c>
      <c r="D25">
        <f>'Plumbing - fitted rates'!I31</f>
        <v>0.96110956841997575</v>
      </c>
      <c r="E25">
        <f>'Plumbing - fitted rates'!J31</f>
        <v>1.2324013979031452</v>
      </c>
      <c r="F25">
        <f>'Plumbing - fitted rates'!K31</f>
        <v>4.2684756740157592E-2</v>
      </c>
      <c r="G25">
        <f>'Plumbing - fitted rates'!L31</f>
        <v>3.7764424251306855E-2</v>
      </c>
      <c r="H25">
        <f>'Plumbing - fitted rates'!V31</f>
        <v>1.6887299412198846E-2</v>
      </c>
      <c r="I25">
        <f>'Plumbing - fitted rates'!W31</f>
        <v>2.1179070236162445E-2</v>
      </c>
      <c r="J25">
        <f>'Plumbing - fitted rates'!X31</f>
        <v>0.96110956841997575</v>
      </c>
      <c r="K25">
        <f>'Plumbing - fitted rates'!Y31</f>
        <v>1.2684341559454628</v>
      </c>
      <c r="L25">
        <f>'Plumbing - fitted rates'!Z31</f>
        <v>3.9347339191865151E-2</v>
      </c>
      <c r="M25">
        <f>'Plumbing - fitted rates'!AA31</f>
        <v>3.8434387975148414E-2</v>
      </c>
      <c r="N25">
        <f t="shared" si="4"/>
        <v>1.7413319668957483E-2</v>
      </c>
      <c r="O25">
        <f t="shared" si="5"/>
        <v>2.4265042776807751E-2</v>
      </c>
      <c r="P25" t="e">
        <f t="shared" si="6"/>
        <v>#N/A</v>
      </c>
      <c r="Q25">
        <f t="shared" si="7"/>
        <v>0.99580047153848905</v>
      </c>
      <c r="R25">
        <f t="shared" si="8"/>
        <v>4.213040562288458E-2</v>
      </c>
      <c r="S25">
        <f t="shared" si="9"/>
        <v>3.7017510070089903E-2</v>
      </c>
    </row>
    <row r="26" spans="1:19" x14ac:dyDescent="0.25">
      <c r="A26" s="7">
        <f>'Plumbing - fitted rates'!A32</f>
        <v>37165</v>
      </c>
      <c r="B26">
        <f>'Plumbing - fitted rates'!G32</f>
        <v>1.97114175298987E-2</v>
      </c>
      <c r="C26">
        <f>'Plumbing - fitted rates'!H32</f>
        <v>2.1708475299749223E-2</v>
      </c>
      <c r="D26">
        <f>'Plumbing - fitted rates'!I32</f>
        <v>0.96188192855885979</v>
      </c>
      <c r="E26">
        <f>'Plumbing - fitted rates'!J32</f>
        <v>1.4038515210717275</v>
      </c>
      <c r="F26">
        <f>'Plumbing - fitted rates'!K32</f>
        <v>3.8704614273411674E-2</v>
      </c>
      <c r="G26">
        <f>'Plumbing - fitted rates'!L32</f>
        <v>3.802400200016668E-2</v>
      </c>
      <c r="H26">
        <f>'Plumbing - fitted rates'!V32</f>
        <v>1.7220961852236153E-2</v>
      </c>
      <c r="I26">
        <f>'Plumbing - fitted rates'!W32</f>
        <v>2.021301872397465E-2</v>
      </c>
      <c r="J26">
        <f>'Plumbing - fitted rates'!X32</f>
        <v>0.96188192855885979</v>
      </c>
      <c r="K26">
        <f>'Plumbing - fitted rates'!Y32</f>
        <v>1.3659047651283216</v>
      </c>
      <c r="L26">
        <f>'Plumbing - fitted rates'!Z32</f>
        <v>3.9526378059432148E-2</v>
      </c>
      <c r="M26">
        <f>'Plumbing - fitted rates'!AA32</f>
        <v>3.8701961993379851E-2</v>
      </c>
      <c r="N26">
        <f t="shared" si="4"/>
        <v>1.8270642639516665E-2</v>
      </c>
      <c r="O26">
        <f t="shared" si="5"/>
        <v>2.6018778294598137E-2</v>
      </c>
      <c r="P26" t="e">
        <f t="shared" si="6"/>
        <v>#N/A</v>
      </c>
      <c r="Q26">
        <f t="shared" si="7"/>
        <v>1.0533891242015501</v>
      </c>
      <c r="R26">
        <f t="shared" si="8"/>
        <v>3.8028913907682961E-2</v>
      </c>
      <c r="S26">
        <f t="shared" si="9"/>
        <v>3.7014266464609723E-2</v>
      </c>
    </row>
    <row r="27" spans="1:19" x14ac:dyDescent="0.25">
      <c r="A27" s="7">
        <f>'Plumbing - fitted rates'!A33</f>
        <v>37196</v>
      </c>
      <c r="B27">
        <f>'Plumbing - fitted rates'!G33</f>
        <v>1.8793258873321211E-2</v>
      </c>
      <c r="C27">
        <f>'Plumbing - fitted rates'!H33</f>
        <v>2.0382282387813411E-2</v>
      </c>
      <c r="D27">
        <f>'Plumbing - fitted rates'!I33</f>
        <v>0.96080388731484612</v>
      </c>
      <c r="E27">
        <f>'Plumbing - fitted rates'!J33</f>
        <v>1.4010740531373658</v>
      </c>
      <c r="F27">
        <f>'Plumbing - fitted rates'!K33</f>
        <v>3.8372916175062118E-2</v>
      </c>
      <c r="G27">
        <f>'Plumbing - fitted rates'!L33</f>
        <v>3.729716974584623E-2</v>
      </c>
      <c r="H27">
        <f>'Plumbing - fitted rates'!V33</f>
        <v>1.7311935297757139E-2</v>
      </c>
      <c r="I27">
        <f>'Plumbing - fitted rates'!W33</f>
        <v>1.9960486468452634E-2</v>
      </c>
      <c r="J27">
        <f>'Plumbing - fitted rates'!X33</f>
        <v>0.96080388731484612</v>
      </c>
      <c r="K27">
        <f>'Plumbing - fitted rates'!Y33</f>
        <v>1.393409544144119</v>
      </c>
      <c r="L27">
        <f>'Plumbing - fitted rates'!Z33</f>
        <v>3.9574730601762129E-2</v>
      </c>
      <c r="M27">
        <f>'Plumbing - fitted rates'!AA33</f>
        <v>3.8774334958361995E-2</v>
      </c>
      <c r="N27">
        <f t="shared" si="4"/>
        <v>1.7328056143641645E-2</v>
      </c>
      <c r="O27">
        <f t="shared" si="5"/>
        <v>2.4738334059089932E-2</v>
      </c>
      <c r="P27" t="e">
        <f t="shared" si="6"/>
        <v>#N/A</v>
      </c>
      <c r="Q27">
        <f t="shared" si="7"/>
        <v>1.0305531207956522</v>
      </c>
      <c r="R27">
        <f t="shared" si="8"/>
        <v>3.7656940890248895E-2</v>
      </c>
      <c r="S27">
        <f t="shared" si="9"/>
        <v>3.623896824898936E-2</v>
      </c>
    </row>
    <row r="28" spans="1:19" x14ac:dyDescent="0.25">
      <c r="A28" s="7">
        <f>'Plumbing - fitted rates'!A34</f>
        <v>37226</v>
      </c>
      <c r="B28">
        <f>'Plumbing - fitted rates'!G34</f>
        <v>1.7166462668298653E-2</v>
      </c>
      <c r="C28">
        <f>'Plumbing - fitted rates'!H34</f>
        <v>1.9989290085679314E-2</v>
      </c>
      <c r="D28">
        <f>'Plumbing - fitted rates'!I34</f>
        <v>0.96084441406278709</v>
      </c>
      <c r="E28">
        <f>'Plumbing - fitted rates'!J34</f>
        <v>1.340545096937342</v>
      </c>
      <c r="F28">
        <f>'Plumbing - fitted rates'!K34</f>
        <v>3.9163621993746574E-2</v>
      </c>
      <c r="G28">
        <f>'Plumbing - fitted rates'!L34</f>
        <v>3.8719920133665188E-2</v>
      </c>
      <c r="H28">
        <f>'Plumbing - fitted rates'!V34</f>
        <v>1.7356901445205346E-2</v>
      </c>
      <c r="I28">
        <f>'Plumbing - fitted rates'!W34</f>
        <v>1.9837316569652041E-2</v>
      </c>
      <c r="J28">
        <f>'Plumbing - fitted rates'!X34</f>
        <v>0.96084441406278709</v>
      </c>
      <c r="K28">
        <f>'Plumbing - fitted rates'!Y34</f>
        <v>1.407153993191941</v>
      </c>
      <c r="L28">
        <f>'Plumbing - fitted rates'!Z34</f>
        <v>3.9598558157306375E-2</v>
      </c>
      <c r="M28">
        <f>'Plumbing - fitted rates'!AA34</f>
        <v>3.881001667680236E-2</v>
      </c>
      <c r="N28">
        <f t="shared" si="4"/>
        <v>1.5787086425148152E-2</v>
      </c>
      <c r="O28">
        <f t="shared" si="5"/>
        <v>2.4411991138136465E-2</v>
      </c>
      <c r="P28" t="e">
        <f t="shared" si="6"/>
        <v>#N/A</v>
      </c>
      <c r="Q28">
        <f t="shared" si="7"/>
        <v>0.97640023320208513</v>
      </c>
      <c r="R28">
        <f t="shared" si="8"/>
        <v>3.8409767300731035E-2</v>
      </c>
      <c r="S28">
        <f t="shared" si="9"/>
        <v>3.7586763259706939E-2</v>
      </c>
    </row>
    <row r="29" spans="1:19" x14ac:dyDescent="0.25">
      <c r="A29" s="7">
        <f>'Plumbing - fitted rates'!A35</f>
        <v>37257</v>
      </c>
      <c r="B29">
        <f>'Plumbing - fitted rates'!G35</f>
        <v>1.7053242566486205E-2</v>
      </c>
      <c r="C29">
        <f>'Plumbing - fitted rates'!H35</f>
        <v>2.1624767403572987E-2</v>
      </c>
      <c r="D29">
        <f>'Plumbing - fitted rates'!I35</f>
        <v>0.96234368206571796</v>
      </c>
      <c r="E29">
        <f>'Plumbing - fitted rates'!J35</f>
        <v>1.3600223964165734</v>
      </c>
      <c r="F29">
        <f>'Plumbing - fitted rates'!K35</f>
        <v>3.6894078514257994E-2</v>
      </c>
      <c r="G29">
        <f>'Plumbing - fitted rates'!L35</f>
        <v>3.9818440109490316E-2</v>
      </c>
      <c r="H29">
        <f>'Plumbing - fitted rates'!V35</f>
        <v>1.7336461029178414E-2</v>
      </c>
      <c r="I29">
        <f>'Plumbing - fitted rates'!W35</f>
        <v>1.9893172234875831E-2</v>
      </c>
      <c r="J29">
        <f>'Plumbing - fitted rates'!X35</f>
        <v>0.96234368206571796</v>
      </c>
      <c r="K29">
        <f>'Plumbing - fitted rates'!Y35</f>
        <v>1.4008938263812627</v>
      </c>
      <c r="L29">
        <f>'Plumbing - fitted rates'!Z35</f>
        <v>3.9587732667640652E-2</v>
      </c>
      <c r="M29">
        <f>'Plumbing - fitted rates'!AA35</f>
        <v>3.8793804120818717E-2</v>
      </c>
      <c r="N29">
        <f t="shared" si="4"/>
        <v>1.5701454768096111E-2</v>
      </c>
      <c r="O29">
        <f t="shared" si="5"/>
        <v>2.6335172001368912E-2</v>
      </c>
      <c r="P29" t="e">
        <f t="shared" si="6"/>
        <v>#N/A</v>
      </c>
      <c r="Q29">
        <f t="shared" si="7"/>
        <v>0.9950133604362793</v>
      </c>
      <c r="R29">
        <f t="shared" si="8"/>
        <v>3.6193804618761746E-2</v>
      </c>
      <c r="S29">
        <f t="shared" si="9"/>
        <v>3.8669288293988274E-2</v>
      </c>
    </row>
    <row r="30" spans="1:19" x14ac:dyDescent="0.25">
      <c r="A30" s="7">
        <f>'Plumbing - fitted rates'!A36</f>
        <v>37288</v>
      </c>
      <c r="B30">
        <f>'Plumbing - fitted rates'!G36</f>
        <v>1.7831269883859097E-2</v>
      </c>
      <c r="C30">
        <f>'Plumbing - fitted rates'!H36</f>
        <v>2.0744375023956457E-2</v>
      </c>
      <c r="D30">
        <f>'Plumbing - fitted rates'!I36</f>
        <v>0.95607528694352018</v>
      </c>
      <c r="E30">
        <f>'Plumbing - fitted rates'!J36</f>
        <v>1.4548961424332345</v>
      </c>
      <c r="F30">
        <f>'Plumbing - fitted rates'!K36</f>
        <v>4.060938401339978E-2</v>
      </c>
      <c r="G30">
        <f>'Plumbing - fitted rates'!L36</f>
        <v>3.5257813640249366E-2</v>
      </c>
      <c r="H30">
        <f>'Plumbing - fitted rates'!V36</f>
        <v>1.743921981365118E-2</v>
      </c>
      <c r="I30">
        <f>'Plumbing - fitted rates'!W36</f>
        <v>1.9614611263525528E-2</v>
      </c>
      <c r="J30">
        <f>'Plumbing - fitted rates'!X36</f>
        <v>0.95607528694352018</v>
      </c>
      <c r="K30">
        <f>'Plumbing - fitted rates'!Y36</f>
        <v>1.4325737015704418</v>
      </c>
      <c r="L30">
        <f>'Plumbing - fitted rates'!Z36</f>
        <v>3.9642056096609445E-2</v>
      </c>
      <c r="M30">
        <f>'Plumbing - fitted rates'!AA36</f>
        <v>3.8875184005995447E-2</v>
      </c>
      <c r="N30">
        <f t="shared" si="4"/>
        <v>1.632106867034545E-2</v>
      </c>
      <c r="O30">
        <f t="shared" si="5"/>
        <v>2.5621786431152847E-2</v>
      </c>
      <c r="P30" t="e">
        <f t="shared" si="6"/>
        <v>#N/A</v>
      </c>
      <c r="Q30">
        <f t="shared" si="7"/>
        <v>1.0408858181252292</v>
      </c>
      <c r="R30">
        <f t="shared" si="8"/>
        <v>3.9783998423451629E-2</v>
      </c>
      <c r="S30">
        <f t="shared" si="9"/>
        <v>3.4168603198265646E-2</v>
      </c>
    </row>
    <row r="31" spans="1:19" x14ac:dyDescent="0.25">
      <c r="A31" s="7">
        <f>'Plumbing - fitted rates'!A37</f>
        <v>37316</v>
      </c>
      <c r="B31">
        <f>'Plumbing - fitted rates'!G37</f>
        <v>1.660775488609963E-2</v>
      </c>
      <c r="C31">
        <f>'Plumbing - fitted rates'!H37</f>
        <v>1.9805092738132662E-2</v>
      </c>
      <c r="D31">
        <f>'Plumbing - fitted rates'!I37</f>
        <v>0.95773148182145296</v>
      </c>
      <c r="E31">
        <f>'Plumbing - fitted rates'!J37</f>
        <v>1.3025280898876404</v>
      </c>
      <c r="F31">
        <f>'Plumbing - fitted rates'!K37</f>
        <v>3.800128583575868E-2</v>
      </c>
      <c r="G31">
        <f>'Plumbing - fitted rates'!L37</f>
        <v>3.9190338257761678E-2</v>
      </c>
      <c r="H31">
        <f>'Plumbing - fitted rates'!V37</f>
        <v>1.7360364862589042E-2</v>
      </c>
      <c r="I31">
        <f>'Plumbing - fitted rates'!W37</f>
        <v>1.9827874459252191E-2</v>
      </c>
      <c r="J31">
        <f>'Plumbing - fitted rates'!X37</f>
        <v>0.95773148182145296</v>
      </c>
      <c r="K31">
        <f>'Plumbing - fitted rates'!Y37</f>
        <v>1.4082167493349489</v>
      </c>
      <c r="L31">
        <f>'Plumbing - fitted rates'!Z37</f>
        <v>3.9600391454607718E-2</v>
      </c>
      <c r="M31">
        <f>'Plumbing - fitted rates'!AA37</f>
        <v>3.8812762505909364E-2</v>
      </c>
      <c r="N31">
        <f t="shared" si="4"/>
        <v>1.5270225432574211E-2</v>
      </c>
      <c r="O31">
        <f t="shared" si="5"/>
        <v>2.4198557438304399E-2</v>
      </c>
      <c r="P31" t="e">
        <f t="shared" si="6"/>
        <v>#N/A</v>
      </c>
      <c r="Q31">
        <f t="shared" si="7"/>
        <v>0.94799416840129358</v>
      </c>
      <c r="R31">
        <f t="shared" si="8"/>
        <v>3.7268079374372216E-2</v>
      </c>
      <c r="S31">
        <f t="shared" si="9"/>
        <v>3.8040722972546327E-2</v>
      </c>
    </row>
    <row r="32" spans="1:19" x14ac:dyDescent="0.25">
      <c r="A32" s="7">
        <f>'Plumbing - fitted rates'!A38</f>
        <v>37347</v>
      </c>
      <c r="B32">
        <f>'Plumbing - fitted rates'!G38</f>
        <v>1.7761648649270736E-2</v>
      </c>
      <c r="C32">
        <f>'Plumbing - fitted rates'!H38</f>
        <v>2.0830616018475183E-2</v>
      </c>
      <c r="D32">
        <f>'Plumbing - fitted rates'!I38</f>
        <v>0.95747322333720231</v>
      </c>
      <c r="E32">
        <f>'Plumbing - fitted rates'!J38</f>
        <v>1.4776163652534835</v>
      </c>
      <c r="F32">
        <f>'Plumbing - fitted rates'!K38</f>
        <v>3.9603823340093158E-2</v>
      </c>
      <c r="G32">
        <f>'Plumbing - fitted rates'!L38</f>
        <v>3.7915019968023475E-2</v>
      </c>
      <c r="H32">
        <f>'Plumbing - fitted rates'!V38</f>
        <v>1.7521996682759909E-2</v>
      </c>
      <c r="I32">
        <f>'Plumbing - fitted rates'!W38</f>
        <v>1.9394226340992984E-2</v>
      </c>
      <c r="J32">
        <f>'Plumbing - fitted rates'!X38</f>
        <v>0.95747322333720231</v>
      </c>
      <c r="K32">
        <f>'Plumbing - fitted rates'!Y38</f>
        <v>1.4584740529692546</v>
      </c>
      <c r="L32">
        <f>'Plumbing - fitted rates'!Z38</f>
        <v>3.9685637601306056E-2</v>
      </c>
      <c r="M32">
        <f>'Plumbing - fitted rates'!AA38</f>
        <v>3.8940514417379765E-2</v>
      </c>
      <c r="N32">
        <f t="shared" si="4"/>
        <v>1.618054149907814E-2</v>
      </c>
      <c r="O32">
        <f t="shared" si="5"/>
        <v>2.6020666154577678E-2</v>
      </c>
      <c r="P32" t="e">
        <f t="shared" si="6"/>
        <v>#N/A</v>
      </c>
      <c r="Q32">
        <f t="shared" si="7"/>
        <v>1.0383674330648891</v>
      </c>
      <c r="R32">
        <f t="shared" si="8"/>
        <v>3.8756268076299165E-2</v>
      </c>
      <c r="S32">
        <f t="shared" si="9"/>
        <v>3.6682076287555418E-2</v>
      </c>
    </row>
    <row r="33" spans="1:19" x14ac:dyDescent="0.25">
      <c r="A33" s="7">
        <f>'Plumbing - fitted rates'!A39</f>
        <v>37377</v>
      </c>
      <c r="B33">
        <f>'Plumbing - fitted rates'!G39</f>
        <v>1.7609416242096863E-2</v>
      </c>
      <c r="C33">
        <f>'Plumbing - fitted rates'!H39</f>
        <v>2.0364004665152539E-2</v>
      </c>
      <c r="D33">
        <f>'Plumbing - fitted rates'!I39</f>
        <v>0.95451116530808044</v>
      </c>
      <c r="E33">
        <f>'Plumbing - fitted rates'!J39</f>
        <v>1.4350947731188972</v>
      </c>
      <c r="F33">
        <f>'Plumbing - fitted rates'!K39</f>
        <v>4.0566591812057351E-2</v>
      </c>
      <c r="G33">
        <f>'Plumbing - fitted rates'!L39</f>
        <v>3.9094835031957161E-2</v>
      </c>
      <c r="H33">
        <f>'Plumbing - fitted rates'!V39</f>
        <v>1.741541957583493E-2</v>
      </c>
      <c r="I33">
        <f>'Plumbing - fitted rates'!W39</f>
        <v>1.9678634630660455E-2</v>
      </c>
      <c r="J33">
        <f>'Plumbing - fitted rates'!X39</f>
        <v>0.95451116530808044</v>
      </c>
      <c r="K33">
        <f>'Plumbing - fitted rates'!Y39</f>
        <v>1.4251898181660332</v>
      </c>
      <c r="L33">
        <f>'Plumbing - fitted rates'!Z39</f>
        <v>3.9629496019873353E-2</v>
      </c>
      <c r="M33">
        <f>'Plumbing - fitted rates'!AA39</f>
        <v>3.8856362989456286E-2</v>
      </c>
      <c r="N33">
        <f t="shared" si="4"/>
        <v>1.6140031862862732E-2</v>
      </c>
      <c r="O33">
        <f t="shared" si="5"/>
        <v>2.5070152894578635E-2</v>
      </c>
      <c r="P33" t="e">
        <f t="shared" si="6"/>
        <v>#N/A</v>
      </c>
      <c r="Q33">
        <f t="shared" si="7"/>
        <v>1.0320386096863208</v>
      </c>
      <c r="R33">
        <f t="shared" si="8"/>
        <v>3.9754671731008454E-2</v>
      </c>
      <c r="S33">
        <f t="shared" si="9"/>
        <v>3.7905440013825543E-2</v>
      </c>
    </row>
    <row r="34" spans="1:19" x14ac:dyDescent="0.25">
      <c r="A34" s="7">
        <f>'Plumbing - fitted rates'!A40</f>
        <v>37408</v>
      </c>
      <c r="B34">
        <f>'Plumbing - fitted rates'!G40</f>
        <v>1.7250239693192712E-2</v>
      </c>
      <c r="C34">
        <f>'Plumbing - fitted rates'!H40</f>
        <v>1.9873441994247364E-2</v>
      </c>
      <c r="D34">
        <f>'Plumbing - fitted rates'!I40</f>
        <v>0.95572334420701532</v>
      </c>
      <c r="E34">
        <f>'Plumbing - fitted rates'!J40</f>
        <v>1.4887726853275915</v>
      </c>
      <c r="F34">
        <f>'Plumbing - fitted rates'!K40</f>
        <v>3.9099477017759315E-2</v>
      </c>
      <c r="G34">
        <f>'Plumbing - fitted rates'!L40</f>
        <v>3.99964122590349E-2</v>
      </c>
      <c r="H34">
        <f>'Plumbing - fitted rates'!V40</f>
        <v>1.7543730356101513E-2</v>
      </c>
      <c r="I34">
        <f>'Plumbing - fitted rates'!W40</f>
        <v>1.933694530286164E-2</v>
      </c>
      <c r="J34">
        <f>'Plumbing - fitted rates'!X40</f>
        <v>0.95572334420701532</v>
      </c>
      <c r="K34">
        <f>'Plumbing - fitted rates'!Y40</f>
        <v>1.4653310934211521</v>
      </c>
      <c r="L34">
        <f>'Plumbing - fitted rates'!Z40</f>
        <v>3.9697054031486753E-2</v>
      </c>
      <c r="M34">
        <f>'Plumbing - fitted rates'!AA40</f>
        <v>3.8957634366773942E-2</v>
      </c>
      <c r="N34">
        <f t="shared" si="4"/>
        <v>1.5695189400590046E-2</v>
      </c>
      <c r="O34">
        <f t="shared" si="5"/>
        <v>2.4898545627399071E-2</v>
      </c>
      <c r="P34" t="e">
        <f t="shared" si="6"/>
        <v>#N/A</v>
      </c>
      <c r="Q34">
        <f t="shared" si="7"/>
        <v>1.0413115855617265</v>
      </c>
      <c r="R34">
        <f t="shared" si="8"/>
        <v>3.8251711260848753E-2</v>
      </c>
      <c r="S34">
        <f t="shared" si="9"/>
        <v>3.8678779718678016E-2</v>
      </c>
    </row>
    <row r="35" spans="1:19" x14ac:dyDescent="0.25">
      <c r="A35" s="7">
        <f>'Plumbing - fitted rates'!A41</f>
        <v>37438</v>
      </c>
      <c r="B35">
        <f>'Plumbing - fitted rates'!G41</f>
        <v>1.981961235847246E-2</v>
      </c>
      <c r="C35">
        <f>'Plumbing - fitted rates'!H41</f>
        <v>2.0257148340049894E-2</v>
      </c>
      <c r="D35">
        <f>'Plumbing - fitted rates'!I41</f>
        <v>0.95500428844758201</v>
      </c>
      <c r="E35">
        <f>'Plumbing - fitted rates'!J41</f>
        <v>1.4831031442844549</v>
      </c>
      <c r="F35">
        <f>'Plumbing - fitted rates'!K41</f>
        <v>3.9452240207723331E-2</v>
      </c>
      <c r="G35">
        <f>'Plumbing - fitted rates'!L41</f>
        <v>3.9486768686812883E-2</v>
      </c>
      <c r="H35">
        <f>'Plumbing - fitted rates'!V41</f>
        <v>1.7456828629996968E-2</v>
      </c>
      <c r="I35">
        <f>'Plumbing - fitted rates'!W41</f>
        <v>1.9567433097898192E-2</v>
      </c>
      <c r="J35">
        <f>'Plumbing - fitted rates'!X41</f>
        <v>0.95500428844758201</v>
      </c>
      <c r="K35">
        <f>'Plumbing - fitted rates'!Y41</f>
        <v>1.4380548196203995</v>
      </c>
      <c r="L35">
        <f>'Plumbing - fitted rates'!Z41</f>
        <v>3.9651340310402801E-2</v>
      </c>
      <c r="M35">
        <f>'Plumbing - fitted rates'!AA41</f>
        <v>3.8889098234024158E-2</v>
      </c>
      <c r="N35">
        <f t="shared" si="4"/>
        <v>1.8122711552291105E-2</v>
      </c>
      <c r="O35">
        <f t="shared" si="5"/>
        <v>2.5080327765594882E-2</v>
      </c>
      <c r="P35" t="e">
        <f t="shared" si="6"/>
        <v>#N/A</v>
      </c>
      <c r="Q35">
        <f t="shared" si="7"/>
        <v>1.0570219040797173</v>
      </c>
      <c r="R35">
        <f t="shared" si="8"/>
        <v>3.8641323720479119E-2</v>
      </c>
      <c r="S35">
        <f t="shared" si="9"/>
        <v>3.8253222624178941E-2</v>
      </c>
    </row>
    <row r="36" spans="1:19" x14ac:dyDescent="0.25">
      <c r="A36" s="7">
        <f>'Plumbing - fitted rates'!A42</f>
        <v>37469</v>
      </c>
      <c r="B36">
        <f>'Plumbing - fitted rates'!G42</f>
        <v>1.6919486581096849E-2</v>
      </c>
      <c r="C36">
        <f>'Plumbing - fitted rates'!H42</f>
        <v>2.0089971135540133E-2</v>
      </c>
      <c r="D36">
        <f>'Plumbing - fitted rates'!I42</f>
        <v>0.95288394718554548</v>
      </c>
      <c r="E36">
        <f>'Plumbing - fitted rates'!J42</f>
        <v>1.4187408491947291</v>
      </c>
      <c r="F36">
        <f>'Plumbing - fitted rates'!K42</f>
        <v>3.8983998950297992E-2</v>
      </c>
      <c r="G36">
        <f>'Plumbing - fitted rates'!L42</f>
        <v>3.756137649081856E-2</v>
      </c>
      <c r="H36">
        <f>'Plumbing - fitted rates'!V42</f>
        <v>1.7427904292934109E-2</v>
      </c>
      <c r="I36">
        <f>'Plumbing - fitted rates'!W42</f>
        <v>1.9645013442241385E-2</v>
      </c>
      <c r="J36">
        <f>'Plumbing - fitted rates'!X42</f>
        <v>0.95288394718554548</v>
      </c>
      <c r="K36">
        <f>'Plumbing - fitted rates'!Y42</f>
        <v>1.4290596272911706</v>
      </c>
      <c r="L36">
        <f>'Plumbing - fitted rates'!Z42</f>
        <v>3.9636086210302617E-2</v>
      </c>
      <c r="M36">
        <f>'Plumbing - fitted rates'!AA42</f>
        <v>3.8866237861410503E-2</v>
      </c>
      <c r="N36">
        <f t="shared" si="4"/>
        <v>1.5496562942887053E-2</v>
      </c>
      <c r="O36">
        <f t="shared" si="5"/>
        <v>2.4775118449765914E-2</v>
      </c>
      <c r="P36" t="e">
        <f t="shared" si="6"/>
        <v>#N/A</v>
      </c>
      <c r="Q36">
        <f t="shared" si="7"/>
        <v>1.0175149448776757</v>
      </c>
      <c r="R36">
        <f t="shared" si="8"/>
        <v>3.819740163504988E-2</v>
      </c>
      <c r="S36">
        <f t="shared" si="9"/>
        <v>3.6409381384642323E-2</v>
      </c>
    </row>
    <row r="37" spans="1:19" x14ac:dyDescent="0.25">
      <c r="A37" s="7">
        <f>'Plumbing - fitted rates'!A43</f>
        <v>37500</v>
      </c>
      <c r="B37">
        <f>'Plumbing - fitted rates'!G43</f>
        <v>1.7610149836032839E-2</v>
      </c>
      <c r="C37">
        <f>'Plumbing - fitted rates'!H43</f>
        <v>2.0198296584721488E-2</v>
      </c>
      <c r="D37">
        <f>'Plumbing - fitted rates'!I43</f>
        <v>0.94834015527814597</v>
      </c>
      <c r="E37">
        <f>'Plumbing - fitted rates'!J43</f>
        <v>1.4778115501519757</v>
      </c>
      <c r="F37">
        <f>'Plumbing - fitted rates'!K43</f>
        <v>3.9259632160762434E-2</v>
      </c>
      <c r="G37">
        <f>'Plumbing - fitted rates'!L43</f>
        <v>3.5508140874014715E-2</v>
      </c>
      <c r="H37">
        <f>'Plumbing - fitted rates'!V43</f>
        <v>1.747689785602816E-2</v>
      </c>
      <c r="I37">
        <f>'Plumbing - fitted rates'!W43</f>
        <v>1.9513859030768917E-2</v>
      </c>
      <c r="J37">
        <f>'Plumbing - fitted rates'!X43</f>
        <v>0.94834015527814597</v>
      </c>
      <c r="K37">
        <f>'Plumbing - fitted rates'!Y43</f>
        <v>1.4443205882577279</v>
      </c>
      <c r="L37">
        <f>'Plumbing - fitted rates'!Z43</f>
        <v>3.9661913004885675E-2</v>
      </c>
      <c r="M37">
        <f>'Plumbing - fitted rates'!AA43</f>
        <v>3.8904945600497898E-2</v>
      </c>
      <c r="N37">
        <f t="shared" si="4"/>
        <v>1.6083926275969666E-2</v>
      </c>
      <c r="O37">
        <f t="shared" si="5"/>
        <v>2.5076119956846856E-2</v>
      </c>
      <c r="P37" t="e">
        <f t="shared" si="6"/>
        <v>#N/A</v>
      </c>
      <c r="Q37">
        <f t="shared" si="7"/>
        <v>1.0486813100365748</v>
      </c>
      <c r="R37">
        <f t="shared" si="8"/>
        <v>3.8442424265993758E-2</v>
      </c>
      <c r="S37">
        <f t="shared" si="9"/>
        <v>3.4384873181581961E-2</v>
      </c>
    </row>
    <row r="38" spans="1:19" x14ac:dyDescent="0.25">
      <c r="A38" s="7">
        <f>'Plumbing - fitted rates'!A44</f>
        <v>37530</v>
      </c>
      <c r="B38">
        <f>'Plumbing - fitted rates'!G44</f>
        <v>1.6926264098826058E-2</v>
      </c>
      <c r="C38">
        <f>'Plumbing - fitted rates'!H44</f>
        <v>1.9573390623801121E-2</v>
      </c>
      <c r="D38">
        <f>'Plumbing - fitted rates'!I44</f>
        <v>0.951258320682004</v>
      </c>
      <c r="E38">
        <f>'Plumbing - fitted rates'!J44</f>
        <v>1.3514044943820225</v>
      </c>
      <c r="F38">
        <f>'Plumbing - fitted rates'!K44</f>
        <v>3.8061736961793984E-2</v>
      </c>
      <c r="G38">
        <f>'Plumbing - fitted rates'!L44</f>
        <v>3.969688017423207E-2</v>
      </c>
      <c r="H38">
        <f>'Plumbing - fitted rates'!V44</f>
        <v>1.7348892900450958E-2</v>
      </c>
      <c r="I38">
        <f>'Plumbing - fitted rates'!W44</f>
        <v>1.9859174242293665E-2</v>
      </c>
      <c r="J38">
        <f>'Plumbing - fitted rates'!X44</f>
        <v>0.951258320682004</v>
      </c>
      <c r="K38">
        <f>'Plumbing - fitted rates'!Y44</f>
        <v>1.4046988160231439</v>
      </c>
      <c r="L38">
        <f>'Plumbing - fitted rates'!Z44</f>
        <v>3.9594317902986821E-2</v>
      </c>
      <c r="M38">
        <f>'Plumbing - fitted rates'!AA44</f>
        <v>3.8803666074459529E-2</v>
      </c>
      <c r="N38">
        <f t="shared" si="4"/>
        <v>1.5573374141909364E-2</v>
      </c>
      <c r="O38">
        <f t="shared" si="5"/>
        <v>2.3877762827816569E-2</v>
      </c>
      <c r="P38" t="e">
        <f t="shared" si="6"/>
        <v>#N/A</v>
      </c>
      <c r="Q38">
        <f t="shared" si="7"/>
        <v>0.98603019834615446</v>
      </c>
      <c r="R38">
        <f t="shared" si="8"/>
        <v>3.7333089954350439E-2</v>
      </c>
      <c r="S38">
        <f t="shared" si="9"/>
        <v>3.8541438754255711E-2</v>
      </c>
    </row>
    <row r="39" spans="1:19" x14ac:dyDescent="0.25">
      <c r="A39" s="7">
        <f>'Plumbing - fitted rates'!A45</f>
        <v>37561</v>
      </c>
      <c r="B39">
        <f>'Plumbing - fitted rates'!G45</f>
        <v>1.7577375746136967E-2</v>
      </c>
      <c r="C39">
        <f>'Plumbing - fitted rates'!H45</f>
        <v>1.9203915972318127E-2</v>
      </c>
      <c r="D39">
        <f>'Plumbing - fitted rates'!I45</f>
        <v>0.95471026435493445</v>
      </c>
      <c r="E39">
        <f>'Plumbing - fitted rates'!J45</f>
        <v>1.3928266438941077</v>
      </c>
      <c r="F39">
        <f>'Plumbing - fitted rates'!K45</f>
        <v>3.8605787427313076E-2</v>
      </c>
      <c r="G39">
        <f>'Plumbing - fitted rates'!L45</f>
        <v>4.0491346385438533E-2</v>
      </c>
      <c r="H39">
        <f>'Plumbing - fitted rates'!V45</f>
        <v>1.7424967205285434E-2</v>
      </c>
      <c r="I39">
        <f>'Plumbing - fitted rates'!W45</f>
        <v>1.9652915645943105E-2</v>
      </c>
      <c r="J39">
        <f>'Plumbing - fitted rates'!X45</f>
        <v>0.95471026435493445</v>
      </c>
      <c r="K39">
        <f>'Plumbing - fitted rates'!Y45</f>
        <v>1.4281485421792632</v>
      </c>
      <c r="L39">
        <f>'Plumbing - fitted rates'!Z45</f>
        <v>3.9634536163629705E-2</v>
      </c>
      <c r="M39">
        <f>'Plumbing - fitted rates'!AA45</f>
        <v>3.8863915162752651E-2</v>
      </c>
      <c r="N39">
        <f t="shared" si="4"/>
        <v>1.6101837439112487E-2</v>
      </c>
      <c r="O39">
        <f t="shared" si="5"/>
        <v>2.3672905476488412E-2</v>
      </c>
      <c r="P39" t="e">
        <f t="shared" si="6"/>
        <v>#N/A</v>
      </c>
      <c r="Q39">
        <f t="shared" si="7"/>
        <v>0.99956665171457593</v>
      </c>
      <c r="R39">
        <f t="shared" si="8"/>
        <v>3.7828300802216171E-2</v>
      </c>
      <c r="S39">
        <f t="shared" si="9"/>
        <v>3.9251835805406005E-2</v>
      </c>
    </row>
    <row r="40" spans="1:19" x14ac:dyDescent="0.25">
      <c r="A40" s="7">
        <f>'Plumbing - fitted rates'!A46</f>
        <v>37591</v>
      </c>
      <c r="B40">
        <f>'Plumbing - fitted rates'!G46</f>
        <v>1.8521221432686769E-2</v>
      </c>
      <c r="C40">
        <f>'Plumbing - fitted rates'!H46</f>
        <v>2.0418667178797773E-2</v>
      </c>
      <c r="D40">
        <f>'Plumbing - fitted rates'!I46</f>
        <v>0.95418028821485645</v>
      </c>
      <c r="E40">
        <f>'Plumbing - fitted rates'!J46</f>
        <v>1.6246727748691099</v>
      </c>
      <c r="F40">
        <f>'Plumbing - fitted rates'!K46</f>
        <v>3.8106466447418316E-2</v>
      </c>
      <c r="G40">
        <f>'Plumbing - fitted rates'!L46</f>
        <v>3.7934101392020185E-2</v>
      </c>
      <c r="H40">
        <f>'Plumbing - fitted rates'!V46</f>
        <v>1.7708929809291632E-2</v>
      </c>
      <c r="I40">
        <f>'Plumbing - fitted rates'!W46</f>
        <v>1.8909293077645568E-2</v>
      </c>
      <c r="J40">
        <f>'Plumbing - fitted rates'!X46</f>
        <v>0.95418028821485645</v>
      </c>
      <c r="K40">
        <f>'Plumbing - fitted rates'!Y46</f>
        <v>1.5182301679182133</v>
      </c>
      <c r="L40">
        <f>'Plumbing - fitted rates'!Z46</f>
        <v>3.9783478088469097E-2</v>
      </c>
      <c r="M40">
        <f>'Plumbing - fitted rates'!AA46</f>
        <v>3.9087319239665914E-2</v>
      </c>
      <c r="N40">
        <f t="shared" si="4"/>
        <v>1.6694394732997886E-2</v>
      </c>
      <c r="O40">
        <f t="shared" si="5"/>
        <v>2.6160187609917705E-2</v>
      </c>
      <c r="P40" t="e">
        <f t="shared" si="6"/>
        <v>#N/A</v>
      </c>
      <c r="Q40">
        <f t="shared" si="7"/>
        <v>1.0967720123114229</v>
      </c>
      <c r="R40">
        <f t="shared" si="8"/>
        <v>3.7199245319661678E-2</v>
      </c>
      <c r="S40">
        <f t="shared" si="9"/>
        <v>3.6562696704692622E-2</v>
      </c>
    </row>
    <row r="41" spans="1:19" x14ac:dyDescent="0.25">
      <c r="A41" s="7">
        <f>'Plumbing - fitted rates'!A47</f>
        <v>37622</v>
      </c>
      <c r="B41">
        <f>'Plumbing - fitted rates'!G47</f>
        <v>1.8331158363399096E-2</v>
      </c>
      <c r="C41">
        <f>'Plumbing - fitted rates'!H47</f>
        <v>1.9129500268672755E-2</v>
      </c>
      <c r="D41">
        <f>'Plumbing - fitted rates'!I47</f>
        <v>0.94799042331007077</v>
      </c>
      <c r="E41">
        <f>'Plumbing - fitted rates'!J47</f>
        <v>1.3819789939192924</v>
      </c>
      <c r="F41">
        <f>'Plumbing - fitted rates'!K47</f>
        <v>4.5400024816290518E-2</v>
      </c>
      <c r="G41">
        <f>'Plumbing - fitted rates'!L47</f>
        <v>3.9395861194215044E-2</v>
      </c>
      <c r="H41">
        <f>'Plumbing - fitted rates'!V47</f>
        <v>1.7358091767438619E-2</v>
      </c>
      <c r="I41">
        <f>'Plumbing - fitted rates'!W47</f>
        <v>1.9834070744904727E-2</v>
      </c>
      <c r="J41">
        <f>'Plumbing - fitted rates'!X47</f>
        <v>0.94799042331007077</v>
      </c>
      <c r="K41">
        <f>'Plumbing - fitted rates'!Y47</f>
        <v>1.4075191792348536</v>
      </c>
      <c r="L41">
        <f>'Plumbing - fitted rates'!Z47</f>
        <v>3.9599188264516846E-2</v>
      </c>
      <c r="M41">
        <f>'Plumbing - fitted rates'!AA47</f>
        <v>3.8810960415079317E-2</v>
      </c>
      <c r="N41">
        <f t="shared" si="4"/>
        <v>1.6857039321036195E-2</v>
      </c>
      <c r="O41">
        <f t="shared" si="5"/>
        <v>2.336579294823236E-2</v>
      </c>
      <c r="P41" t="e">
        <f t="shared" si="6"/>
        <v>#N/A</v>
      </c>
      <c r="Q41">
        <f t="shared" si="7"/>
        <v>1.0063178906843726</v>
      </c>
      <c r="R41">
        <f t="shared" si="8"/>
        <v>4.4525418034296695E-2</v>
      </c>
      <c r="S41">
        <f t="shared" si="9"/>
        <v>3.8241992658002565E-2</v>
      </c>
    </row>
    <row r="42" spans="1:19" x14ac:dyDescent="0.25">
      <c r="A42" s="7">
        <f>'Plumbing - fitted rates'!A48</f>
        <v>37653</v>
      </c>
      <c r="B42">
        <f>'Plumbing - fitted rates'!G48</f>
        <v>1.7769443014041857E-2</v>
      </c>
      <c r="C42">
        <f>'Plumbing - fitted rates'!H48</f>
        <v>1.9298906318451169E-2</v>
      </c>
      <c r="D42">
        <f>'Plumbing - fitted rates'!I48</f>
        <v>0.94638570867459015</v>
      </c>
      <c r="E42">
        <f>'Plumbing - fitted rates'!J48</f>
        <v>1.3842510361160449</v>
      </c>
      <c r="F42">
        <f>'Plumbing - fitted rates'!K48</f>
        <v>3.9003131488244927E-2</v>
      </c>
      <c r="G42">
        <f>'Plumbing - fitted rates'!L48</f>
        <v>3.7886211173314512E-2</v>
      </c>
      <c r="H42">
        <f>'Plumbing - fitted rates'!V48</f>
        <v>1.7502206004304525E-2</v>
      </c>
      <c r="I42">
        <f>'Plumbing - fitted rates'!W48</f>
        <v>1.9446596132507685E-2</v>
      </c>
      <c r="J42">
        <f>'Plumbing - fitted rates'!X48</f>
        <v>0.94638570867459015</v>
      </c>
      <c r="K42">
        <f>'Plumbing - fitted rates'!Y48</f>
        <v>1.4522505962758603</v>
      </c>
      <c r="L42">
        <f>'Plumbing - fitted rates'!Z48</f>
        <v>3.9675232338510662E-2</v>
      </c>
      <c r="M42">
        <f>'Plumbing - fitted rates'!AA48</f>
        <v>3.8924913068762911E-2</v>
      </c>
      <c r="N42">
        <f t="shared" si="4"/>
        <v>1.62059462555771E-2</v>
      </c>
      <c r="O42">
        <f t="shared" si="5"/>
        <v>2.4042402315006053E-2</v>
      </c>
      <c r="P42" t="e">
        <f t="shared" si="6"/>
        <v>#N/A</v>
      </c>
      <c r="Q42">
        <f t="shared" si="7"/>
        <v>0.97692532302172674</v>
      </c>
      <c r="R42">
        <f t="shared" si="8"/>
        <v>3.8178441625184176E-2</v>
      </c>
      <c r="S42">
        <f t="shared" si="9"/>
        <v>3.6668895549101167E-2</v>
      </c>
    </row>
    <row r="43" spans="1:19" x14ac:dyDescent="0.25">
      <c r="A43" s="7">
        <f>'Plumbing - fitted rates'!A49</f>
        <v>37681</v>
      </c>
      <c r="B43">
        <f>'Plumbing - fitted rates'!G49</f>
        <v>1.7459853115521409E-2</v>
      </c>
      <c r="C43">
        <f>'Plumbing - fitted rates'!H49</f>
        <v>1.8676192089177663E-2</v>
      </c>
      <c r="D43">
        <f>'Plumbing - fitted rates'!I49</f>
        <v>0.94516640714815836</v>
      </c>
      <c r="E43">
        <f>'Plumbing - fitted rates'!J49</f>
        <v>1.4404450261780104</v>
      </c>
      <c r="F43">
        <f>'Plumbing - fitted rates'!K49</f>
        <v>3.9356605065023954E-2</v>
      </c>
      <c r="G43">
        <f>'Plumbing - fitted rates'!L49</f>
        <v>3.9890485968514716E-2</v>
      </c>
      <c r="H43">
        <f>'Plumbing - fitted rates'!V49</f>
        <v>1.768064790623795E-2</v>
      </c>
      <c r="I43">
        <f>'Plumbing - fitted rates'!W49</f>
        <v>1.8981547973441124E-2</v>
      </c>
      <c r="J43">
        <f>'Plumbing - fitted rates'!X49</f>
        <v>0.94516640714815836</v>
      </c>
      <c r="K43">
        <f>'Plumbing - fitted rates'!Y49</f>
        <v>1.5090758271086782</v>
      </c>
      <c r="L43">
        <f>'Plumbing - fitted rates'!Z49</f>
        <v>3.9768726468348621E-2</v>
      </c>
      <c r="M43">
        <f>'Plumbing - fitted rates'!AA49</f>
        <v>3.9065172940376355E-2</v>
      </c>
      <c r="N43">
        <f t="shared" si="4"/>
        <v>1.5762887671079494E-2</v>
      </c>
      <c r="O43">
        <f t="shared" si="5"/>
        <v>2.3836663316268152E-2</v>
      </c>
      <c r="P43" t="e">
        <f t="shared" si="6"/>
        <v>#N/A</v>
      </c>
      <c r="Q43">
        <f t="shared" si="7"/>
        <v>0.97830370707868364</v>
      </c>
      <c r="R43">
        <f t="shared" si="8"/>
        <v>3.843387240479397E-2</v>
      </c>
      <c r="S43">
        <f t="shared" si="9"/>
        <v>3.8470150116252953E-2</v>
      </c>
    </row>
    <row r="44" spans="1:19" x14ac:dyDescent="0.25">
      <c r="A44" s="7">
        <f>'Plumbing - fitted rates'!A50</f>
        <v>37712</v>
      </c>
      <c r="B44">
        <f>'Plumbing - fitted rates'!G50</f>
        <v>1.7628168102950349E-2</v>
      </c>
      <c r="C44">
        <f>'Plumbing - fitted rates'!H50</f>
        <v>1.8113347041563664E-2</v>
      </c>
      <c r="D44">
        <f>'Plumbing - fitted rates'!I50</f>
        <v>0.94344379618260155</v>
      </c>
      <c r="E44">
        <f>'Plumbing - fitted rates'!J50</f>
        <v>1.4750563244287094</v>
      </c>
      <c r="F44">
        <f>'Plumbing - fitted rates'!K50</f>
        <v>4.014463573982003E-2</v>
      </c>
      <c r="G44">
        <f>'Plumbing - fitted rates'!L50</f>
        <v>3.7042363479475697E-2</v>
      </c>
      <c r="H44">
        <f>'Plumbing - fitted rates'!V50</f>
        <v>1.7698964052076712E-2</v>
      </c>
      <c r="I44">
        <f>'Plumbing - fitted rates'!W50</f>
        <v>1.8934709091104281E-2</v>
      </c>
      <c r="J44">
        <f>'Plumbing - fitted rates'!X50</f>
        <v>0.94344379618260155</v>
      </c>
      <c r="K44">
        <f>'Plumbing - fitted rates'!Y50</f>
        <v>1.514999784074645</v>
      </c>
      <c r="L44">
        <f>'Plumbing - fitted rates'!Z50</f>
        <v>3.9778282092973606E-2</v>
      </c>
      <c r="M44">
        <f>'Plumbing - fitted rates'!AA50</f>
        <v>3.9079518105229687E-2</v>
      </c>
      <c r="N44">
        <f t="shared" si="4"/>
        <v>1.5898373905587879E-2</v>
      </c>
      <c r="O44">
        <f t="shared" si="5"/>
        <v>2.3175484812711152E-2</v>
      </c>
      <c r="P44" t="e">
        <f t="shared" si="6"/>
        <v>#N/A</v>
      </c>
      <c r="Q44">
        <f t="shared" si="7"/>
        <v>0.99789329930550985</v>
      </c>
      <c r="R44">
        <f t="shared" si="8"/>
        <v>3.9194009827158184E-2</v>
      </c>
      <c r="S44">
        <f t="shared" si="9"/>
        <v>3.5710324307258789E-2</v>
      </c>
    </row>
    <row r="45" spans="1:19" x14ac:dyDescent="0.25">
      <c r="A45" s="7">
        <f>'Plumbing - fitted rates'!A51</f>
        <v>37742</v>
      </c>
      <c r="B45">
        <f>'Plumbing - fitted rates'!G51</f>
        <v>1.7821934688847813E-2</v>
      </c>
      <c r="C45">
        <f>'Plumbing - fitted rates'!H51</f>
        <v>1.7852741836105978E-2</v>
      </c>
      <c r="D45">
        <f>'Plumbing - fitted rates'!I51</f>
        <v>0.94398883266445643</v>
      </c>
      <c r="E45">
        <f>'Plumbing - fitted rates'!J51</f>
        <v>1.4765122265122266</v>
      </c>
      <c r="F45">
        <f>'Plumbing - fitted rates'!K51</f>
        <v>3.83205325140809E-2</v>
      </c>
      <c r="G45">
        <f>'Plumbing - fitted rates'!L51</f>
        <v>3.8143027820447178E-2</v>
      </c>
      <c r="H45">
        <f>'Plumbing - fitted rates'!V51</f>
        <v>1.7722792906438627E-2</v>
      </c>
      <c r="I45">
        <f>'Plumbing - fitted rates'!W51</f>
        <v>1.8874017987945937E-2</v>
      </c>
      <c r="J45">
        <f>'Plumbing - fitted rates'!X51</f>
        <v>0.94398883266445643</v>
      </c>
      <c r="K45">
        <f>'Plumbing - fitted rates'!Y51</f>
        <v>1.52273229241494</v>
      </c>
      <c r="L45">
        <f>'Plumbing - fitted rates'!Z51</f>
        <v>3.9790702364939326E-2</v>
      </c>
      <c r="M45">
        <f>'Plumbing - fitted rates'!AA51</f>
        <v>3.9098166477423632E-2</v>
      </c>
      <c r="N45">
        <f t="shared" si="4"/>
        <v>1.6051515987025571E-2</v>
      </c>
      <c r="O45">
        <f t="shared" si="5"/>
        <v>2.2915498922346282E-2</v>
      </c>
      <c r="P45" t="e">
        <f t="shared" si="6"/>
        <v>#N/A</v>
      </c>
      <c r="Q45">
        <f t="shared" si="7"/>
        <v>0.99380588247158208</v>
      </c>
      <c r="R45">
        <f t="shared" si="8"/>
        <v>3.7401423280965337E-2</v>
      </c>
      <c r="S45">
        <f t="shared" si="9"/>
        <v>3.6753870288572528E-2</v>
      </c>
    </row>
    <row r="46" spans="1:19" x14ac:dyDescent="0.25">
      <c r="A46" s="7">
        <f>'Plumbing - fitted rates'!A52</f>
        <v>37773</v>
      </c>
      <c r="B46">
        <f>'Plumbing - fitted rates'!G52</f>
        <v>1.8630622304374615E-2</v>
      </c>
      <c r="C46">
        <f>'Plumbing - fitted rates'!H52</f>
        <v>1.7968268638324091E-2</v>
      </c>
      <c r="D46">
        <f>'Plumbing - fitted rates'!I52</f>
        <v>0.94230350533420426</v>
      </c>
      <c r="E46">
        <f>'Plumbing - fitted rates'!J52</f>
        <v>1.4784105131414267</v>
      </c>
      <c r="F46">
        <f>'Plumbing - fitted rates'!K52</f>
        <v>4.2375137371075969E-2</v>
      </c>
      <c r="G46">
        <f>'Plumbing - fitted rates'!L52</f>
        <v>3.8586767325820302E-2</v>
      </c>
      <c r="H46">
        <f>'Plumbing - fitted rates'!V52</f>
        <v>1.7728341520460024E-2</v>
      </c>
      <c r="I46">
        <f>'Plumbing - fitted rates'!W52</f>
        <v>1.8859925529097744E-2</v>
      </c>
      <c r="J46">
        <f>'Plumbing - fitted rates'!X52</f>
        <v>0.94230350533420426</v>
      </c>
      <c r="K46">
        <f>'Plumbing - fitted rates'!Y52</f>
        <v>1.5245369877790123</v>
      </c>
      <c r="L46">
        <f>'Plumbing - fitted rates'!Z52</f>
        <v>3.9793592618328162E-2</v>
      </c>
      <c r="M46">
        <f>'Plumbing - fitted rates'!AA52</f>
        <v>3.9102506478877211E-2</v>
      </c>
      <c r="N46">
        <f t="shared" si="4"/>
        <v>1.6774617371247379E-2</v>
      </c>
      <c r="O46">
        <f t="shared" si="5"/>
        <v>2.3081020966795603E-2</v>
      </c>
      <c r="P46" t="e">
        <f t="shared" si="6"/>
        <v>#N/A</v>
      </c>
      <c r="Q46">
        <f t="shared" si="7"/>
        <v>0.99390562854333564</v>
      </c>
      <c r="R46">
        <f t="shared" si="8"/>
        <v>4.1355775430480447E-2</v>
      </c>
      <c r="S46">
        <f t="shared" si="9"/>
        <v>3.7177322152850717E-2</v>
      </c>
    </row>
    <row r="47" spans="1:19" x14ac:dyDescent="0.25">
      <c r="A47" s="7">
        <f>'Plumbing - fitted rates'!A53</f>
        <v>37803</v>
      </c>
      <c r="B47">
        <f>'Plumbing - fitted rates'!G53</f>
        <v>1.787240596003542E-2</v>
      </c>
      <c r="C47">
        <f>'Plumbing - fitted rates'!H53</f>
        <v>1.7964809609979593E-2</v>
      </c>
      <c r="D47">
        <f>'Plumbing - fitted rates'!I53</f>
        <v>0.94465135225569929</v>
      </c>
      <c r="E47">
        <f>'Plumbing - fitted rates'!J53</f>
        <v>1.4861558274307791</v>
      </c>
      <c r="F47">
        <f>'Plumbing - fitted rates'!K53</f>
        <v>3.7727124360787727E-2</v>
      </c>
      <c r="G47">
        <f>'Plumbing - fitted rates'!L53</f>
        <v>4.1609998911979112E-2</v>
      </c>
      <c r="H47">
        <f>'Plumbing - fitted rates'!V53</f>
        <v>1.7736177044285251E-2</v>
      </c>
      <c r="I47">
        <f>'Plumbing - fitted rates'!W53</f>
        <v>1.8840050159071871E-2</v>
      </c>
      <c r="J47">
        <f>'Plumbing - fitted rates'!X53</f>
        <v>0.94465135225569929</v>
      </c>
      <c r="K47">
        <f>'Plumbing - fitted rates'!Y53</f>
        <v>1.5270881836288432</v>
      </c>
      <c r="L47">
        <f>'Plumbing - fitted rates'!Z53</f>
        <v>3.9797672931979104E-2</v>
      </c>
      <c r="M47">
        <f>'Plumbing - fitted rates'!AA53</f>
        <v>3.9108633757003443E-2</v>
      </c>
      <c r="N47">
        <f t="shared" si="4"/>
        <v>1.6084826320796296E-2</v>
      </c>
      <c r="O47">
        <f t="shared" si="5"/>
        <v>2.3100922402791966E-2</v>
      </c>
      <c r="P47" t="e">
        <f t="shared" si="6"/>
        <v>#N/A</v>
      </c>
      <c r="Q47">
        <f t="shared" si="7"/>
        <v>0.99744350214813615</v>
      </c>
      <c r="R47">
        <f t="shared" si="8"/>
        <v>3.6815798465901203E-2</v>
      </c>
      <c r="S47">
        <f t="shared" si="9"/>
        <v>4.008384417883145E-2</v>
      </c>
    </row>
    <row r="48" spans="1:19" x14ac:dyDescent="0.25">
      <c r="A48" s="7">
        <f>'Plumbing - fitted rates'!A54</f>
        <v>37834</v>
      </c>
      <c r="B48">
        <f>'Plumbing - fitted rates'!G54</f>
        <v>1.8340779540902789E-2</v>
      </c>
      <c r="C48">
        <f>'Plumbing - fitted rates'!H54</f>
        <v>1.7770759513172085E-2</v>
      </c>
      <c r="D48">
        <f>'Plumbing - fitted rates'!I54</f>
        <v>0.9438091152970941</v>
      </c>
      <c r="E48">
        <f>'Plumbing - fitted rates'!J54</f>
        <v>1.457259585166562</v>
      </c>
      <c r="F48">
        <f>'Plumbing - fitted rates'!K54</f>
        <v>3.9457964979349419E-2</v>
      </c>
      <c r="G48">
        <f>'Plumbing - fitted rates'!L54</f>
        <v>3.9731030480936617E-2</v>
      </c>
      <c r="H48">
        <f>'Plumbing - fitted rates'!V54</f>
        <v>1.7665840120289156E-2</v>
      </c>
      <c r="I48">
        <f>'Plumbing - fitted rates'!W54</f>
        <v>1.9019535405500911E-2</v>
      </c>
      <c r="J48">
        <f>'Plumbing - fitted rates'!X54</f>
        <v>0.9438091152970941</v>
      </c>
      <c r="K48">
        <f>'Plumbing - fitted rates'!Y54</f>
        <v>1.5042990451152169</v>
      </c>
      <c r="L48">
        <f>'Plumbing - fitted rates'!Z54</f>
        <v>3.9760995613632541E-2</v>
      </c>
      <c r="M48">
        <f>'Plumbing - fitted rates'!AA54</f>
        <v>3.9053568502122146E-2</v>
      </c>
      <c r="N48">
        <f t="shared" si="4"/>
        <v>1.6572074062038228E-2</v>
      </c>
      <c r="O48">
        <f t="shared" si="5"/>
        <v>2.2635747599212139E-2</v>
      </c>
      <c r="P48" t="e">
        <f t="shared" si="6"/>
        <v>#N/A</v>
      </c>
      <c r="Q48">
        <f t="shared" si="7"/>
        <v>0.99286640072858978</v>
      </c>
      <c r="R48">
        <f t="shared" si="8"/>
        <v>3.8540347955674993E-2</v>
      </c>
      <c r="S48">
        <f t="shared" si="9"/>
        <v>3.8327757568203578E-2</v>
      </c>
    </row>
    <row r="49" spans="1:19" x14ac:dyDescent="0.25">
      <c r="A49" s="7">
        <f>'Plumbing - fitted rates'!A55</f>
        <v>37865</v>
      </c>
      <c r="B49">
        <f>'Plumbing - fitted rates'!G55</f>
        <v>1.6655250175095629E-2</v>
      </c>
      <c r="C49">
        <f>'Plumbing - fitted rates'!H55</f>
        <v>1.9002686082398849E-2</v>
      </c>
      <c r="D49">
        <f>'Plumbing - fitted rates'!I55</f>
        <v>0.94418969689482524</v>
      </c>
      <c r="E49">
        <f>'Plumbing - fitted rates'!J55</f>
        <v>1.5549000327761389</v>
      </c>
      <c r="F49">
        <f>'Plumbing - fitted rates'!K55</f>
        <v>4.0383761821844381E-2</v>
      </c>
      <c r="G49">
        <f>'Plumbing - fitted rates'!L55</f>
        <v>3.9803339137560179E-2</v>
      </c>
      <c r="H49">
        <f>'Plumbing - fitted rates'!V55</f>
        <v>1.7750831226266355E-2</v>
      </c>
      <c r="I49">
        <f>'Plumbing - fitted rates'!W55</f>
        <v>1.8802958468932034E-2</v>
      </c>
      <c r="J49">
        <f>'Plumbing - fitted rates'!X55</f>
        <v>0.94418969689482524</v>
      </c>
      <c r="K49">
        <f>'Plumbing - fitted rates'!Y55</f>
        <v>1.5318679189390794</v>
      </c>
      <c r="L49">
        <f>'Plumbing - fitted rates'!Z55</f>
        <v>3.9805300317005327E-2</v>
      </c>
      <c r="M49">
        <f>'Plumbing - fitted rates'!AA55</f>
        <v>3.9120088450011109E-2</v>
      </c>
      <c r="N49">
        <f t="shared" si="4"/>
        <v>1.4977034711412851E-2</v>
      </c>
      <c r="O49">
        <f t="shared" si="5"/>
        <v>2.4483729025889876E-2</v>
      </c>
      <c r="P49" t="e">
        <f t="shared" si="6"/>
        <v>#N/A</v>
      </c>
      <c r="Q49">
        <f t="shared" si="7"/>
        <v>1.0403254548571148</v>
      </c>
      <c r="R49">
        <f t="shared" si="8"/>
        <v>3.9400711627533565E-2</v>
      </c>
      <c r="S49">
        <f t="shared" si="9"/>
        <v>3.8332221055669212E-2</v>
      </c>
    </row>
    <row r="50" spans="1:19" x14ac:dyDescent="0.25">
      <c r="A50" s="7">
        <f>'Plumbing - fitted rates'!A56</f>
        <v>37895</v>
      </c>
      <c r="B50">
        <f>'Plumbing - fitted rates'!G56</f>
        <v>1.7413891151653014E-2</v>
      </c>
      <c r="C50">
        <f>'Plumbing - fitted rates'!H56</f>
        <v>1.8858644698215576E-2</v>
      </c>
      <c r="D50">
        <f>'Plumbing - fitted rates'!I56</f>
        <v>0.94305136827458258</v>
      </c>
      <c r="E50">
        <f>'Plumbing - fitted rates'!J56</f>
        <v>1.559235668789809</v>
      </c>
      <c r="F50">
        <f>'Plumbing - fitted rates'!K56</f>
        <v>4.0960895379785707E-2</v>
      </c>
      <c r="G50">
        <f>'Plumbing - fitted rates'!L56</f>
        <v>3.9691530744557425E-2</v>
      </c>
      <c r="H50">
        <f>'Plumbing - fitted rates'!V56</f>
        <v>1.7655872480554433E-2</v>
      </c>
      <c r="I50">
        <f>'Plumbing - fitted rates'!W56</f>
        <v>1.9045166855897817E-2</v>
      </c>
      <c r="J50">
        <f>'Plumbing - fitted rates'!X56</f>
        <v>0.94305136827458258</v>
      </c>
      <c r="K50">
        <f>'Plumbing - fitted rates'!Y56</f>
        <v>1.501089896356153</v>
      </c>
      <c r="L50">
        <f>'Plumbing - fitted rates'!Z56</f>
        <v>3.975578890152217E-2</v>
      </c>
      <c r="M50">
        <f>'Plumbing - fitted rates'!AA56</f>
        <v>3.9045753612326317E-2</v>
      </c>
      <c r="N50">
        <f t="shared" si="4"/>
        <v>1.5743453748477416E-2</v>
      </c>
      <c r="O50">
        <f t="shared" si="5"/>
        <v>2.398912754725362E-2</v>
      </c>
      <c r="P50" t="e">
        <f t="shared" si="6"/>
        <v>#N/A</v>
      </c>
      <c r="Q50">
        <f t="shared" si="7"/>
        <v>1.0646163524975338</v>
      </c>
      <c r="R50">
        <f t="shared" si="8"/>
        <v>4.0013566656201136E-2</v>
      </c>
      <c r="S50">
        <f t="shared" si="9"/>
        <v>3.8297316494113429E-2</v>
      </c>
    </row>
    <row r="51" spans="1:19" x14ac:dyDescent="0.25">
      <c r="A51" s="7">
        <f>'Plumbing - fitted rates'!A57</f>
        <v>37926</v>
      </c>
      <c r="B51">
        <f>'Plumbing - fitted rates'!G57</f>
        <v>1.6781927155371138E-2</v>
      </c>
      <c r="C51">
        <f>'Plumbing - fitted rates'!H57</f>
        <v>1.8656831104963884E-2</v>
      </c>
      <c r="D51">
        <f>'Plumbing - fitted rates'!I57</f>
        <v>0.94015488643587819</v>
      </c>
      <c r="E51">
        <f>'Plumbing - fitted rates'!J57</f>
        <v>1.4199634814363968</v>
      </c>
      <c r="F51">
        <f>'Plumbing - fitted rates'!K57</f>
        <v>4.071812208620737E-2</v>
      </c>
      <c r="G51">
        <f>'Plumbing - fitted rates'!L57</f>
        <v>3.8782409553150307E-2</v>
      </c>
      <c r="H51">
        <f>'Plumbing - fitted rates'!V57</f>
        <v>1.7532926241813275E-2</v>
      </c>
      <c r="I51">
        <f>'Plumbing - fitted rates'!W57</f>
        <v>1.9365390458174859E-2</v>
      </c>
      <c r="J51">
        <f>'Plumbing - fitted rates'!X57</f>
        <v>0.94015488643587819</v>
      </c>
      <c r="K51">
        <f>'Plumbing - fitted rates'!Y57</f>
        <v>1.4619194045197572</v>
      </c>
      <c r="L51">
        <f>'Plumbing - fitted rates'!Z57</f>
        <v>3.9691380122148172E-2</v>
      </c>
      <c r="M51">
        <f>'Plumbing - fitted rates'!AA57</f>
        <v>3.8949125511504437E-2</v>
      </c>
      <c r="N51">
        <f t="shared" si="4"/>
        <v>1.5278502739971419E-2</v>
      </c>
      <c r="O51">
        <f t="shared" si="5"/>
        <v>2.3339974602079171E-2</v>
      </c>
      <c r="P51" t="e">
        <f t="shared" si="6"/>
        <v>#N/A</v>
      </c>
      <c r="Q51">
        <f t="shared" si="7"/>
        <v>0.99550126919537352</v>
      </c>
      <c r="R51">
        <f t="shared" si="8"/>
        <v>3.9840954892962792E-2</v>
      </c>
      <c r="S51">
        <f t="shared" si="9"/>
        <v>3.7512964157174644E-2</v>
      </c>
    </row>
    <row r="52" spans="1:19" x14ac:dyDescent="0.25">
      <c r="A52" s="7">
        <f>'Plumbing - fitted rates'!A58</f>
        <v>37956</v>
      </c>
      <c r="B52">
        <f>'Plumbing - fitted rates'!G58</f>
        <v>1.8025625868462063E-2</v>
      </c>
      <c r="C52">
        <f>'Plumbing - fitted rates'!H58</f>
        <v>1.8893128305913602E-2</v>
      </c>
      <c r="D52">
        <f>'Plumbing - fitted rates'!I58</f>
        <v>0.94110294702010677</v>
      </c>
      <c r="E52">
        <f>'Plumbing - fitted rates'!J58</f>
        <v>1.5299539170506913</v>
      </c>
      <c r="F52">
        <f>'Plumbing - fitted rates'!K58</f>
        <v>3.833333333333333E-2</v>
      </c>
      <c r="G52">
        <f>'Plumbing - fitted rates'!L58</f>
        <v>4.0183673469387754E-2</v>
      </c>
      <c r="H52">
        <f>'Plumbing - fitted rates'!V58</f>
        <v>1.7497327015986889E-2</v>
      </c>
      <c r="I52">
        <f>'Plumbing - fitted rates'!W58</f>
        <v>1.9459537668072679E-2</v>
      </c>
      <c r="J52">
        <f>'Plumbing - fitted rates'!X58</f>
        <v>0.94110294702010677</v>
      </c>
      <c r="K52">
        <f>'Plumbing - fitted rates'!Y58</f>
        <v>1.4507193368779792</v>
      </c>
      <c r="L52">
        <f>'Plumbing - fitted rates'!Z58</f>
        <v>3.9672665744820049E-2</v>
      </c>
      <c r="M52">
        <f>'Plumbing - fitted rates'!AA58</f>
        <v>3.8921065125014628E-2</v>
      </c>
      <c r="N52">
        <f t="shared" si="4"/>
        <v>1.6444172153691261E-2</v>
      </c>
      <c r="O52">
        <f t="shared" si="5"/>
        <v>2.3521234579281694E-2</v>
      </c>
      <c r="P52" t="e">
        <f t="shared" si="6"/>
        <v>#N/A</v>
      </c>
      <c r="Q52">
        <f t="shared" si="7"/>
        <v>1.0808937940621861</v>
      </c>
      <c r="R52">
        <f t="shared" si="8"/>
        <v>3.7525233323944591E-2</v>
      </c>
      <c r="S52">
        <f t="shared" si="9"/>
        <v>3.8896383585201769E-2</v>
      </c>
    </row>
    <row r="53" spans="1:19" x14ac:dyDescent="0.25">
      <c r="A53" s="7">
        <f>'Plumbing - fitted rates'!A59</f>
        <v>37987</v>
      </c>
      <c r="B53">
        <f>'Plumbing - fitted rates'!G59</f>
        <v>1.7190483127717163E-2</v>
      </c>
      <c r="C53">
        <f>'Plumbing - fitted rates'!H59</f>
        <v>1.8486286717629828E-2</v>
      </c>
      <c r="D53">
        <f>'Plumbing - fitted rates'!I59</f>
        <v>0.94185828181870701</v>
      </c>
      <c r="E53">
        <f>'Plumbing - fitted rates'!J59</f>
        <v>1.4506321493076459</v>
      </c>
      <c r="F53">
        <f>'Plumbing - fitted rates'!K59</f>
        <v>4.0026443487268963E-2</v>
      </c>
      <c r="G53">
        <f>'Plumbing - fitted rates'!L59</f>
        <v>3.9249495665448997E-2</v>
      </c>
      <c r="H53">
        <f>'Plumbing - fitted rates'!V59</f>
        <v>1.7472427195005455E-2</v>
      </c>
      <c r="I53">
        <f>'Plumbing - fitted rates'!W59</f>
        <v>1.9525775261323822E-2</v>
      </c>
      <c r="J53">
        <f>'Plumbing - fitted rates'!X59</f>
        <v>0.94185828181870701</v>
      </c>
      <c r="K53">
        <f>'Plumbing - fitted rates'!Y59</f>
        <v>1.4429230777146547</v>
      </c>
      <c r="L53">
        <f>'Plumbing - fitted rates'!Z59</f>
        <v>3.9659558617737761E-2</v>
      </c>
      <c r="M53">
        <f>'Plumbing - fitted rates'!AA59</f>
        <v>3.8901416426555487E-2</v>
      </c>
      <c r="N53">
        <f t="shared" si="4"/>
        <v>1.5704648246788137E-2</v>
      </c>
      <c r="O53">
        <f t="shared" si="5"/>
        <v>2.2936658858210314E-2</v>
      </c>
      <c r="P53" t="e">
        <f t="shared" si="6"/>
        <v>#N/A</v>
      </c>
      <c r="Q53">
        <f t="shared" si="7"/>
        <v>1.0303913213231726</v>
      </c>
      <c r="R53">
        <f t="shared" si="8"/>
        <v>3.9195600756639297E-2</v>
      </c>
      <c r="S53">
        <f t="shared" si="9"/>
        <v>3.8011321733042204E-2</v>
      </c>
    </row>
    <row r="54" spans="1:19" x14ac:dyDescent="0.25">
      <c r="A54" s="7">
        <f>'Plumbing - fitted rates'!A60</f>
        <v>38018</v>
      </c>
      <c r="B54">
        <f>'Plumbing - fitted rates'!G60</f>
        <v>1.6901084582071822E-2</v>
      </c>
      <c r="C54">
        <f>'Plumbing - fitted rates'!H60</f>
        <v>1.8656344613497872E-2</v>
      </c>
      <c r="D54">
        <f>'Plumbing - fitted rates'!I60</f>
        <v>0.94169998989476111</v>
      </c>
      <c r="E54">
        <f>'Plumbing - fitted rates'!J60</f>
        <v>1.3797950219619326</v>
      </c>
      <c r="F54">
        <f>'Plumbing - fitted rates'!K60</f>
        <v>3.8027267403059069E-2</v>
      </c>
      <c r="G54">
        <f>'Plumbing - fitted rates'!L60</f>
        <v>3.8933002819356861E-2</v>
      </c>
      <c r="H54">
        <f>'Plumbing - fitted rates'!V60</f>
        <v>1.737716946833788E-2</v>
      </c>
      <c r="I54">
        <f>'Plumbing - fitted rates'!W60</f>
        <v>1.9782151479473674E-2</v>
      </c>
      <c r="J54">
        <f>'Plumbing - fitted rates'!X60</f>
        <v>0.94169998989476111</v>
      </c>
      <c r="K54">
        <f>'Plumbing - fitted rates'!Y60</f>
        <v>1.413381660166191</v>
      </c>
      <c r="L54">
        <f>'Plumbing - fitted rates'!Z60</f>
        <v>3.9609282682914831E-2</v>
      </c>
      <c r="M54">
        <f>'Plumbing - fitted rates'!AA60</f>
        <v>3.882608033465506E-2</v>
      </c>
      <c r="N54">
        <f t="shared" si="4"/>
        <v>1.5524903495918852E-2</v>
      </c>
      <c r="O54">
        <f t="shared" si="5"/>
        <v>2.2847663257897215E-2</v>
      </c>
      <c r="P54" t="e">
        <f t="shared" si="6"/>
        <v>#N/A</v>
      </c>
      <c r="Q54">
        <f t="shared" si="7"/>
        <v>1.0005601350489095</v>
      </c>
      <c r="R54">
        <f t="shared" si="8"/>
        <v>3.7285188236510218E-2</v>
      </c>
      <c r="S54">
        <f t="shared" si="9"/>
        <v>3.7777973489208472E-2</v>
      </c>
    </row>
    <row r="55" spans="1:19" x14ac:dyDescent="0.25">
      <c r="A55" s="7">
        <f>'Plumbing - fitted rates'!A61</f>
        <v>38047</v>
      </c>
      <c r="B55">
        <f>'Plumbing - fitted rates'!G61</f>
        <v>1.7606764422562347E-2</v>
      </c>
      <c r="C55">
        <f>'Plumbing - fitted rates'!H61</f>
        <v>2.003027476644088E-2</v>
      </c>
      <c r="D55">
        <f>'Plumbing - fitted rates'!I61</f>
        <v>0.94473937003893016</v>
      </c>
      <c r="E55">
        <f>'Plumbing - fitted rates'!J61</f>
        <v>1.5194460813199764</v>
      </c>
      <c r="F55">
        <f>'Plumbing - fitted rates'!K61</f>
        <v>4.1169935041476667E-2</v>
      </c>
      <c r="G55">
        <f>'Plumbing - fitted rates'!L61</f>
        <v>3.9568124654929149E-2</v>
      </c>
      <c r="H55">
        <f>'Plumbing - fitted rates'!V61</f>
        <v>1.7464058207834959E-2</v>
      </c>
      <c r="I55">
        <f>'Plumbing - fitted rates'!W61</f>
        <v>1.9548109978928682E-2</v>
      </c>
      <c r="J55">
        <f>'Plumbing - fitted rates'!X61</f>
        <v>0.94473937003893016</v>
      </c>
      <c r="K55">
        <f>'Plumbing - fitted rates'!Y61</f>
        <v>1.4403096408398075</v>
      </c>
      <c r="L55">
        <f>'Plumbing - fitted rates'!Z61</f>
        <v>3.965515000861982E-2</v>
      </c>
      <c r="M55">
        <f>'Plumbing - fitted rates'!AA61</f>
        <v>3.8894808317188057E-2</v>
      </c>
      <c r="N55">
        <f t="shared" si="4"/>
        <v>1.6092656963234576E-2</v>
      </c>
      <c r="O55">
        <f t="shared" si="5"/>
        <v>2.4823950131581646E-2</v>
      </c>
      <c r="P55" t="e">
        <f t="shared" si="6"/>
        <v>#N/A</v>
      </c>
      <c r="Q55">
        <f t="shared" si="7"/>
        <v>1.0812285358538376</v>
      </c>
      <c r="R55">
        <f t="shared" si="8"/>
        <v>4.0319838467880717E-2</v>
      </c>
      <c r="S55">
        <f t="shared" si="9"/>
        <v>3.8326409610637296E-2</v>
      </c>
    </row>
    <row r="56" spans="1:19" x14ac:dyDescent="0.25">
      <c r="A56" s="7">
        <f>'Plumbing - fitted rates'!A62</f>
        <v>38078</v>
      </c>
      <c r="B56">
        <f>'Plumbing - fitted rates'!G62</f>
        <v>1.7275717087240846E-2</v>
      </c>
      <c r="C56">
        <f>'Plumbing - fitted rates'!H62</f>
        <v>1.9908279982602192E-2</v>
      </c>
      <c r="D56">
        <f>'Plumbing - fitted rates'!I62</f>
        <v>0.94498846264782232</v>
      </c>
      <c r="E56">
        <f>'Plumbing - fitted rates'!J62</f>
        <v>1.4560158910329171</v>
      </c>
      <c r="F56">
        <f>'Plumbing - fitted rates'!K62</f>
        <v>3.8470437717770034E-2</v>
      </c>
      <c r="G56">
        <f>'Plumbing - fitted rates'!L62</f>
        <v>3.911013719512195E-2</v>
      </c>
      <c r="H56">
        <f>'Plumbing - fitted rates'!V62</f>
        <v>1.7326494931905363E-2</v>
      </c>
      <c r="I56">
        <f>'Plumbing - fitted rates'!W62</f>
        <v>1.9920486642120094E-2</v>
      </c>
      <c r="J56">
        <f>'Plumbing - fitted rates'!X62</f>
        <v>0.94498846264782232</v>
      </c>
      <c r="K56">
        <f>'Plumbing - fitted rates'!Y62</f>
        <v>1.3978490100494754</v>
      </c>
      <c r="L56">
        <f>'Plumbing - fitted rates'!Z62</f>
        <v>3.9582450947883048E-2</v>
      </c>
      <c r="M56">
        <f>'Plumbing - fitted rates'!AA62</f>
        <v>3.8785894919487134E-2</v>
      </c>
      <c r="N56">
        <f t="shared" si="4"/>
        <v>1.5915443236377107E-2</v>
      </c>
      <c r="O56">
        <f t="shared" si="5"/>
        <v>2.4211547758743884E-2</v>
      </c>
      <c r="P56" t="e">
        <f t="shared" si="6"/>
        <v>#N/A</v>
      </c>
      <c r="Q56">
        <f t="shared" si="7"/>
        <v>1.067564011837981</v>
      </c>
      <c r="R56">
        <f t="shared" si="8"/>
        <v>3.774527939011936E-2</v>
      </c>
      <c r="S56">
        <f t="shared" si="9"/>
        <v>3.7989172007494777E-2</v>
      </c>
    </row>
    <row r="57" spans="1:19" x14ac:dyDescent="0.25">
      <c r="A57" s="7">
        <f>'Plumbing - fitted rates'!A63</f>
        <v>38108</v>
      </c>
      <c r="B57">
        <f>'Plumbing - fitted rates'!G63</f>
        <v>1.6877155320072168E-2</v>
      </c>
      <c r="C57">
        <f>'Plumbing - fitted rates'!H63</f>
        <v>1.8544316806358051E-2</v>
      </c>
      <c r="D57">
        <f>'Plumbing - fitted rates'!I63</f>
        <v>0.94605047100509898</v>
      </c>
      <c r="E57">
        <f>'Plumbing - fitted rates'!J63</f>
        <v>1.3654696132596684</v>
      </c>
      <c r="F57">
        <f>'Plumbing - fitted rates'!K63</f>
        <v>3.9843377596186585E-2</v>
      </c>
      <c r="G57">
        <f>'Plumbing - fitted rates'!L63</f>
        <v>3.838610827374872E-2</v>
      </c>
      <c r="H57">
        <f>'Plumbing - fitted rates'!V63</f>
        <v>1.7288459062360432E-2</v>
      </c>
      <c r="I57">
        <f>'Plumbing - fitted rates'!W63</f>
        <v>2.0025223401929883E-2</v>
      </c>
      <c r="J57">
        <f>'Plumbing - fitted rates'!X63</f>
        <v>0.94605047100509898</v>
      </c>
      <c r="K57">
        <f>'Plumbing - fitted rates'!Y63</f>
        <v>1.3862731229105185</v>
      </c>
      <c r="L57">
        <f>'Plumbing - fitted rates'!Z63</f>
        <v>3.9562271657890537E-2</v>
      </c>
      <c r="M57">
        <f>'Plumbing - fitted rates'!AA63</f>
        <v>3.8755682230722781E-2</v>
      </c>
      <c r="N57">
        <f t="shared" si="4"/>
        <v>1.5582471164320041E-2</v>
      </c>
      <c r="O57">
        <f t="shared" si="5"/>
        <v>2.2434801191776987E-2</v>
      </c>
      <c r="P57" t="e">
        <f t="shared" si="6"/>
        <v>#N/A</v>
      </c>
      <c r="Q57">
        <f t="shared" si="7"/>
        <v>1.009534836826248</v>
      </c>
      <c r="R57">
        <f t="shared" si="8"/>
        <v>3.9112279282747915E-2</v>
      </c>
      <c r="S57">
        <f t="shared" si="9"/>
        <v>3.7314961915727245E-2</v>
      </c>
    </row>
    <row r="58" spans="1:19" x14ac:dyDescent="0.25">
      <c r="A58" s="7">
        <f>'Plumbing - fitted rates'!A64</f>
        <v>38139</v>
      </c>
      <c r="B58">
        <f>'Plumbing - fitted rates'!G64</f>
        <v>1.6881970755161974E-2</v>
      </c>
      <c r="C58">
        <f>'Plumbing - fitted rates'!H64</f>
        <v>2.0275102326501423E-2</v>
      </c>
      <c r="D58">
        <f>'Plumbing - fitted rates'!I64</f>
        <v>0.94444364608332021</v>
      </c>
      <c r="E58">
        <f>'Plumbing - fitted rates'!J64</f>
        <v>1.4580777096114519</v>
      </c>
      <c r="F58">
        <f>'Plumbing - fitted rates'!K64</f>
        <v>3.9690202904857752E-2</v>
      </c>
      <c r="G58">
        <f>'Plumbing - fitted rates'!L64</f>
        <v>3.6997497688081381E-2</v>
      </c>
      <c r="H58">
        <f>'Plumbing - fitted rates'!V64</f>
        <v>1.7404329247767487E-2</v>
      </c>
      <c r="I58">
        <f>'Plumbing - fitted rates'!W64</f>
        <v>1.9708569272120696E-2</v>
      </c>
      <c r="J58">
        <f>'Plumbing - fitted rates'!X64</f>
        <v>0.94444364608332021</v>
      </c>
      <c r="K58">
        <f>'Plumbing - fitted rates'!Y64</f>
        <v>1.4217586902082064</v>
      </c>
      <c r="L58">
        <f>'Plumbing - fitted rates'!Z64</f>
        <v>3.9623638828859005E-2</v>
      </c>
      <c r="M58">
        <f>'Plumbing - fitted rates'!AA64</f>
        <v>3.8847587186306154E-2</v>
      </c>
      <c r="N58">
        <f t="shared" si="4"/>
        <v>1.5483146522150361E-2</v>
      </c>
      <c r="O58">
        <f t="shared" si="5"/>
        <v>2.4922793185813159E-2</v>
      </c>
      <c r="P58" t="e">
        <f t="shared" si="6"/>
        <v>#N/A</v>
      </c>
      <c r="Q58">
        <f t="shared" si="7"/>
        <v>1.0510971357399146</v>
      </c>
      <c r="R58">
        <f t="shared" si="8"/>
        <v>3.890157291509367E-2</v>
      </c>
      <c r="S58">
        <f t="shared" si="9"/>
        <v>3.5880014241054831E-2</v>
      </c>
    </row>
    <row r="59" spans="1:19" x14ac:dyDescent="0.25">
      <c r="A59" s="7">
        <f>'Plumbing - fitted rates'!A65</f>
        <v>38169</v>
      </c>
      <c r="B59">
        <f>'Plumbing - fitted rates'!G65</f>
        <v>1.6678328060355317E-2</v>
      </c>
      <c r="C59">
        <f>'Plumbing - fitted rates'!H65</f>
        <v>2.0328851302019956E-2</v>
      </c>
      <c r="D59">
        <f>'Plumbing - fitted rates'!I65</f>
        <v>0.94218808220355987</v>
      </c>
      <c r="E59">
        <f>'Plumbing - fitted rates'!J65</f>
        <v>1.2847386393485685</v>
      </c>
      <c r="F59">
        <f>'Plumbing - fitted rates'!K65</f>
        <v>4.0689000406890004E-2</v>
      </c>
      <c r="G59">
        <f>'Plumbing - fitted rates'!L65</f>
        <v>3.9115692391156927E-2</v>
      </c>
      <c r="H59">
        <f>'Plumbing - fitted rates'!V65</f>
        <v>1.7172941226990972E-2</v>
      </c>
      <c r="I59">
        <f>'Plumbing - fitted rates'!W65</f>
        <v>2.0348149945097756E-2</v>
      </c>
      <c r="J59">
        <f>'Plumbing - fitted rates'!X65</f>
        <v>0.94218808220355987</v>
      </c>
      <c r="K59">
        <f>'Plumbing - fitted rates'!Y65</f>
        <v>1.3515484361699315</v>
      </c>
      <c r="L59">
        <f>'Plumbing - fitted rates'!Z65</f>
        <v>3.9500775869190187E-2</v>
      </c>
      <c r="M59">
        <f>'Plumbing - fitted rates'!AA65</f>
        <v>3.8663660154955065E-2</v>
      </c>
      <c r="N59">
        <f t="shared" si="4"/>
        <v>1.5502480691072917E-2</v>
      </c>
      <c r="O59">
        <f t="shared" si="5"/>
        <v>2.4203416088806558E-2</v>
      </c>
      <c r="P59" t="e">
        <f t="shared" si="6"/>
        <v>#N/A</v>
      </c>
      <c r="Q59">
        <f t="shared" si="7"/>
        <v>0.97425186317191326</v>
      </c>
      <c r="R59">
        <f t="shared" si="8"/>
        <v>4.0004568799579594E-2</v>
      </c>
      <c r="S59">
        <f t="shared" si="9"/>
        <v>3.8114687418357482E-2</v>
      </c>
    </row>
    <row r="60" spans="1:19" x14ac:dyDescent="0.25">
      <c r="A60" s="7">
        <f>'Plumbing - fitted rates'!A66</f>
        <v>38200</v>
      </c>
      <c r="B60">
        <f>'Plumbing - fitted rates'!G66</f>
        <v>1.8000151964136464E-2</v>
      </c>
      <c r="C60">
        <f>'Plumbing - fitted rates'!H66</f>
        <v>1.9664159258415016E-2</v>
      </c>
      <c r="D60">
        <f>'Plumbing - fitted rates'!I66</f>
        <v>0.94294741819692918</v>
      </c>
      <c r="E60">
        <f>'Plumbing - fitted rates'!J66</f>
        <v>1.4060171128898702</v>
      </c>
      <c r="F60">
        <f>'Plumbing - fitted rates'!K66</f>
        <v>3.9386019554207403E-2</v>
      </c>
      <c r="G60">
        <f>'Plumbing - fitted rates'!L66</f>
        <v>4.0259458873872653E-2</v>
      </c>
      <c r="H60">
        <f>'Plumbing - fitted rates'!V66</f>
        <v>1.7232563359986488E-2</v>
      </c>
      <c r="I60">
        <f>'Plumbing - fitted rates'!W66</f>
        <v>2.0180562852548579E-2</v>
      </c>
      <c r="J60">
        <f>'Plumbing - fitted rates'!X66</f>
        <v>0.94294741819692918</v>
      </c>
      <c r="K60">
        <f>'Plumbing - fitted rates'!Y66</f>
        <v>1.3693899306827528</v>
      </c>
      <c r="L60">
        <f>'Plumbing - fitted rates'!Z66</f>
        <v>3.9532555177463374E-2</v>
      </c>
      <c r="M60">
        <f>'Plumbing - fitted rates'!AA66</f>
        <v>3.8711205156631068E-2</v>
      </c>
      <c r="N60">
        <f t="shared" si="4"/>
        <v>1.6673226817142225E-2</v>
      </c>
      <c r="O60">
        <f t="shared" si="5"/>
        <v>2.3606459968624011E-2</v>
      </c>
      <c r="P60" t="e">
        <f t="shared" si="6"/>
        <v>#N/A</v>
      </c>
      <c r="Q60">
        <f t="shared" si="7"/>
        <v>1.0523290267269159</v>
      </c>
      <c r="R60">
        <f t="shared" si="8"/>
        <v>3.8692376517792636E-2</v>
      </c>
      <c r="S60">
        <f t="shared" si="9"/>
        <v>3.9181002728934732E-2</v>
      </c>
    </row>
    <row r="61" spans="1:19" x14ac:dyDescent="0.25">
      <c r="A61" s="7">
        <f>'Plumbing - fitted rates'!A67</f>
        <v>38231</v>
      </c>
      <c r="B61">
        <f>'Plumbing - fitted rates'!G67</f>
        <v>1.7257211374278103E-2</v>
      </c>
      <c r="C61">
        <f>'Plumbing - fitted rates'!H67</f>
        <v>1.9753967109606817E-2</v>
      </c>
      <c r="D61">
        <f>'Plumbing - fitted rates'!I67</f>
        <v>0.94468301705535285</v>
      </c>
      <c r="E61">
        <f>'Plumbing - fitted rates'!J67</f>
        <v>1.3470964304741608</v>
      </c>
      <c r="F61">
        <f>'Plumbing - fitted rates'!K67</f>
        <v>3.9081612599364338E-2</v>
      </c>
      <c r="G61">
        <f>'Plumbing - fitted rates'!L67</f>
        <v>4.0091350812873149E-2</v>
      </c>
      <c r="H61">
        <f>'Plumbing - fitted rates'!V67</f>
        <v>1.7157208651886479E-2</v>
      </c>
      <c r="I61">
        <f>'Plumbing - fitted rates'!W67</f>
        <v>2.0392700619442834E-2</v>
      </c>
      <c r="J61">
        <f>'Plumbing - fitted rates'!X67</f>
        <v>0.94468301705535285</v>
      </c>
      <c r="K61">
        <f>'Plumbing - fitted rates'!Y67</f>
        <v>1.3468692360425139</v>
      </c>
      <c r="L61">
        <f>'Plumbing - fitted rates'!Z67</f>
        <v>3.9492376092301891E-2</v>
      </c>
      <c r="M61">
        <f>'Plumbing - fitted rates'!AA67</f>
        <v>3.8651096629086786E-2</v>
      </c>
      <c r="N61">
        <f t="shared" si="4"/>
        <v>1.6055260494191523E-2</v>
      </c>
      <c r="O61">
        <f t="shared" si="5"/>
        <v>2.3467581775765932E-2</v>
      </c>
      <c r="P61" t="e">
        <f t="shared" si="6"/>
        <v>#N/A</v>
      </c>
      <c r="Q61">
        <f t="shared" si="7"/>
        <v>1.0250884151440134</v>
      </c>
      <c r="R61">
        <f t="shared" si="8"/>
        <v>3.8432391525329672E-2</v>
      </c>
      <c r="S61">
        <f t="shared" si="9"/>
        <v>3.9078076070763593E-2</v>
      </c>
    </row>
    <row r="62" spans="1:19" x14ac:dyDescent="0.25">
      <c r="A62" s="7">
        <f>'Plumbing - fitted rates'!A68</f>
        <v>38261</v>
      </c>
      <c r="B62">
        <f>'Plumbing - fitted rates'!G68</f>
        <v>1.6447293727624338E-2</v>
      </c>
      <c r="C62">
        <f>'Plumbing - fitted rates'!H68</f>
        <v>1.9853314057781242E-2</v>
      </c>
      <c r="D62">
        <f>'Plumbing - fitted rates'!I68</f>
        <v>0.94551713279706873</v>
      </c>
      <c r="E62">
        <f>'Plumbing - fitted rates'!J68</f>
        <v>1.3438477580813348</v>
      </c>
      <c r="F62">
        <f>'Plumbing - fitted rates'!K68</f>
        <v>4.1766725005766073E-2</v>
      </c>
      <c r="G62">
        <f>'Plumbing - fitted rates'!L68</f>
        <v>3.9195734462127069E-2</v>
      </c>
      <c r="H62">
        <f>'Plumbing - fitted rates'!V68</f>
        <v>1.7149283946890054E-2</v>
      </c>
      <c r="I62">
        <f>'Plumbing - fitted rates'!W68</f>
        <v>2.0415193814775714E-2</v>
      </c>
      <c r="J62">
        <f>'Plumbing - fitted rates'!X68</f>
        <v>0.94551713279706873</v>
      </c>
      <c r="K62">
        <f>'Plumbing - fitted rates'!Y68</f>
        <v>1.3445167805678577</v>
      </c>
      <c r="L62">
        <f>'Plumbing - fitted rates'!Z68</f>
        <v>3.9488142773853124E-2</v>
      </c>
      <c r="M62">
        <f>'Plumbing - fitted rates'!AA68</f>
        <v>3.8644765399824761E-2</v>
      </c>
      <c r="N62">
        <f t="shared" si="4"/>
        <v>1.5308823918317159E-2</v>
      </c>
      <c r="O62">
        <f t="shared" si="5"/>
        <v>2.3559618977102965E-2</v>
      </c>
      <c r="P62" t="e">
        <f t="shared" si="6"/>
        <v>#N/A</v>
      </c>
      <c r="Q62">
        <f t="shared" si="7"/>
        <v>1.0244055378880921</v>
      </c>
      <c r="R62">
        <f t="shared" si="8"/>
        <v>4.1077302240112218E-2</v>
      </c>
      <c r="S62">
        <f t="shared" si="9"/>
        <v>3.8211354857915623E-2</v>
      </c>
    </row>
    <row r="63" spans="1:19" x14ac:dyDescent="0.25">
      <c r="A63" s="7">
        <f>'Plumbing - fitted rates'!A69</f>
        <v>38292</v>
      </c>
      <c r="B63">
        <f>'Plumbing - fitted rates'!G69</f>
        <v>1.738512051565266E-2</v>
      </c>
      <c r="C63">
        <f>'Plumbing - fitted rates'!H69</f>
        <v>2.1591442102555567E-2</v>
      </c>
      <c r="D63">
        <f>'Plumbing - fitted rates'!I69</f>
        <v>0.94260184980496464</v>
      </c>
      <c r="E63">
        <f>'Plumbing - fitted rates'!J69</f>
        <v>1.5368016553355011</v>
      </c>
      <c r="F63">
        <f>'Plumbing - fitted rates'!K69</f>
        <v>4.051612728613669E-2</v>
      </c>
      <c r="G63">
        <f>'Plumbing - fitted rates'!L69</f>
        <v>3.801262576712023E-2</v>
      </c>
      <c r="H63">
        <f>'Plumbing - fitted rates'!V69</f>
        <v>1.7344792072610072E-2</v>
      </c>
      <c r="I63">
        <f>'Plumbing - fitted rates'!W69</f>
        <v>1.9870379839483629E-2</v>
      </c>
      <c r="J63">
        <f>'Plumbing - fitted rates'!X69</f>
        <v>0.94260184980496464</v>
      </c>
      <c r="K63">
        <f>'Plumbing - fitted rates'!Y69</f>
        <v>1.4034428472806386</v>
      </c>
      <c r="L63">
        <f>'Plumbing - fitted rates'!Z69</f>
        <v>3.9592146071009651E-2</v>
      </c>
      <c r="M63">
        <f>'Plumbing - fitted rates'!AA69</f>
        <v>3.8800413474411377E-2</v>
      </c>
      <c r="N63">
        <f t="shared" si="4"/>
        <v>1.5999336706986611E-2</v>
      </c>
      <c r="O63">
        <f t="shared" si="5"/>
        <v>2.6324748940202133E-2</v>
      </c>
      <c r="P63" t="e">
        <f t="shared" si="6"/>
        <v>#N/A</v>
      </c>
      <c r="Q63">
        <f t="shared" si="7"/>
        <v>1.1223056817138179</v>
      </c>
      <c r="R63">
        <f t="shared" si="8"/>
        <v>3.9742673843910288E-2</v>
      </c>
      <c r="S63">
        <f t="shared" si="9"/>
        <v>3.6909301085901132E-2</v>
      </c>
    </row>
    <row r="64" spans="1:19" x14ac:dyDescent="0.25">
      <c r="A64" s="7">
        <f>'Plumbing - fitted rates'!A70</f>
        <v>38322</v>
      </c>
      <c r="B64">
        <f>'Plumbing - fitted rates'!G70</f>
        <v>1.7314610477946732E-2</v>
      </c>
      <c r="C64">
        <f>'Plumbing - fitted rates'!H70</f>
        <v>2.074579038060401E-2</v>
      </c>
      <c r="D64">
        <f>'Plumbing - fitted rates'!I70</f>
        <v>0.94427118644067798</v>
      </c>
      <c r="E64">
        <f>'Plumbing - fitted rates'!J70</f>
        <v>1.3629201680672269</v>
      </c>
      <c r="F64">
        <f>'Plumbing - fitted rates'!K70</f>
        <v>3.9389051247612425E-2</v>
      </c>
      <c r="G64">
        <f>'Plumbing - fitted rates'!L70</f>
        <v>4.0090980879166863E-2</v>
      </c>
      <c r="H64">
        <f>'Plumbing - fitted rates'!V70</f>
        <v>1.7132289633012797E-2</v>
      </c>
      <c r="I64">
        <f>'Plumbing - fitted rates'!W70</f>
        <v>2.0463548712231102E-2</v>
      </c>
      <c r="J64">
        <f>'Plumbing - fitted rates'!X70</f>
        <v>0.94427118644067798</v>
      </c>
      <c r="K64">
        <f>'Plumbing - fitted rates'!Y70</f>
        <v>1.3394821976548141</v>
      </c>
      <c r="L64">
        <f>'Plumbing - fitted rates'!Z70</f>
        <v>3.9479059470127309E-2</v>
      </c>
      <c r="M64">
        <f>'Plumbing - fitted rates'!AA70</f>
        <v>3.8631181881942339E-2</v>
      </c>
      <c r="N64">
        <f t="shared" si="4"/>
        <v>1.6132091942491548E-2</v>
      </c>
      <c r="O64">
        <f t="shared" si="5"/>
        <v>2.4560533306231213E-2</v>
      </c>
      <c r="P64" t="e">
        <f t="shared" si="6"/>
        <v>#N/A</v>
      </c>
      <c r="Q64">
        <f t="shared" si="7"/>
        <v>1.0428492796782429</v>
      </c>
      <c r="R64">
        <f t="shared" si="8"/>
        <v>3.8747788574959287E-2</v>
      </c>
      <c r="S64">
        <f t="shared" si="9"/>
        <v>3.9097860426344513E-2</v>
      </c>
    </row>
    <row r="65" spans="1:19" x14ac:dyDescent="0.25">
      <c r="A65" s="7">
        <f>'Plumbing - fitted rates'!A71</f>
        <v>38353</v>
      </c>
      <c r="B65">
        <f>'Plumbing - fitted rates'!G71</f>
        <v>1.6768212120525771E-2</v>
      </c>
      <c r="C65">
        <f>'Plumbing - fitted rates'!H71</f>
        <v>2.1381169169441237E-2</v>
      </c>
      <c r="D65">
        <f>'Plumbing - fitted rates'!I71</f>
        <v>0.94444008699062354</v>
      </c>
      <c r="E65">
        <f>'Plumbing - fitted rates'!J71</f>
        <v>1.4274326553051127</v>
      </c>
      <c r="F65">
        <f>'Plumbing - fitted rates'!K71</f>
        <v>3.8673771942266261E-2</v>
      </c>
      <c r="G65">
        <f>'Plumbing - fitted rates'!L71</f>
        <v>3.887639387001128E-2</v>
      </c>
      <c r="H65">
        <f>'Plumbing - fitted rates'!V71</f>
        <v>1.7181851022294276E-2</v>
      </c>
      <c r="I65">
        <f>'Plumbing - fitted rates'!W71</f>
        <v>2.0322980895239259E-2</v>
      </c>
      <c r="J65">
        <f>'Plumbing - fitted rates'!X71</f>
        <v>0.94444008699062354</v>
      </c>
      <c r="K65">
        <f>'Plumbing - fitted rates'!Y71</f>
        <v>1.3542036959554284</v>
      </c>
      <c r="L65">
        <f>'Plumbing - fitted rates'!Z71</f>
        <v>3.9505530275907502E-2</v>
      </c>
      <c r="M65">
        <f>'Plumbing - fitted rates'!AA71</f>
        <v>3.8670771934940167E-2</v>
      </c>
      <c r="N65">
        <f t="shared" si="4"/>
        <v>1.5577945521407482E-2</v>
      </c>
      <c r="O65">
        <f t="shared" si="5"/>
        <v>2.5487826248900492E-2</v>
      </c>
      <c r="P65" t="e">
        <f t="shared" si="6"/>
        <v>#N/A</v>
      </c>
      <c r="Q65">
        <f t="shared" si="7"/>
        <v>1.0803381347405228</v>
      </c>
      <c r="R65">
        <f t="shared" si="8"/>
        <v>3.8018662572561215E-2</v>
      </c>
      <c r="S65">
        <f t="shared" si="9"/>
        <v>3.7874546126215283E-2</v>
      </c>
    </row>
    <row r="66" spans="1:19" x14ac:dyDescent="0.25">
      <c r="A66" s="7">
        <f>'Plumbing - fitted rates'!A72</f>
        <v>38384</v>
      </c>
      <c r="B66">
        <f>'Plumbing - fitted rates'!G72</f>
        <v>1.7054403774125235E-2</v>
      </c>
      <c r="C66">
        <f>'Plumbing - fitted rates'!H72</f>
        <v>2.03703285026339E-2</v>
      </c>
      <c r="D66">
        <f>'Plumbing - fitted rates'!I72</f>
        <v>0.94520782134843462</v>
      </c>
      <c r="E66">
        <f>'Plumbing - fitted rates'!J72</f>
        <v>1.3904711205749267</v>
      </c>
      <c r="F66">
        <f>'Plumbing - fitted rates'!K72</f>
        <v>3.9836788737342005E-2</v>
      </c>
      <c r="G66">
        <f>'Plumbing - fitted rates'!L72</f>
        <v>3.7566963230177872E-2</v>
      </c>
      <c r="H66">
        <f>'Plumbing - fitted rates'!V72</f>
        <v>1.7168857559097406E-2</v>
      </c>
      <c r="I66">
        <f>'Plumbing - fitted rates'!W72</f>
        <v>2.0359700577343608E-2</v>
      </c>
      <c r="J66">
        <f>'Plumbing - fitted rates'!X72</f>
        <v>0.94520782134843462</v>
      </c>
      <c r="K66">
        <f>'Plumbing - fitted rates'!Y72</f>
        <v>1.3503327196173451</v>
      </c>
      <c r="L66">
        <f>'Plumbing - fitted rates'!Z72</f>
        <v>3.9498596126742606E-2</v>
      </c>
      <c r="M66">
        <f>'Plumbing - fitted rates'!AA72</f>
        <v>3.866039978388848E-2</v>
      </c>
      <c r="N66">
        <f t="shared" si="4"/>
        <v>1.5855812957071464E-2</v>
      </c>
      <c r="O66">
        <f t="shared" si="5"/>
        <v>2.4239039314169441E-2</v>
      </c>
      <c r="P66" t="e">
        <f t="shared" si="6"/>
        <v>#N/A</v>
      </c>
      <c r="Q66">
        <f t="shared" si="7"/>
        <v>1.0553809615399099</v>
      </c>
      <c r="R66">
        <f t="shared" si="8"/>
        <v>3.9168853649204985E-2</v>
      </c>
      <c r="S66">
        <f t="shared" si="9"/>
        <v>3.6608678680479664E-2</v>
      </c>
    </row>
    <row r="67" spans="1:19" x14ac:dyDescent="0.25">
      <c r="A67" s="7">
        <f>'Plumbing - fitted rates'!A73</f>
        <v>38412</v>
      </c>
      <c r="B67">
        <f>'Plumbing - fitted rates'!G73</f>
        <v>1.7352485056536731E-2</v>
      </c>
      <c r="C67">
        <f>'Plumbing - fitted rates'!H73</f>
        <v>2.1432765707574866E-2</v>
      </c>
      <c r="D67">
        <f>'Plumbing - fitted rates'!I73</f>
        <v>0.94440257653532778</v>
      </c>
      <c r="E67">
        <f>'Plumbing - fitted rates'!J73</f>
        <v>1.3304392236976508</v>
      </c>
      <c r="F67">
        <f>'Plumbing - fitted rates'!K73</f>
        <v>3.8749031105719006E-2</v>
      </c>
      <c r="G67">
        <f>'Plumbing - fitted rates'!L73</f>
        <v>3.8573787618373608E-2</v>
      </c>
      <c r="H67">
        <f>'Plumbing - fitted rates'!V73</f>
        <v>1.7037905756509535E-2</v>
      </c>
      <c r="I67">
        <f>'Plumbing - fitted rates'!W73</f>
        <v>2.0735085201628919E-2</v>
      </c>
      <c r="J67">
        <f>'Plumbing - fitted rates'!X73</f>
        <v>0.94440257653532778</v>
      </c>
      <c r="K67">
        <f>'Plumbing - fitted rates'!Y73</f>
        <v>1.3117728762346363</v>
      </c>
      <c r="L67">
        <f>'Plumbing - fitted rates'!Z73</f>
        <v>3.9428485844276703E-2</v>
      </c>
      <c r="M67">
        <f>'Plumbing - fitted rates'!AA73</f>
        <v>3.8555582341998761E-2</v>
      </c>
      <c r="N67">
        <f t="shared" si="4"/>
        <v>1.6256941314768469E-2</v>
      </c>
      <c r="O67">
        <f t="shared" si="5"/>
        <v>2.5041546676847371E-2</v>
      </c>
      <c r="P67" t="e">
        <f t="shared" si="6"/>
        <v>#N/A</v>
      </c>
      <c r="Q67">
        <f t="shared" si="7"/>
        <v>1.0394999358433372</v>
      </c>
      <c r="R67">
        <f t="shared" si="8"/>
        <v>3.8167081055796144E-2</v>
      </c>
      <c r="S67">
        <f t="shared" si="9"/>
        <v>3.7692012198508852E-2</v>
      </c>
    </row>
    <row r="68" spans="1:19" x14ac:dyDescent="0.25">
      <c r="A68" s="7">
        <f>'Plumbing - fitted rates'!A74</f>
        <v>38443</v>
      </c>
      <c r="B68">
        <f>'Plumbing - fitted rates'!G74</f>
        <v>1.6269501629202515E-2</v>
      </c>
      <c r="C68">
        <f>'Plumbing - fitted rates'!H74</f>
        <v>2.1179632716188418E-2</v>
      </c>
      <c r="D68">
        <f>'Plumbing - fitted rates'!I74</f>
        <v>0.9429396689651266</v>
      </c>
      <c r="E68">
        <f>'Plumbing - fitted rates'!J74</f>
        <v>1.3083559280256347</v>
      </c>
      <c r="F68">
        <f>'Plumbing - fitted rates'!K74</f>
        <v>4.1363694563686479E-2</v>
      </c>
      <c r="G68">
        <f>'Plumbing - fitted rates'!L74</f>
        <v>3.7758354617193762E-2</v>
      </c>
      <c r="H68">
        <f>'Plumbing - fitted rates'!V74</f>
        <v>1.6956973079933654E-2</v>
      </c>
      <c r="I68">
        <f>'Plumbing - fitted rates'!W74</f>
        <v>2.0972013400138167E-2</v>
      </c>
      <c r="J68">
        <f>'Plumbing - fitted rates'!X74</f>
        <v>0.9429396689651266</v>
      </c>
      <c r="K68">
        <f>'Plumbing - fitted rates'!Y74</f>
        <v>1.288350434786443</v>
      </c>
      <c r="L68">
        <f>'Plumbing - fitted rates'!Z74</f>
        <v>3.9384948132782358E-2</v>
      </c>
      <c r="M68">
        <f>'Plumbing - fitted rates'!AA74</f>
        <v>3.8490541385338889E-2</v>
      </c>
      <c r="N68">
        <f t="shared" si="4"/>
        <v>1.5315080701166326E-2</v>
      </c>
      <c r="O68">
        <f t="shared" si="5"/>
        <v>2.4466230057100913E-2</v>
      </c>
      <c r="P68" t="e">
        <f t="shared" si="6"/>
        <v>#N/A</v>
      </c>
      <c r="Q68">
        <f t="shared" si="7"/>
        <v>1.0408304074850954</v>
      </c>
      <c r="R68">
        <f t="shared" si="8"/>
        <v>4.078751472202248E-2</v>
      </c>
      <c r="S68">
        <f t="shared" si="9"/>
        <v>3.6957564740827953E-2</v>
      </c>
    </row>
    <row r="69" spans="1:19" x14ac:dyDescent="0.25">
      <c r="A69" s="7">
        <f>'Plumbing - fitted rates'!A75</f>
        <v>38473</v>
      </c>
      <c r="B69">
        <f>'Plumbing - fitted rates'!G75</f>
        <v>1.7508473051198223E-2</v>
      </c>
      <c r="C69">
        <f>'Plumbing - fitted rates'!H75</f>
        <v>2.1145136618577726E-2</v>
      </c>
      <c r="D69">
        <f>'Plumbing - fitted rates'!I75</f>
        <v>0.94177629952898478</v>
      </c>
      <c r="E69">
        <f>'Plumbing - fitted rates'!J75</f>
        <v>1.3721949961310291</v>
      </c>
      <c r="F69">
        <f>'Plumbing - fitted rates'!K75</f>
        <v>4.0483192995178816E-2</v>
      </c>
      <c r="G69">
        <f>'Plumbing - fitted rates'!L75</f>
        <v>3.8240468420557859E-2</v>
      </c>
      <c r="H69">
        <f>'Plumbing - fitted rates'!V75</f>
        <v>1.7031558812666266E-2</v>
      </c>
      <c r="I69">
        <f>'Plumbing - fitted rates'!W75</f>
        <v>2.0753528069798029E-2</v>
      </c>
      <c r="J69">
        <f>'Plumbing - fitted rates'!X75</f>
        <v>0.94177629952898478</v>
      </c>
      <c r="K69">
        <f>'Plumbing - fitted rates'!Y75</f>
        <v>1.3099247968282788</v>
      </c>
      <c r="L69">
        <f>'Plumbing - fitted rates'!Z75</f>
        <v>3.9425077253701063E-2</v>
      </c>
      <c r="M69">
        <f>'Plumbing - fitted rates'!AA75</f>
        <v>3.8550488881640053E-2</v>
      </c>
      <c r="N69">
        <f t="shared" si="4"/>
        <v>1.6409193792632847E-2</v>
      </c>
      <c r="O69">
        <f t="shared" si="5"/>
        <v>2.4683532692356864E-2</v>
      </c>
      <c r="P69" t="e">
        <f t="shared" si="6"/>
        <v>#N/A</v>
      </c>
      <c r="Q69">
        <f t="shared" si="7"/>
        <v>1.0736371764870227</v>
      </c>
      <c r="R69">
        <f t="shared" si="8"/>
        <v>3.9878646043579012E-2</v>
      </c>
      <c r="S69">
        <f t="shared" si="9"/>
        <v>3.7371249494697091E-2</v>
      </c>
    </row>
    <row r="70" spans="1:19" x14ac:dyDescent="0.25">
      <c r="A70" s="7">
        <f>'Plumbing - fitted rates'!A76</f>
        <v>38504</v>
      </c>
      <c r="B70">
        <f>'Plumbing - fitted rates'!G76</f>
        <v>1.6735650078214464E-2</v>
      </c>
      <c r="C70">
        <f>'Plumbing - fitted rates'!H76</f>
        <v>2.0837231582177582E-2</v>
      </c>
      <c r="D70">
        <f>'Plumbing - fitted rates'!I76</f>
        <v>0.94279323143796656</v>
      </c>
      <c r="E70">
        <f>'Plumbing - fitted rates'!J76</f>
        <v>1.3048720472440944</v>
      </c>
      <c r="F70">
        <f>'Plumbing - fitted rates'!K76</f>
        <v>3.810129974541069E-2</v>
      </c>
      <c r="G70">
        <f>'Plumbing - fitted rates'!L76</f>
        <v>3.8248693554870698E-2</v>
      </c>
      <c r="H70">
        <f>'Plumbing - fitted rates'!V76</f>
        <v>1.691966153659355E-2</v>
      </c>
      <c r="I70">
        <f>'Plumbing - fitted rates'!W76</f>
        <v>2.1082537081799333E-2</v>
      </c>
      <c r="J70">
        <f>'Plumbing - fitted rates'!X76</f>
        <v>0.94279323143796656</v>
      </c>
      <c r="K70">
        <f>'Plumbing - fitted rates'!Y76</f>
        <v>1.2776565086432761</v>
      </c>
      <c r="L70">
        <f>'Plumbing - fitted rates'!Z76</f>
        <v>3.9364822637255902E-2</v>
      </c>
      <c r="M70">
        <f>'Plumbing - fitted rates'!AA76</f>
        <v>3.8460488750906727E-2</v>
      </c>
      <c r="N70">
        <f t="shared" ref="N70:N133" si="10">H$1*(B70/H70)</f>
        <v>1.5788624141661885E-2</v>
      </c>
      <c r="O70">
        <f t="shared" ref="O70:O133" si="11">I$1*(C70/I70)</f>
        <v>2.3944507164031341E-2</v>
      </c>
      <c r="P70" t="e">
        <f t="shared" ref="P70:P133" si="12">J$1*(D70/J70)</f>
        <v>#N/A</v>
      </c>
      <c r="Q70">
        <f t="shared" ref="Q70:Q133" si="13">K$1*(E70/K70)</f>
        <v>1.0467473968637491</v>
      </c>
      <c r="R70">
        <f t="shared" ref="R70:R133" si="14">L$1*(F70/L70)</f>
        <v>3.7589771938417671E-2</v>
      </c>
      <c r="S70">
        <f t="shared" ref="S70:S133" si="15">M$1*(G70/M70)</f>
        <v>3.7466757716368017E-2</v>
      </c>
    </row>
    <row r="71" spans="1:19" x14ac:dyDescent="0.25">
      <c r="A71" s="7">
        <f>'Plumbing - fitted rates'!A77</f>
        <v>38534</v>
      </c>
      <c r="B71">
        <f>'Plumbing - fitted rates'!G77</f>
        <v>1.614408013076481E-2</v>
      </c>
      <c r="C71">
        <f>'Plumbing - fitted rates'!H77</f>
        <v>2.0682037005247011E-2</v>
      </c>
      <c r="D71">
        <f>'Plumbing - fitted rates'!I77</f>
        <v>0.94335544196133103</v>
      </c>
      <c r="E71">
        <f>'Plumbing - fitted rates'!J77</f>
        <v>1.2779783393501805</v>
      </c>
      <c r="F71">
        <f>'Plumbing - fitted rates'!K77</f>
        <v>4.0378455889250729E-2</v>
      </c>
      <c r="G71">
        <f>'Plumbing - fitted rates'!L77</f>
        <v>3.907851887588952E-2</v>
      </c>
      <c r="H71">
        <f>'Plumbing - fitted rates'!V77</f>
        <v>1.6853723688414139E-2</v>
      </c>
      <c r="I71">
        <f>'Plumbing - fitted rates'!W77</f>
        <v>2.1279887757089354E-2</v>
      </c>
      <c r="J71">
        <f>'Plumbing - fitted rates'!X77</f>
        <v>0.94335544196133103</v>
      </c>
      <c r="K71">
        <f>'Plumbing - fitted rates'!Y77</f>
        <v>1.258917821541482</v>
      </c>
      <c r="L71">
        <f>'Plumbing - fitted rates'!Z77</f>
        <v>3.9329172889658037E-2</v>
      </c>
      <c r="M71">
        <f>'Plumbing - fitted rates'!AA77</f>
        <v>3.840727426081892E-2</v>
      </c>
      <c r="N71">
        <f t="shared" si="10"/>
        <v>1.5290116891599297E-2</v>
      </c>
      <c r="O71">
        <f t="shared" si="11"/>
        <v>2.3545761195124644E-2</v>
      </c>
      <c r="P71" t="e">
        <f t="shared" si="12"/>
        <v>#N/A</v>
      </c>
      <c r="Q71">
        <f t="shared" si="13"/>
        <v>1.0404331587371993</v>
      </c>
      <c r="R71">
        <f t="shared" si="14"/>
        <v>3.9872465675301158E-2</v>
      </c>
      <c r="S71">
        <f t="shared" si="15"/>
        <v>3.8332656151301124E-2</v>
      </c>
    </row>
    <row r="72" spans="1:19" x14ac:dyDescent="0.25">
      <c r="A72" s="7">
        <f>'Plumbing - fitted rates'!A78</f>
        <v>38565</v>
      </c>
      <c r="B72">
        <f>'Plumbing - fitted rates'!G78</f>
        <v>1.6776722762979413E-2</v>
      </c>
      <c r="C72">
        <f>'Plumbing - fitted rates'!H78</f>
        <v>2.2150342093102987E-2</v>
      </c>
      <c r="D72">
        <f>'Plumbing - fitted rates'!I78</f>
        <v>0.94200822837243914</v>
      </c>
      <c r="E72">
        <f>'Plumbing - fitted rates'!J78</f>
        <v>1.3269137006338372</v>
      </c>
      <c r="F72">
        <f>'Plumbing - fitted rates'!K78</f>
        <v>3.9924514160286952E-2</v>
      </c>
      <c r="G72">
        <f>'Plumbing - fitted rates'!L78</f>
        <v>3.7602387708121417E-2</v>
      </c>
      <c r="H72">
        <f>'Plumbing - fitted rates'!V78</f>
        <v>1.6859705361134306E-2</v>
      </c>
      <c r="I72">
        <f>'Plumbing - fitted rates'!W78</f>
        <v>2.1261876856974133E-2</v>
      </c>
      <c r="J72">
        <f>'Plumbing - fitted rates'!X78</f>
        <v>0.94200822837243914</v>
      </c>
      <c r="K72">
        <f>'Plumbing - fitted rates'!Y78</f>
        <v>1.2606093427316791</v>
      </c>
      <c r="L72">
        <f>'Plumbing - fitted rates'!Z78</f>
        <v>3.9332411335043754E-2</v>
      </c>
      <c r="M72">
        <f>'Plumbing - fitted rates'!AA78</f>
        <v>3.8412107246779952E-2</v>
      </c>
      <c r="N72">
        <f t="shared" si="10"/>
        <v>1.5883657645125511E-2</v>
      </c>
      <c r="O72">
        <f t="shared" si="11"/>
        <v>2.5238735743720327E-2</v>
      </c>
      <c r="P72" t="e">
        <f t="shared" si="12"/>
        <v>#N/A</v>
      </c>
      <c r="Q72">
        <f t="shared" si="13"/>
        <v>1.0788230828149943</v>
      </c>
      <c r="R72">
        <f t="shared" si="14"/>
        <v>3.9420966373792214E-2</v>
      </c>
      <c r="S72">
        <f t="shared" si="15"/>
        <v>3.6880057996576524E-2</v>
      </c>
    </row>
    <row r="73" spans="1:19" x14ac:dyDescent="0.25">
      <c r="A73" s="7">
        <f>'Plumbing - fitted rates'!A79</f>
        <v>38596</v>
      </c>
      <c r="B73">
        <f>'Plumbing - fitted rates'!G79</f>
        <v>1.6768474374255066E-2</v>
      </c>
      <c r="C73">
        <f>'Plumbing - fitted rates'!H79</f>
        <v>2.283969010727056E-2</v>
      </c>
      <c r="D73">
        <f>'Plumbing - fitted rates'!I79</f>
        <v>0.94269000919937362</v>
      </c>
      <c r="E73">
        <f>'Plumbing - fitted rates'!J79</f>
        <v>1.2760233918128654</v>
      </c>
      <c r="F73">
        <f>'Plumbing - fitted rates'!K79</f>
        <v>3.9504870509216916E-2</v>
      </c>
      <c r="G73">
        <f>'Plumbing - fitted rates'!L79</f>
        <v>3.8336482417428347E-2</v>
      </c>
      <c r="H73">
        <f>'Plumbing - fitted rates'!V79</f>
        <v>1.683618969602825E-2</v>
      </c>
      <c r="I73">
        <f>'Plumbing - fitted rates'!W79</f>
        <v>2.1332807772393748E-2</v>
      </c>
      <c r="J73">
        <f>'Plumbing - fitted rates'!X79</f>
        <v>0.94269000919937362</v>
      </c>
      <c r="K73">
        <f>'Plumbing - fitted rates'!Y79</f>
        <v>1.2539691106425115</v>
      </c>
      <c r="L73">
        <f>'Plumbing - fitted rates'!Z79</f>
        <v>3.9319674991996678E-2</v>
      </c>
      <c r="M73">
        <f>'Plumbing - fitted rates'!AA79</f>
        <v>3.8393101015664996E-2</v>
      </c>
      <c r="N73">
        <f t="shared" si="10"/>
        <v>1.5898022662328461E-2</v>
      </c>
      <c r="O73">
        <f t="shared" si="11"/>
        <v>2.5937669020374272E-2</v>
      </c>
      <c r="P73" t="e">
        <f t="shared" si="12"/>
        <v>#N/A</v>
      </c>
      <c r="Q73">
        <f t="shared" si="13"/>
        <v>1.0429413120851014</v>
      </c>
      <c r="R73">
        <f t="shared" si="14"/>
        <v>3.9019250414206202E-2</v>
      </c>
      <c r="S73">
        <f t="shared" si="15"/>
        <v>3.7618664621187278E-2</v>
      </c>
    </row>
    <row r="74" spans="1:19" x14ac:dyDescent="0.25">
      <c r="A74" s="7">
        <f>'Plumbing - fitted rates'!A80</f>
        <v>38626</v>
      </c>
      <c r="B74">
        <f>'Plumbing - fitted rates'!G80</f>
        <v>1.4837701012507445E-2</v>
      </c>
      <c r="C74">
        <f>'Plumbing - fitted rates'!H80</f>
        <v>2.2111375818939846E-2</v>
      </c>
      <c r="D74">
        <f>'Plumbing - fitted rates'!I80</f>
        <v>0.9422790919549906</v>
      </c>
      <c r="E74">
        <f>'Plumbing - fitted rates'!J80</f>
        <v>1.1907131011608623</v>
      </c>
      <c r="F74">
        <f>'Plumbing - fitted rates'!K80</f>
        <v>3.9572135454872828E-2</v>
      </c>
      <c r="G74">
        <f>'Plumbing - fitted rates'!L80</f>
        <v>3.9258706003174305E-2</v>
      </c>
      <c r="H74">
        <f>'Plumbing - fitted rates'!V80</f>
        <v>1.6834830466554256E-2</v>
      </c>
      <c r="I74">
        <f>'Plumbing - fitted rates'!W80</f>
        <v>2.133691791203551E-2</v>
      </c>
      <c r="J74">
        <f>'Plumbing - fitted rates'!X80</f>
        <v>0.9422790919549906</v>
      </c>
      <c r="K74">
        <f>'Plumbing - fitted rates'!Y80</f>
        <v>1.2535860868558044</v>
      </c>
      <c r="L74">
        <f>'Plumbing - fitted rates'!Z80</f>
        <v>3.9318938400806427E-2</v>
      </c>
      <c r="M74">
        <f>'Plumbing - fitted rates'!AA80</f>
        <v>3.839200191243787E-2</v>
      </c>
      <c r="N74">
        <f t="shared" si="10"/>
        <v>1.4068611565320499E-2</v>
      </c>
      <c r="O74">
        <f t="shared" si="11"/>
        <v>2.5105729016141675E-2</v>
      </c>
      <c r="P74" t="e">
        <f t="shared" si="12"/>
        <v>#N/A</v>
      </c>
      <c r="Q74">
        <f t="shared" si="13"/>
        <v>0.97351140116786206</v>
      </c>
      <c r="R74">
        <f t="shared" si="14"/>
        <v>3.9086420716038545E-2</v>
      </c>
      <c r="S74">
        <f t="shared" si="15"/>
        <v>3.8524723231476939E-2</v>
      </c>
    </row>
    <row r="75" spans="1:19" x14ac:dyDescent="0.25">
      <c r="A75" s="7">
        <f>'Plumbing - fitted rates'!A81</f>
        <v>38657</v>
      </c>
      <c r="B75">
        <f>'Plumbing - fitted rates'!G81</f>
        <v>1.4771191349681405E-2</v>
      </c>
      <c r="C75">
        <f>'Plumbing - fitted rates'!H81</f>
        <v>2.1789178190027774E-2</v>
      </c>
      <c r="D75">
        <f>'Plumbing - fitted rates'!I81</f>
        <v>0.94494698208408479</v>
      </c>
      <c r="E75">
        <f>'Plumbing - fitted rates'!J81</f>
        <v>1.1791751183231913</v>
      </c>
      <c r="F75">
        <f>'Plumbing - fitted rates'!K81</f>
        <v>3.9159738935073768E-2</v>
      </c>
      <c r="G75">
        <f>'Plumbing - fitted rates'!L81</f>
        <v>3.8733075112832582E-2</v>
      </c>
      <c r="H75">
        <f>'Plumbing - fitted rates'!V81</f>
        <v>1.6777540478504889E-2</v>
      </c>
      <c r="I75">
        <f>'Plumbing - fitted rates'!W81</f>
        <v>2.1511182604018755E-2</v>
      </c>
      <c r="J75">
        <f>'Plumbing - fitted rates'!X81</f>
        <v>0.94494698208408479</v>
      </c>
      <c r="K75">
        <f>'Plumbing - fitted rates'!Y81</f>
        <v>1.2375201898853998</v>
      </c>
      <c r="L75">
        <f>'Plumbing - fitted rates'!Z81</f>
        <v>3.928785029933636E-2</v>
      </c>
      <c r="M75">
        <f>'Plumbing - fitted rates'!AA81</f>
        <v>3.8345623773979279E-2</v>
      </c>
      <c r="N75">
        <f t="shared" si="10"/>
        <v>1.405337384477125E-2</v>
      </c>
      <c r="O75">
        <f t="shared" si="11"/>
        <v>2.4539478023709697E-2</v>
      </c>
      <c r="P75" t="e">
        <f t="shared" si="12"/>
        <v>#N/A</v>
      </c>
      <c r="Q75">
        <f t="shared" si="13"/>
        <v>0.97659407902541362</v>
      </c>
      <c r="R75">
        <f t="shared" si="14"/>
        <v>3.8709692409377286E-2</v>
      </c>
      <c r="S75">
        <f t="shared" si="15"/>
        <v>3.8054890465657021E-2</v>
      </c>
    </row>
    <row r="76" spans="1:19" x14ac:dyDescent="0.25">
      <c r="A76" s="7">
        <f>'Plumbing - fitted rates'!A82</f>
        <v>38687</v>
      </c>
      <c r="B76">
        <f>'Plumbing - fitted rates'!G82</f>
        <v>1.6296527066921834E-2</v>
      </c>
      <c r="C76">
        <f>'Plumbing - fitted rates'!H82</f>
        <v>2.1244084442268607E-2</v>
      </c>
      <c r="D76">
        <f>'Plumbing - fitted rates'!I82</f>
        <v>0.94439307330195021</v>
      </c>
      <c r="E76">
        <f>'Plumbing - fitted rates'!J82</f>
        <v>1.202197288452548</v>
      </c>
      <c r="F76">
        <f>'Plumbing - fitted rates'!K82</f>
        <v>4.0569086729084061E-2</v>
      </c>
      <c r="G76">
        <f>'Plumbing - fitted rates'!L82</f>
        <v>4.0795655216073035E-2</v>
      </c>
      <c r="H76">
        <f>'Plumbing - fitted rates'!V82</f>
        <v>1.6773990608303032E-2</v>
      </c>
      <c r="I76">
        <f>'Plumbing - fitted rates'!W82</f>
        <v>2.152204696737188E-2</v>
      </c>
      <c r="J76">
        <f>'Plumbing - fitted rates'!X82</f>
        <v>0.94439307330195021</v>
      </c>
      <c r="K76">
        <f>'Plumbing - fitted rates'!Y82</f>
        <v>1.2365297062576619</v>
      </c>
      <c r="L76">
        <f>'Plumbing - fitted rates'!Z82</f>
        <v>3.9285921300808158E-2</v>
      </c>
      <c r="M76">
        <f>'Plumbing - fitted rates'!AA82</f>
        <v>3.8342746676048395E-2</v>
      </c>
      <c r="N76">
        <f t="shared" si="10"/>
        <v>1.5507865915833795E-2</v>
      </c>
      <c r="O76">
        <f t="shared" si="11"/>
        <v>2.391350312684587E-2</v>
      </c>
      <c r="P76" t="e">
        <f t="shared" si="12"/>
        <v>#N/A</v>
      </c>
      <c r="Q76">
        <f t="shared" si="13"/>
        <v>0.99645860795467056</v>
      </c>
      <c r="R76">
        <f t="shared" si="14"/>
        <v>4.010481226839735E-2</v>
      </c>
      <c r="S76">
        <f t="shared" si="15"/>
        <v>4.0084364025377434E-2</v>
      </c>
    </row>
    <row r="77" spans="1:19" x14ac:dyDescent="0.25">
      <c r="A77" s="7">
        <f>'Plumbing - fitted rates'!A83</f>
        <v>38718</v>
      </c>
      <c r="B77">
        <f>'Plumbing - fitted rates'!G83</f>
        <v>1.518908636017084E-2</v>
      </c>
      <c r="C77">
        <f>'Plumbing - fitted rates'!H83</f>
        <v>2.13624284773163E-2</v>
      </c>
      <c r="D77">
        <f>'Plumbing - fitted rates'!I83</f>
        <v>0.94374432413552223</v>
      </c>
      <c r="E77">
        <f>'Plumbing - fitted rates'!J83</f>
        <v>1.2090316573556796</v>
      </c>
      <c r="F77">
        <f>'Plumbing - fitted rates'!K83</f>
        <v>4.0145036692416904E-2</v>
      </c>
      <c r="G77">
        <f>'Plumbing - fitted rates'!L83</f>
        <v>3.8925288773653442E-2</v>
      </c>
      <c r="H77">
        <f>'Plumbing - fitted rates'!V83</f>
        <v>1.671342393943696E-2</v>
      </c>
      <c r="I77">
        <f>'Plumbing - fitted rates'!W83</f>
        <v>2.1708617036450939E-2</v>
      </c>
      <c r="J77">
        <f>'Plumbing - fitted rates'!X83</f>
        <v>0.94374432413552223</v>
      </c>
      <c r="K77">
        <f>'Plumbing - fitted rates'!Y83</f>
        <v>1.2197201194340297</v>
      </c>
      <c r="L77">
        <f>'Plumbing - fitted rates'!Z83</f>
        <v>3.925296098237465E-2</v>
      </c>
      <c r="M77">
        <f>'Plumbing - fitted rates'!AA83</f>
        <v>3.829359794955161E-2</v>
      </c>
      <c r="N77">
        <f t="shared" si="10"/>
        <v>1.4506398133441505E-2</v>
      </c>
      <c r="O77">
        <f t="shared" si="11"/>
        <v>2.384005326903664E-2</v>
      </c>
      <c r="P77" t="e">
        <f t="shared" si="12"/>
        <v>#N/A</v>
      </c>
      <c r="Q77">
        <f t="shared" si="13"/>
        <v>1.0159341482261217</v>
      </c>
      <c r="R77">
        <f t="shared" si="14"/>
        <v>3.9718938693248731E-2</v>
      </c>
      <c r="S77">
        <f t="shared" si="15"/>
        <v>3.8295696706946089E-2</v>
      </c>
    </row>
    <row r="78" spans="1:19" x14ac:dyDescent="0.25">
      <c r="A78" s="7">
        <f>'Plumbing - fitted rates'!A84</f>
        <v>38749</v>
      </c>
      <c r="B78">
        <f>'Plumbing - fitted rates'!G84</f>
        <v>1.5389955174170869E-2</v>
      </c>
      <c r="C78">
        <f>'Plumbing - fitted rates'!H84</f>
        <v>2.2235678996846683E-2</v>
      </c>
      <c r="D78">
        <f>'Plumbing - fitted rates'!I84</f>
        <v>0.94392744864314737</v>
      </c>
      <c r="E78">
        <f>'Plumbing - fitted rates'!J84</f>
        <v>1.2557216254086876</v>
      </c>
      <c r="F78">
        <f>'Plumbing - fitted rates'!K84</f>
        <v>3.9390469596708694E-2</v>
      </c>
      <c r="G78">
        <f>'Plumbing - fitted rates'!L84</f>
        <v>3.6547858388698791E-2</v>
      </c>
      <c r="H78">
        <f>'Plumbing - fitted rates'!V84</f>
        <v>1.6748811293282043E-2</v>
      </c>
      <c r="I78">
        <f>'Plumbing - fitted rates'!W84</f>
        <v>2.1599332121636328E-2</v>
      </c>
      <c r="J78">
        <f>'Plumbing - fitted rates'!X84</f>
        <v>0.94392744864314737</v>
      </c>
      <c r="K78">
        <f>'Plumbing - fitted rates'!Y84</f>
        <v>1.22952091318004</v>
      </c>
      <c r="L78">
        <f>'Plumbing - fitted rates'!Z84</f>
        <v>3.9272229861791672E-2</v>
      </c>
      <c r="M78">
        <f>'Plumbing - fitted rates'!AA84</f>
        <v>3.8322328062996028E-2</v>
      </c>
      <c r="N78">
        <f t="shared" si="10"/>
        <v>1.4667183856557705E-2</v>
      </c>
      <c r="O78">
        <f t="shared" si="11"/>
        <v>2.4940136747648105E-2</v>
      </c>
      <c r="P78" t="e">
        <f t="shared" si="12"/>
        <v>#N/A</v>
      </c>
      <c r="Q78">
        <f t="shared" si="13"/>
        <v>1.0467561634118778</v>
      </c>
      <c r="R78">
        <f t="shared" si="14"/>
        <v>3.8953258787341773E-2</v>
      </c>
      <c r="S78">
        <f t="shared" si="15"/>
        <v>3.592976313806609E-2</v>
      </c>
    </row>
    <row r="79" spans="1:19" x14ac:dyDescent="0.25">
      <c r="A79" s="7">
        <f>'Plumbing - fitted rates'!A85</f>
        <v>38777</v>
      </c>
      <c r="B79">
        <f>'Plumbing - fitted rates'!G85</f>
        <v>1.5262056361278151E-2</v>
      </c>
      <c r="C79">
        <f>'Plumbing - fitted rates'!H85</f>
        <v>2.2292477302204929E-2</v>
      </c>
      <c r="D79">
        <f>'Plumbing - fitted rates'!I85</f>
        <v>0.94403127848004398</v>
      </c>
      <c r="E79">
        <f>'Plumbing - fitted rates'!J85</f>
        <v>1.1992397137745976</v>
      </c>
      <c r="F79">
        <f>'Plumbing - fitted rates'!K85</f>
        <v>3.951779396047557E-2</v>
      </c>
      <c r="G79">
        <f>'Plumbing - fitted rates'!L85</f>
        <v>3.837600653208622E-2</v>
      </c>
      <c r="H79">
        <f>'Plumbing - fitted rates'!V85</f>
        <v>1.6645435543544283E-2</v>
      </c>
      <c r="I79">
        <f>'Plumbing - fitted rates'!W85</f>
        <v>2.1920795039592919E-2</v>
      </c>
      <c r="J79">
        <f>'Plumbing - fitted rates'!X85</f>
        <v>0.94403127848004398</v>
      </c>
      <c r="K79">
        <f>'Plumbing - fitted rates'!Y85</f>
        <v>1.2010516728711467</v>
      </c>
      <c r="L79">
        <f>'Plumbing - fitted rates'!Z85</f>
        <v>3.9215852309854651E-2</v>
      </c>
      <c r="M79">
        <f>'Plumbing - fitted rates'!AA85</f>
        <v>3.8238289491111271E-2</v>
      </c>
      <c r="N79">
        <f t="shared" si="10"/>
        <v>1.4635624560406509E-2</v>
      </c>
      <c r="O79">
        <f t="shared" si="11"/>
        <v>2.463716821676527E-2</v>
      </c>
      <c r="P79" t="e">
        <f t="shared" si="12"/>
        <v>#N/A</v>
      </c>
      <c r="Q79">
        <f t="shared" si="13"/>
        <v>1.0233692965419334</v>
      </c>
      <c r="R79">
        <f t="shared" si="14"/>
        <v>3.9135350980723835E-2</v>
      </c>
      <c r="S79">
        <f t="shared" si="15"/>
        <v>3.7809908613317886E-2</v>
      </c>
    </row>
    <row r="80" spans="1:19" x14ac:dyDescent="0.25">
      <c r="A80" s="7">
        <f>'Plumbing - fitted rates'!A86</f>
        <v>38808</v>
      </c>
      <c r="B80">
        <f>'Plumbing - fitted rates'!G86</f>
        <v>1.5962966506472765E-2</v>
      </c>
      <c r="C80">
        <f>'Plumbing - fitted rates'!H86</f>
        <v>2.0430242057154633E-2</v>
      </c>
      <c r="D80">
        <f>'Plumbing - fitted rates'!I86</f>
        <v>0.94515897913898761</v>
      </c>
      <c r="E80">
        <f>'Plumbing - fitted rates'!J86</f>
        <v>1.1482649842271293</v>
      </c>
      <c r="F80">
        <f>'Plumbing - fitted rates'!K86</f>
        <v>4.0135797311902817E-2</v>
      </c>
      <c r="G80">
        <f>'Plumbing - fitted rates'!L86</f>
        <v>3.9684907799725486E-2</v>
      </c>
      <c r="H80">
        <f>'Plumbing - fitted rates'!V86</f>
        <v>1.667261904576179E-2</v>
      </c>
      <c r="I80">
        <f>'Plumbing - fitted rates'!W86</f>
        <v>2.183560924742468E-2</v>
      </c>
      <c r="J80">
        <f>'Plumbing - fitted rates'!X86</f>
        <v>0.94515897913898761</v>
      </c>
      <c r="K80">
        <f>'Plumbing - fitted rates'!Y86</f>
        <v>1.2084903847844048</v>
      </c>
      <c r="L80">
        <f>'Plumbing - fitted rates'!Z86</f>
        <v>3.9230703248651605E-2</v>
      </c>
      <c r="M80">
        <f>'Plumbing - fitted rates'!AA86</f>
        <v>3.8260420691670599E-2</v>
      </c>
      <c r="N80">
        <f t="shared" si="10"/>
        <v>1.5282807609139287E-2</v>
      </c>
      <c r="O80">
        <f t="shared" si="11"/>
        <v>2.2667151918001217E-2</v>
      </c>
      <c r="P80" t="e">
        <f t="shared" si="12"/>
        <v>#N/A</v>
      </c>
      <c r="Q80">
        <f t="shared" si="13"/>
        <v>0.97383862420186029</v>
      </c>
      <c r="R80">
        <f t="shared" si="14"/>
        <v>3.9732326929342594E-2</v>
      </c>
      <c r="S80">
        <f t="shared" si="15"/>
        <v>3.9076885264537745E-2</v>
      </c>
    </row>
    <row r="81" spans="1:19" x14ac:dyDescent="0.25">
      <c r="A81" s="7">
        <f>'Plumbing - fitted rates'!A87</f>
        <v>38838</v>
      </c>
      <c r="B81">
        <f>'Plumbing - fitted rates'!G87</f>
        <v>1.8110102950158583E-2</v>
      </c>
      <c r="C81">
        <f>'Plumbing - fitted rates'!H87</f>
        <v>2.2385588449566195E-2</v>
      </c>
      <c r="D81">
        <f>'Plumbing - fitted rates'!I87</f>
        <v>0.94310460895696413</v>
      </c>
      <c r="E81">
        <f>'Plumbing - fitted rates'!J87</f>
        <v>1.2328950300869177</v>
      </c>
      <c r="F81">
        <f>'Plumbing - fitted rates'!K87</f>
        <v>4.0356307288525392E-2</v>
      </c>
      <c r="G81">
        <f>'Plumbing - fitted rates'!L87</f>
        <v>3.911029221704522E-2</v>
      </c>
      <c r="H81">
        <f>'Plumbing - fitted rates'!V87</f>
        <v>1.6615315704327189E-2</v>
      </c>
      <c r="I81">
        <f>'Plumbing - fitted rates'!W87</f>
        <v>2.2015734335150437E-2</v>
      </c>
      <c r="J81">
        <f>'Plumbing - fitted rates'!X87</f>
        <v>0.94310460895696413</v>
      </c>
      <c r="K81">
        <f>'Plumbing - fitted rates'!Y87</f>
        <v>1.1928488402426431</v>
      </c>
      <c r="L81">
        <f>'Plumbing - fitted rates'!Z87</f>
        <v>3.9199375418434643E-2</v>
      </c>
      <c r="M81">
        <f>'Plumbing - fitted rates'!AA87</f>
        <v>3.8213740439246108E-2</v>
      </c>
      <c r="N81">
        <f t="shared" si="10"/>
        <v>1.7398255009467244E-2</v>
      </c>
      <c r="O81">
        <f t="shared" si="11"/>
        <v>2.4633385097372066E-2</v>
      </c>
      <c r="P81" t="e">
        <f t="shared" si="12"/>
        <v>#N/A</v>
      </c>
      <c r="Q81">
        <f t="shared" si="13"/>
        <v>1.0593238801654998</v>
      </c>
      <c r="R81">
        <f t="shared" si="14"/>
        <v>3.9982548419509711E-2</v>
      </c>
      <c r="S81">
        <f t="shared" si="15"/>
        <v>3.8558116974549778E-2</v>
      </c>
    </row>
    <row r="82" spans="1:19" x14ac:dyDescent="0.25">
      <c r="A82" s="7">
        <f>'Plumbing - fitted rates'!A88</f>
        <v>38869</v>
      </c>
      <c r="B82">
        <f>'Plumbing - fitted rates'!G88</f>
        <v>1.6165687262350424E-2</v>
      </c>
      <c r="C82">
        <f>'Plumbing - fitted rates'!H88</f>
        <v>2.2100950966043233E-2</v>
      </c>
      <c r="D82">
        <f>'Plumbing - fitted rates'!I88</f>
        <v>0.94190629914168744</v>
      </c>
      <c r="E82">
        <f>'Plumbing - fitted rates'!J88</f>
        <v>1.2363258712208631</v>
      </c>
      <c r="F82">
        <f>'Plumbing - fitted rates'!K88</f>
        <v>4.0948175999046793E-2</v>
      </c>
      <c r="G82">
        <f>'Plumbing - fitted rates'!L88</f>
        <v>3.9061620848751234E-2</v>
      </c>
      <c r="H82">
        <f>'Plumbing - fitted rates'!V88</f>
        <v>1.6679609908638399E-2</v>
      </c>
      <c r="I82">
        <f>'Plumbing - fitted rates'!W88</f>
        <v>2.1813777713159233E-2</v>
      </c>
      <c r="J82">
        <f>'Plumbing - fitted rates'!X88</f>
        <v>0.94190629914168744</v>
      </c>
      <c r="K82">
        <f>'Plumbing - fitted rates'!Y88</f>
        <v>1.210408887232858</v>
      </c>
      <c r="L82">
        <f>'Plumbing - fitted rates'!Z88</f>
        <v>3.9234519502916523E-2</v>
      </c>
      <c r="M82">
        <f>'Plumbing - fitted rates'!AA88</f>
        <v>3.8266108473713735E-2</v>
      </c>
      <c r="N82">
        <f t="shared" si="10"/>
        <v>1.5470403955377606E-2</v>
      </c>
      <c r="O82">
        <f t="shared" si="11"/>
        <v>2.4545327709723588E-2</v>
      </c>
      <c r="P82" t="e">
        <f t="shared" si="12"/>
        <v>#N/A</v>
      </c>
      <c r="Q82">
        <f t="shared" si="13"/>
        <v>1.046860773758109</v>
      </c>
      <c r="R82">
        <f t="shared" si="14"/>
        <v>4.0532596174054719E-2</v>
      </c>
      <c r="S82">
        <f t="shared" si="15"/>
        <v>3.8457430781483649E-2</v>
      </c>
    </row>
    <row r="83" spans="1:19" x14ac:dyDescent="0.25">
      <c r="A83" s="7">
        <f>'Plumbing - fitted rates'!A89</f>
        <v>38899</v>
      </c>
      <c r="B83">
        <f>'Plumbing - fitted rates'!G89</f>
        <v>1.6155563388555987E-2</v>
      </c>
      <c r="C83">
        <f>'Plumbing - fitted rates'!H89</f>
        <v>2.1773293385031135E-2</v>
      </c>
      <c r="D83">
        <f>'Plumbing - fitted rates'!I89</f>
        <v>0.94434196474390086</v>
      </c>
      <c r="E83">
        <f>'Plumbing - fitted rates'!J89</f>
        <v>1.3294896957801767</v>
      </c>
      <c r="F83">
        <f>'Plumbing - fitted rates'!K89</f>
        <v>3.9661984486700053E-2</v>
      </c>
      <c r="G83">
        <f>'Plumbing - fitted rates'!L89</f>
        <v>3.9510022860314228E-2</v>
      </c>
      <c r="H83">
        <f>'Plumbing - fitted rates'!V89</f>
        <v>1.6834986413758683E-2</v>
      </c>
      <c r="I83">
        <f>'Plumbing - fitted rates'!W89</f>
        <v>2.133644629016038E-2</v>
      </c>
      <c r="J83">
        <f>'Plumbing - fitted rates'!X89</f>
        <v>0.94434196474390086</v>
      </c>
      <c r="K83">
        <f>'Plumbing - fitted rates'!Y89</f>
        <v>1.2536300275939578</v>
      </c>
      <c r="L83">
        <f>'Plumbing - fitted rates'!Z89</f>
        <v>3.9319022913754158E-2</v>
      </c>
      <c r="M83">
        <f>'Plumbing - fitted rates'!AA89</f>
        <v>3.8392128017729385E-2</v>
      </c>
      <c r="N83">
        <f t="shared" si="10"/>
        <v>1.5318022672360113E-2</v>
      </c>
      <c r="O83">
        <f t="shared" si="11"/>
        <v>2.4722409443173481E-2</v>
      </c>
      <c r="P83" t="e">
        <f t="shared" si="12"/>
        <v>#N/A</v>
      </c>
      <c r="Q83">
        <f t="shared" si="13"/>
        <v>1.0869352239387242</v>
      </c>
      <c r="R83">
        <f t="shared" si="14"/>
        <v>3.9175082722693981E-2</v>
      </c>
      <c r="S83">
        <f t="shared" si="15"/>
        <v>3.8771214104944628E-2</v>
      </c>
    </row>
    <row r="84" spans="1:19" x14ac:dyDescent="0.25">
      <c r="A84" s="7">
        <f>'Plumbing - fitted rates'!A90</f>
        <v>38930</v>
      </c>
      <c r="B84">
        <f>'Plumbing - fitted rates'!G90</f>
        <v>1.4681832515638866E-2</v>
      </c>
      <c r="C84">
        <f>'Plumbing - fitted rates'!H90</f>
        <v>2.1817408458554257E-2</v>
      </c>
      <c r="D84">
        <f>'Plumbing - fitted rates'!I90</f>
        <v>0.94284528954191871</v>
      </c>
      <c r="E84">
        <f>'Plumbing - fitted rates'!J90</f>
        <v>1.1609604268563807</v>
      </c>
      <c r="F84">
        <f>'Plumbing - fitted rates'!K90</f>
        <v>4.0897890696737285E-2</v>
      </c>
      <c r="G84">
        <f>'Plumbing - fitted rates'!L90</f>
        <v>3.8658448773591758E-2</v>
      </c>
      <c r="H84">
        <f>'Plumbing - fitted rates'!V90</f>
        <v>1.6637864639943885E-2</v>
      </c>
      <c r="I84">
        <f>'Plumbing - fitted rates'!W90</f>
        <v>2.1944604173875181E-2</v>
      </c>
      <c r="J84">
        <f>'Plumbing - fitted rates'!X90</f>
        <v>0.94284528954191871</v>
      </c>
      <c r="K84">
        <f>'Plumbing - fitted rates'!Y90</f>
        <v>1.1989859216518401</v>
      </c>
      <c r="L84">
        <f>'Plumbing - fitted rates'!Z90</f>
        <v>3.9211712844632769E-2</v>
      </c>
      <c r="M84">
        <f>'Plumbing - fitted rates'!AA90</f>
        <v>3.8232121556383399E-2</v>
      </c>
      <c r="N84">
        <f t="shared" si="10"/>
        <v>1.4085622643678181E-2</v>
      </c>
      <c r="O84">
        <f t="shared" si="11"/>
        <v>2.4085971483724697E-2</v>
      </c>
      <c r="P84" t="e">
        <f t="shared" si="12"/>
        <v>#N/A</v>
      </c>
      <c r="Q84">
        <f t="shared" si="13"/>
        <v>0.99241062675521996</v>
      </c>
      <c r="R84">
        <f t="shared" si="14"/>
        <v>4.050636718474749E-2</v>
      </c>
      <c r="S84">
        <f t="shared" si="15"/>
        <v>3.8094329163910937E-2</v>
      </c>
    </row>
    <row r="85" spans="1:19" x14ac:dyDescent="0.25">
      <c r="A85" s="7">
        <f>'Plumbing - fitted rates'!A91</f>
        <v>38961</v>
      </c>
      <c r="B85">
        <f>'Plumbing - fitted rates'!G91</f>
        <v>1.5412112865891177E-2</v>
      </c>
      <c r="C85">
        <f>'Plumbing - fitted rates'!H91</f>
        <v>2.1389434205514372E-2</v>
      </c>
      <c r="D85">
        <f>'Plumbing - fitted rates'!I91</f>
        <v>0.94269240064910398</v>
      </c>
      <c r="E85">
        <f>'Plumbing - fitted rates'!J91</f>
        <v>1.1477098400175323</v>
      </c>
      <c r="F85">
        <f>'Plumbing - fitted rates'!K91</f>
        <v>3.828205331013209E-2</v>
      </c>
      <c r="G85">
        <f>'Plumbing - fitted rates'!L91</f>
        <v>3.8637981491734558E-2</v>
      </c>
      <c r="H85">
        <f>'Plumbing - fitted rates'!V91</f>
        <v>1.6552200532903343E-2</v>
      </c>
      <c r="I85">
        <f>'Plumbing - fitted rates'!W91</f>
        <v>2.2216578037292708E-2</v>
      </c>
      <c r="J85">
        <f>'Plumbing - fitted rates'!X91</f>
        <v>0.94269240064910398</v>
      </c>
      <c r="K85">
        <f>'Plumbing - fitted rates'!Y91</f>
        <v>1.1757938246583837</v>
      </c>
      <c r="L85">
        <f>'Plumbing - fitted rates'!Z91</f>
        <v>3.9164774079819477E-2</v>
      </c>
      <c r="M85">
        <f>'Plumbing - fitted rates'!AA91</f>
        <v>3.8162205368222603E-2</v>
      </c>
      <c r="N85">
        <f t="shared" si="10"/>
        <v>1.4862771879913427E-2</v>
      </c>
      <c r="O85">
        <f t="shared" si="11"/>
        <v>2.3324421837573821E-2</v>
      </c>
      <c r="P85" t="e">
        <f t="shared" si="12"/>
        <v>#N/A</v>
      </c>
      <c r="Q85">
        <f t="shared" si="13"/>
        <v>1.0004352915360533</v>
      </c>
      <c r="R85">
        <f t="shared" si="14"/>
        <v>3.7961013324109782E-2</v>
      </c>
      <c r="S85">
        <f t="shared" si="15"/>
        <v>3.8143915431916142E-2</v>
      </c>
    </row>
    <row r="86" spans="1:19" x14ac:dyDescent="0.25">
      <c r="A86" s="7">
        <f>'Plumbing - fitted rates'!A92</f>
        <v>38991</v>
      </c>
      <c r="B86">
        <f>'Plumbing - fitted rates'!G92</f>
        <v>1.6028482055865267E-2</v>
      </c>
      <c r="C86">
        <f>'Plumbing - fitted rates'!H92</f>
        <v>2.1647241533401217E-2</v>
      </c>
      <c r="D86">
        <f>'Plumbing - fitted rates'!I92</f>
        <v>0.93939331378944901</v>
      </c>
      <c r="E86">
        <f>'Plumbing - fitted rates'!J92</f>
        <v>1.1698240866035183</v>
      </c>
      <c r="F86">
        <f>'Plumbing - fitted rates'!K92</f>
        <v>3.9858369268504966E-2</v>
      </c>
      <c r="G86">
        <f>'Plumbing - fitted rates'!L92</f>
        <v>3.7359391277973386E-2</v>
      </c>
      <c r="H86">
        <f>'Plumbing - fitted rates'!V92</f>
        <v>1.6565756607038625E-2</v>
      </c>
      <c r="I86">
        <f>'Plumbing - fitted rates'!W92</f>
        <v>2.217322159028555E-2</v>
      </c>
      <c r="J86">
        <f>'Plumbing - fitted rates'!X92</f>
        <v>0.93939331378944901</v>
      </c>
      <c r="K86">
        <f>'Plumbing - fitted rates'!Y92</f>
        <v>1.1794417266290511</v>
      </c>
      <c r="L86">
        <f>'Plumbing - fitted rates'!Z92</f>
        <v>3.9172214397082607E-2</v>
      </c>
      <c r="M86">
        <f>'Plumbing - fitted rates'!AA92</f>
        <v>3.8173284913063099E-2</v>
      </c>
      <c r="N86">
        <f t="shared" si="10"/>
        <v>1.5444522643155894E-2</v>
      </c>
      <c r="O86">
        <f t="shared" si="11"/>
        <v>2.365170877056428E-2</v>
      </c>
      <c r="P86" t="e">
        <f t="shared" si="12"/>
        <v>#N/A</v>
      </c>
      <c r="Q86">
        <f t="shared" si="13"/>
        <v>1.0165579574008206</v>
      </c>
      <c r="R86">
        <f t="shared" si="14"/>
        <v>3.9516602865670193E-2</v>
      </c>
      <c r="S86">
        <f t="shared" si="15"/>
        <v>3.6870969960254525E-2</v>
      </c>
    </row>
    <row r="87" spans="1:19" x14ac:dyDescent="0.25">
      <c r="A87" s="7">
        <f>'Plumbing - fitted rates'!A93</f>
        <v>39022</v>
      </c>
      <c r="B87">
        <f>'Plumbing - fitted rates'!G93</f>
        <v>1.6348355289625562E-2</v>
      </c>
      <c r="C87">
        <f>'Plumbing - fitted rates'!H93</f>
        <v>2.2960844409008786E-2</v>
      </c>
      <c r="D87">
        <f>'Plumbing - fitted rates'!I93</f>
        <v>0.93937499141094172</v>
      </c>
      <c r="E87">
        <f>'Plumbing - fitted rates'!J93</f>
        <v>1.177470775770457</v>
      </c>
      <c r="F87">
        <f>'Plumbing - fitted rates'!K93</f>
        <v>3.9903710183437364E-2</v>
      </c>
      <c r="G87">
        <f>'Plumbing - fitted rates'!L93</f>
        <v>3.7503041942633895E-2</v>
      </c>
      <c r="H87">
        <f>'Plumbing - fitted rates'!V93</f>
        <v>1.6499129861391598E-2</v>
      </c>
      <c r="I87">
        <f>'Plumbing - fitted rates'!W93</f>
        <v>2.2387476613129061E-2</v>
      </c>
      <c r="J87">
        <f>'Plumbing - fitted rates'!X93</f>
        <v>0.93937499141094172</v>
      </c>
      <c r="K87">
        <f>'Plumbing - fitted rates'!Y93</f>
        <v>1.1615924659452126</v>
      </c>
      <c r="L87">
        <f>'Plumbing - fitted rates'!Z93</f>
        <v>3.9135600884701346E-2</v>
      </c>
      <c r="M87">
        <f>'Plumbing - fitted rates'!AA93</f>
        <v>3.8118773628570211E-2</v>
      </c>
      <c r="N87">
        <f t="shared" si="10"/>
        <v>1.5816354744863328E-2</v>
      </c>
      <c r="O87">
        <f t="shared" si="11"/>
        <v>2.4846857401975394E-2</v>
      </c>
      <c r="P87" t="e">
        <f t="shared" si="12"/>
        <v>#N/A</v>
      </c>
      <c r="Q87">
        <f t="shared" si="13"/>
        <v>1.0389255426046002</v>
      </c>
      <c r="R87">
        <f t="shared" si="14"/>
        <v>3.9598567019944762E-2</v>
      </c>
      <c r="S87">
        <f t="shared" si="15"/>
        <v>3.7065672213585955E-2</v>
      </c>
    </row>
    <row r="88" spans="1:19" x14ac:dyDescent="0.25">
      <c r="A88" s="7">
        <f>'Plumbing - fitted rates'!A94</f>
        <v>39052</v>
      </c>
      <c r="B88">
        <f>'Plumbing - fitted rates'!G94</f>
        <v>1.5465875717771511E-2</v>
      </c>
      <c r="C88">
        <f>'Plumbing - fitted rates'!H94</f>
        <v>2.2859104922487983E-2</v>
      </c>
      <c r="D88">
        <f>'Plumbing - fitted rates'!I94</f>
        <v>0.93774063163663768</v>
      </c>
      <c r="E88">
        <f>'Plumbing - fitted rates'!J94</f>
        <v>1.1479380318568624</v>
      </c>
      <c r="F88">
        <f>'Plumbing - fitted rates'!K94</f>
        <v>3.9945933887117306E-2</v>
      </c>
      <c r="G88">
        <f>'Plumbing - fitted rates'!L94</f>
        <v>3.7806910489088359E-2</v>
      </c>
      <c r="H88">
        <f>'Plumbing - fitted rates'!V94</f>
        <v>1.6514121212111182E-2</v>
      </c>
      <c r="I88">
        <f>'Plumbing - fitted rates'!W94</f>
        <v>2.2339012824655027E-2</v>
      </c>
      <c r="J88">
        <f>'Plumbing - fitted rates'!X94</f>
        <v>0.93774063163663768</v>
      </c>
      <c r="K88">
        <f>'Plumbing - fitted rates'!Y94</f>
        <v>1.1655911903090772</v>
      </c>
      <c r="L88">
        <f>'Plumbing - fitted rates'!Z94</f>
        <v>3.9143848994379615E-2</v>
      </c>
      <c r="M88">
        <f>'Plumbing - fitted rates'!AA94</f>
        <v>3.8131051309709348E-2</v>
      </c>
      <c r="N88">
        <f t="shared" si="10"/>
        <v>1.4949009522498904E-2</v>
      </c>
      <c r="O88">
        <f t="shared" si="11"/>
        <v>2.4790426621126949E-2</v>
      </c>
      <c r="P88" t="e">
        <f t="shared" si="12"/>
        <v>#N/A</v>
      </c>
      <c r="Q88">
        <f t="shared" si="13"/>
        <v>1.0093929371636112</v>
      </c>
      <c r="R88">
        <f t="shared" si="14"/>
        <v>3.963211508587923E-2</v>
      </c>
      <c r="S88">
        <f t="shared" si="15"/>
        <v>3.7353965626049361E-2</v>
      </c>
    </row>
    <row r="89" spans="1:19" x14ac:dyDescent="0.25">
      <c r="A89" s="7">
        <f>'Plumbing - fitted rates'!A95</f>
        <v>39083</v>
      </c>
      <c r="B89">
        <f>'Plumbing - fitted rates'!G95</f>
        <v>1.5351740836359923E-2</v>
      </c>
      <c r="C89">
        <f>'Plumbing - fitted rates'!H95</f>
        <v>2.1806035677299843E-2</v>
      </c>
      <c r="D89">
        <f>'Plumbing - fitted rates'!I95</f>
        <v>0.93898430437998193</v>
      </c>
      <c r="E89">
        <f>'Plumbing - fitted rates'!J95</f>
        <v>1.1471099521946979</v>
      </c>
      <c r="F89">
        <f>'Plumbing - fitted rates'!K95</f>
        <v>4.100646884739282E-2</v>
      </c>
      <c r="G89">
        <f>'Plumbing - fitted rates'!L95</f>
        <v>3.8308933294921826E-2</v>
      </c>
      <c r="H89">
        <f>'Plumbing - fitted rates'!V95</f>
        <v>1.6596995204989539E-2</v>
      </c>
      <c r="I89">
        <f>'Plumbing - fitted rates'!W95</f>
        <v>2.2073767120016748E-2</v>
      </c>
      <c r="J89">
        <f>'Plumbing - fitted rates'!X95</f>
        <v>0.93898430437998193</v>
      </c>
      <c r="K89">
        <f>'Plumbing - fitted rates'!Y95</f>
        <v>1.1878796430475729</v>
      </c>
      <c r="L89">
        <f>'Plumbing - fitted rates'!Z95</f>
        <v>3.9189342068099223E-2</v>
      </c>
      <c r="M89">
        <f>'Plumbing - fitted rates'!AA95</f>
        <v>3.8198794340055277E-2</v>
      </c>
      <c r="N89">
        <f t="shared" si="10"/>
        <v>1.4764594784380277E-2</v>
      </c>
      <c r="O89">
        <f t="shared" si="11"/>
        <v>2.3932552428125749E-2</v>
      </c>
      <c r="P89" t="e">
        <f t="shared" si="12"/>
        <v>#N/A</v>
      </c>
      <c r="Q89">
        <f t="shared" si="13"/>
        <v>0.98973899442947821</v>
      </c>
      <c r="R89">
        <f t="shared" si="14"/>
        <v>4.0637089867611755E-2</v>
      </c>
      <c r="S89">
        <f t="shared" si="15"/>
        <v>3.7782849538137549E-2</v>
      </c>
    </row>
    <row r="90" spans="1:19" x14ac:dyDescent="0.25">
      <c r="A90" s="7">
        <f>'Plumbing - fitted rates'!A96</f>
        <v>39114</v>
      </c>
      <c r="B90">
        <f>'Plumbing - fitted rates'!G96</f>
        <v>1.560370524229107E-2</v>
      </c>
      <c r="C90">
        <f>'Plumbing - fitted rates'!H96</f>
        <v>2.1813119939363461E-2</v>
      </c>
      <c r="D90">
        <f>'Plumbing - fitted rates'!I96</f>
        <v>0.93943460429832193</v>
      </c>
      <c r="E90">
        <f>'Plumbing - fitted rates'!J96</f>
        <v>1.1561454383225518</v>
      </c>
      <c r="F90">
        <f>'Plumbing - fitted rates'!K96</f>
        <v>3.8773964373400201E-2</v>
      </c>
      <c r="G90">
        <f>'Plumbing - fitted rates'!L96</f>
        <v>3.9818732696024657E-2</v>
      </c>
      <c r="H90">
        <f>'Plumbing - fitted rates'!V96</f>
        <v>1.6597250633086997E-2</v>
      </c>
      <c r="I90">
        <f>'Plumbing - fitted rates'!W96</f>
        <v>2.2072956523824565E-2</v>
      </c>
      <c r="J90">
        <f>'Plumbing - fitted rates'!X96</f>
        <v>0.93943460429832193</v>
      </c>
      <c r="K90">
        <f>'Plumbing - fitted rates'!Y96</f>
        <v>1.1879488197222721</v>
      </c>
      <c r="L90">
        <f>'Plumbing - fitted rates'!Z96</f>
        <v>3.9189482013545177E-2</v>
      </c>
      <c r="M90">
        <f>'Plumbing - fitted rates'!AA96</f>
        <v>3.819900279476042E-2</v>
      </c>
      <c r="N90">
        <f t="shared" si="10"/>
        <v>1.5006691551007621E-2</v>
      </c>
      <c r="O90">
        <f t="shared" si="11"/>
        <v>2.3941206717465659E-2</v>
      </c>
      <c r="P90" t="e">
        <f t="shared" si="12"/>
        <v>#N/A</v>
      </c>
      <c r="Q90">
        <f t="shared" si="13"/>
        <v>0.99747682205214494</v>
      </c>
      <c r="R90">
        <f t="shared" si="14"/>
        <v>3.8424558182549647E-2</v>
      </c>
      <c r="S90">
        <f t="shared" si="15"/>
        <v>3.9271701059813598E-2</v>
      </c>
    </row>
    <row r="91" spans="1:19" x14ac:dyDescent="0.25">
      <c r="A91" s="7">
        <f>'Plumbing - fitted rates'!A97</f>
        <v>39142</v>
      </c>
      <c r="B91">
        <f>'Plumbing - fitted rates'!G97</f>
        <v>1.5545738386183507E-2</v>
      </c>
      <c r="C91">
        <f>'Plumbing - fitted rates'!H97</f>
        <v>2.189212596705992E-2</v>
      </c>
      <c r="D91">
        <f>'Plumbing - fitted rates'!I97</f>
        <v>0.93904455986878077</v>
      </c>
      <c r="E91">
        <f>'Plumbing - fitted rates'!J97</f>
        <v>1.1374548544720628</v>
      </c>
      <c r="F91">
        <f>'Plumbing - fitted rates'!K97</f>
        <v>3.8651100768707841E-2</v>
      </c>
      <c r="G91">
        <f>'Plumbing - fitted rates'!L97</f>
        <v>3.8213146472833762E-2</v>
      </c>
      <c r="H91">
        <f>'Plumbing - fitted rates'!V97</f>
        <v>1.6462364466689951E-2</v>
      </c>
      <c r="I91">
        <f>'Plumbing - fitted rates'!W97</f>
        <v>2.2506964611059978E-2</v>
      </c>
      <c r="J91">
        <f>'Plumbing - fitted rates'!X97</f>
        <v>0.93904455986878077</v>
      </c>
      <c r="K91">
        <f>'Plumbing - fitted rates'!Y97</f>
        <v>1.151828565118985</v>
      </c>
      <c r="L91">
        <f>'Plumbing - fitted rates'!Z97</f>
        <v>3.911534849430557E-2</v>
      </c>
      <c r="M91">
        <f>'Plumbing - fitted rates'!AA97</f>
        <v>3.808863283497034E-2</v>
      </c>
      <c r="N91">
        <f t="shared" si="10"/>
        <v>1.5073444733331293E-2</v>
      </c>
      <c r="O91">
        <f t="shared" si="11"/>
        <v>2.3564583462928293E-2</v>
      </c>
      <c r="P91" t="e">
        <f t="shared" si="12"/>
        <v>#N/A</v>
      </c>
      <c r="Q91">
        <f t="shared" si="13"/>
        <v>1.0121255707035726</v>
      </c>
      <c r="R91">
        <f t="shared" si="14"/>
        <v>3.8375395282949677E-2</v>
      </c>
      <c r="S91">
        <f t="shared" si="15"/>
        <v>3.7797381996417155E-2</v>
      </c>
    </row>
    <row r="92" spans="1:19" x14ac:dyDescent="0.25">
      <c r="A92" s="7">
        <f>'Plumbing - fitted rates'!A98</f>
        <v>39173</v>
      </c>
      <c r="B92">
        <f>'Plumbing - fitted rates'!G98</f>
        <v>1.6345027750903813E-2</v>
      </c>
      <c r="C92">
        <f>'Plumbing - fitted rates'!H98</f>
        <v>2.1116873858866833E-2</v>
      </c>
      <c r="D92">
        <f>'Plumbing - fitted rates'!I98</f>
        <v>0.9442734878353688</v>
      </c>
      <c r="E92">
        <f>'Plumbing - fitted rates'!J98</f>
        <v>1.1516229435304579</v>
      </c>
      <c r="F92">
        <f>'Plumbing - fitted rates'!K98</f>
        <v>3.5360762098908205E-2</v>
      </c>
      <c r="G92">
        <f>'Plumbing - fitted rates'!L98</f>
        <v>3.9379030519238682E-2</v>
      </c>
      <c r="H92">
        <f>'Plumbing - fitted rates'!V98</f>
        <v>1.6581043587179295E-2</v>
      </c>
      <c r="I92">
        <f>'Plumbing - fitted rates'!W98</f>
        <v>2.2124473086479839E-2</v>
      </c>
      <c r="J92">
        <f>'Plumbing - fitted rates'!X98</f>
        <v>0.9442734878353688</v>
      </c>
      <c r="K92">
        <f>'Plumbing - fitted rates'!Y98</f>
        <v>1.1835653923195888</v>
      </c>
      <c r="L92">
        <f>'Plumbing - fitted rates'!Z98</f>
        <v>3.9180599123185299E-2</v>
      </c>
      <c r="M92">
        <f>'Plumbing - fitted rates'!AA98</f>
        <v>3.8185772130615345E-2</v>
      </c>
      <c r="N92">
        <f t="shared" si="10"/>
        <v>1.5735015385663048E-2</v>
      </c>
      <c r="O92">
        <f t="shared" si="11"/>
        <v>2.3123067467888003E-2</v>
      </c>
      <c r="P92" t="e">
        <f t="shared" si="12"/>
        <v>#N/A</v>
      </c>
      <c r="Q92">
        <f t="shared" si="13"/>
        <v>0.99725477440832544</v>
      </c>
      <c r="R92">
        <f t="shared" si="14"/>
        <v>3.5050058133129419E-2</v>
      </c>
      <c r="S92">
        <f t="shared" si="15"/>
        <v>3.8851496195105466E-2</v>
      </c>
    </row>
    <row r="93" spans="1:19" x14ac:dyDescent="0.25">
      <c r="A93" s="7">
        <f>'Plumbing - fitted rates'!A99</f>
        <v>39203</v>
      </c>
      <c r="B93">
        <f>'Plumbing - fitted rates'!G99</f>
        <v>1.5601837049094555E-2</v>
      </c>
      <c r="C93">
        <f>'Plumbing - fitted rates'!H99</f>
        <v>2.1844025230357819E-2</v>
      </c>
      <c r="D93">
        <f>'Plumbing - fitted rates'!I99</f>
        <v>0.94317457488879597</v>
      </c>
      <c r="E93">
        <f>'Plumbing - fitted rates'!J99</f>
        <v>1.1864255414154945</v>
      </c>
      <c r="F93">
        <f>'Plumbing - fitted rates'!K99</f>
        <v>3.7917552284237321E-2</v>
      </c>
      <c r="G93">
        <f>'Plumbing - fitted rates'!L99</f>
        <v>3.6389041958592459E-2</v>
      </c>
      <c r="H93">
        <f>'Plumbing - fitted rates'!V99</f>
        <v>1.6565193177302907E-2</v>
      </c>
      <c r="I93">
        <f>'Plumbing - fitted rates'!W99</f>
        <v>2.217502121733753E-2</v>
      </c>
      <c r="J93">
        <f>'Plumbing - fitted rates'!X99</f>
        <v>0.94317457488879597</v>
      </c>
      <c r="K93">
        <f>'Plumbing - fitted rates'!Y99</f>
        <v>1.1792899436216402</v>
      </c>
      <c r="L93">
        <f>'Plumbing - fitted rates'!Z99</f>
        <v>3.9171905249078723E-2</v>
      </c>
      <c r="M93">
        <f>'Plumbing - fitted rates'!AA99</f>
        <v>3.8172824531639449E-2</v>
      </c>
      <c r="N93">
        <f t="shared" si="10"/>
        <v>1.5033932756699855E-2</v>
      </c>
      <c r="O93">
        <f t="shared" si="11"/>
        <v>2.3864777108418809E-2</v>
      </c>
      <c r="P93" t="e">
        <f t="shared" si="12"/>
        <v>#N/A</v>
      </c>
      <c r="Q93">
        <f t="shared" si="13"/>
        <v>1.0311170445504556</v>
      </c>
      <c r="R93">
        <f t="shared" si="14"/>
        <v>3.7592724138976172E-2</v>
      </c>
      <c r="S93">
        <f t="shared" si="15"/>
        <v>3.5913739719445774E-2</v>
      </c>
    </row>
    <row r="94" spans="1:19" x14ac:dyDescent="0.25">
      <c r="A94" s="7">
        <f>'Plumbing - fitted rates'!A100</f>
        <v>39234</v>
      </c>
      <c r="B94">
        <f>'Plumbing - fitted rates'!G100</f>
        <v>1.6174366497926456E-2</v>
      </c>
      <c r="C94">
        <f>'Plumbing - fitted rates'!H100</f>
        <v>2.0597442024301495E-2</v>
      </c>
      <c r="D94">
        <f>'Plumbing - fitted rates'!I100</f>
        <v>0.9426548817975805</v>
      </c>
      <c r="E94">
        <f>'Plumbing - fitted rates'!J100</f>
        <v>1.116631130063966</v>
      </c>
      <c r="F94">
        <f>'Plumbing - fitted rates'!K100</f>
        <v>3.9490662806463656E-2</v>
      </c>
      <c r="G94">
        <f>'Plumbing - fitted rates'!L100</f>
        <v>3.7047468706810159E-2</v>
      </c>
      <c r="H94">
        <f>'Plumbing - fitted rates'!V100</f>
        <v>1.6537333642783765E-2</v>
      </c>
      <c r="I94">
        <f>'Plumbing - fitted rates'!W100</f>
        <v>2.2264265319618941E-2</v>
      </c>
      <c r="J94">
        <f>'Plumbing - fitted rates'!X100</f>
        <v>0.9426548817975805</v>
      </c>
      <c r="K94">
        <f>'Plumbing - fitted rates'!Y100</f>
        <v>1.1718027367636632</v>
      </c>
      <c r="L94">
        <f>'Plumbing - fitted rates'!Z100</f>
        <v>3.9156608932628789E-2</v>
      </c>
      <c r="M94">
        <f>'Plumbing - fitted rates'!AA100</f>
        <v>3.8150047742101803E-2</v>
      </c>
      <c r="N94">
        <f t="shared" si="10"/>
        <v>1.5611878466884204E-2</v>
      </c>
      <c r="O94">
        <f t="shared" si="11"/>
        <v>2.2412674165279003E-2</v>
      </c>
      <c r="P94" t="e">
        <f t="shared" si="12"/>
        <v>#N/A</v>
      </c>
      <c r="Q94">
        <f t="shared" si="13"/>
        <v>0.97665976482370576</v>
      </c>
      <c r="R94">
        <f t="shared" si="14"/>
        <v>3.9167652957474416E-2</v>
      </c>
      <c r="S94">
        <f t="shared" si="15"/>
        <v>3.6585395913995906E-2</v>
      </c>
    </row>
    <row r="95" spans="1:19" x14ac:dyDescent="0.25">
      <c r="A95" s="7">
        <f>'Plumbing - fitted rates'!A101</f>
        <v>39264</v>
      </c>
      <c r="B95">
        <f>'Plumbing - fitted rates'!G101</f>
        <v>1.6055562416907015E-2</v>
      </c>
      <c r="C95">
        <f>'Plumbing - fitted rates'!H101</f>
        <v>2.092308586456661E-2</v>
      </c>
      <c r="D95">
        <f>'Plumbing - fitted rates'!I101</f>
        <v>0.94340152839176172</v>
      </c>
      <c r="E95">
        <f>'Plumbing - fitted rates'!J101</f>
        <v>1.1628065395095368</v>
      </c>
      <c r="F95">
        <f>'Plumbing - fitted rates'!K101</f>
        <v>3.6702343147632675E-2</v>
      </c>
      <c r="G95">
        <f>'Plumbing - fitted rates'!L101</f>
        <v>3.6623933299355732E-2</v>
      </c>
      <c r="H95">
        <f>'Plumbing - fitted rates'!V101</f>
        <v>1.6690323659756794E-2</v>
      </c>
      <c r="I95">
        <f>'Plumbing - fitted rates'!W101</f>
        <v>2.1780380159760585E-2</v>
      </c>
      <c r="J95">
        <f>'Plumbing - fitted rates'!X101</f>
        <v>0.94340152839176172</v>
      </c>
      <c r="K95">
        <f>'Plumbing - fitted rates'!Y101</f>
        <v>1.2133534090495053</v>
      </c>
      <c r="L95">
        <f>'Plumbing - fitted rates'!Z101</f>
        <v>3.9240365668054389E-2</v>
      </c>
      <c r="M95">
        <f>'Plumbing - fitted rates'!AA101</f>
        <v>3.8274822221122981E-2</v>
      </c>
      <c r="N95">
        <f t="shared" si="10"/>
        <v>1.5355152542368121E-2</v>
      </c>
      <c r="O95">
        <f t="shared" si="11"/>
        <v>2.3272821505142205E-2</v>
      </c>
      <c r="P95" t="e">
        <f t="shared" si="12"/>
        <v>#N/A</v>
      </c>
      <c r="Q95">
        <f t="shared" si="13"/>
        <v>0.9822187588669532</v>
      </c>
      <c r="R95">
        <f t="shared" si="14"/>
        <v>3.6324441400022764E-2</v>
      </c>
      <c r="S95">
        <f t="shared" si="15"/>
        <v>3.6049239507544434E-2</v>
      </c>
    </row>
    <row r="96" spans="1:19" x14ac:dyDescent="0.25">
      <c r="A96" s="7">
        <f>'Plumbing - fitted rates'!A102</f>
        <v>39295</v>
      </c>
      <c r="B96">
        <f>'Plumbing - fitted rates'!G102</f>
        <v>1.6057662265946859E-2</v>
      </c>
      <c r="C96">
        <f>'Plumbing - fitted rates'!H102</f>
        <v>2.1013013245754893E-2</v>
      </c>
      <c r="D96">
        <f>'Plumbing - fitted rates'!I102</f>
        <v>0.94472206586949659</v>
      </c>
      <c r="E96">
        <f>'Plumbing - fitted rates'!J102</f>
        <v>1.14562458249833</v>
      </c>
      <c r="F96">
        <f>'Plumbing - fitted rates'!K102</f>
        <v>3.7405098853999244E-2</v>
      </c>
      <c r="G96">
        <f>'Plumbing - fitted rates'!L102</f>
        <v>3.9397859578972128E-2</v>
      </c>
      <c r="H96">
        <f>'Plumbing - fitted rates'!V102</f>
        <v>1.6638422391451267E-2</v>
      </c>
      <c r="I96">
        <f>'Plumbing - fitted rates'!W102</f>
        <v>2.1942848893538373E-2</v>
      </c>
      <c r="J96">
        <f>'Plumbing - fitted rates'!X102</f>
        <v>0.94472206586949659</v>
      </c>
      <c r="K96">
        <f>'Plumbing - fitted rates'!Y102</f>
        <v>1.1991380171127233</v>
      </c>
      <c r="L96">
        <f>'Plumbing - fitted rates'!Z102</f>
        <v>3.9212017850050518E-2</v>
      </c>
      <c r="M96">
        <f>'Plumbing - fitted rates'!AA102</f>
        <v>3.8232576012412735E-2</v>
      </c>
      <c r="N96">
        <f t="shared" si="10"/>
        <v>1.5405065336431498E-2</v>
      </c>
      <c r="O96">
        <f t="shared" si="11"/>
        <v>2.3199791345020794E-2</v>
      </c>
      <c r="P96" t="e">
        <f t="shared" si="12"/>
        <v>#N/A</v>
      </c>
      <c r="Q96">
        <f t="shared" si="13"/>
        <v>0.97917704900414526</v>
      </c>
      <c r="R96">
        <f t="shared" si="14"/>
        <v>3.7046724356698979E-2</v>
      </c>
      <c r="S96">
        <f t="shared" si="15"/>
        <v>3.8822488716291195E-2</v>
      </c>
    </row>
    <row r="97" spans="1:19" x14ac:dyDescent="0.25">
      <c r="A97" s="7">
        <f>'Plumbing - fitted rates'!A103</f>
        <v>39326</v>
      </c>
      <c r="B97">
        <f>'Plumbing - fitted rates'!G103</f>
        <v>1.7704898984764201E-2</v>
      </c>
      <c r="C97">
        <f>'Plumbing - fitted rates'!H103</f>
        <v>1.8859566309857519E-2</v>
      </c>
      <c r="D97">
        <f>'Plumbing - fitted rates'!I103</f>
        <v>0.94159076611690051</v>
      </c>
      <c r="E97">
        <f>'Plumbing - fitted rates'!J103</f>
        <v>1.1366843033509699</v>
      </c>
      <c r="F97">
        <f>'Plumbing - fitted rates'!K103</f>
        <v>3.9149192466071792E-2</v>
      </c>
      <c r="G97">
        <f>'Plumbing - fitted rates'!L103</f>
        <v>3.4795645143339729E-2</v>
      </c>
      <c r="H97">
        <f>'Plumbing - fitted rates'!V103</f>
        <v>1.6640206551849678E-2</v>
      </c>
      <c r="I97">
        <f>'Plumbing - fitted rates'!W103</f>
        <v>2.1937235362349823E-2</v>
      </c>
      <c r="J97">
        <f>'Plumbing - fitted rates'!X103</f>
        <v>0.94159076611690051</v>
      </c>
      <c r="K97">
        <f>'Plumbing - fitted rates'!Y103</f>
        <v>1.1996246421866725</v>
      </c>
      <c r="L97">
        <f>'Plumbing - fitted rates'!Z103</f>
        <v>3.9212993462255964E-2</v>
      </c>
      <c r="M97">
        <f>'Plumbing - fitted rates'!AA103</f>
        <v>3.8234029680600912E-2</v>
      </c>
      <c r="N97">
        <f t="shared" si="10"/>
        <v>1.6983535799164812E-2</v>
      </c>
      <c r="O97">
        <f t="shared" si="11"/>
        <v>2.0827568134442399E-2</v>
      </c>
      <c r="P97" t="e">
        <f t="shared" si="12"/>
        <v>#N/A</v>
      </c>
      <c r="Q97">
        <f t="shared" si="13"/>
        <v>0.97114159966763114</v>
      </c>
      <c r="R97">
        <f t="shared" si="14"/>
        <v>3.8773143290136987E-2</v>
      </c>
      <c r="S97">
        <f t="shared" si="15"/>
        <v>3.428618192892869E-2</v>
      </c>
    </row>
    <row r="98" spans="1:19" x14ac:dyDescent="0.25">
      <c r="A98" s="7">
        <f>'Plumbing - fitted rates'!A104</f>
        <v>39356</v>
      </c>
      <c r="B98">
        <f>'Plumbing - fitted rates'!G104</f>
        <v>1.6286715875193241E-2</v>
      </c>
      <c r="C98">
        <f>'Plumbing - fitted rates'!H104</f>
        <v>2.0648710634993215E-2</v>
      </c>
      <c r="D98">
        <f>'Plumbing - fitted rates'!I104</f>
        <v>0.94405465035012948</v>
      </c>
      <c r="E98">
        <f>'Plumbing - fitted rates'!J104</f>
        <v>1.2166081871345029</v>
      </c>
      <c r="F98">
        <f>'Plumbing - fitted rates'!K104</f>
        <v>3.7213031405217256E-2</v>
      </c>
      <c r="G98">
        <f>'Plumbing - fitted rates'!L104</f>
        <v>3.8718760999648008E-2</v>
      </c>
      <c r="H98">
        <f>'Plumbing - fitted rates'!V104</f>
        <v>1.6765247240302806E-2</v>
      </c>
      <c r="I98">
        <f>'Plumbing - fitted rates'!W104</f>
        <v>2.1548839239699552E-2</v>
      </c>
      <c r="J98">
        <f>'Plumbing - fitted rates'!X104</f>
        <v>0.94405465035012948</v>
      </c>
      <c r="K98">
        <f>'Plumbing - fitted rates'!Y104</f>
        <v>1.2340926220362827</v>
      </c>
      <c r="L98">
        <f>'Plumbing - fitted rates'!Z104</f>
        <v>3.9281168819573727E-2</v>
      </c>
      <c r="M98">
        <f>'Plumbing - fitted rates'!AA104</f>
        <v>3.8335658676960309E-2</v>
      </c>
      <c r="N98">
        <f t="shared" si="10"/>
        <v>1.550661228382959E-2</v>
      </c>
      <c r="O98">
        <f t="shared" si="11"/>
        <v>2.3214418748119338E-2</v>
      </c>
      <c r="P98" t="e">
        <f t="shared" si="12"/>
        <v>#N/A</v>
      </c>
      <c r="Q98">
        <f t="shared" si="13"/>
        <v>1.0103946830018844</v>
      </c>
      <c r="R98">
        <f t="shared" si="14"/>
        <v>3.6791614534144909E-2</v>
      </c>
      <c r="S98">
        <f t="shared" si="15"/>
        <v>3.8050715438453571E-2</v>
      </c>
    </row>
    <row r="99" spans="1:19" x14ac:dyDescent="0.25">
      <c r="A99" s="7">
        <f>'Plumbing - fitted rates'!A105</f>
        <v>39387</v>
      </c>
      <c r="B99">
        <f>'Plumbing - fitted rates'!G105</f>
        <v>1.6737615397445844E-2</v>
      </c>
      <c r="C99">
        <f>'Plumbing - fitted rates'!H105</f>
        <v>2.025483527082593E-2</v>
      </c>
      <c r="D99">
        <f>'Plumbing - fitted rates'!I105</f>
        <v>0.9406391759609809</v>
      </c>
      <c r="E99">
        <f>'Plumbing - fitted rates'!J105</f>
        <v>1.1715195632393085</v>
      </c>
      <c r="F99">
        <f>'Plumbing - fitted rates'!K105</f>
        <v>4.0108889367619124E-2</v>
      </c>
      <c r="G99">
        <f>'Plumbing - fitted rates'!L105</f>
        <v>3.5852542383946001E-2</v>
      </c>
      <c r="H99">
        <f>'Plumbing - fitted rates'!V105</f>
        <v>1.6710409047944821E-2</v>
      </c>
      <c r="I99">
        <f>'Plumbing - fitted rates'!W105</f>
        <v>2.1717964015862325E-2</v>
      </c>
      <c r="J99">
        <f>'Plumbing - fitted rates'!X105</f>
        <v>0.9406391759609809</v>
      </c>
      <c r="K99">
        <f>'Plumbing - fitted rates'!Y105</f>
        <v>1.2188877883112528</v>
      </c>
      <c r="L99">
        <f>'Plumbing - fitted rates'!Z105</f>
        <v>3.9251317886414776E-2</v>
      </c>
      <c r="M99">
        <f>'Plumbing - fitted rates'!AA105</f>
        <v>3.829114841981171E-2</v>
      </c>
      <c r="N99">
        <f t="shared" si="10"/>
        <v>1.598821110258046E-2</v>
      </c>
      <c r="O99">
        <f t="shared" si="11"/>
        <v>2.2594272554476581E-2</v>
      </c>
      <c r="P99" t="e">
        <f t="shared" si="12"/>
        <v>#N/A</v>
      </c>
      <c r="Q99">
        <f t="shared" si="13"/>
        <v>0.98508542323807524</v>
      </c>
      <c r="R99">
        <f t="shared" si="14"/>
        <v>3.9684836208771425E-2</v>
      </c>
      <c r="S99">
        <f t="shared" si="15"/>
        <v>3.5274906490567859E-2</v>
      </c>
    </row>
    <row r="100" spans="1:19" x14ac:dyDescent="0.25">
      <c r="A100" s="7">
        <f>'Plumbing - fitted rates'!A106</f>
        <v>39417</v>
      </c>
      <c r="B100">
        <f>'Plumbing - fitted rates'!G106</f>
        <v>1.5458538070183067E-2</v>
      </c>
      <c r="C100">
        <f>'Plumbing - fitted rates'!H106</f>
        <v>2.0843298401240742E-2</v>
      </c>
      <c r="D100">
        <f>'Plumbing - fitted rates'!I106</f>
        <v>0.94331831575205272</v>
      </c>
      <c r="E100">
        <f>'Plumbing - fitted rates'!J106</f>
        <v>1.1679981203007519</v>
      </c>
      <c r="F100">
        <f>'Plumbing - fitted rates'!K106</f>
        <v>3.7468716481944941E-2</v>
      </c>
      <c r="G100">
        <f>'Plumbing - fitted rates'!L106</f>
        <v>3.6929177365358987E-2</v>
      </c>
      <c r="H100">
        <f>'Plumbing - fitted rates'!V106</f>
        <v>1.6867354389967316E-2</v>
      </c>
      <c r="I100">
        <f>'Plumbing - fitted rates'!W106</f>
        <v>2.1238877026568466E-2</v>
      </c>
      <c r="J100">
        <f>'Plumbing - fitted rates'!X106</f>
        <v>0.94331831575205272</v>
      </c>
      <c r="K100">
        <f>'Plumbing - fitted rates'!Y106</f>
        <v>1.2627748010318203</v>
      </c>
      <c r="L100">
        <f>'Plumbing - fitted rates'!Z106</f>
        <v>3.9336551192714696E-2</v>
      </c>
      <c r="M100">
        <f>'Plumbing - fitted rates'!AA106</f>
        <v>3.8418285787039E-2</v>
      </c>
      <c r="N100">
        <f t="shared" si="10"/>
        <v>1.4629006089780804E-2</v>
      </c>
      <c r="O100">
        <f t="shared" si="11"/>
        <v>2.377517119676241E-2</v>
      </c>
      <c r="P100" t="e">
        <f t="shared" si="12"/>
        <v>#N/A</v>
      </c>
      <c r="Q100">
        <f t="shared" si="13"/>
        <v>0.947991209753418</v>
      </c>
      <c r="R100">
        <f t="shared" si="14"/>
        <v>3.6992248886191445E-2</v>
      </c>
      <c r="S100">
        <f t="shared" si="15"/>
        <v>3.6213954836714579E-2</v>
      </c>
    </row>
    <row r="101" spans="1:19" x14ac:dyDescent="0.25">
      <c r="A101" s="7">
        <f>'Plumbing - fitted rates'!A107</f>
        <v>39448</v>
      </c>
      <c r="B101">
        <f>'Plumbing - fitted rates'!G107</f>
        <v>1.5359758880766249E-2</v>
      </c>
      <c r="C101">
        <f>'Plumbing - fitted rates'!H107</f>
        <v>2.0598016272650212E-2</v>
      </c>
      <c r="D101">
        <f>'Plumbing - fitted rates'!I107</f>
        <v>0.9427993743041182</v>
      </c>
      <c r="E101">
        <f>'Plumbing - fitted rates'!J107</f>
        <v>1.1650508394419485</v>
      </c>
      <c r="F101">
        <f>'Plumbing - fitted rates'!K107</f>
        <v>3.8299614080224538E-2</v>
      </c>
      <c r="G101">
        <f>'Plumbing - fitted rates'!L107</f>
        <v>3.7279590431268599E-2</v>
      </c>
      <c r="H101">
        <f>'Plumbing - fitted rates'!V107</f>
        <v>1.6885262305984378E-2</v>
      </c>
      <c r="I101">
        <f>'Plumbing - fitted rates'!W107</f>
        <v>2.1185167700721385E-2</v>
      </c>
      <c r="J101">
        <f>'Plumbing - fitted rates'!X107</f>
        <v>0.9427993743041182</v>
      </c>
      <c r="K101">
        <f>'Plumbing - fitted rates'!Y107</f>
        <v>1.2678552777204981</v>
      </c>
      <c r="L101">
        <f>'Plumbing - fitted rates'!Z107</f>
        <v>3.9346237796813309E-2</v>
      </c>
      <c r="M101">
        <f>'Plumbing - fitted rates'!AA107</f>
        <v>3.8432743923903279E-2</v>
      </c>
      <c r="N101">
        <f t="shared" si="10"/>
        <v>1.4520111693198985E-2</v>
      </c>
      <c r="O101">
        <f t="shared" si="11"/>
        <v>2.3554953312316353E-2</v>
      </c>
      <c r="P101" t="e">
        <f t="shared" si="12"/>
        <v>#N/A</v>
      </c>
      <c r="Q101">
        <f t="shared" si="13"/>
        <v>0.94180993551786996</v>
      </c>
      <c r="R101">
        <f t="shared" si="14"/>
        <v>3.780327141437529E-2</v>
      </c>
      <c r="S101">
        <f t="shared" si="15"/>
        <v>3.6543828595573369E-2</v>
      </c>
    </row>
    <row r="102" spans="1:19" x14ac:dyDescent="0.25">
      <c r="A102" s="7">
        <f>'Plumbing - fitted rates'!A108</f>
        <v>39479</v>
      </c>
      <c r="B102">
        <f>'Plumbing - fitted rates'!G108</f>
        <v>1.5840335220641009E-2</v>
      </c>
      <c r="C102">
        <f>'Plumbing - fitted rates'!H108</f>
        <v>2.0617809321511683E-2</v>
      </c>
      <c r="D102">
        <f>'Plumbing - fitted rates'!I108</f>
        <v>0.94377279227132471</v>
      </c>
      <c r="E102">
        <f>'Plumbing - fitted rates'!J108</f>
        <v>1.2146220570012392</v>
      </c>
      <c r="F102">
        <f>'Plumbing - fitted rates'!K108</f>
        <v>3.5885120882687006E-2</v>
      </c>
      <c r="G102">
        <f>'Plumbing - fitted rates'!L108</f>
        <v>3.8656498458542916E-2</v>
      </c>
      <c r="H102">
        <f>'Plumbing - fitted rates'!V108</f>
        <v>1.6927804201722851E-2</v>
      </c>
      <c r="I102">
        <f>'Plumbing - fitted rates'!W108</f>
        <v>2.1058346615749634E-2</v>
      </c>
      <c r="J102">
        <f>'Plumbing - fitted rates'!X108</f>
        <v>0.94377279227132471</v>
      </c>
      <c r="K102">
        <f>'Plumbing - fitted rates'!Y108</f>
        <v>1.2799846999583502</v>
      </c>
      <c r="L102">
        <f>'Plumbing - fitted rates'!Z108</f>
        <v>3.936921761952792E-2</v>
      </c>
      <c r="M102">
        <f>'Plumbing - fitted rates'!AA108</f>
        <v>3.8467050917793184E-2</v>
      </c>
      <c r="N102">
        <f t="shared" si="10"/>
        <v>1.4936784374815474E-2</v>
      </c>
      <c r="O102">
        <f t="shared" si="11"/>
        <v>2.3719580620341914E-2</v>
      </c>
      <c r="P102" t="e">
        <f t="shared" si="12"/>
        <v>#N/A</v>
      </c>
      <c r="Q102">
        <f t="shared" si="13"/>
        <v>0.97257803789508723</v>
      </c>
      <c r="R102">
        <f t="shared" si="14"/>
        <v>3.539939406337634E-2</v>
      </c>
      <c r="S102">
        <f t="shared" si="15"/>
        <v>3.7859766003679865E-2</v>
      </c>
    </row>
    <row r="103" spans="1:19" x14ac:dyDescent="0.25">
      <c r="A103" s="7">
        <f>'Plumbing - fitted rates'!A109</f>
        <v>39508</v>
      </c>
      <c r="B103">
        <f>'Plumbing - fitted rates'!G109</f>
        <v>1.6141435245640001E-2</v>
      </c>
      <c r="C103">
        <f>'Plumbing - fitted rates'!H109</f>
        <v>1.9036011723397465E-2</v>
      </c>
      <c r="D103">
        <f>'Plumbing - fitted rates'!I109</f>
        <v>0.94343909984395102</v>
      </c>
      <c r="E103">
        <f>'Plumbing - fitted rates'!J109</f>
        <v>1.1947211155378485</v>
      </c>
      <c r="F103">
        <f>'Plumbing - fitted rates'!K109</f>
        <v>3.8815995001562013E-2</v>
      </c>
      <c r="G103">
        <f>'Plumbing - fitted rates'!L109</f>
        <v>3.7019681349578254E-2</v>
      </c>
      <c r="H103">
        <f>'Plumbing - fitted rates'!V109</f>
        <v>1.7010154225333193E-2</v>
      </c>
      <c r="I103">
        <f>'Plumbing - fitted rates'!W109</f>
        <v>2.0815897162011689E-2</v>
      </c>
      <c r="J103">
        <f>'Plumbing - fitted rates'!X109</f>
        <v>0.94343909984395102</v>
      </c>
      <c r="K103">
        <f>'Plumbing - fitted rates'!Y109</f>
        <v>1.3037064099807798</v>
      </c>
      <c r="L103">
        <f>'Plumbing - fitted rates'!Z109</f>
        <v>3.9413574843218876E-2</v>
      </c>
      <c r="M103">
        <f>'Plumbing - fitted rates'!AA109</f>
        <v>3.8533302534723847E-2</v>
      </c>
      <c r="N103">
        <f t="shared" si="10"/>
        <v>1.5147022395892752E-2</v>
      </c>
      <c r="O103">
        <f t="shared" si="11"/>
        <v>2.2154889434887724E-2</v>
      </c>
      <c r="P103" t="e">
        <f t="shared" si="12"/>
        <v>#N/A</v>
      </c>
      <c r="Q103">
        <f t="shared" si="13"/>
        <v>0.93923617671926363</v>
      </c>
      <c r="R103">
        <f t="shared" si="14"/>
        <v>3.8247503637414151E-2</v>
      </c>
      <c r="S103">
        <f t="shared" si="15"/>
        <v>3.6194347277411401E-2</v>
      </c>
    </row>
    <row r="104" spans="1:19" x14ac:dyDescent="0.25">
      <c r="A104" s="7">
        <f>'Plumbing - fitted rates'!A110</f>
        <v>39539</v>
      </c>
      <c r="B104">
        <f>'Plumbing - fitted rates'!G110</f>
        <v>1.6303873986457031E-2</v>
      </c>
      <c r="C104">
        <f>'Plumbing - fitted rates'!H110</f>
        <v>2.0982882385422418E-2</v>
      </c>
      <c r="D104">
        <f>'Plumbing - fitted rates'!I110</f>
        <v>0.94187367412577838</v>
      </c>
      <c r="E104">
        <f>'Plumbing - fitted rates'!J110</f>
        <v>1.2470826991374937</v>
      </c>
      <c r="F104">
        <f>'Plumbing - fitted rates'!K110</f>
        <v>3.6829864088771085E-2</v>
      </c>
      <c r="G104">
        <f>'Plumbing - fitted rates'!L110</f>
        <v>3.788882825290403E-2</v>
      </c>
      <c r="H104">
        <f>'Plumbing - fitted rates'!V110</f>
        <v>1.6998521204188637E-2</v>
      </c>
      <c r="I104">
        <f>'Plumbing - fitted rates'!W110</f>
        <v>2.0849905287146787E-2</v>
      </c>
      <c r="J104">
        <f>'Plumbing - fitted rates'!X110</f>
        <v>0.94187367412577838</v>
      </c>
      <c r="K104">
        <f>'Plumbing - fitted rates'!Y110</f>
        <v>1.3003359485837123</v>
      </c>
      <c r="L104">
        <f>'Plumbing - fitted rates'!Z110</f>
        <v>3.9407318820241781E-2</v>
      </c>
      <c r="M104">
        <f>'Plumbing - fitted rates'!AA110</f>
        <v>3.8523956199072243E-2</v>
      </c>
      <c r="N104">
        <f t="shared" si="10"/>
        <v>1.5309924155637727E-2</v>
      </c>
      <c r="O104">
        <f t="shared" si="11"/>
        <v>2.438090469871846E-2</v>
      </c>
      <c r="P104" t="e">
        <f t="shared" si="12"/>
        <v>#N/A</v>
      </c>
      <c r="Q104">
        <f t="shared" si="13"/>
        <v>0.98294169719630309</v>
      </c>
      <c r="R104">
        <f t="shared" si="14"/>
        <v>3.6296222417090983E-2</v>
      </c>
      <c r="S104">
        <f t="shared" si="15"/>
        <v>3.7053104323978348E-2</v>
      </c>
    </row>
    <row r="105" spans="1:19" x14ac:dyDescent="0.25">
      <c r="A105" s="7">
        <f>'Plumbing - fitted rates'!A111</f>
        <v>39569</v>
      </c>
      <c r="B105">
        <f>'Plumbing - fitted rates'!G111</f>
        <v>1.588987675159699E-2</v>
      </c>
      <c r="C105">
        <f>'Plumbing - fitted rates'!H111</f>
        <v>1.9425810863902916E-2</v>
      </c>
      <c r="D105">
        <f>'Plumbing - fitted rates'!I111</f>
        <v>0.94186899108470556</v>
      </c>
      <c r="E105">
        <f>'Plumbing - fitted rates'!J111</f>
        <v>1.1915543118799288</v>
      </c>
      <c r="F105">
        <f>'Plumbing - fitted rates'!K111</f>
        <v>3.9340274842125114E-2</v>
      </c>
      <c r="G105">
        <f>'Plumbing - fitted rates'!L111</f>
        <v>3.5678748187121571E-2</v>
      </c>
      <c r="H105">
        <f>'Plumbing - fitted rates'!V111</f>
        <v>1.7171693766693839E-2</v>
      </c>
      <c r="I105">
        <f>'Plumbing - fitted rates'!W111</f>
        <v>2.0351677393029888E-2</v>
      </c>
      <c r="J105">
        <f>'Plumbing - fitted rates'!X111</f>
        <v>0.94186899108470556</v>
      </c>
      <c r="K105">
        <f>'Plumbing - fitted rates'!Y111</f>
        <v>1.3511769792198181</v>
      </c>
      <c r="L105">
        <f>'Plumbing - fitted rates'!Z111</f>
        <v>3.9500110053610413E-2</v>
      </c>
      <c r="M105">
        <f>'Plumbing - fitted rates'!AA111</f>
        <v>3.866266424471506E-2</v>
      </c>
      <c r="N105">
        <f t="shared" si="10"/>
        <v>1.4770689351050826E-2</v>
      </c>
      <c r="O105">
        <f t="shared" si="11"/>
        <v>2.3124252520873839E-2</v>
      </c>
      <c r="P105" t="e">
        <f t="shared" si="12"/>
        <v>#N/A</v>
      </c>
      <c r="Q105">
        <f t="shared" si="13"/>
        <v>0.90383609002410281</v>
      </c>
      <c r="R105">
        <f t="shared" si="14"/>
        <v>3.8679182178556357E-2</v>
      </c>
      <c r="S105">
        <f t="shared" si="15"/>
        <v>3.4766593167905348E-2</v>
      </c>
    </row>
    <row r="106" spans="1:19" x14ac:dyDescent="0.25">
      <c r="A106" s="7">
        <f>'Plumbing - fitted rates'!A112</f>
        <v>39600</v>
      </c>
      <c r="B106">
        <f>'Plumbing - fitted rates'!G112</f>
        <v>1.6685124737701097E-2</v>
      </c>
      <c r="C106">
        <f>'Plumbing - fitted rates'!H112</f>
        <v>1.9366402424807649E-2</v>
      </c>
      <c r="D106">
        <f>'Plumbing - fitted rates'!I112</f>
        <v>0.9417447748699721</v>
      </c>
      <c r="E106">
        <f>'Plumbing - fitted rates'!J112</f>
        <v>1.2674264510999205</v>
      </c>
      <c r="F106">
        <f>'Plumbing - fitted rates'!K112</f>
        <v>3.8010938026489721E-2</v>
      </c>
      <c r="G106">
        <f>'Plumbing - fitted rates'!L112</f>
        <v>3.8062777014592673E-2</v>
      </c>
      <c r="H106">
        <f>'Plumbing - fitted rates'!V112</f>
        <v>1.7284410706794522E-2</v>
      </c>
      <c r="I106">
        <f>'Plumbing - fitted rates'!W112</f>
        <v>2.0036417063129013E-2</v>
      </c>
      <c r="J106">
        <f>'Plumbing - fitted rates'!X112</f>
        <v>0.9417447748699721</v>
      </c>
      <c r="K106">
        <f>'Plumbing - fitted rates'!Y112</f>
        <v>1.3850452077947182</v>
      </c>
      <c r="L106">
        <f>'Plumbing - fitted rates'!Z112</f>
        <v>3.95601218641101E-2</v>
      </c>
      <c r="M106">
        <f>'Plumbing - fitted rates'!AA112</f>
        <v>3.8752464011871435E-2</v>
      </c>
      <c r="N106">
        <f t="shared" si="10"/>
        <v>1.5408779875515529E-2</v>
      </c>
      <c r="O106">
        <f t="shared" si="11"/>
        <v>2.3416266171330889E-2</v>
      </c>
      <c r="P106" t="e">
        <f t="shared" si="12"/>
        <v>#N/A</v>
      </c>
      <c r="Q106">
        <f t="shared" si="13"/>
        <v>0.93787917117727071</v>
      </c>
      <c r="R106">
        <f t="shared" si="14"/>
        <v>3.7315491411672438E-2</v>
      </c>
      <c r="S106">
        <f t="shared" si="15"/>
        <v>3.7003725802582994E-2</v>
      </c>
    </row>
    <row r="107" spans="1:19" x14ac:dyDescent="0.25">
      <c r="A107" s="7">
        <f>'Plumbing - fitted rates'!A113</f>
        <v>39630</v>
      </c>
      <c r="B107">
        <f>'Plumbing - fitted rates'!G113</f>
        <v>1.6243669639078213E-2</v>
      </c>
      <c r="C107">
        <f>'Plumbing - fitted rates'!H113</f>
        <v>1.7907441731490534E-2</v>
      </c>
      <c r="D107">
        <f>'Plumbing - fitted rates'!I113</f>
        <v>0.94164777021919877</v>
      </c>
      <c r="E107">
        <f>'Plumbing - fitted rates'!J113</f>
        <v>1.1899101954569467</v>
      </c>
      <c r="F107">
        <f>'Plumbing - fitted rates'!K113</f>
        <v>3.8706290987324712E-2</v>
      </c>
      <c r="G107">
        <f>'Plumbing - fitted rates'!L113</f>
        <v>3.7643536639104178E-2</v>
      </c>
      <c r="H107">
        <f>'Plumbing - fitted rates'!V113</f>
        <v>1.7353305826866051E-2</v>
      </c>
      <c r="I107">
        <f>'Plumbing - fitted rates'!W113</f>
        <v>1.9847125843840407E-2</v>
      </c>
      <c r="J107">
        <f>'Plumbing - fitted rates'!X113</f>
        <v>0.94164777021919877</v>
      </c>
      <c r="K107">
        <f>'Plumbing - fitted rates'!Y113</f>
        <v>1.4060512953548143</v>
      </c>
      <c r="L107">
        <f>'Plumbing - fitted rates'!Z113</f>
        <v>3.9596654584572524E-2</v>
      </c>
      <c r="M107">
        <f>'Plumbing - fitted rates'!AA113</f>
        <v>3.8807165663408576E-2</v>
      </c>
      <c r="N107">
        <f t="shared" si="10"/>
        <v>1.494153781243497E-2</v>
      </c>
      <c r="O107">
        <f t="shared" si="11"/>
        <v>2.1858717651925635E-2</v>
      </c>
      <c r="P107" t="e">
        <f t="shared" si="12"/>
        <v>#N/A</v>
      </c>
      <c r="Q107">
        <f t="shared" si="13"/>
        <v>0.86736340374236187</v>
      </c>
      <c r="R107">
        <f t="shared" si="14"/>
        <v>3.7963064341996464E-2</v>
      </c>
      <c r="S107">
        <f t="shared" si="15"/>
        <v>3.6544565231537117E-2</v>
      </c>
    </row>
    <row r="108" spans="1:19" x14ac:dyDescent="0.25">
      <c r="A108" s="7">
        <f>'Plumbing - fitted rates'!A114</f>
        <v>39661</v>
      </c>
      <c r="B108">
        <f>'Plumbing - fitted rates'!G114</f>
        <v>1.7760521774736041E-2</v>
      </c>
      <c r="C108">
        <f>'Plumbing - fitted rates'!H114</f>
        <v>1.8001813342692522E-2</v>
      </c>
      <c r="D108">
        <f>'Plumbing - fitted rates'!I114</f>
        <v>0.94192677484228216</v>
      </c>
      <c r="E108">
        <f>'Plumbing - fitted rates'!J114</f>
        <v>1.2621332602138744</v>
      </c>
      <c r="F108">
        <f>'Plumbing - fitted rates'!K114</f>
        <v>3.8147332988089075E-2</v>
      </c>
      <c r="G108">
        <f>'Plumbing - fitted rates'!L114</f>
        <v>3.7072760227861212E-2</v>
      </c>
      <c r="H108">
        <f>'Plumbing - fitted rates'!V114</f>
        <v>1.7519830156656053E-2</v>
      </c>
      <c r="I108">
        <f>'Plumbing - fitted rates'!W114</f>
        <v>1.939994960703716E-2</v>
      </c>
      <c r="J108">
        <f>'Plumbing - fitted rates'!X114</f>
        <v>0.94192677484228216</v>
      </c>
      <c r="K108">
        <f>'Plumbing - fitted rates'!Y114</f>
        <v>1.4577918037753852</v>
      </c>
      <c r="L108">
        <f>'Plumbing - fitted rates'!Z114</f>
        <v>3.9684498955949665E-2</v>
      </c>
      <c r="M108">
        <f>'Plumbing - fitted rates'!AA114</f>
        <v>3.8938807060338504E-2</v>
      </c>
      <c r="N108">
        <f t="shared" si="10"/>
        <v>1.6181515717600695E-2</v>
      </c>
      <c r="O108">
        <f t="shared" si="11"/>
        <v>2.2480419413066739E-2</v>
      </c>
      <c r="P108" t="e">
        <f t="shared" si="12"/>
        <v>#N/A</v>
      </c>
      <c r="Q108">
        <f t="shared" si="13"/>
        <v>0.88735577648513719</v>
      </c>
      <c r="R108">
        <f t="shared" si="14"/>
        <v>3.7332018964010678E-2</v>
      </c>
      <c r="S108">
        <f t="shared" si="15"/>
        <v>3.5868778337882816E-2</v>
      </c>
    </row>
    <row r="109" spans="1:19" x14ac:dyDescent="0.25">
      <c r="A109" s="7">
        <f>'Plumbing - fitted rates'!A115</f>
        <v>39692</v>
      </c>
      <c r="B109">
        <f>'Plumbing - fitted rates'!G115</f>
        <v>1.7112636798403896E-2</v>
      </c>
      <c r="C109">
        <f>'Plumbing - fitted rates'!H115</f>
        <v>1.7992841005780007E-2</v>
      </c>
      <c r="D109">
        <f>'Plumbing - fitted rates'!I115</f>
        <v>0.93983827270283127</v>
      </c>
      <c r="E109">
        <f>'Plumbing - fitted rates'!J115</f>
        <v>1.365846057961982</v>
      </c>
      <c r="F109">
        <f>'Plumbing - fitted rates'!K115</f>
        <v>3.8604296263724892E-2</v>
      </c>
      <c r="G109">
        <f>'Plumbing - fitted rates'!L115</f>
        <v>3.9160405054123611E-2</v>
      </c>
      <c r="H109">
        <f>'Plumbing - fitted rates'!V115</f>
        <v>1.7764951813973039E-2</v>
      </c>
      <c r="I109">
        <f>'Plumbing - fitted rates'!W115</f>
        <v>1.8767315337661943E-2</v>
      </c>
      <c r="J109">
        <f>'Plumbing - fitted rates'!X115</f>
        <v>0.93983827270283127</v>
      </c>
      <c r="K109">
        <f>'Plumbing - fitted rates'!Y115</f>
        <v>1.5364840165437557</v>
      </c>
      <c r="L109">
        <f>'Plumbing - fitted rates'!Z115</f>
        <v>3.9812645397038091E-2</v>
      </c>
      <c r="M109">
        <f>'Plumbing - fitted rates'!AA115</f>
        <v>3.9131120277365282E-2</v>
      </c>
      <c r="N109">
        <f t="shared" si="10"/>
        <v>1.5376102649564504E-2</v>
      </c>
      <c r="O109">
        <f t="shared" si="11"/>
        <v>2.3226637830511581E-2</v>
      </c>
      <c r="P109" t="e">
        <f t="shared" si="12"/>
        <v>#N/A</v>
      </c>
      <c r="Q109">
        <f t="shared" si="13"/>
        <v>0.91109104935840945</v>
      </c>
      <c r="R109">
        <f t="shared" si="14"/>
        <v>3.7657614305184828E-2</v>
      </c>
      <c r="S109">
        <f t="shared" si="15"/>
        <v>3.7702417555073565E-2</v>
      </c>
    </row>
    <row r="110" spans="1:19" x14ac:dyDescent="0.25">
      <c r="A110" s="7">
        <f>'Plumbing - fitted rates'!A116</f>
        <v>39722</v>
      </c>
      <c r="B110">
        <f>'Plumbing - fitted rates'!G116</f>
        <v>1.8565549936323551E-2</v>
      </c>
      <c r="C110">
        <f>'Plumbing - fitted rates'!H116</f>
        <v>1.7696900097907142E-2</v>
      </c>
      <c r="D110">
        <f>'Plumbing - fitted rates'!I116</f>
        <v>0.93819409912149843</v>
      </c>
      <c r="E110">
        <f>'Plumbing - fitted rates'!J116</f>
        <v>1.3192432751995271</v>
      </c>
      <c r="F110">
        <f>'Plumbing - fitted rates'!K116</f>
        <v>3.9072204968944098E-2</v>
      </c>
      <c r="G110">
        <f>'Plumbing - fitted rates'!L116</f>
        <v>3.7034161490683233E-2</v>
      </c>
      <c r="H110">
        <f>'Plumbing - fitted rates'!V116</f>
        <v>1.776950414496839E-2</v>
      </c>
      <c r="I110">
        <f>'Plumbing - fitted rates'!W116</f>
        <v>1.8755844799990005E-2</v>
      </c>
      <c r="J110">
        <f>'Plumbing - fitted rates'!X116</f>
        <v>0.93819409912149843</v>
      </c>
      <c r="K110">
        <f>'Plumbing - fitted rates'!Y116</f>
        <v>1.5379743775803201</v>
      </c>
      <c r="L110">
        <f>'Plumbing - fitted rates'!Z116</f>
        <v>3.9815012418900141E-2</v>
      </c>
      <c r="M110">
        <f>'Plumbing - fitted rates'!AA116</f>
        <v>3.9134675617640127E-2</v>
      </c>
      <c r="N110">
        <f t="shared" si="10"/>
        <v>1.6677305318854876E-2</v>
      </c>
      <c r="O110">
        <f t="shared" si="11"/>
        <v>2.2858584097291433E-2</v>
      </c>
      <c r="P110" t="e">
        <f t="shared" si="12"/>
        <v>#N/A</v>
      </c>
      <c r="Q110">
        <f t="shared" si="13"/>
        <v>0.87915178491932411</v>
      </c>
      <c r="R110">
        <f t="shared" si="14"/>
        <v>3.8111782722225179E-2</v>
      </c>
      <c r="S110">
        <f t="shared" si="15"/>
        <v>3.5652097270092893E-2</v>
      </c>
    </row>
    <row r="111" spans="1:19" x14ac:dyDescent="0.25">
      <c r="A111" s="7">
        <f>'Plumbing - fitted rates'!A117</f>
        <v>39753</v>
      </c>
      <c r="B111">
        <f>'Plumbing - fitted rates'!G117</f>
        <v>1.9172097156398105E-2</v>
      </c>
      <c r="C111">
        <f>'Plumbing - fitted rates'!H117</f>
        <v>1.5602784360189574E-2</v>
      </c>
      <c r="D111">
        <f>'Plumbing - fitted rates'!I117</f>
        <v>0.93727008981246274</v>
      </c>
      <c r="E111">
        <f>'Plumbing - fitted rates'!J117</f>
        <v>1.2553191489361701</v>
      </c>
      <c r="F111">
        <f>'Plumbing - fitted rates'!K117</f>
        <v>3.7100887812752219E-2</v>
      </c>
      <c r="G111">
        <f>'Plumbing - fitted rates'!L117</f>
        <v>3.8734463276836155E-2</v>
      </c>
      <c r="H111">
        <f>'Plumbing - fitted rates'!V117</f>
        <v>1.798456795746466E-2</v>
      </c>
      <c r="I111">
        <f>'Plumbing - fitted rates'!W117</f>
        <v>1.8225088291431955E-2</v>
      </c>
      <c r="J111">
        <f>'Plumbing - fitted rates'!X117</f>
        <v>0.93727008981246274</v>
      </c>
      <c r="K111">
        <f>'Plumbing - fitted rates'!Y117</f>
        <v>1.6096031072107608</v>
      </c>
      <c r="L111">
        <f>'Plumbing - fitted rates'!Z117</f>
        <v>3.9926309655365158E-2</v>
      </c>
      <c r="M111">
        <f>'Plumbing - fitted rates'!AA117</f>
        <v>3.9301973499913982E-2</v>
      </c>
      <c r="N111">
        <f t="shared" si="10"/>
        <v>1.7016215714979261E-2</v>
      </c>
      <c r="O111">
        <f t="shared" si="11"/>
        <v>2.0740595540502366E-2</v>
      </c>
      <c r="P111" t="e">
        <f t="shared" si="12"/>
        <v>#N/A</v>
      </c>
      <c r="Q111">
        <f t="shared" si="13"/>
        <v>0.79932505334050785</v>
      </c>
      <c r="R111">
        <f t="shared" si="14"/>
        <v>3.6088042906329644E-2</v>
      </c>
      <c r="S111">
        <f t="shared" si="15"/>
        <v>3.7130217152062807E-2</v>
      </c>
    </row>
    <row r="112" spans="1:19" x14ac:dyDescent="0.25">
      <c r="A112" s="7">
        <f>'Plumbing - fitted rates'!A118</f>
        <v>39783</v>
      </c>
      <c r="B112">
        <f>'Plumbing - fitted rates'!G118</f>
        <v>2.0137074989395664E-2</v>
      </c>
      <c r="C112">
        <f>'Plumbing - fitted rates'!H118</f>
        <v>1.5404192619382492E-2</v>
      </c>
      <c r="D112">
        <f>'Plumbing - fitted rates'!I118</f>
        <v>0.93756279303415946</v>
      </c>
      <c r="E112">
        <f>'Plumbing - fitted rates'!J118</f>
        <v>1.3979250334672022</v>
      </c>
      <c r="F112">
        <f>'Plumbing - fitted rates'!K118</f>
        <v>3.9315233278576139E-2</v>
      </c>
      <c r="G112">
        <f>'Plumbing - fitted rates'!L118</f>
        <v>3.9282896353688347E-2</v>
      </c>
      <c r="H112">
        <f>'Plumbing - fitted rates'!V118</f>
        <v>1.821233363789353E-2</v>
      </c>
      <c r="I112">
        <f>'Plumbing - fitted rates'!W118</f>
        <v>1.768592799915536E-2</v>
      </c>
      <c r="J112">
        <f>'Plumbing - fitted rates'!X118</f>
        <v>0.93756279303415946</v>
      </c>
      <c r="K112">
        <f>'Plumbing - fitted rates'!Y118</f>
        <v>1.6881071077696195</v>
      </c>
      <c r="L112">
        <f>'Plumbing - fitted rates'!Z118</f>
        <v>4.0043071301813608E-2</v>
      </c>
      <c r="M112">
        <f>'Plumbing - fitted rates'!AA118</f>
        <v>3.9477750220033782E-2</v>
      </c>
      <c r="N112">
        <f t="shared" si="10"/>
        <v>1.7649164875915727E-2</v>
      </c>
      <c r="O112">
        <f t="shared" si="11"/>
        <v>2.1100844887075133E-2</v>
      </c>
      <c r="P112" t="e">
        <f t="shared" si="12"/>
        <v>#N/A</v>
      </c>
      <c r="Q112">
        <f t="shared" si="13"/>
        <v>0.84873469728841</v>
      </c>
      <c r="R112">
        <f t="shared" si="14"/>
        <v>3.8130427580504403E-2</v>
      </c>
      <c r="S112">
        <f t="shared" si="15"/>
        <v>3.7488271048681306E-2</v>
      </c>
    </row>
    <row r="113" spans="1:19" x14ac:dyDescent="0.25">
      <c r="A113" s="7">
        <f>'Plumbing - fitted rates'!A119</f>
        <v>39814</v>
      </c>
      <c r="B113">
        <f>'Plumbing - fitted rates'!G119</f>
        <v>2.2109747605962817E-2</v>
      </c>
      <c r="C113">
        <f>'Plumbing - fitted rates'!H119</f>
        <v>1.4884584571843577E-2</v>
      </c>
      <c r="D113">
        <f>'Plumbing - fitted rates'!I119</f>
        <v>0.93933341304057338</v>
      </c>
      <c r="E113">
        <f>'Plumbing - fitted rates'!J119</f>
        <v>1.4690358902181562</v>
      </c>
      <c r="F113">
        <f>'Plumbing - fitted rates'!K119</f>
        <v>3.9954212394989232E-2</v>
      </c>
      <c r="G113">
        <f>'Plumbing - fitted rates'!L119</f>
        <v>4.248287815193983E-2</v>
      </c>
      <c r="H113">
        <f>'Plumbing - fitted rates'!V119</f>
        <v>1.8431373520222286E-2</v>
      </c>
      <c r="I113">
        <f>'Plumbing - fitted rates'!W119</f>
        <v>1.7188526423678258E-2</v>
      </c>
      <c r="J113">
        <f>'Plumbing - fitted rates'!X119</f>
        <v>0.93933341304057338</v>
      </c>
      <c r="K113">
        <f>'Plumbing - fitted rates'!Y119</f>
        <v>1.7662263294538332</v>
      </c>
      <c r="L113">
        <f>'Plumbing - fitted rates'!Z119</f>
        <v>4.015430670207995E-2</v>
      </c>
      <c r="M113">
        <f>'Plumbing - fitted rates'!AA119</f>
        <v>3.9645459547112516E-2</v>
      </c>
      <c r="N113">
        <f t="shared" si="10"/>
        <v>1.9147825241557424E-2</v>
      </c>
      <c r="O113">
        <f t="shared" si="11"/>
        <v>2.0979098834235314E-2</v>
      </c>
      <c r="P113" t="e">
        <f t="shared" si="12"/>
        <v>#N/A</v>
      </c>
      <c r="Q113">
        <f t="shared" si="13"/>
        <v>0.85246022627777995</v>
      </c>
      <c r="R113">
        <f t="shared" si="14"/>
        <v>3.8642804783994074E-2</v>
      </c>
      <c r="S113">
        <f t="shared" si="15"/>
        <v>4.0370560640696093E-2</v>
      </c>
    </row>
    <row r="114" spans="1:19" x14ac:dyDescent="0.25">
      <c r="A114" s="7">
        <f>'Plumbing - fitted rates'!A120</f>
        <v>39845</v>
      </c>
      <c r="B114">
        <f>'Plumbing - fitted rates'!G120</f>
        <v>2.114621679200825E-2</v>
      </c>
      <c r="C114">
        <f>'Plumbing - fitted rates'!H120</f>
        <v>1.4461332309522196E-2</v>
      </c>
      <c r="D114">
        <f>'Plumbing - fitted rates'!I120</f>
        <v>0.93771706903854302</v>
      </c>
      <c r="E114">
        <f>'Plumbing - fitted rates'!J120</f>
        <v>1.4327129563350036</v>
      </c>
      <c r="F114">
        <f>'Plumbing - fitted rates'!K120</f>
        <v>4.0217588630410542E-2</v>
      </c>
      <c r="G114">
        <f>'Plumbing - fitted rates'!L120</f>
        <v>3.8376254570917298E-2</v>
      </c>
      <c r="H114">
        <f>'Plumbing - fitted rates'!V120</f>
        <v>1.8581739126710982E-2</v>
      </c>
      <c r="I114">
        <f>'Plumbing - fitted rates'!W120</f>
        <v>1.6858490681866584E-2</v>
      </c>
      <c r="J114">
        <f>'Plumbing - fitted rates'!X120</f>
        <v>0.93771706903854302</v>
      </c>
      <c r="K114">
        <f>'Plumbing - fitted rates'!Y120</f>
        <v>1.8213709959055531</v>
      </c>
      <c r="L114">
        <f>'Plumbing - fitted rates'!Z120</f>
        <v>4.0230080845135116E-2</v>
      </c>
      <c r="M114">
        <f>'Plumbing - fitted rates'!AA120</f>
        <v>3.9759844660641731E-2</v>
      </c>
      <c r="N114">
        <f t="shared" si="10"/>
        <v>1.8165179438823703E-2</v>
      </c>
      <c r="O114">
        <f t="shared" si="11"/>
        <v>2.0781570880024847E-2</v>
      </c>
      <c r="P114" t="e">
        <f t="shared" si="12"/>
        <v>#N/A</v>
      </c>
      <c r="Q114">
        <f t="shared" si="13"/>
        <v>0.80621123360987135</v>
      </c>
      <c r="R114">
        <f t="shared" si="14"/>
        <v>3.882427201453334E-2</v>
      </c>
      <c r="S114">
        <f t="shared" si="15"/>
        <v>3.6363209871641163E-2</v>
      </c>
    </row>
    <row r="115" spans="1:19" x14ac:dyDescent="0.25">
      <c r="A115" s="7">
        <f>'Plumbing - fitted rates'!A121</f>
        <v>39873</v>
      </c>
      <c r="B115">
        <f>'Plumbing - fitted rates'!G121</f>
        <v>2.109241279025735E-2</v>
      </c>
      <c r="C115">
        <f>'Plumbing - fitted rates'!H121</f>
        <v>1.3927808661143005E-2</v>
      </c>
      <c r="D115">
        <f>'Plumbing - fitted rates'!I121</f>
        <v>0.93807636017448881</v>
      </c>
      <c r="E115">
        <f>'Plumbing - fitted rates'!J121</f>
        <v>1.4725868725868725</v>
      </c>
      <c r="F115">
        <f>'Plumbing - fitted rates'!K121</f>
        <v>3.8325135904737254E-2</v>
      </c>
      <c r="G115">
        <f>'Plumbing - fitted rates'!L121</f>
        <v>4.076494952109759E-2</v>
      </c>
      <c r="H115">
        <f>'Plumbing - fitted rates'!V121</f>
        <v>1.8807872910978733E-2</v>
      </c>
      <c r="I115">
        <f>'Plumbing - fitted rates'!W121</f>
        <v>1.6378849876597025E-2</v>
      </c>
      <c r="J115">
        <f>'Plumbing - fitted rates'!X121</f>
        <v>0.93807636017448881</v>
      </c>
      <c r="K115">
        <f>'Plumbing - fitted rates'!Y121</f>
        <v>1.9066739065392029</v>
      </c>
      <c r="L115">
        <f>'Plumbing - fitted rates'!Z121</f>
        <v>4.0343155292376802E-2</v>
      </c>
      <c r="M115">
        <f>'Plumbing - fitted rates'!AA121</f>
        <v>3.9930748249562976E-2</v>
      </c>
      <c r="N115">
        <f t="shared" si="10"/>
        <v>1.7901109585749694E-2</v>
      </c>
      <c r="O115">
        <f t="shared" si="11"/>
        <v>2.0600992623212779E-2</v>
      </c>
      <c r="P115" t="e">
        <f t="shared" si="12"/>
        <v>#N/A</v>
      </c>
      <c r="Q115">
        <f t="shared" si="13"/>
        <v>0.7915759209062565</v>
      </c>
      <c r="R115">
        <f t="shared" si="14"/>
        <v>3.6893685429819238E-2</v>
      </c>
      <c r="S115">
        <f t="shared" si="15"/>
        <v>3.8461282836338741E-2</v>
      </c>
    </row>
    <row r="116" spans="1:19" x14ac:dyDescent="0.25">
      <c r="A116" s="7">
        <f>'Plumbing - fitted rates'!A122</f>
        <v>39904</v>
      </c>
      <c r="B116">
        <f>'Plumbing - fitted rates'!G122</f>
        <v>2.2277039270324182E-2</v>
      </c>
      <c r="C116">
        <f>'Plumbing - fitted rates'!H122</f>
        <v>1.3315974601434379E-2</v>
      </c>
      <c r="D116">
        <f>'Plumbing - fitted rates'!I122</f>
        <v>0.93382342485816261</v>
      </c>
      <c r="E116">
        <f>'Plumbing - fitted rates'!J122</f>
        <v>1.6846652267818574</v>
      </c>
      <c r="F116">
        <f>'Plumbing - fitted rates'!K122</f>
        <v>4.1798849120621762E-2</v>
      </c>
      <c r="G116">
        <f>'Plumbing - fitted rates'!L122</f>
        <v>3.9807192022991635E-2</v>
      </c>
      <c r="H116">
        <f>'Plumbing - fitted rates'!V122</f>
        <v>1.9082073582282873E-2</v>
      </c>
      <c r="I116">
        <f>'Plumbing - fitted rates'!W122</f>
        <v>1.5822833312509287E-2</v>
      </c>
      <c r="J116">
        <f>'Plumbing - fitted rates'!X122</f>
        <v>0.93382342485816261</v>
      </c>
      <c r="K116">
        <f>'Plumbing - fitted rates'!Y122</f>
        <v>2.0140095812712033</v>
      </c>
      <c r="L116">
        <f>'Plumbing - fitted rates'!Z122</f>
        <v>4.0478872714928907E-2</v>
      </c>
      <c r="M116">
        <f>'Plumbing - fitted rates'!AA122</f>
        <v>4.0136209288412078E-2</v>
      </c>
      <c r="N116">
        <f t="shared" si="10"/>
        <v>1.863482311953224E-2</v>
      </c>
      <c r="O116">
        <f t="shared" si="11"/>
        <v>2.0388133197481517E-2</v>
      </c>
      <c r="P116" t="e">
        <f t="shared" si="12"/>
        <v>#N/A</v>
      </c>
      <c r="Q116">
        <f t="shared" si="13"/>
        <v>0.8573144676475094</v>
      </c>
      <c r="R116">
        <f t="shared" si="14"/>
        <v>4.0102746186294704E-2</v>
      </c>
      <c r="S116">
        <f t="shared" si="15"/>
        <v>3.7365387993464776E-2</v>
      </c>
    </row>
    <row r="117" spans="1:19" x14ac:dyDescent="0.25">
      <c r="A117" s="7">
        <f>'Plumbing - fitted rates'!A123</f>
        <v>39934</v>
      </c>
      <c r="B117">
        <f>'Plumbing - fitted rates'!G123</f>
        <v>1.9139596136962249E-2</v>
      </c>
      <c r="C117">
        <f>'Plumbing - fitted rates'!H123</f>
        <v>1.332213612245677E-2</v>
      </c>
      <c r="D117">
        <f>'Plumbing - fitted rates'!I123</f>
        <v>0.93364648523814275</v>
      </c>
      <c r="E117">
        <f>'Plumbing - fitted rates'!J123</f>
        <v>1.5823993358239934</v>
      </c>
      <c r="F117">
        <f>'Plumbing - fitted rates'!K123</f>
        <v>4.1327290385237941E-2</v>
      </c>
      <c r="G117">
        <f>'Plumbing - fitted rates'!L123</f>
        <v>3.9067659436710908E-2</v>
      </c>
      <c r="H117">
        <f>'Plumbing - fitted rates'!V123</f>
        <v>1.9094654209391528E-2</v>
      </c>
      <c r="I117">
        <f>'Plumbing - fitted rates'!W123</f>
        <v>1.5797968990660844E-2</v>
      </c>
      <c r="J117">
        <f>'Plumbing - fitted rates'!X123</f>
        <v>0.93364648523814275</v>
      </c>
      <c r="K117">
        <f>'Plumbing - fitted rates'!Y123</f>
        <v>2.0190385104370807</v>
      </c>
      <c r="L117">
        <f>'Plumbing - fitted rates'!Z123</f>
        <v>4.048506355211088E-2</v>
      </c>
      <c r="M117">
        <f>'Plumbing - fitted rates'!AA123</f>
        <v>4.0145590214290067E-2</v>
      </c>
      <c r="N117">
        <f t="shared" si="10"/>
        <v>1.5999792195166757E-2</v>
      </c>
      <c r="O117">
        <f t="shared" si="11"/>
        <v>2.0429670722686494E-2</v>
      </c>
      <c r="P117" t="e">
        <f t="shared" si="12"/>
        <v>#N/A</v>
      </c>
      <c r="Q117">
        <f t="shared" si="13"/>
        <v>0.80326632894643135</v>
      </c>
      <c r="R117">
        <f t="shared" si="14"/>
        <v>3.9644259048424342E-2</v>
      </c>
      <c r="S117">
        <f t="shared" si="15"/>
        <v>3.6662649849162975E-2</v>
      </c>
    </row>
    <row r="118" spans="1:19" x14ac:dyDescent="0.25">
      <c r="A118" s="7">
        <f>'Plumbing - fitted rates'!A124</f>
        <v>39965</v>
      </c>
      <c r="B118">
        <f>'Plumbing - fitted rates'!G124</f>
        <v>1.8604936284989618E-2</v>
      </c>
      <c r="C118">
        <f>'Plumbing - fitted rates'!H124</f>
        <v>1.3409653417929089E-2</v>
      </c>
      <c r="D118">
        <f>'Plumbing - fitted rates'!I124</f>
        <v>0.93214431119333152</v>
      </c>
      <c r="E118">
        <f>'Plumbing - fitted rates'!J124</f>
        <v>1.5386867419489754</v>
      </c>
      <c r="F118">
        <f>'Plumbing - fitted rates'!K124</f>
        <v>3.9709558847279378E-2</v>
      </c>
      <c r="G118">
        <f>'Plumbing - fitted rates'!L124</f>
        <v>4.0155298160840833E-2</v>
      </c>
      <c r="H118">
        <f>'Plumbing - fitted rates'!V124</f>
        <v>1.9134968839527169E-2</v>
      </c>
      <c r="I118">
        <f>'Plumbing - fitted rates'!W124</f>
        <v>1.5718663740740321E-2</v>
      </c>
      <c r="J118">
        <f>'Plumbing - fitted rates'!X124</f>
        <v>0.93214431119333152</v>
      </c>
      <c r="K118">
        <f>'Plumbing - fitted rates'!Y124</f>
        <v>2.0352159677858359</v>
      </c>
      <c r="L118">
        <f>'Plumbing - fitted rates'!Z124</f>
        <v>4.0504881016314491E-2</v>
      </c>
      <c r="M118">
        <f>'Plumbing - fitted rates'!AA124</f>
        <v>4.0175624553142712E-2</v>
      </c>
      <c r="N118">
        <f t="shared" si="10"/>
        <v>1.5520074380926275E-2</v>
      </c>
      <c r="O118">
        <f t="shared" si="11"/>
        <v>2.0667630424206062E-2</v>
      </c>
      <c r="P118" t="e">
        <f t="shared" si="12"/>
        <v>#N/A</v>
      </c>
      <c r="Q118">
        <f t="shared" si="13"/>
        <v>0.77486810292812447</v>
      </c>
      <c r="R118">
        <f t="shared" si="14"/>
        <v>3.8073771608817308E-2</v>
      </c>
      <c r="S118">
        <f t="shared" si="15"/>
        <v>3.7655162247491575E-2</v>
      </c>
    </row>
    <row r="119" spans="1:19" x14ac:dyDescent="0.25">
      <c r="A119" s="7">
        <f>'Plumbing - fitted rates'!A125</f>
        <v>39995</v>
      </c>
      <c r="B119">
        <f>'Plumbing - fitted rates'!G125</f>
        <v>1.9337143910758733E-2</v>
      </c>
      <c r="C119">
        <f>'Plumbing - fitted rates'!H125</f>
        <v>1.2983620663163394E-2</v>
      </c>
      <c r="D119">
        <f>'Plumbing - fitted rates'!I125</f>
        <v>0.93046729239193371</v>
      </c>
      <c r="E119">
        <f>'Plumbing - fitted rates'!J125</f>
        <v>1.7470265324794145</v>
      </c>
      <c r="F119">
        <f>'Plumbing - fitted rates'!K125</f>
        <v>3.999870742583856E-2</v>
      </c>
      <c r="G119">
        <f>'Plumbing - fitted rates'!L125</f>
        <v>4.1246041491630581E-2</v>
      </c>
      <c r="H119">
        <f>'Plumbing - fitted rates'!V125</f>
        <v>1.9304958506692008E-2</v>
      </c>
      <c r="I119">
        <f>'Plumbing - fitted rates'!W125</f>
        <v>1.5390406789208538E-2</v>
      </c>
      <c r="J119">
        <f>'Plumbing - fitted rates'!X125</f>
        <v>0.93046729239193371</v>
      </c>
      <c r="K119">
        <f>'Plumbing - fitted rates'!Y125</f>
        <v>2.1044802723057439</v>
      </c>
      <c r="L119">
        <f>'Plumbing - fitted rates'!Z125</f>
        <v>4.0588091880146095E-2</v>
      </c>
      <c r="M119">
        <f>'Plumbing - fitted rates'!AA125</f>
        <v>4.0301819399228826E-2</v>
      </c>
      <c r="N119">
        <f t="shared" si="10"/>
        <v>1.5988835245452648E-2</v>
      </c>
      <c r="O119">
        <f t="shared" si="11"/>
        <v>2.0437815604214222E-2</v>
      </c>
      <c r="P119" t="e">
        <f t="shared" si="12"/>
        <v>#N/A</v>
      </c>
      <c r="Q119">
        <f t="shared" si="13"/>
        <v>0.85082984439550047</v>
      </c>
      <c r="R119">
        <f t="shared" si="14"/>
        <v>3.8272384508191135E-2</v>
      </c>
      <c r="S119">
        <f t="shared" si="15"/>
        <v>3.8556883825074079E-2</v>
      </c>
    </row>
    <row r="120" spans="1:19" x14ac:dyDescent="0.25">
      <c r="A120" s="7">
        <f>'Plumbing - fitted rates'!A126</f>
        <v>40026</v>
      </c>
      <c r="B120">
        <f>'Plumbing - fitted rates'!G126</f>
        <v>1.8471058160744385E-2</v>
      </c>
      <c r="C120">
        <f>'Plumbing - fitted rates'!H126</f>
        <v>1.299900718062386E-2</v>
      </c>
      <c r="D120">
        <f>'Plumbing - fitted rates'!I126</f>
        <v>0.93169986662651116</v>
      </c>
      <c r="E120">
        <f>'Plumbing - fitted rates'!J126</f>
        <v>1.6701940035273368</v>
      </c>
      <c r="F120">
        <f>'Plumbing - fitted rates'!K126</f>
        <v>4.1802286830985462E-2</v>
      </c>
      <c r="G120">
        <f>'Plumbing - fitted rates'!L126</f>
        <v>4.3212952237975374E-2</v>
      </c>
      <c r="H120">
        <f>'Plumbing - fitted rates'!V126</f>
        <v>1.9258862713873219E-2</v>
      </c>
      <c r="I120">
        <f>'Plumbing - fitted rates'!W126</f>
        <v>1.5478451047037179E-2</v>
      </c>
      <c r="J120">
        <f>'Plumbing - fitted rates'!X126</f>
        <v>0.93169986662651116</v>
      </c>
      <c r="K120">
        <f>'Plumbing - fitted rates'!Y126</f>
        <v>2.0855292682808617</v>
      </c>
      <c r="L120">
        <f>'Plumbing - fitted rates'!Z126</f>
        <v>4.05655835238177E-2</v>
      </c>
      <c r="M120">
        <f>'Plumbing - fitted rates'!AA126</f>
        <v>4.0267670475042809E-2</v>
      </c>
      <c r="N120">
        <f t="shared" si="10"/>
        <v>1.5309270936112883E-2</v>
      </c>
      <c r="O120">
        <f t="shared" si="11"/>
        <v>2.034564407593098E-2</v>
      </c>
      <c r="P120" t="e">
        <f t="shared" si="12"/>
        <v>#N/A</v>
      </c>
      <c r="Q120">
        <f t="shared" si="13"/>
        <v>0.82080256393580697</v>
      </c>
      <c r="R120">
        <f t="shared" si="14"/>
        <v>4.0020315879346902E-2</v>
      </c>
      <c r="S120">
        <f t="shared" si="15"/>
        <v>4.0429813385147832E-2</v>
      </c>
    </row>
    <row r="121" spans="1:19" x14ac:dyDescent="0.25">
      <c r="A121" s="7">
        <f>'Plumbing - fitted rates'!A127</f>
        <v>40057</v>
      </c>
      <c r="B121">
        <f>'Plumbing - fitted rates'!G127</f>
        <v>1.8946459679035566E-2</v>
      </c>
      <c r="C121">
        <f>'Plumbing - fitted rates'!H127</f>
        <v>1.2371467772519155E-2</v>
      </c>
      <c r="D121">
        <f>'Plumbing - fitted rates'!I127</f>
        <v>0.93485137813006669</v>
      </c>
      <c r="E121">
        <f>'Plumbing - fitted rates'!J127</f>
        <v>1.5621230398069963</v>
      </c>
      <c r="F121">
        <f>'Plumbing - fitted rates'!K127</f>
        <v>3.8841620280069204E-2</v>
      </c>
      <c r="G121">
        <f>'Plumbing - fitted rates'!L127</f>
        <v>4.2289024682637913E-2</v>
      </c>
      <c r="H121">
        <f>'Plumbing - fitted rates'!V127</f>
        <v>1.9095106412621153E-2</v>
      </c>
      <c r="I121">
        <f>'Plumbing - fitted rates'!W127</f>
        <v>1.5797076289859664E-2</v>
      </c>
      <c r="J121">
        <f>'Plumbing - fitted rates'!X127</f>
        <v>0.93485137813006669</v>
      </c>
      <c r="K121">
        <f>'Plumbing - fitted rates'!Y127</f>
        <v>2.0192194441598299</v>
      </c>
      <c r="L121">
        <f>'Plumbing - fitted rates'!Z127</f>
        <v>4.0485286019778827E-2</v>
      </c>
      <c r="M121">
        <f>'Plumbing - fitted rates'!AA127</f>
        <v>4.0145927331864451E-2</v>
      </c>
      <c r="N121">
        <f t="shared" si="10"/>
        <v>1.5837964223183471E-2</v>
      </c>
      <c r="O121">
        <f t="shared" si="11"/>
        <v>1.8972880428073595E-2</v>
      </c>
      <c r="P121" t="e">
        <f t="shared" si="12"/>
        <v>#N/A</v>
      </c>
      <c r="Q121">
        <f t="shared" si="13"/>
        <v>0.79290250807242313</v>
      </c>
      <c r="R121">
        <f t="shared" si="14"/>
        <v>3.7259611757515756E-2</v>
      </c>
      <c r="S121">
        <f t="shared" si="15"/>
        <v>3.9685374228787575E-2</v>
      </c>
    </row>
    <row r="122" spans="1:19" x14ac:dyDescent="0.25">
      <c r="A122" s="7">
        <f>'Plumbing - fitted rates'!A128</f>
        <v>40087</v>
      </c>
      <c r="B122">
        <f>'Plumbing - fitted rates'!G128</f>
        <v>1.7601828119692429E-2</v>
      </c>
      <c r="C122">
        <f>'Plumbing - fitted rates'!H128</f>
        <v>1.2761325386777012E-2</v>
      </c>
      <c r="D122">
        <f>'Plumbing - fitted rates'!I128</f>
        <v>0.93591809307736218</v>
      </c>
      <c r="E122">
        <f>'Plumbing - fitted rates'!J128</f>
        <v>1.5533333333333332</v>
      </c>
      <c r="F122">
        <f>'Plumbing - fitted rates'!K128</f>
        <v>4.1602996352097382E-2</v>
      </c>
      <c r="G122">
        <f>'Plumbing - fitted rates'!L128</f>
        <v>4.1375408844700791E-2</v>
      </c>
      <c r="H122">
        <f>'Plumbing - fitted rates'!V128</f>
        <v>1.9220353883618424E-2</v>
      </c>
      <c r="I122">
        <f>'Plumbing - fitted rates'!W128</f>
        <v>1.55525529687775E-2</v>
      </c>
      <c r="J122">
        <f>'Plumbing - fitted rates'!X128</f>
        <v>0.93591809307736218</v>
      </c>
      <c r="K122">
        <f>'Plumbing - fitted rates'!Y128</f>
        <v>2.069793943091665</v>
      </c>
      <c r="L122">
        <f>'Plumbing - fitted rates'!Z128</f>
        <v>4.0546748104527804E-2</v>
      </c>
      <c r="M122">
        <f>'Plumbing - fitted rates'!AA128</f>
        <v>4.0239101697995869E-2</v>
      </c>
      <c r="N122">
        <f t="shared" si="10"/>
        <v>1.4618060898321896E-2</v>
      </c>
      <c r="O122">
        <f t="shared" si="11"/>
        <v>1.9878465222837847E-2</v>
      </c>
      <c r="P122" t="e">
        <f t="shared" si="12"/>
        <v>#N/A</v>
      </c>
      <c r="Q122">
        <f t="shared" si="13"/>
        <v>0.76917582075110458</v>
      </c>
      <c r="R122">
        <f t="shared" si="14"/>
        <v>3.9848023106474784E-2</v>
      </c>
      <c r="S122">
        <f t="shared" si="15"/>
        <v>3.8738100933109518E-2</v>
      </c>
    </row>
    <row r="123" spans="1:19" x14ac:dyDescent="0.25">
      <c r="A123" s="7">
        <f>'Plumbing - fitted rates'!A129</f>
        <v>40118</v>
      </c>
      <c r="B123">
        <f>'Plumbing - fitted rates'!G129</f>
        <v>1.6526372692872035E-2</v>
      </c>
      <c r="C123">
        <f>'Plumbing - fitted rates'!H129</f>
        <v>1.3638118773650475E-2</v>
      </c>
      <c r="D123">
        <f>'Plumbing - fitted rates'!I129</f>
        <v>0.9342241012358683</v>
      </c>
      <c r="E123">
        <f>'Plumbing - fitted rates'!J129</f>
        <v>1.6521739130434783</v>
      </c>
      <c r="F123">
        <f>'Plumbing - fitted rates'!K129</f>
        <v>4.0858914849631389E-2</v>
      </c>
      <c r="G123">
        <f>'Plumbing - fitted rates'!L129</f>
        <v>4.0780902601708469E-2</v>
      </c>
      <c r="H123">
        <f>'Plumbing - fitted rates'!V129</f>
        <v>1.9199911272599235E-2</v>
      </c>
      <c r="I123">
        <f>'Plumbing - fitted rates'!W129</f>
        <v>1.55920950442546E-2</v>
      </c>
      <c r="J123">
        <f>'Plumbing - fitted rates'!X129</f>
        <v>0.9342241012358683</v>
      </c>
      <c r="K123">
        <f>'Plumbing - fitted rates'!Y129</f>
        <v>2.0614763473301094</v>
      </c>
      <c r="L123">
        <f>'Plumbing - fitted rates'!Z129</f>
        <v>4.053673744663526E-2</v>
      </c>
      <c r="M123">
        <f>'Plumbing - fitted rates'!AA129</f>
        <v>4.0223920802562693E-2</v>
      </c>
      <c r="N123">
        <f t="shared" si="10"/>
        <v>1.373952413588036E-2</v>
      </c>
      <c r="O123">
        <f t="shared" si="11"/>
        <v>2.1190380349798501E-2</v>
      </c>
      <c r="P123" t="e">
        <f t="shared" si="12"/>
        <v>#N/A</v>
      </c>
      <c r="Q123">
        <f t="shared" si="13"/>
        <v>0.8214203874768089</v>
      </c>
      <c r="R123">
        <f t="shared" si="14"/>
        <v>3.9144994379482344E-2</v>
      </c>
      <c r="S123">
        <f t="shared" si="15"/>
        <v>3.8195899145490993E-2</v>
      </c>
    </row>
    <row r="124" spans="1:19" x14ac:dyDescent="0.25">
      <c r="A124" s="7">
        <f>'Plumbing - fitted rates'!A130</f>
        <v>40148</v>
      </c>
      <c r="B124">
        <f>'Plumbing - fitted rates'!G130</f>
        <v>1.7336972911946427E-2</v>
      </c>
      <c r="C124">
        <f>'Plumbing - fitted rates'!H130</f>
        <v>1.3060725802086314E-2</v>
      </c>
      <c r="D124">
        <f>'Plumbing - fitted rates'!I130</f>
        <v>0.9373115505044648</v>
      </c>
      <c r="E124">
        <f>'Plumbing - fitted rates'!J130</f>
        <v>1.5752467105263157</v>
      </c>
      <c r="F124">
        <f>'Plumbing - fitted rates'!K130</f>
        <v>3.9555624894366655E-2</v>
      </c>
      <c r="G124">
        <f>'Plumbing - fitted rates'!L130</f>
        <v>4.4379005941469374E-2</v>
      </c>
      <c r="H124">
        <f>'Plumbing - fitted rates'!V130</f>
        <v>1.9159146007638676E-2</v>
      </c>
      <c r="I124">
        <f>'Plumbing - fitted rates'!W130</f>
        <v>1.5671374190512205E-2</v>
      </c>
      <c r="J124">
        <f>'Plumbing - fitted rates'!X130</f>
        <v>0.9373115505044648</v>
      </c>
      <c r="K124">
        <f>'Plumbing - fitted rates'!Y130</f>
        <v>2.044963408921554</v>
      </c>
      <c r="L124">
        <f>'Plumbing - fitted rates'!Z130</f>
        <v>4.0516750411717165E-2</v>
      </c>
      <c r="M124">
        <f>'Plumbing - fitted rates'!AA130</f>
        <v>4.0193616920856351E-2</v>
      </c>
      <c r="N124">
        <f t="shared" si="10"/>
        <v>1.4444100253241256E-2</v>
      </c>
      <c r="O124">
        <f t="shared" si="11"/>
        <v>2.0190589005070345E-2</v>
      </c>
      <c r="P124" t="e">
        <f t="shared" si="12"/>
        <v>#N/A</v>
      </c>
      <c r="Q124">
        <f t="shared" si="13"/>
        <v>0.78949814382809536</v>
      </c>
      <c r="R124">
        <f t="shared" si="14"/>
        <v>3.7915068292286719E-2</v>
      </c>
      <c r="S124">
        <f t="shared" si="15"/>
        <v>4.159726588942976E-2</v>
      </c>
    </row>
    <row r="125" spans="1:19" x14ac:dyDescent="0.25">
      <c r="A125" s="7">
        <f>'Plumbing - fitted rates'!A131</f>
        <v>40179</v>
      </c>
      <c r="B125">
        <f>'Plumbing - fitted rates'!G131</f>
        <v>1.6785402114805961E-2</v>
      </c>
      <c r="C125">
        <f>'Plumbing - fitted rates'!H131</f>
        <v>1.3149854191322643E-2</v>
      </c>
      <c r="D125">
        <f>'Plumbing - fitted rates'!I131</f>
        <v>0.93342238267148014</v>
      </c>
      <c r="E125">
        <f>'Plumbing - fitted rates'!J131</f>
        <v>1.4090909090909092</v>
      </c>
      <c r="F125">
        <f>'Plumbing - fitted rates'!K131</f>
        <v>4.4554908159799338E-2</v>
      </c>
      <c r="G125">
        <f>'Plumbing - fitted rates'!L131</f>
        <v>4.2196848953570405E-2</v>
      </c>
      <c r="H125">
        <f>'Plumbing - fitted rates'!V131</f>
        <v>1.8896903117755368E-2</v>
      </c>
      <c r="I125">
        <f>'Plumbing - fitted rates'!W131</f>
        <v>1.6195318305861899E-2</v>
      </c>
      <c r="J125">
        <f>'Plumbing - fitted rates'!X131</f>
        <v>0.93342238267148014</v>
      </c>
      <c r="K125">
        <f>'Plumbing - fitted rates'!Y131</f>
        <v>1.9410513087565933</v>
      </c>
      <c r="L125">
        <f>'Plumbing - fitted rates'!Z131</f>
        <v>4.0387387011043246E-2</v>
      </c>
      <c r="M125">
        <f>'Plumbing - fitted rates'!AA131</f>
        <v>3.99976701006046E-2</v>
      </c>
      <c r="N125">
        <f t="shared" si="10"/>
        <v>1.4178636998488646E-2</v>
      </c>
      <c r="O125">
        <f t="shared" si="11"/>
        <v>1.9670717721563105E-2</v>
      </c>
      <c r="P125" t="e">
        <f t="shared" si="12"/>
        <v>#N/A</v>
      </c>
      <c r="Q125">
        <f t="shared" si="13"/>
        <v>0.74402935559153871</v>
      </c>
      <c r="R125">
        <f t="shared" si="14"/>
        <v>4.2843801215552917E-2</v>
      </c>
      <c r="S125">
        <f t="shared" si="15"/>
        <v>3.9745652607971305E-2</v>
      </c>
    </row>
    <row r="126" spans="1:19" x14ac:dyDescent="0.25">
      <c r="A126" s="7">
        <f>'Plumbing - fitted rates'!A132</f>
        <v>40210</v>
      </c>
      <c r="B126">
        <f>'Plumbing - fitted rates'!G132</f>
        <v>1.641855714772059E-2</v>
      </c>
      <c r="C126">
        <f>'Plumbing - fitted rates'!H132</f>
        <v>1.3772399492432917E-2</v>
      </c>
      <c r="D126">
        <f>'Plumbing - fitted rates'!I132</f>
        <v>0.93205927955864853</v>
      </c>
      <c r="E126">
        <f>'Plumbing - fitted rates'!J132</f>
        <v>1.4908595877090627</v>
      </c>
      <c r="F126">
        <f>'Plumbing - fitted rates'!K132</f>
        <v>4.3068561709448498E-2</v>
      </c>
      <c r="G126">
        <f>'Plumbing - fitted rates'!L132</f>
        <v>4.1432881729259123E-2</v>
      </c>
      <c r="H126">
        <f>'Plumbing - fitted rates'!V132</f>
        <v>1.902467167491774E-2</v>
      </c>
      <c r="I126">
        <f>'Plumbing - fitted rates'!W132</f>
        <v>1.593698996393322E-2</v>
      </c>
      <c r="J126">
        <f>'Plumbing - fitted rates'!X132</f>
        <v>0.93205927955864853</v>
      </c>
      <c r="K126">
        <f>'Plumbing - fitted rates'!Y132</f>
        <v>1.9911808382578222</v>
      </c>
      <c r="L126">
        <f>'Plumbing - fitted rates'!Z132</f>
        <v>4.0450585800505624E-2</v>
      </c>
      <c r="M126">
        <f>'Plumbing - fitted rates'!AA132</f>
        <v>4.0093355995788955E-2</v>
      </c>
      <c r="N126">
        <f t="shared" si="10"/>
        <v>1.3775621101541949E-2</v>
      </c>
      <c r="O126">
        <f t="shared" si="11"/>
        <v>2.0935920939348318E-2</v>
      </c>
      <c r="P126" t="e">
        <f t="shared" si="12"/>
        <v>#N/A</v>
      </c>
      <c r="Q126">
        <f t="shared" si="13"/>
        <v>0.76738642395653356</v>
      </c>
      <c r="R126">
        <f t="shared" si="14"/>
        <v>4.1349832251639143E-2</v>
      </c>
      <c r="S126">
        <f t="shared" si="15"/>
        <v>3.8932925182734536E-2</v>
      </c>
    </row>
    <row r="127" spans="1:19" x14ac:dyDescent="0.25">
      <c r="A127" s="7">
        <f>'Plumbing - fitted rates'!A133</f>
        <v>40238</v>
      </c>
      <c r="B127">
        <f>'Plumbing - fitted rates'!G133</f>
        <v>1.6927676867568547E-2</v>
      </c>
      <c r="C127">
        <f>'Plumbing - fitted rates'!H133</f>
        <v>1.4022699002572759E-2</v>
      </c>
      <c r="D127">
        <f>'Plumbing - fitted rates'!I133</f>
        <v>0.93227260940966317</v>
      </c>
      <c r="E127">
        <f>'Plumbing - fitted rates'!J133</f>
        <v>1.590108654926939</v>
      </c>
      <c r="F127">
        <f>'Plumbing - fitted rates'!K133</f>
        <v>4.4676781345963673E-2</v>
      </c>
      <c r="G127">
        <f>'Plumbing - fitted rates'!L133</f>
        <v>4.2985218341747775E-2</v>
      </c>
      <c r="H127">
        <f>'Plumbing - fitted rates'!V133</f>
        <v>1.8960547226709125E-2</v>
      </c>
      <c r="I127">
        <f>'Plumbing - fitted rates'!W133</f>
        <v>1.6065902908302038E-2</v>
      </c>
      <c r="J127">
        <f>'Plumbing - fitted rates'!X133</f>
        <v>0.93227260940966317</v>
      </c>
      <c r="K127">
        <f>'Plumbing - fitted rates'!Y133</f>
        <v>1.9659042970451726</v>
      </c>
      <c r="L127">
        <f>'Plumbing - fitted rates'!Z133</f>
        <v>4.0418908490877883E-2</v>
      </c>
      <c r="M127">
        <f>'Plumbing - fitted rates'!AA133</f>
        <v>4.0045385203863519E-2</v>
      </c>
      <c r="N127">
        <f t="shared" si="10"/>
        <v>1.425082028410856E-2</v>
      </c>
      <c r="O127">
        <f t="shared" si="11"/>
        <v>2.1145367186744063E-2</v>
      </c>
      <c r="P127" t="e">
        <f t="shared" si="12"/>
        <v>#N/A</v>
      </c>
      <c r="Q127">
        <f t="shared" si="13"/>
        <v>0.82899612946368573</v>
      </c>
      <c r="R127">
        <f t="shared" si="14"/>
        <v>4.2927489953377911E-2</v>
      </c>
      <c r="S127">
        <f t="shared" si="15"/>
        <v>4.0439983206702883E-2</v>
      </c>
    </row>
    <row r="128" spans="1:19" x14ac:dyDescent="0.25">
      <c r="A128" s="7">
        <f>'Plumbing - fitted rates'!A134</f>
        <v>40269</v>
      </c>
      <c r="B128">
        <f>'Plumbing - fitted rates'!G134</f>
        <v>1.5438953667715466E-2</v>
      </c>
      <c r="C128">
        <f>'Plumbing - fitted rates'!H134</f>
        <v>1.4451847738910482E-2</v>
      </c>
      <c r="D128">
        <f>'Plumbing - fitted rates'!I134</f>
        <v>0.93084289262486897</v>
      </c>
      <c r="E128">
        <f>'Plumbing - fitted rates'!J134</f>
        <v>1.2942848121250394</v>
      </c>
      <c r="F128">
        <f>'Plumbing - fitted rates'!K134</f>
        <v>4.4425969707204284E-2</v>
      </c>
      <c r="G128">
        <f>'Plumbing - fitted rates'!L134</f>
        <v>4.0769270738614222E-2</v>
      </c>
      <c r="H128">
        <f>'Plumbing - fitted rates'!V134</f>
        <v>1.862708941160977E-2</v>
      </c>
      <c r="I128">
        <f>'Plumbing - fitted rates'!W134</f>
        <v>1.676071728364413E-2</v>
      </c>
      <c r="J128">
        <f>'Plumbing - fitted rates'!X134</f>
        <v>0.93084289262486897</v>
      </c>
      <c r="K128">
        <f>'Plumbing - fitted rates'!Y134</f>
        <v>1.8382484065970213</v>
      </c>
      <c r="L128">
        <f>'Plumbing - fitted rates'!Z134</f>
        <v>4.0252841886593525E-2</v>
      </c>
      <c r="M128">
        <f>'Plumbing - fitted rates'!AA134</f>
        <v>3.9794225907318549E-2</v>
      </c>
      <c r="N128">
        <f t="shared" si="10"/>
        <v>1.3230194693678018E-2</v>
      </c>
      <c r="O128">
        <f t="shared" si="11"/>
        <v>2.08890906144307E-2</v>
      </c>
      <c r="P128" t="e">
        <f t="shared" si="12"/>
        <v>#N/A</v>
      </c>
      <c r="Q128">
        <f t="shared" si="13"/>
        <v>0.72162858842453037</v>
      </c>
      <c r="R128">
        <f t="shared" si="14"/>
        <v>4.2862605554581178E-2</v>
      </c>
      <c r="S128">
        <f t="shared" si="15"/>
        <v>3.8597323249434594E-2</v>
      </c>
    </row>
    <row r="129" spans="1:19" x14ac:dyDescent="0.25">
      <c r="A129" s="7">
        <f>'Plumbing - fitted rates'!A135</f>
        <v>40299</v>
      </c>
      <c r="B129">
        <f>'Plumbing - fitted rates'!G135</f>
        <v>1.6537622515131963E-2</v>
      </c>
      <c r="C129">
        <f>'Plumbing - fitted rates'!H135</f>
        <v>1.3695578701570036E-2</v>
      </c>
      <c r="D129">
        <f>'Plumbing - fitted rates'!I135</f>
        <v>0.93431893210851158</v>
      </c>
      <c r="E129">
        <f>'Plumbing - fitted rates'!J135</f>
        <v>1.5539922616953923</v>
      </c>
      <c r="F129">
        <f>'Plumbing - fitted rates'!K135</f>
        <v>4.1753221119933737E-2</v>
      </c>
      <c r="G129">
        <f>'Plumbing - fitted rates'!L135</f>
        <v>4.3765814388424029E-2</v>
      </c>
      <c r="H129">
        <f>'Plumbing - fitted rates'!V135</f>
        <v>1.8807273264967575E-2</v>
      </c>
      <c r="I129">
        <f>'Plumbing - fitted rates'!W135</f>
        <v>1.6380096003673156E-2</v>
      </c>
      <c r="J129">
        <f>'Plumbing - fitted rates'!X135</f>
        <v>0.93431893210851158</v>
      </c>
      <c r="K129">
        <f>'Plumbing - fitted rates'!Y135</f>
        <v>1.9064438941889585</v>
      </c>
      <c r="L129">
        <f>'Plumbing - fitted rates'!Z135</f>
        <v>4.0342856833423986E-2</v>
      </c>
      <c r="M129">
        <f>'Plumbing - fitted rates'!AA135</f>
        <v>3.9930296817722179E-2</v>
      </c>
      <c r="N129">
        <f t="shared" si="10"/>
        <v>1.4035911149259164E-2</v>
      </c>
      <c r="O129">
        <f t="shared" si="11"/>
        <v>2.0255954003927556E-2</v>
      </c>
      <c r="P129" t="e">
        <f t="shared" si="12"/>
        <v>#N/A</v>
      </c>
      <c r="Q129">
        <f t="shared" si="13"/>
        <v>0.83543544382747581</v>
      </c>
      <c r="R129">
        <f t="shared" si="14"/>
        <v>4.0194028423214373E-2</v>
      </c>
      <c r="S129">
        <f t="shared" si="15"/>
        <v>4.129303276353001E-2</v>
      </c>
    </row>
    <row r="130" spans="1:19" x14ac:dyDescent="0.25">
      <c r="A130" s="7">
        <f>'Plumbing - fitted rates'!A136</f>
        <v>40330</v>
      </c>
      <c r="B130">
        <f>'Plumbing - fitted rates'!G136</f>
        <v>1.7974019581452227E-2</v>
      </c>
      <c r="C130">
        <f>'Plumbing - fitted rates'!H136</f>
        <v>1.4720698964013505E-2</v>
      </c>
      <c r="D130">
        <f>'Plumbing - fitted rates'!I136</f>
        <v>0.93448184163809767</v>
      </c>
      <c r="E130">
        <f>'Plumbing - fitted rates'!J136</f>
        <v>1.5315078769692423</v>
      </c>
      <c r="F130">
        <f>'Plumbing - fitted rates'!K136</f>
        <v>3.9749442340613166E-2</v>
      </c>
      <c r="G130">
        <f>'Plumbing - fitted rates'!L136</f>
        <v>4.3393681589458943E-2</v>
      </c>
      <c r="H130">
        <f>'Plumbing - fitted rates'!V136</f>
        <v>1.889120114162755E-2</v>
      </c>
      <c r="I130">
        <f>'Plumbing - fitted rates'!W136</f>
        <v>1.620698496141016E-2</v>
      </c>
      <c r="J130">
        <f>'Plumbing - fitted rates'!X136</f>
        <v>0.93448184163809767</v>
      </c>
      <c r="K130">
        <f>'Plumbing - fitted rates'!Y136</f>
        <v>1.9388360314448705</v>
      </c>
      <c r="L130">
        <f>'Plumbing - fitted rates'!Z136</f>
        <v>4.0384558974587759E-2</v>
      </c>
      <c r="M130">
        <f>'Plumbing - fitted rates'!AA136</f>
        <v>3.9993390169781387E-2</v>
      </c>
      <c r="N130">
        <f t="shared" si="10"/>
        <v>1.5187245346343085E-2</v>
      </c>
      <c r="O130">
        <f t="shared" si="11"/>
        <v>2.2004675044314768E-2</v>
      </c>
      <c r="P130" t="e">
        <f t="shared" si="12"/>
        <v>#N/A</v>
      </c>
      <c r="Q130">
        <f t="shared" si="13"/>
        <v>0.80959203375209865</v>
      </c>
      <c r="R130">
        <f t="shared" si="14"/>
        <v>3.8225563349474731E-2</v>
      </c>
      <c r="S130">
        <f t="shared" si="15"/>
        <v>4.0877335822898153E-2</v>
      </c>
    </row>
    <row r="131" spans="1:19" x14ac:dyDescent="0.25">
      <c r="A131" s="7">
        <f>'Plumbing - fitted rates'!A137</f>
        <v>40360</v>
      </c>
      <c r="B131">
        <f>'Plumbing - fitted rates'!G137</f>
        <v>1.8020513530774142E-2</v>
      </c>
      <c r="C131">
        <f>'Plumbing - fitted rates'!H137</f>
        <v>1.4019374745119766E-2</v>
      </c>
      <c r="D131">
        <f>'Plumbing - fitted rates'!I137</f>
        <v>0.93405155995084055</v>
      </c>
      <c r="E131">
        <f>'Plumbing - fitted rates'!J137</f>
        <v>1.3915724563206577</v>
      </c>
      <c r="F131">
        <f>'Plumbing - fitted rates'!K137</f>
        <v>4.2966665365040936E-2</v>
      </c>
      <c r="G131">
        <f>'Plumbing - fitted rates'!L137</f>
        <v>4.2354901271688339E-2</v>
      </c>
      <c r="H131">
        <f>'Plumbing - fitted rates'!V137</f>
        <v>1.8720334945932941E-2</v>
      </c>
      <c r="I131">
        <f>'Plumbing - fitted rates'!W137</f>
        <v>1.6562196337539435E-2</v>
      </c>
      <c r="J131">
        <f>'Plumbing - fitted rates'!X137</f>
        <v>0.93405155995084055</v>
      </c>
      <c r="K131">
        <f>'Plumbing - fitted rates'!Y137</f>
        <v>1.873311528721098</v>
      </c>
      <c r="L131">
        <f>'Plumbing - fitted rates'!Z137</f>
        <v>4.0299507890977221E-2</v>
      </c>
      <c r="M131">
        <f>'Plumbing - fitted rates'!AA137</f>
        <v>3.9864748437987201E-2</v>
      </c>
      <c r="N131">
        <f t="shared" si="10"/>
        <v>1.5365507841471436E-2</v>
      </c>
      <c r="O131">
        <f t="shared" si="11"/>
        <v>2.0506874480500124E-2</v>
      </c>
      <c r="P131" t="e">
        <f t="shared" si="12"/>
        <v>#N/A</v>
      </c>
      <c r="Q131">
        <f t="shared" si="13"/>
        <v>0.76134919273711488</v>
      </c>
      <c r="R131">
        <f t="shared" si="14"/>
        <v>4.1406650960638176E-2</v>
      </c>
      <c r="S131">
        <f t="shared" si="15"/>
        <v>4.0027544679503368E-2</v>
      </c>
    </row>
    <row r="132" spans="1:19" x14ac:dyDescent="0.25">
      <c r="A132" s="7">
        <f>'Plumbing - fitted rates'!A138</f>
        <v>40391</v>
      </c>
      <c r="B132">
        <f>'Plumbing - fitted rates'!G138</f>
        <v>1.6611244534761992E-2</v>
      </c>
      <c r="C132">
        <f>'Plumbing - fitted rates'!H138</f>
        <v>1.4063365970811011E-2</v>
      </c>
      <c r="D132">
        <f>'Plumbing - fitted rates'!I138</f>
        <v>0.93235154803427633</v>
      </c>
      <c r="E132">
        <f>'Plumbing - fitted rates'!J138</f>
        <v>1.344733242134063</v>
      </c>
      <c r="F132">
        <f>'Plumbing - fitted rates'!K138</f>
        <v>4.4169680256003332E-2</v>
      </c>
      <c r="G132">
        <f>'Plumbing - fitted rates'!L138</f>
        <v>4.2055831620573927E-2</v>
      </c>
      <c r="H132">
        <f>'Plumbing - fitted rates'!V138</f>
        <v>1.8729339109980862E-2</v>
      </c>
      <c r="I132">
        <f>'Plumbing - fitted rates'!W138</f>
        <v>1.6543203302418416E-2</v>
      </c>
      <c r="J132">
        <f>'Plumbing - fitted rates'!X138</f>
        <v>0.93235154803427633</v>
      </c>
      <c r="K132">
        <f>'Plumbing - fitted rates'!Y138</f>
        <v>1.8767232164648844</v>
      </c>
      <c r="L132">
        <f>'Plumbing - fitted rates'!Z138</f>
        <v>4.030400469019952E-2</v>
      </c>
      <c r="M132">
        <f>'Plumbing - fitted rates'!AA138</f>
        <v>3.9871546363764568E-2</v>
      </c>
      <c r="N132">
        <f t="shared" si="10"/>
        <v>1.4157060536743654E-2</v>
      </c>
      <c r="O132">
        <f t="shared" si="11"/>
        <v>2.0594840304309841E-2</v>
      </c>
      <c r="P132" t="e">
        <f t="shared" si="12"/>
        <v>#N/A</v>
      </c>
      <c r="Q132">
        <f t="shared" si="13"/>
        <v>0.73438532121406508</v>
      </c>
      <c r="R132">
        <f t="shared" si="14"/>
        <v>4.2561238153608537E-2</v>
      </c>
      <c r="S132">
        <f t="shared" si="15"/>
        <v>3.9738132251742435E-2</v>
      </c>
    </row>
    <row r="133" spans="1:19" x14ac:dyDescent="0.25">
      <c r="A133" s="7">
        <f>'Plumbing - fitted rates'!A139</f>
        <v>40422</v>
      </c>
      <c r="B133">
        <f>'Plumbing - fitted rates'!G139</f>
        <v>1.5798591061323478E-2</v>
      </c>
      <c r="C133">
        <f>'Plumbing - fitted rates'!H139</f>
        <v>1.4574431227624437E-2</v>
      </c>
      <c r="D133">
        <f>'Plumbing - fitted rates'!I139</f>
        <v>0.93211763692731653</v>
      </c>
      <c r="E133">
        <f>'Plumbing - fitted rates'!J139</f>
        <v>1.4191919191919191</v>
      </c>
      <c r="F133">
        <f>'Plumbing - fitted rates'!K139</f>
        <v>4.1454375523290905E-2</v>
      </c>
      <c r="G133">
        <f>'Plumbing - fitted rates'!L139</f>
        <v>4.2460392151772212E-2</v>
      </c>
      <c r="H133">
        <f>'Plumbing - fitted rates'!V139</f>
        <v>1.8815256573600621E-2</v>
      </c>
      <c r="I133">
        <f>'Plumbing - fitted rates'!W139</f>
        <v>1.6363516874722071E-2</v>
      </c>
      <c r="J133">
        <f>'Plumbing - fitted rates'!X139</f>
        <v>0.93211763692731653</v>
      </c>
      <c r="K133">
        <f>'Plumbing - fitted rates'!Y139</f>
        <v>1.9095078072986862</v>
      </c>
      <c r="L133">
        <f>'Plumbing - fitted rates'!Z139</f>
        <v>4.0346829728752212E-2</v>
      </c>
      <c r="M133">
        <f>'Plumbing - fitted rates'!AA139</f>
        <v>3.9936306135158049E-2</v>
      </c>
      <c r="N133">
        <f t="shared" si="10"/>
        <v>1.3402986599664943E-2</v>
      </c>
      <c r="O133">
        <f t="shared" si="11"/>
        <v>2.1577629098330348E-2</v>
      </c>
      <c r="P133" t="e">
        <f t="shared" si="12"/>
        <v>#N/A</v>
      </c>
      <c r="Q133">
        <f t="shared" si="13"/>
        <v>0.761741759303175</v>
      </c>
      <c r="R133">
        <f t="shared" si="14"/>
        <v>3.9902413111963977E-2</v>
      </c>
      <c r="S133">
        <f t="shared" si="15"/>
        <v>4.0055339138641698E-2</v>
      </c>
    </row>
    <row r="134" spans="1:19" x14ac:dyDescent="0.25">
      <c r="A134" s="7">
        <f>'Plumbing - fitted rates'!A140</f>
        <v>40452</v>
      </c>
      <c r="B134">
        <f>'Plumbing - fitted rates'!G140</f>
        <v>1.4826486299527306E-2</v>
      </c>
      <c r="C134">
        <f>'Plumbing - fitted rates'!H140</f>
        <v>1.4157795626609277E-2</v>
      </c>
      <c r="D134">
        <f>'Plumbing - fitted rates'!I140</f>
        <v>0.93552260699493783</v>
      </c>
      <c r="E134">
        <f>'Plumbing - fitted rates'!J140</f>
        <v>1.3227722772277228</v>
      </c>
      <c r="F134">
        <f>'Plumbing - fitted rates'!K140</f>
        <v>4.308787796099222E-2</v>
      </c>
      <c r="G134">
        <f>'Plumbing - fitted rates'!L140</f>
        <v>4.4452240803544742E-2</v>
      </c>
      <c r="H134">
        <f>'Plumbing - fitted rates'!V140</f>
        <v>1.865258899539797E-2</v>
      </c>
      <c r="I134">
        <f>'Plumbing - fitted rates'!W140</f>
        <v>1.6706094330695254E-2</v>
      </c>
      <c r="J134">
        <f>'Plumbing - fitted rates'!X140</f>
        <v>0.93552260699493783</v>
      </c>
      <c r="K134">
        <f>'Plumbing - fitted rates'!Y140</f>
        <v>1.8477886282582967</v>
      </c>
      <c r="L134">
        <f>'Plumbing - fitted rates'!Z140</f>
        <v>4.026562129177931E-2</v>
      </c>
      <c r="M134">
        <f>'Plumbing - fitted rates'!AA140</f>
        <v>3.9813534090089454E-2</v>
      </c>
      <c r="N134">
        <f t="shared" ref="N134:N196" si="16">H$1*(B134/H134)</f>
        <v>1.2687980146468198E-2</v>
      </c>
      <c r="O134">
        <f t="shared" ref="O134:O196" si="17">I$1*(C134/I134)</f>
        <v>2.0530969913886081E-2</v>
      </c>
      <c r="P134" t="e">
        <f t="shared" ref="P134:P196" si="18">J$1*(D134/J134)</f>
        <v>#N/A</v>
      </c>
      <c r="Q134">
        <f t="shared" ref="Q134:Q196" si="19">K$1*(E134/K134)</f>
        <v>0.73370396778997404</v>
      </c>
      <c r="R134">
        <f t="shared" ref="R134:R196" si="20">L$1*(F134/L134)</f>
        <v>4.1558407792909806E-2</v>
      </c>
      <c r="S134">
        <f t="shared" ref="S134:S196" si="21">M$1*(G134/M134)</f>
        <v>4.2063676961122148E-2</v>
      </c>
    </row>
    <row r="135" spans="1:19" x14ac:dyDescent="0.25">
      <c r="A135" s="7">
        <f>'Plumbing - fitted rates'!A141</f>
        <v>40483</v>
      </c>
      <c r="B135">
        <f>'Plumbing - fitted rates'!G141</f>
        <v>1.6102775175464192E-2</v>
      </c>
      <c r="C135">
        <f>'Plumbing - fitted rates'!H141</f>
        <v>1.3906593153440941E-2</v>
      </c>
      <c r="D135">
        <f>'Plumbing - fitted rates'!I141</f>
        <v>0.93730251840762357</v>
      </c>
      <c r="E135">
        <f>'Plumbing - fitted rates'!J141</f>
        <v>1.3392214589466798</v>
      </c>
      <c r="F135">
        <f>'Plumbing - fitted rates'!K141</f>
        <v>4.4525984333931873E-2</v>
      </c>
      <c r="G135">
        <f>'Plumbing - fitted rates'!L141</f>
        <v>4.2359538865901582E-2</v>
      </c>
      <c r="H135">
        <f>'Plumbing - fitted rates'!V141</f>
        <v>1.8696387569916293E-2</v>
      </c>
      <c r="I135">
        <f>'Plumbing - fitted rates'!W141</f>
        <v>1.6612860843365856E-2</v>
      </c>
      <c r="J135">
        <f>'Plumbing - fitted rates'!X141</f>
        <v>0.93730251840762357</v>
      </c>
      <c r="K135">
        <f>'Plumbing - fitted rates'!Y141</f>
        <v>1.864260047445901</v>
      </c>
      <c r="L135">
        <f>'Plumbing - fitted rates'!Z141</f>
        <v>4.0287540164400538E-2</v>
      </c>
      <c r="M135">
        <f>'Plumbing - fitted rates'!AA141</f>
        <v>3.9846658473256545E-2</v>
      </c>
      <c r="N135">
        <f t="shared" si="16"/>
        <v>1.3747901052584163E-2</v>
      </c>
      <c r="O135">
        <f t="shared" si="17"/>
        <v>2.0279865908400196E-2</v>
      </c>
      <c r="P135" t="e">
        <f t="shared" si="18"/>
        <v>#N/A</v>
      </c>
      <c r="Q135">
        <f t="shared" si="19"/>
        <v>0.73626470290612966</v>
      </c>
      <c r="R135">
        <f t="shared" si="20"/>
        <v>4.2922101433155974E-2</v>
      </c>
      <c r="S135">
        <f t="shared" si="21"/>
        <v>4.0050101517765634E-2</v>
      </c>
    </row>
    <row r="136" spans="1:19" x14ac:dyDescent="0.25">
      <c r="A136" s="7">
        <f>'Plumbing - fitted rates'!A142</f>
        <v>40513</v>
      </c>
      <c r="B136">
        <f>'Plumbing - fitted rates'!G142</f>
        <v>1.5834778205698678E-2</v>
      </c>
      <c r="C136">
        <f>'Plumbing - fitted rates'!H142</f>
        <v>1.4799073235849201E-2</v>
      </c>
      <c r="D136">
        <f>'Plumbing - fitted rates'!I142</f>
        <v>0.93625915816693006</v>
      </c>
      <c r="E136">
        <f>'Plumbing - fitted rates'!J142</f>
        <v>1.4114403859407305</v>
      </c>
      <c r="F136">
        <f>'Plumbing - fitted rates'!K142</f>
        <v>4.1807051369440601E-2</v>
      </c>
      <c r="G136">
        <f>'Plumbing - fitted rates'!L142</f>
        <v>4.4585532423186032E-2</v>
      </c>
      <c r="H136">
        <f>'Plumbing - fitted rates'!V142</f>
        <v>1.8709283931946347E-2</v>
      </c>
      <c r="I136">
        <f>'Plumbing - fitted rates'!W142</f>
        <v>1.6585549240791815E-2</v>
      </c>
      <c r="J136">
        <f>'Plumbing - fitted rates'!X142</f>
        <v>0.93625915816693006</v>
      </c>
      <c r="K136">
        <f>'Plumbing - fitted rates'!Y142</f>
        <v>1.869130526687192</v>
      </c>
      <c r="L136">
        <f>'Plumbing - fitted rates'!Z142</f>
        <v>4.0293986596803638E-2</v>
      </c>
      <c r="M136">
        <f>'Plumbing - fitted rates'!AA142</f>
        <v>3.9856402305065548E-2</v>
      </c>
      <c r="N136">
        <f t="shared" si="16"/>
        <v>1.3509777280015484E-2</v>
      </c>
      <c r="O136">
        <f t="shared" si="17"/>
        <v>2.1616900244001955E-2</v>
      </c>
      <c r="P136" t="e">
        <f t="shared" si="18"/>
        <v>#N/A</v>
      </c>
      <c r="Q136">
        <f t="shared" si="19"/>
        <v>0.77394657520066246</v>
      </c>
      <c r="R136">
        <f t="shared" si="20"/>
        <v>4.0294660339630646E-2</v>
      </c>
      <c r="S136">
        <f t="shared" si="21"/>
        <v>4.2144428440957026E-2</v>
      </c>
    </row>
    <row r="137" spans="1:19" x14ac:dyDescent="0.25">
      <c r="A137" s="7">
        <f>'Plumbing - fitted rates'!A143</f>
        <v>40544</v>
      </c>
      <c r="B137">
        <f>'Plumbing - fitted rates'!G143</f>
        <v>1.5430489973630956E-2</v>
      </c>
      <c r="C137">
        <f>'Plumbing - fitted rates'!H143</f>
        <v>1.3820751824369903E-2</v>
      </c>
      <c r="D137">
        <f>'Plumbing - fitted rates'!I143</f>
        <v>0.93630948108806433</v>
      </c>
      <c r="E137">
        <f>'Plumbing - fitted rates'!J143</f>
        <v>1.3755244755244755</v>
      </c>
      <c r="F137">
        <f>'Plumbing - fitted rates'!K143</f>
        <v>4.284793604707935E-2</v>
      </c>
      <c r="G137">
        <f>'Plumbing - fitted rates'!L143</f>
        <v>4.5217527162414638E-2</v>
      </c>
      <c r="H137">
        <f>'Plumbing - fitted rates'!V143</f>
        <v>1.8676681411378866E-2</v>
      </c>
      <c r="I137">
        <f>'Plumbing - fitted rates'!W143</f>
        <v>1.6654717489657047E-2</v>
      </c>
      <c r="J137">
        <f>'Plumbing - fitted rates'!X143</f>
        <v>0.93630948108806433</v>
      </c>
      <c r="K137">
        <f>'Plumbing - fitted rates'!Y143</f>
        <v>1.8568358028869942</v>
      </c>
      <c r="L137">
        <f>'Plumbing - fitted rates'!Z143</f>
        <v>4.0277683158246189E-2</v>
      </c>
      <c r="M137">
        <f>'Plumbing - fitted rates'!AA143</f>
        <v>3.983176112535744E-2</v>
      </c>
      <c r="N137">
        <f t="shared" si="16"/>
        <v>1.3187831108513218E-2</v>
      </c>
      <c r="O137">
        <f t="shared" si="17"/>
        <v>2.0104031467200217E-2</v>
      </c>
      <c r="P137" t="e">
        <f t="shared" si="18"/>
        <v>#N/A</v>
      </c>
      <c r="Q137">
        <f t="shared" si="19"/>
        <v>0.75924666748603153</v>
      </c>
      <c r="R137">
        <f t="shared" si="20"/>
        <v>4.1314606886521096E-2</v>
      </c>
      <c r="S137">
        <f t="shared" si="21"/>
        <v>4.2768262249126908E-2</v>
      </c>
    </row>
    <row r="138" spans="1:19" x14ac:dyDescent="0.25">
      <c r="A138" s="7">
        <f>'Plumbing - fitted rates'!A144</f>
        <v>40575</v>
      </c>
      <c r="B138">
        <f>'Plumbing - fitted rates'!G144</f>
        <v>1.4991276133337415E-2</v>
      </c>
      <c r="C138">
        <f>'Plumbing - fitted rates'!H144</f>
        <v>1.4677523034068995E-2</v>
      </c>
      <c r="D138">
        <f>'Plumbing - fitted rates'!I144</f>
        <v>0.93640317876618584</v>
      </c>
      <c r="E138">
        <f>'Plumbing - fitted rates'!J144</f>
        <v>1.3575697211155378</v>
      </c>
      <c r="F138">
        <f>'Plumbing - fitted rates'!K144</f>
        <v>4.3099791842034857E-2</v>
      </c>
      <c r="G138">
        <f>'Plumbing - fitted rates'!L144</f>
        <v>4.2753949454808843E-2</v>
      </c>
      <c r="H138">
        <f>'Plumbing - fitted rates'!V144</f>
        <v>1.8552125288931454E-2</v>
      </c>
      <c r="I138">
        <f>'Plumbing - fitted rates'!W144</f>
        <v>1.6922774289345785E-2</v>
      </c>
      <c r="J138">
        <f>'Plumbing - fitted rates'!X144</f>
        <v>0.93640317876618584</v>
      </c>
      <c r="K138">
        <f>'Plumbing - fitted rates'!Y144</f>
        <v>1.8104117186221884</v>
      </c>
      <c r="L138">
        <f>'Plumbing - fitted rates'!Z144</f>
        <v>4.021519479966091E-2</v>
      </c>
      <c r="M138">
        <f>'Plumbing - fitted rates'!AA144</f>
        <v>3.9737364391232863E-2</v>
      </c>
      <c r="N138">
        <f t="shared" si="16"/>
        <v>1.2898473203627693E-2</v>
      </c>
      <c r="O138">
        <f t="shared" si="17"/>
        <v>2.1012124513366752E-2</v>
      </c>
      <c r="P138" t="e">
        <f t="shared" si="18"/>
        <v>#N/A</v>
      </c>
      <c r="Q138">
        <f t="shared" si="19"/>
        <v>0.76855130492498269</v>
      </c>
      <c r="R138">
        <f t="shared" si="20"/>
        <v>4.1622023950153714E-2</v>
      </c>
      <c r="S138">
        <f t="shared" si="21"/>
        <v>4.0534188771374005E-2</v>
      </c>
    </row>
    <row r="139" spans="1:19" x14ac:dyDescent="0.25">
      <c r="A139" s="7">
        <f>'Plumbing - fitted rates'!A145</f>
        <v>40603</v>
      </c>
      <c r="B139">
        <f>'Plumbing - fitted rates'!G145</f>
        <v>1.5345014588839157E-2</v>
      </c>
      <c r="C139">
        <f>'Plumbing - fitted rates'!H145</f>
        <v>1.5115870518323887E-2</v>
      </c>
      <c r="D139">
        <f>'Plumbing - fitted rates'!I145</f>
        <v>0.93673621247245353</v>
      </c>
      <c r="E139">
        <f>'Plumbing - fitted rates'!J145</f>
        <v>1.3461900282220132</v>
      </c>
      <c r="F139">
        <f>'Plumbing - fitted rates'!K145</f>
        <v>4.2034676651315703E-2</v>
      </c>
      <c r="G139">
        <f>'Plumbing - fitted rates'!L145</f>
        <v>4.1447600161772187E-2</v>
      </c>
      <c r="H139">
        <f>'Plumbing - fitted rates'!V145</f>
        <v>1.8424327637763759E-2</v>
      </c>
      <c r="I139">
        <f>'Plumbing - fitted rates'!W145</f>
        <v>1.7204215512119987E-2</v>
      </c>
      <c r="J139">
        <f>'Plumbing - fitted rates'!X145</f>
        <v>0.93673621247245353</v>
      </c>
      <c r="K139">
        <f>'Plumbing - fitted rates'!Y145</f>
        <v>1.7636728540091196</v>
      </c>
      <c r="L139">
        <f>'Plumbing - fitted rates'!Z145</f>
        <v>4.0150744424574863E-2</v>
      </c>
      <c r="M139">
        <f>'Plumbing - fitted rates'!AA145</f>
        <v>3.9640084902693995E-2</v>
      </c>
      <c r="N139">
        <f t="shared" si="16"/>
        <v>1.3294408772662481E-2</v>
      </c>
      <c r="O139">
        <f t="shared" si="17"/>
        <v>2.1285656333546021E-2</v>
      </c>
      <c r="P139" t="e">
        <f t="shared" si="18"/>
        <v>#N/A</v>
      </c>
      <c r="Q139">
        <f t="shared" si="19"/>
        <v>0.78230555156586667</v>
      </c>
      <c r="R139">
        <f t="shared" si="20"/>
        <v>4.0658589471641617E-2</v>
      </c>
      <c r="S139">
        <f t="shared" si="21"/>
        <v>3.9392098645899327E-2</v>
      </c>
    </row>
    <row r="140" spans="1:19" x14ac:dyDescent="0.25">
      <c r="A140" s="7">
        <f>'Plumbing - fitted rates'!A146</f>
        <v>40634</v>
      </c>
      <c r="B140">
        <f>'Plumbing - fitted rates'!G146</f>
        <v>1.4675276162015048E-2</v>
      </c>
      <c r="C140">
        <f>'Plumbing - fitted rates'!H146</f>
        <v>1.4286476637722702E-2</v>
      </c>
      <c r="D140">
        <f>'Plumbing - fitted rates'!I146</f>
        <v>0.93944624287392209</v>
      </c>
      <c r="E140">
        <f>'Plumbing - fitted rates'!J146</f>
        <v>1.332116788321168</v>
      </c>
      <c r="F140">
        <f>'Plumbing - fitted rates'!K146</f>
        <v>4.2531553144883695E-2</v>
      </c>
      <c r="G140">
        <f>'Plumbing - fitted rates'!L146</f>
        <v>4.2349014290184624E-2</v>
      </c>
      <c r="H140">
        <f>'Plumbing - fitted rates'!V146</f>
        <v>1.8562767701044498E-2</v>
      </c>
      <c r="I140">
        <f>'Plumbing - fitted rates'!W146</f>
        <v>1.6899632521547941E-2</v>
      </c>
      <c r="J140">
        <f>'Plumbing - fitted rates'!X146</f>
        <v>0.93944624287392209</v>
      </c>
      <c r="K140">
        <f>'Plumbing - fitted rates'!Y146</f>
        <v>1.8143445855640068</v>
      </c>
      <c r="L140">
        <f>'Plumbing - fitted rates'!Z146</f>
        <v>4.0220546540868318E-2</v>
      </c>
      <c r="M140">
        <f>'Plumbing - fitted rates'!AA146</f>
        <v>3.9745445856067207E-2</v>
      </c>
      <c r="N140">
        <f t="shared" si="16"/>
        <v>1.2619348187169081E-2</v>
      </c>
      <c r="O140">
        <f t="shared" si="17"/>
        <v>2.0480314964275298E-2</v>
      </c>
      <c r="P140" t="e">
        <f t="shared" si="18"/>
        <v>#N/A</v>
      </c>
      <c r="Q140">
        <f t="shared" si="19"/>
        <v>0.75250710013057909</v>
      </c>
      <c r="R140">
        <f t="shared" si="20"/>
        <v>4.1067803319176144E-2</v>
      </c>
      <c r="S140">
        <f t="shared" si="21"/>
        <v>4.0142113830147867E-2</v>
      </c>
    </row>
    <row r="141" spans="1:19" x14ac:dyDescent="0.25">
      <c r="A141" s="7">
        <f>'Plumbing - fitted rates'!A147</f>
        <v>40664</v>
      </c>
      <c r="B141">
        <f>'Plumbing - fitted rates'!G147</f>
        <v>1.6620055323980584E-2</v>
      </c>
      <c r="C141">
        <f>'Plumbing - fitted rates'!H147</f>
        <v>1.5210284468897406E-2</v>
      </c>
      <c r="D141">
        <f>'Plumbing - fitted rates'!I147</f>
        <v>0.93862296864271</v>
      </c>
      <c r="E141">
        <f>'Plumbing - fitted rates'!J147</f>
        <v>1.3591160220994476</v>
      </c>
      <c r="F141">
        <f>'Plumbing - fitted rates'!K147</f>
        <v>4.3938208838482595E-2</v>
      </c>
      <c r="G141">
        <f>'Plumbing - fitted rates'!L147</f>
        <v>4.211315343501499E-2</v>
      </c>
      <c r="H141">
        <f>'Plumbing - fitted rates'!V147</f>
        <v>1.8533670836576966E-2</v>
      </c>
      <c r="I141">
        <f>'Plumbing - fitted rates'!W147</f>
        <v>1.6963009950980001E-2</v>
      </c>
      <c r="J141">
        <f>'Plumbing - fitted rates'!X147</f>
        <v>0.93862296864271</v>
      </c>
      <c r="K141">
        <f>'Plumbing - fitted rates'!Y147</f>
        <v>1.8036068116673465</v>
      </c>
      <c r="L141">
        <f>'Plumbing - fitted rates'!Z147</f>
        <v>4.0205909032631909E-2</v>
      </c>
      <c r="M141">
        <f>'Plumbing - fitted rates'!AA147</f>
        <v>3.972334364849342E-2</v>
      </c>
      <c r="N141">
        <f t="shared" si="16"/>
        <v>1.4314111311985574E-2</v>
      </c>
      <c r="O141">
        <f t="shared" si="17"/>
        <v>2.1723168789629897E-2</v>
      </c>
      <c r="P141" t="e">
        <f t="shared" si="18"/>
        <v>#N/A</v>
      </c>
      <c r="Q141">
        <f t="shared" si="19"/>
        <v>0.77232970494364916</v>
      </c>
      <c r="R141">
        <f t="shared" si="20"/>
        <v>4.2441493863211006E-2</v>
      </c>
      <c r="S141">
        <f t="shared" si="21"/>
        <v>3.9940755021759131E-2</v>
      </c>
    </row>
    <row r="142" spans="1:19" x14ac:dyDescent="0.25">
      <c r="A142" s="7">
        <f>'Plumbing - fitted rates'!A148</f>
        <v>40695</v>
      </c>
      <c r="B142">
        <f>'Plumbing - fitted rates'!G148</f>
        <v>1.6617038938093534E-2</v>
      </c>
      <c r="C142">
        <f>'Plumbing - fitted rates'!H148</f>
        <v>1.4697930866416371E-2</v>
      </c>
      <c r="D142">
        <f>'Plumbing - fitted rates'!I148</f>
        <v>0.94207411127452734</v>
      </c>
      <c r="E142">
        <f>'Plumbing - fitted rates'!J148</f>
        <v>1.2983647022523912</v>
      </c>
      <c r="F142">
        <f>'Plumbing - fitted rates'!K148</f>
        <v>4.1841249186727394E-2</v>
      </c>
      <c r="G142">
        <f>'Plumbing - fitted rates'!L148</f>
        <v>4.3734547820429411E-2</v>
      </c>
      <c r="H142">
        <f>'Plumbing - fitted rates'!V148</f>
        <v>1.8455716709315891E-2</v>
      </c>
      <c r="I142">
        <f>'Plumbing - fitted rates'!W148</f>
        <v>1.7134477346212894E-2</v>
      </c>
      <c r="J142">
        <f>'Plumbing - fitted rates'!X148</f>
        <v>0.94207411127452734</v>
      </c>
      <c r="K142">
        <f>'Plumbing - fitted rates'!Y148</f>
        <v>1.7750694016212143</v>
      </c>
      <c r="L142">
        <f>'Plumbing - fitted rates'!Z148</f>
        <v>4.0166606158961213E-2</v>
      </c>
      <c r="M142">
        <f>'Plumbing - fitted rates'!AA148</f>
        <v>3.9664018489553574E-2</v>
      </c>
      <c r="N142">
        <f t="shared" si="16"/>
        <v>1.437196307942633E-2</v>
      </c>
      <c r="O142">
        <f t="shared" si="17"/>
        <v>2.0781366215622269E-2</v>
      </c>
      <c r="P142" t="e">
        <f t="shared" si="18"/>
        <v>#N/A</v>
      </c>
      <c r="Q142">
        <f t="shared" si="19"/>
        <v>0.74966879850376222</v>
      </c>
      <c r="R142">
        <f t="shared" si="20"/>
        <v>4.0455512098377437E-2</v>
      </c>
      <c r="S142">
        <f t="shared" si="21"/>
        <v>4.1540549188880324E-2</v>
      </c>
    </row>
    <row r="143" spans="1:19" x14ac:dyDescent="0.25">
      <c r="A143" s="7">
        <f>'Plumbing - fitted rates'!A149</f>
        <v>40725</v>
      </c>
      <c r="B143">
        <f>'Plumbing - fitted rates'!G149</f>
        <v>1.5379698189594162E-2</v>
      </c>
      <c r="C143">
        <f>'Plumbing - fitted rates'!H149</f>
        <v>1.523510924075582E-2</v>
      </c>
      <c r="D143">
        <f>'Plumbing - fitted rates'!I149</f>
        <v>0.94232341340982428</v>
      </c>
      <c r="E143">
        <f>'Plumbing - fitted rates'!J149</f>
        <v>1.2216280451574568</v>
      </c>
      <c r="F143">
        <f>'Plumbing - fitted rates'!K149</f>
        <v>4.4462841163165137E-2</v>
      </c>
      <c r="G143">
        <f>'Plumbing - fitted rates'!L149</f>
        <v>4.479528580461381E-2</v>
      </c>
      <c r="H143">
        <f>'Plumbing - fitted rates'!V149</f>
        <v>1.8367202069596245E-2</v>
      </c>
      <c r="I143">
        <f>'Plumbing - fitted rates'!W149</f>
        <v>1.733217077737954E-2</v>
      </c>
      <c r="J143">
        <f>'Plumbing - fitted rates'!X149</f>
        <v>0.94232341340982428</v>
      </c>
      <c r="K143">
        <f>'Plumbing - fitted rates'!Y149</f>
        <v>1.7430703153543161</v>
      </c>
      <c r="L143">
        <f>'Plumbing - fitted rates'!Z149</f>
        <v>4.0121824021528786E-2</v>
      </c>
      <c r="M143">
        <f>'Plumbing - fitted rates'!AA149</f>
        <v>3.9596460094903974E-2</v>
      </c>
      <c r="N143">
        <f t="shared" si="16"/>
        <v>1.3365899139849495E-2</v>
      </c>
      <c r="O143">
        <f t="shared" si="17"/>
        <v>2.1295182684492313E-2</v>
      </c>
      <c r="P143" t="e">
        <f t="shared" si="18"/>
        <v>#N/A</v>
      </c>
      <c r="Q143">
        <f t="shared" si="19"/>
        <v>0.71831041068680945</v>
      </c>
      <c r="R143">
        <f t="shared" si="20"/>
        <v>4.3038263549381756E-2</v>
      </c>
      <c r="S143">
        <f t="shared" si="21"/>
        <v>4.2620668274376876E-2</v>
      </c>
    </row>
    <row r="144" spans="1:19" x14ac:dyDescent="0.25">
      <c r="A144" s="7">
        <f>'Plumbing - fitted rates'!A150</f>
        <v>40756</v>
      </c>
      <c r="B144">
        <f>'Plumbing - fitted rates'!G150</f>
        <v>1.5696772427219906E-2</v>
      </c>
      <c r="C144">
        <f>'Plumbing - fitted rates'!H150</f>
        <v>1.5575092020807349E-2</v>
      </c>
      <c r="D144">
        <f>'Plumbing - fitted rates'!I150</f>
        <v>0.94088183522475211</v>
      </c>
      <c r="E144">
        <f>'Plumbing - fitted rates'!J150</f>
        <v>1.3391497461928934</v>
      </c>
      <c r="F144">
        <f>'Plumbing - fitted rates'!K150</f>
        <v>4.3466920538869837E-2</v>
      </c>
      <c r="G144">
        <f>'Plumbing - fitted rates'!L150</f>
        <v>4.1406382451518668E-2</v>
      </c>
      <c r="H144">
        <f>'Plumbing - fitted rates'!V150</f>
        <v>1.8494640472474372E-2</v>
      </c>
      <c r="I144">
        <f>'Plumbing - fitted rates'!W150</f>
        <v>1.7048554979493986E-2</v>
      </c>
      <c r="J144">
        <f>'Plumbing - fitted rates'!X150</f>
        <v>0.94088183522475211</v>
      </c>
      <c r="K144">
        <f>'Plumbing - fitted rates'!Y150</f>
        <v>1.7892767376348173</v>
      </c>
      <c r="L144">
        <f>'Plumbing - fitted rates'!Z150</f>
        <v>4.0186246625378015E-2</v>
      </c>
      <c r="M144">
        <f>'Plumbing - fitted rates'!AA150</f>
        <v>3.9693660679281859E-2</v>
      </c>
      <c r="N144">
        <f t="shared" si="16"/>
        <v>1.3547458809331166E-2</v>
      </c>
      <c r="O144">
        <f t="shared" si="17"/>
        <v>2.213256782765181E-2</v>
      </c>
      <c r="P144" t="e">
        <f t="shared" si="18"/>
        <v>#N/A</v>
      </c>
      <c r="Q144">
        <f t="shared" si="19"/>
        <v>0.76707830688718659</v>
      </c>
      <c r="R144">
        <f t="shared" si="20"/>
        <v>4.2006802690504053E-2</v>
      </c>
      <c r="S144">
        <f t="shared" si="21"/>
        <v>3.9299809161260732E-2</v>
      </c>
    </row>
    <row r="145" spans="1:19" x14ac:dyDescent="0.25">
      <c r="A145" s="7">
        <f>'Plumbing - fitted rates'!A151</f>
        <v>40787</v>
      </c>
      <c r="B145">
        <f>'Plumbing - fitted rates'!G151</f>
        <v>1.5748629398453992E-2</v>
      </c>
      <c r="C145">
        <f>'Plumbing - fitted rates'!H151</f>
        <v>1.5300621136877914E-2</v>
      </c>
      <c r="D145">
        <f>'Plumbing - fitted rates'!I151</f>
        <v>0.93995303589399526</v>
      </c>
      <c r="E145">
        <f>'Plumbing - fitted rates'!J151</f>
        <v>1.2213653241930877</v>
      </c>
      <c r="F145">
        <f>'Plumbing - fitted rates'!K151</f>
        <v>4.4308080742350688E-2</v>
      </c>
      <c r="G145">
        <f>'Plumbing - fitted rates'!L151</f>
        <v>4.2160677798456475E-2</v>
      </c>
      <c r="H145">
        <f>'Plumbing - fitted rates'!V151</f>
        <v>1.8285047959515584E-2</v>
      </c>
      <c r="I145">
        <f>'Plumbing - fitted rates'!W151</f>
        <v>1.7518567142228637E-2</v>
      </c>
      <c r="J145">
        <f>'Plumbing - fitted rates'!X151</f>
        <v>0.93995303589399526</v>
      </c>
      <c r="K145">
        <f>'Plumbing - fitted rates'!Y151</f>
        <v>1.7137522843305386</v>
      </c>
      <c r="L145">
        <f>'Plumbing - fitted rates'!Z151</f>
        <v>4.0080111316344647E-2</v>
      </c>
      <c r="M145">
        <f>'Plumbing - fitted rates'!AA151</f>
        <v>3.9533568064639923E-2</v>
      </c>
      <c r="N145">
        <f t="shared" si="16"/>
        <v>1.3748016033842708E-2</v>
      </c>
      <c r="O145">
        <f t="shared" si="17"/>
        <v>2.1159199662374405E-2</v>
      </c>
      <c r="P145" t="e">
        <f t="shared" si="18"/>
        <v>#N/A</v>
      </c>
      <c r="Q145">
        <f t="shared" si="19"/>
        <v>0.73044179064128056</v>
      </c>
      <c r="R145">
        <f t="shared" si="20"/>
        <v>4.2933097060079806E-2</v>
      </c>
      <c r="S145">
        <f t="shared" si="21"/>
        <v>4.0177774446839461E-2</v>
      </c>
    </row>
    <row r="146" spans="1:19" x14ac:dyDescent="0.25">
      <c r="A146" s="7">
        <f>'Plumbing - fitted rates'!A152</f>
        <v>40817</v>
      </c>
      <c r="B146">
        <f>'Plumbing - fitted rates'!G152</f>
        <v>1.5795942521584755E-2</v>
      </c>
      <c r="C146">
        <f>'Plumbing - fitted rates'!H152</f>
        <v>1.504483862646617E-2</v>
      </c>
      <c r="D146">
        <f>'Plumbing - fitted rates'!I152</f>
        <v>0.93947839226783181</v>
      </c>
      <c r="E146">
        <f>'Plumbing - fitted rates'!J152</f>
        <v>1.238262910798122</v>
      </c>
      <c r="F146">
        <f>'Plumbing - fitted rates'!K152</f>
        <v>4.1908002389548324E-2</v>
      </c>
      <c r="G146">
        <f>'Plumbing - fitted rates'!L152</f>
        <v>4.1570348822108513E-2</v>
      </c>
      <c r="H146">
        <f>'Plumbing - fitted rates'!V152</f>
        <v>1.8318402347222588E-2</v>
      </c>
      <c r="I146">
        <f>'Plumbing - fitted rates'!W152</f>
        <v>1.7442549237546831E-2</v>
      </c>
      <c r="J146">
        <f>'Plumbing - fitted rates'!X152</f>
        <v>0.93947839226783181</v>
      </c>
      <c r="K146">
        <f>'Plumbing - fitted rates'!Y152</f>
        <v>1.7256112323555288</v>
      </c>
      <c r="L146">
        <f>'Plumbing - fitted rates'!Z152</f>
        <v>4.0097063903168952E-2</v>
      </c>
      <c r="M146">
        <f>'Plumbing - fitted rates'!AA152</f>
        <v>3.9559124037281852E-2</v>
      </c>
      <c r="N146">
        <f t="shared" si="16"/>
        <v>1.3764211002922822E-2</v>
      </c>
      <c r="O146">
        <f t="shared" si="17"/>
        <v>2.0896152700598799E-2</v>
      </c>
      <c r="P146" t="e">
        <f t="shared" si="18"/>
        <v>#N/A</v>
      </c>
      <c r="Q146">
        <f t="shared" si="19"/>
        <v>0.73545817412349868</v>
      </c>
      <c r="R146">
        <f t="shared" si="20"/>
        <v>4.0590330375677192E-2</v>
      </c>
      <c r="S146">
        <f t="shared" si="21"/>
        <v>3.9589617650674654E-2</v>
      </c>
    </row>
    <row r="147" spans="1:19" x14ac:dyDescent="0.25">
      <c r="A147" s="7">
        <f>'Plumbing - fitted rates'!A153</f>
        <v>40848</v>
      </c>
      <c r="B147">
        <f>'Plumbing - fitted rates'!G153</f>
        <v>1.5769571773906321E-2</v>
      </c>
      <c r="C147">
        <f>'Plumbing - fitted rates'!H153</f>
        <v>1.4973894197615998E-2</v>
      </c>
      <c r="D147">
        <f>'Plumbing - fitted rates'!I153</f>
        <v>0.93847696530928637</v>
      </c>
      <c r="E147">
        <f>'Plumbing - fitted rates'!J153</f>
        <v>1.3036041539401344</v>
      </c>
      <c r="F147">
        <f>'Plumbing - fitted rates'!K153</f>
        <v>4.1621228644129406E-2</v>
      </c>
      <c r="G147">
        <f>'Plumbing - fitted rates'!L153</f>
        <v>4.2393675027262816E-2</v>
      </c>
      <c r="H147">
        <f>'Plumbing - fitted rates'!V153</f>
        <v>1.8336063371098117E-2</v>
      </c>
      <c r="I147">
        <f>'Plumbing - fitted rates'!W153</f>
        <v>1.7402487482439763E-2</v>
      </c>
      <c r="J147">
        <f>'Plumbing - fitted rates'!X153</f>
        <v>0.93847696530928637</v>
      </c>
      <c r="K147">
        <f>'Plumbing - fitted rates'!Y153</f>
        <v>1.7319148918415121</v>
      </c>
      <c r="L147">
        <f>'Plumbing - fitted rates'!Z153</f>
        <v>4.0106030637564564E-2</v>
      </c>
      <c r="M147">
        <f>'Plumbing - fitted rates'!AA153</f>
        <v>3.9572643669718625E-2</v>
      </c>
      <c r="N147">
        <f t="shared" si="16"/>
        <v>1.372799680592258E-2</v>
      </c>
      <c r="O147">
        <f t="shared" si="17"/>
        <v>2.0845493789952541E-2</v>
      </c>
      <c r="P147" t="e">
        <f t="shared" si="18"/>
        <v>#N/A</v>
      </c>
      <c r="Q147">
        <f t="shared" si="19"/>
        <v>0.7714490748165268</v>
      </c>
      <c r="R147">
        <f t="shared" si="20"/>
        <v>4.0303560462150952E-2</v>
      </c>
      <c r="S147">
        <f t="shared" si="21"/>
        <v>4.0359920951609111E-2</v>
      </c>
    </row>
    <row r="148" spans="1:19" x14ac:dyDescent="0.25">
      <c r="A148" s="7">
        <f>'Plumbing - fitted rates'!A154</f>
        <v>40878</v>
      </c>
      <c r="B148">
        <f>'Plumbing - fitted rates'!G154</f>
        <v>1.5243671795802884E-2</v>
      </c>
      <c r="C148">
        <f>'Plumbing - fitted rates'!H154</f>
        <v>1.5190716112145008E-2</v>
      </c>
      <c r="D148">
        <f>'Plumbing - fitted rates'!I154</f>
        <v>0.93888770509269126</v>
      </c>
      <c r="E148">
        <f>'Plumbing - fitted rates'!J154</f>
        <v>1.1830508474576271</v>
      </c>
      <c r="F148">
        <f>'Plumbing - fitted rates'!K154</f>
        <v>4.2777240039756526E-2</v>
      </c>
      <c r="G148">
        <f>'Plumbing - fitted rates'!L154</f>
        <v>4.3102048240513974E-2</v>
      </c>
      <c r="H148">
        <f>'Plumbing - fitted rates'!V154</f>
        <v>1.8154798274433562E-2</v>
      </c>
      <c r="I148">
        <f>'Plumbing - fitted rates'!W154</f>
        <v>1.7819965020318698E-2</v>
      </c>
      <c r="J148">
        <f>'Plumbing - fitted rates'!X154</f>
        <v>0.93888770509269126</v>
      </c>
      <c r="K148">
        <f>'Plumbing - fitted rates'!Y154</f>
        <v>1.6680162887071908</v>
      </c>
      <c r="L148">
        <f>'Plumbing - fitted rates'!Z154</f>
        <v>4.0013682742695039E-2</v>
      </c>
      <c r="M148">
        <f>'Plumbing - fitted rates'!AA154</f>
        <v>3.943348221449313E-2</v>
      </c>
      <c r="N148">
        <f t="shared" si="16"/>
        <v>1.3402676419199542E-2</v>
      </c>
      <c r="O148">
        <f t="shared" si="17"/>
        <v>2.0651906848623055E-2</v>
      </c>
      <c r="P148" t="e">
        <f t="shared" si="18"/>
        <v>#N/A</v>
      </c>
      <c r="Q148">
        <f t="shared" si="19"/>
        <v>0.72692766449669288</v>
      </c>
      <c r="R148">
        <f t="shared" si="20"/>
        <v>4.15185746109306E-2</v>
      </c>
      <c r="S148">
        <f t="shared" si="21"/>
        <v>4.1179122147687264E-2</v>
      </c>
    </row>
    <row r="149" spans="1:19" x14ac:dyDescent="0.25">
      <c r="A149" s="7">
        <f>'Plumbing - fitted rates'!A155</f>
        <v>40909</v>
      </c>
      <c r="B149">
        <f>'Plumbing - fitted rates'!G155</f>
        <v>1.5212024671412718E-2</v>
      </c>
      <c r="C149">
        <f>'Plumbing - fitted rates'!H155</f>
        <v>1.5113882576758442E-2</v>
      </c>
      <c r="D149">
        <f>'Plumbing - fitted rates'!I155</f>
        <v>0.93521466848351775</v>
      </c>
      <c r="E149">
        <f>'Plumbing - fitted rates'!J155</f>
        <v>1.2191544434857635</v>
      </c>
      <c r="F149">
        <f>'Plumbing - fitted rates'!K155</f>
        <v>4.7807807027234271E-2</v>
      </c>
      <c r="G149">
        <f>'Plumbing - fitted rates'!L155</f>
        <v>4.4506683475537247E-2</v>
      </c>
      <c r="H149">
        <f>'Plumbing - fitted rates'!V155</f>
        <v>1.8135045856335481E-2</v>
      </c>
      <c r="I149">
        <f>'Plumbing - fitted rates'!W155</f>
        <v>1.7866313601748389E-2</v>
      </c>
      <c r="J149">
        <f>'Plumbing - fitted rates'!X155</f>
        <v>0.93521466848351775</v>
      </c>
      <c r="K149">
        <f>'Plumbing - fitted rates'!Y155</f>
        <v>1.6611596686665748</v>
      </c>
      <c r="L149">
        <f>'Plumbing - fitted rates'!Z155</f>
        <v>4.0003576888087582E-2</v>
      </c>
      <c r="M149">
        <f>'Plumbing - fitted rates'!AA155</f>
        <v>3.9418263725946132E-2</v>
      </c>
      <c r="N149">
        <f t="shared" si="16"/>
        <v>1.3389419039720326E-2</v>
      </c>
      <c r="O149">
        <f t="shared" si="17"/>
        <v>2.0494147051683904E-2</v>
      </c>
      <c r="P149" t="e">
        <f t="shared" si="18"/>
        <v>#N/A</v>
      </c>
      <c r="Q149">
        <f t="shared" si="19"/>
        <v>0.75220362309627131</v>
      </c>
      <c r="R149">
        <f t="shared" si="20"/>
        <v>4.6412845643226661E-2</v>
      </c>
      <c r="S149">
        <f t="shared" si="21"/>
        <v>4.2537508340643487E-2</v>
      </c>
    </row>
    <row r="150" spans="1:19" x14ac:dyDescent="0.25">
      <c r="A150" s="7">
        <f>'Plumbing - fitted rates'!A156</f>
        <v>40940</v>
      </c>
      <c r="B150">
        <f>'Plumbing - fitted rates'!G156</f>
        <v>1.5461121157323688E-2</v>
      </c>
      <c r="C150">
        <f>'Plumbing - fitted rates'!H156</f>
        <v>1.5611814345991562E-2</v>
      </c>
      <c r="D150">
        <f>'Plumbing - fitted rates'!I156</f>
        <v>0.93422025129342201</v>
      </c>
      <c r="E150">
        <f>'Plumbing - fitted rates'!J156</f>
        <v>1.2465638148667602</v>
      </c>
      <c r="F150">
        <f>'Plumbing - fitted rates'!K156</f>
        <v>4.3168496389131769E-2</v>
      </c>
      <c r="G150">
        <f>'Plumbing - fitted rates'!L156</f>
        <v>4.0085494996599629E-2</v>
      </c>
      <c r="H150">
        <f>'Plumbing - fitted rates'!V156</f>
        <v>1.8092135183046046E-2</v>
      </c>
      <c r="I150">
        <f>'Plumbing - fitted rates'!W156</f>
        <v>1.796759372455296E-2</v>
      </c>
      <c r="J150">
        <f>'Plumbing - fitted rates'!X156</f>
        <v>0.93422025129342201</v>
      </c>
      <c r="K150">
        <f>'Plumbing - fitted rates'!Y156</f>
        <v>1.646335646398609</v>
      </c>
      <c r="L150">
        <f>'Plumbing - fitted rates'!Z156</f>
        <v>3.9981593500430269E-2</v>
      </c>
      <c r="M150">
        <f>'Plumbing - fitted rates'!AA156</f>
        <v>3.9385165776611747E-2</v>
      </c>
      <c r="N150">
        <f t="shared" si="16"/>
        <v>1.3640947262722771E-2</v>
      </c>
      <c r="O150">
        <f t="shared" si="17"/>
        <v>2.1050005622623814E-2</v>
      </c>
      <c r="P150" t="e">
        <f t="shared" si="18"/>
        <v>#N/A</v>
      </c>
      <c r="Q150">
        <f t="shared" si="19"/>
        <v>0.77604018018698817</v>
      </c>
      <c r="R150">
        <f t="shared" si="20"/>
        <v>4.193194635066895E-2</v>
      </c>
      <c r="S150">
        <f t="shared" si="21"/>
        <v>3.8344129094869991E-2</v>
      </c>
    </row>
    <row r="151" spans="1:19" x14ac:dyDescent="0.25">
      <c r="A151" s="7">
        <f>'Plumbing - fitted rates'!A157</f>
        <v>40969</v>
      </c>
      <c r="B151">
        <f>'Plumbing - fitted rates'!G157</f>
        <v>1.51133122088166E-2</v>
      </c>
      <c r="C151">
        <f>'Plumbing - fitted rates'!H157</f>
        <v>1.6249821244439761E-2</v>
      </c>
      <c r="D151">
        <f>'Plumbing - fitted rates'!I157</f>
        <v>0.93543095315206215</v>
      </c>
      <c r="E151">
        <f>'Plumbing - fitted rates'!J157</f>
        <v>1.1587810745789895</v>
      </c>
      <c r="F151">
        <f>'Plumbing - fitted rates'!K157</f>
        <v>4.146031213074107E-2</v>
      </c>
      <c r="G151">
        <f>'Plumbing - fitted rates'!L157</f>
        <v>4.2519257963078948E-2</v>
      </c>
      <c r="H151">
        <f>'Plumbing - fitted rates'!V157</f>
        <v>1.7983712843555436E-2</v>
      </c>
      <c r="I151">
        <f>'Plumbing - fitted rates'!W157</f>
        <v>1.822715618786247E-2</v>
      </c>
      <c r="J151">
        <f>'Plumbing - fitted rates'!X157</f>
        <v>0.93543095315206215</v>
      </c>
      <c r="K151">
        <f>'Plumbing - fitted rates'!Y157</f>
        <v>1.6093135377491736</v>
      </c>
      <c r="L151">
        <f>'Plumbing - fitted rates'!Z157</f>
        <v>3.9925869156061979E-2</v>
      </c>
      <c r="M151">
        <f>'Plumbing - fitted rates'!AA157</f>
        <v>3.930131087160306E-2</v>
      </c>
      <c r="N151">
        <f t="shared" si="16"/>
        <v>1.3414474532848593E-2</v>
      </c>
      <c r="O151">
        <f t="shared" si="17"/>
        <v>2.1598243340466488E-2</v>
      </c>
      <c r="P151" t="e">
        <f t="shared" si="18"/>
        <v>#N/A</v>
      </c>
      <c r="Q151">
        <f t="shared" si="19"/>
        <v>0.73798715422858252</v>
      </c>
      <c r="R151">
        <f t="shared" si="20"/>
        <v>4.0328900977847595E-2</v>
      </c>
      <c r="S151">
        <f t="shared" si="21"/>
        <v>4.0758946059812784E-2</v>
      </c>
    </row>
    <row r="152" spans="1:19" x14ac:dyDescent="0.25">
      <c r="A152" s="7">
        <f>'Plumbing - fitted rates'!A158</f>
        <v>41000</v>
      </c>
      <c r="B152">
        <f>'Plumbing - fitted rates'!G158</f>
        <v>1.5256035085871618E-2</v>
      </c>
      <c r="C152">
        <f>'Plumbing - fitted rates'!H158</f>
        <v>1.5902987264069329E-2</v>
      </c>
      <c r="D152">
        <f>'Plumbing - fitted rates'!I158</f>
        <v>0.93702463609769848</v>
      </c>
      <c r="E152">
        <f>'Plumbing - fitted rates'!J158</f>
        <v>1.2222222222222223</v>
      </c>
      <c r="F152">
        <f>'Plumbing - fitted rates'!K158</f>
        <v>4.1129360662413468E-2</v>
      </c>
      <c r="G152">
        <f>'Plumbing - fitted rates'!L158</f>
        <v>4.3339991079912349E-2</v>
      </c>
      <c r="H152">
        <f>'Plumbing - fitted rates'!V158</f>
        <v>1.8118596328881909E-2</v>
      </c>
      <c r="I152">
        <f>'Plumbing - fitted rates'!W158</f>
        <v>1.7905042689588306E-2</v>
      </c>
      <c r="J152">
        <f>'Plumbing - fitted rates'!X158</f>
        <v>0.93702463609769848</v>
      </c>
      <c r="K152">
        <f>'Plumbing - fitted rates'!Y158</f>
        <v>1.6554654189944165</v>
      </c>
      <c r="L152">
        <f>'Plumbing - fitted rates'!Z158</f>
        <v>3.9995154425807249E-2</v>
      </c>
      <c r="M152">
        <f>'Plumbing - fitted rates'!AA158</f>
        <v>3.940558182283789E-2</v>
      </c>
      <c r="N152">
        <f t="shared" si="16"/>
        <v>1.3440347579879068E-2</v>
      </c>
      <c r="O152">
        <f t="shared" si="17"/>
        <v>2.1517514654076898E-2</v>
      </c>
      <c r="P152" t="e">
        <f t="shared" si="18"/>
        <v>#N/A</v>
      </c>
      <c r="Q152">
        <f t="shared" si="19"/>
        <v>0.75669024614218905</v>
      </c>
      <c r="R152">
        <f t="shared" si="20"/>
        <v>3.9937675092536873E-2</v>
      </c>
      <c r="S152">
        <f t="shared" si="21"/>
        <v>4.1435766632580313E-2</v>
      </c>
    </row>
    <row r="153" spans="1:19" x14ac:dyDescent="0.25">
      <c r="A153" s="7">
        <f>'Plumbing - fitted rates'!A159</f>
        <v>41030</v>
      </c>
      <c r="B153">
        <f>'Plumbing - fitted rates'!G159</f>
        <v>1.7193161827722563E-2</v>
      </c>
      <c r="C153">
        <f>'Plumbing - fitted rates'!H159</f>
        <v>1.6358688297824355E-2</v>
      </c>
      <c r="D153">
        <f>'Plumbing - fitted rates'!I159</f>
        <v>0.93485701434424784</v>
      </c>
      <c r="E153">
        <f>'Plumbing - fitted rates'!J159</f>
        <v>1.2198523379819524</v>
      </c>
      <c r="F153">
        <f>'Plumbing - fitted rates'!K159</f>
        <v>4.4563210572344768E-2</v>
      </c>
      <c r="G153">
        <f>'Plumbing - fitted rates'!L159</f>
        <v>4.0404236711689828E-2</v>
      </c>
      <c r="H153">
        <f>'Plumbing - fitted rates'!V159</f>
        <v>1.8032696593013237E-2</v>
      </c>
      <c r="I153">
        <f>'Plumbing - fitted rates'!W159</f>
        <v>1.8109234859404084E-2</v>
      </c>
      <c r="J153">
        <f>'Plumbing - fitted rates'!X159</f>
        <v>0.93485701434424784</v>
      </c>
      <c r="K153">
        <f>'Plumbing - fitted rates'!Y159</f>
        <v>1.6259629221517002</v>
      </c>
      <c r="L153">
        <f>'Plumbing - fitted rates'!Z159</f>
        <v>3.9951076522697991E-2</v>
      </c>
      <c r="M153">
        <f>'Plumbing - fitted rates'!AA159</f>
        <v>3.9339235677885692E-2</v>
      </c>
      <c r="N153">
        <f t="shared" si="16"/>
        <v>1.5219081611345095E-2</v>
      </c>
      <c r="O153">
        <f t="shared" si="17"/>
        <v>2.188452542810632E-2</v>
      </c>
      <c r="P153" t="e">
        <f t="shared" si="18"/>
        <v>#N/A</v>
      </c>
      <c r="Q153">
        <f t="shared" si="19"/>
        <v>0.76892626958836841</v>
      </c>
      <c r="R153">
        <f t="shared" si="20"/>
        <v>4.3319774248858134E-2</v>
      </c>
      <c r="S153">
        <f t="shared" si="21"/>
        <v>3.869414850623671E-2</v>
      </c>
    </row>
    <row r="154" spans="1:19" x14ac:dyDescent="0.25">
      <c r="A154" s="7">
        <f>'Plumbing - fitted rates'!A160</f>
        <v>41061</v>
      </c>
      <c r="B154">
        <f>'Plumbing - fitted rates'!G160</f>
        <v>1.6268165491952331E-2</v>
      </c>
      <c r="C154">
        <f>'Plumbing - fitted rates'!H160</f>
        <v>1.5877428953577494E-2</v>
      </c>
      <c r="D154">
        <f>'Plumbing - fitted rates'!I160</f>
        <v>0.93446617280483091</v>
      </c>
      <c r="E154">
        <f>'Plumbing - fitted rates'!J160</f>
        <v>1.159223817118554</v>
      </c>
      <c r="F154">
        <f>'Plumbing - fitted rates'!K160</f>
        <v>4.2275510138251822E-2</v>
      </c>
      <c r="G154">
        <f>'Plumbing - fitted rates'!L160</f>
        <v>4.1262652654396256E-2</v>
      </c>
      <c r="H154">
        <f>'Plumbing - fitted rates'!V160</f>
        <v>1.7982121862635751E-2</v>
      </c>
      <c r="I154">
        <f>'Plumbing - fitted rates'!W160</f>
        <v>1.8231004495649784E-2</v>
      </c>
      <c r="J154">
        <f>'Plumbing - fitted rates'!X160</f>
        <v>0.93446617280483091</v>
      </c>
      <c r="K154">
        <f>'Plumbing - fitted rates'!Y160</f>
        <v>1.6087748817085914</v>
      </c>
      <c r="L154">
        <f>'Plumbing - fitted rates'!Z160</f>
        <v>3.992504954292813E-2</v>
      </c>
      <c r="M154">
        <f>'Plumbing - fitted rates'!AA160</f>
        <v>3.9300077965362473E-2</v>
      </c>
      <c r="N154">
        <f t="shared" si="16"/>
        <v>1.4440792106168028E-2</v>
      </c>
      <c r="O154">
        <f t="shared" si="17"/>
        <v>2.1098828255672556E-2</v>
      </c>
      <c r="P154" t="e">
        <f t="shared" si="18"/>
        <v>#N/A</v>
      </c>
      <c r="Q154">
        <f t="shared" si="19"/>
        <v>0.73851631150987851</v>
      </c>
      <c r="R154">
        <f t="shared" si="20"/>
        <v>4.1122697215329754E-2</v>
      </c>
      <c r="S154">
        <f t="shared" si="21"/>
        <v>3.9555605526712195E-2</v>
      </c>
    </row>
    <row r="155" spans="1:19" x14ac:dyDescent="0.25">
      <c r="A155" s="7">
        <f>'Plumbing - fitted rates'!A161</f>
        <v>41091</v>
      </c>
      <c r="B155" t="e">
        <f>'Plumbing - fitted rates'!G161</f>
        <v>#N/A</v>
      </c>
      <c r="C155" t="e">
        <f>'Plumbing - fitted rates'!H161</f>
        <v>#N/A</v>
      </c>
      <c r="D155">
        <f>'Plumbing - fitted rates'!I161</f>
        <v>0.93689354521164392</v>
      </c>
      <c r="E155" t="e">
        <f>'Plumbing - fitted rates'!J161</f>
        <v>#N/A</v>
      </c>
      <c r="F155">
        <f>'Plumbing - fitted rates'!K161</f>
        <v>4.2071614549766698E-2</v>
      </c>
      <c r="G155">
        <f>'Plumbing - fitted rates'!L161</f>
        <v>4.3038333634090382E-2</v>
      </c>
      <c r="H155" t="e">
        <f>'Plumbing - fitted rates'!V161</f>
        <v>#N/A</v>
      </c>
      <c r="I155" t="e">
        <f>'Plumbing - fitted rates'!W161</f>
        <v>#N/A</v>
      </c>
      <c r="J155">
        <f>'Plumbing - fitted rates'!X161</f>
        <v>0.93689354521164392</v>
      </c>
      <c r="K155" t="e">
        <f>'Plumbing - fitted rates'!Y161</f>
        <v>#N/A</v>
      </c>
      <c r="L155" t="e">
        <f>'Plumbing - fitted rates'!Z161</f>
        <v>#N/A</v>
      </c>
      <c r="M155" t="e">
        <f>'Plumbing - fitted rates'!AA161</f>
        <v>#N/A</v>
      </c>
      <c r="N155" t="e">
        <f t="shared" si="16"/>
        <v>#N/A</v>
      </c>
      <c r="O155" t="e">
        <f t="shared" si="17"/>
        <v>#N/A</v>
      </c>
      <c r="P155" t="e">
        <f t="shared" si="18"/>
        <v>#N/A</v>
      </c>
      <c r="Q155" t="e">
        <f t="shared" si="19"/>
        <v>#N/A</v>
      </c>
      <c r="R155" t="e">
        <f t="shared" si="20"/>
        <v>#N/A</v>
      </c>
      <c r="S155" t="e">
        <f t="shared" si="21"/>
        <v>#N/A</v>
      </c>
    </row>
    <row r="156" spans="1:19" x14ac:dyDescent="0.25">
      <c r="A156" s="7">
        <f>'Plumbing - fitted rates'!A162</f>
        <v>41122</v>
      </c>
      <c r="B156" t="e">
        <f>'Plumbing - fitted rates'!G162</f>
        <v>#N/A</v>
      </c>
      <c r="C156" t="e">
        <f>'Plumbing - fitted rates'!H162</f>
        <v>#N/A</v>
      </c>
      <c r="D156" t="e">
        <f>'Plumbing - fitted rates'!I162</f>
        <v>#N/A</v>
      </c>
      <c r="E156" t="e">
        <f>'Plumbing - fitted rates'!J162</f>
        <v>#N/A</v>
      </c>
      <c r="F156" t="e">
        <f>'Plumbing - fitted rates'!K162</f>
        <v>#N/A</v>
      </c>
      <c r="G156" t="e">
        <f>'Plumbing - fitted rates'!L162</f>
        <v>#N/A</v>
      </c>
      <c r="H156" t="e">
        <f>'Plumbing - fitted rates'!V162</f>
        <v>#N/A</v>
      </c>
      <c r="I156" t="e">
        <f>'Plumbing - fitted rates'!W162</f>
        <v>#N/A</v>
      </c>
      <c r="J156" t="e">
        <f>'Plumbing - fitted rates'!X162</f>
        <v>#N/A</v>
      </c>
      <c r="K156" t="e">
        <f>'Plumbing - fitted rates'!Y162</f>
        <v>#N/A</v>
      </c>
      <c r="L156" t="e">
        <f>'Plumbing - fitted rates'!Z162</f>
        <v>#N/A</v>
      </c>
      <c r="M156" t="e">
        <f>'Plumbing - fitted rates'!AA162</f>
        <v>#N/A</v>
      </c>
      <c r="N156" t="e">
        <f t="shared" si="16"/>
        <v>#N/A</v>
      </c>
      <c r="O156" t="e">
        <f t="shared" si="17"/>
        <v>#N/A</v>
      </c>
      <c r="P156" t="e">
        <f t="shared" si="18"/>
        <v>#N/A</v>
      </c>
      <c r="Q156" t="e">
        <f t="shared" si="19"/>
        <v>#N/A</v>
      </c>
      <c r="R156" t="e">
        <f t="shared" si="20"/>
        <v>#N/A</v>
      </c>
      <c r="S156" t="e">
        <f t="shared" si="21"/>
        <v>#N/A</v>
      </c>
    </row>
    <row r="157" spans="1:19" x14ac:dyDescent="0.25">
      <c r="A157" s="7">
        <f>'Plumbing - fitted rates'!A163</f>
        <v>41153</v>
      </c>
      <c r="B157" t="e">
        <f>'Plumbing - fitted rates'!G163</f>
        <v>#N/A</v>
      </c>
      <c r="C157" t="e">
        <f>'Plumbing - fitted rates'!H163</f>
        <v>#N/A</v>
      </c>
      <c r="D157" t="e">
        <f>'Plumbing - fitted rates'!I163</f>
        <v>#N/A</v>
      </c>
      <c r="E157" t="e">
        <f>'Plumbing - fitted rates'!J163</f>
        <v>#N/A</v>
      </c>
      <c r="F157" t="e">
        <f>'Plumbing - fitted rates'!K163</f>
        <v>#N/A</v>
      </c>
      <c r="G157" t="e">
        <f>'Plumbing - fitted rates'!L163</f>
        <v>#N/A</v>
      </c>
      <c r="H157" t="e">
        <f>'Plumbing - fitted rates'!V163</f>
        <v>#N/A</v>
      </c>
      <c r="I157" t="e">
        <f>'Plumbing - fitted rates'!W163</f>
        <v>#N/A</v>
      </c>
      <c r="J157" t="e">
        <f>'Plumbing - fitted rates'!X163</f>
        <v>#N/A</v>
      </c>
      <c r="K157" t="e">
        <f>'Plumbing - fitted rates'!Y163</f>
        <v>#N/A</v>
      </c>
      <c r="L157" t="e">
        <f>'Plumbing - fitted rates'!Z163</f>
        <v>#N/A</v>
      </c>
      <c r="M157" t="e">
        <f>'Plumbing - fitted rates'!AA163</f>
        <v>#N/A</v>
      </c>
      <c r="N157" t="e">
        <f t="shared" si="16"/>
        <v>#N/A</v>
      </c>
      <c r="O157" t="e">
        <f t="shared" si="17"/>
        <v>#N/A</v>
      </c>
      <c r="P157" t="e">
        <f t="shared" si="18"/>
        <v>#N/A</v>
      </c>
      <c r="Q157" t="e">
        <f t="shared" si="19"/>
        <v>#N/A</v>
      </c>
      <c r="R157" t="e">
        <f t="shared" si="20"/>
        <v>#N/A</v>
      </c>
      <c r="S157" t="e">
        <f t="shared" si="21"/>
        <v>#N/A</v>
      </c>
    </row>
    <row r="158" spans="1:19" x14ac:dyDescent="0.25">
      <c r="A158" s="7">
        <f>'Plumbing - fitted rates'!A164</f>
        <v>41183</v>
      </c>
      <c r="B158" t="e">
        <f>'Plumbing - fitted rates'!G164</f>
        <v>#N/A</v>
      </c>
      <c r="C158" t="e">
        <f>'Plumbing - fitted rates'!H164</f>
        <v>#N/A</v>
      </c>
      <c r="D158" t="e">
        <f>'Plumbing - fitted rates'!I164</f>
        <v>#N/A</v>
      </c>
      <c r="E158" t="e">
        <f>'Plumbing - fitted rates'!J164</f>
        <v>#N/A</v>
      </c>
      <c r="F158" t="e">
        <f>'Plumbing - fitted rates'!K164</f>
        <v>#N/A</v>
      </c>
      <c r="G158" t="e">
        <f>'Plumbing - fitted rates'!L164</f>
        <v>#N/A</v>
      </c>
      <c r="H158" t="e">
        <f>'Plumbing - fitted rates'!V164</f>
        <v>#N/A</v>
      </c>
      <c r="I158" t="e">
        <f>'Plumbing - fitted rates'!W164</f>
        <v>#N/A</v>
      </c>
      <c r="J158" t="e">
        <f>'Plumbing - fitted rates'!X164</f>
        <v>#N/A</v>
      </c>
      <c r="K158" t="e">
        <f>'Plumbing - fitted rates'!Y164</f>
        <v>#N/A</v>
      </c>
      <c r="L158" t="e">
        <f>'Plumbing - fitted rates'!Z164</f>
        <v>#N/A</v>
      </c>
      <c r="M158" t="e">
        <f>'Plumbing - fitted rates'!AA164</f>
        <v>#N/A</v>
      </c>
      <c r="N158" t="e">
        <f t="shared" si="16"/>
        <v>#N/A</v>
      </c>
      <c r="O158" t="e">
        <f t="shared" si="17"/>
        <v>#N/A</v>
      </c>
      <c r="P158" t="e">
        <f t="shared" si="18"/>
        <v>#N/A</v>
      </c>
      <c r="Q158" t="e">
        <f t="shared" si="19"/>
        <v>#N/A</v>
      </c>
      <c r="R158" t="e">
        <f t="shared" si="20"/>
        <v>#N/A</v>
      </c>
      <c r="S158" t="e">
        <f t="shared" si="21"/>
        <v>#N/A</v>
      </c>
    </row>
    <row r="159" spans="1:19" x14ac:dyDescent="0.25">
      <c r="A159" s="7">
        <f>'Plumbing - fitted rates'!A165</f>
        <v>41214</v>
      </c>
      <c r="B159" t="e">
        <f>'Plumbing - fitted rates'!G165</f>
        <v>#N/A</v>
      </c>
      <c r="C159" t="e">
        <f>'Plumbing - fitted rates'!H165</f>
        <v>#N/A</v>
      </c>
      <c r="D159" t="e">
        <f>'Plumbing - fitted rates'!I165</f>
        <v>#N/A</v>
      </c>
      <c r="E159" t="e">
        <f>'Plumbing - fitted rates'!J165</f>
        <v>#N/A</v>
      </c>
      <c r="F159" t="e">
        <f>'Plumbing - fitted rates'!K165</f>
        <v>#N/A</v>
      </c>
      <c r="G159" t="e">
        <f>'Plumbing - fitted rates'!L165</f>
        <v>#N/A</v>
      </c>
      <c r="H159" t="e">
        <f>'Plumbing - fitted rates'!V165</f>
        <v>#N/A</v>
      </c>
      <c r="I159" t="e">
        <f>'Plumbing - fitted rates'!W165</f>
        <v>#N/A</v>
      </c>
      <c r="J159" t="e">
        <f>'Plumbing - fitted rates'!X165</f>
        <v>#N/A</v>
      </c>
      <c r="K159" t="e">
        <f>'Plumbing - fitted rates'!Y165</f>
        <v>#N/A</v>
      </c>
      <c r="L159" t="e">
        <f>'Plumbing - fitted rates'!Z165</f>
        <v>#N/A</v>
      </c>
      <c r="M159" t="e">
        <f>'Plumbing - fitted rates'!AA165</f>
        <v>#N/A</v>
      </c>
      <c r="N159" t="e">
        <f t="shared" si="16"/>
        <v>#N/A</v>
      </c>
      <c r="O159" t="e">
        <f t="shared" si="17"/>
        <v>#N/A</v>
      </c>
      <c r="P159" t="e">
        <f t="shared" si="18"/>
        <v>#N/A</v>
      </c>
      <c r="Q159" t="e">
        <f t="shared" si="19"/>
        <v>#N/A</v>
      </c>
      <c r="R159" t="e">
        <f t="shared" si="20"/>
        <v>#N/A</v>
      </c>
      <c r="S159" t="e">
        <f t="shared" si="21"/>
        <v>#N/A</v>
      </c>
    </row>
    <row r="160" spans="1:19" x14ac:dyDescent="0.25">
      <c r="A160" s="7">
        <f>'Plumbing - fitted rates'!A166</f>
        <v>41244</v>
      </c>
      <c r="B160" t="e">
        <f>'Plumbing - fitted rates'!G166</f>
        <v>#N/A</v>
      </c>
      <c r="C160" t="e">
        <f>'Plumbing - fitted rates'!H166</f>
        <v>#N/A</v>
      </c>
      <c r="D160" t="e">
        <f>'Plumbing - fitted rates'!I166</f>
        <v>#N/A</v>
      </c>
      <c r="E160" t="e">
        <f>'Plumbing - fitted rates'!J166</f>
        <v>#N/A</v>
      </c>
      <c r="F160" t="e">
        <f>'Plumbing - fitted rates'!K166</f>
        <v>#N/A</v>
      </c>
      <c r="G160" t="e">
        <f>'Plumbing - fitted rates'!L166</f>
        <v>#N/A</v>
      </c>
      <c r="H160" t="e">
        <f>'Plumbing - fitted rates'!V166</f>
        <v>#N/A</v>
      </c>
      <c r="I160" t="e">
        <f>'Plumbing - fitted rates'!W166</f>
        <v>#N/A</v>
      </c>
      <c r="J160" t="e">
        <f>'Plumbing - fitted rates'!X166</f>
        <v>#N/A</v>
      </c>
      <c r="K160" t="e">
        <f>'Plumbing - fitted rates'!Y166</f>
        <v>#N/A</v>
      </c>
      <c r="L160" t="e">
        <f>'Plumbing - fitted rates'!Z166</f>
        <v>#N/A</v>
      </c>
      <c r="M160" t="e">
        <f>'Plumbing - fitted rates'!AA166</f>
        <v>#N/A</v>
      </c>
      <c r="N160" t="e">
        <f t="shared" si="16"/>
        <v>#N/A</v>
      </c>
      <c r="O160" t="e">
        <f t="shared" si="17"/>
        <v>#N/A</v>
      </c>
      <c r="P160" t="e">
        <f t="shared" si="18"/>
        <v>#N/A</v>
      </c>
      <c r="Q160" t="e">
        <f t="shared" si="19"/>
        <v>#N/A</v>
      </c>
      <c r="R160" t="e">
        <f t="shared" si="20"/>
        <v>#N/A</v>
      </c>
      <c r="S160" t="e">
        <f t="shared" si="21"/>
        <v>#N/A</v>
      </c>
    </row>
    <row r="161" spans="1:19" x14ac:dyDescent="0.25">
      <c r="A161" s="7">
        <f>'Plumbing - fitted rates'!A167</f>
        <v>41275</v>
      </c>
      <c r="B161" t="e">
        <f>'Plumbing - fitted rates'!G167</f>
        <v>#N/A</v>
      </c>
      <c r="C161" t="e">
        <f>'Plumbing - fitted rates'!H167</f>
        <v>#N/A</v>
      </c>
      <c r="D161" t="e">
        <f>'Plumbing - fitted rates'!I167</f>
        <v>#N/A</v>
      </c>
      <c r="E161" t="e">
        <f>'Plumbing - fitted rates'!J167</f>
        <v>#N/A</v>
      </c>
      <c r="F161" t="e">
        <f>'Plumbing - fitted rates'!K167</f>
        <v>#N/A</v>
      </c>
      <c r="G161" t="e">
        <f>'Plumbing - fitted rates'!L167</f>
        <v>#N/A</v>
      </c>
      <c r="H161" t="e">
        <f>'Plumbing - fitted rates'!V167</f>
        <v>#N/A</v>
      </c>
      <c r="I161" t="e">
        <f>'Plumbing - fitted rates'!W167</f>
        <v>#N/A</v>
      </c>
      <c r="J161" t="e">
        <f>'Plumbing - fitted rates'!X167</f>
        <v>#N/A</v>
      </c>
      <c r="K161" t="e">
        <f>'Plumbing - fitted rates'!Y167</f>
        <v>#N/A</v>
      </c>
      <c r="L161" t="e">
        <f>'Plumbing - fitted rates'!Z167</f>
        <v>#N/A</v>
      </c>
      <c r="M161" t="e">
        <f>'Plumbing - fitted rates'!AA167</f>
        <v>#N/A</v>
      </c>
      <c r="N161" t="e">
        <f t="shared" si="16"/>
        <v>#N/A</v>
      </c>
      <c r="O161" t="e">
        <f t="shared" si="17"/>
        <v>#N/A</v>
      </c>
      <c r="P161" t="e">
        <f t="shared" si="18"/>
        <v>#N/A</v>
      </c>
      <c r="Q161" t="e">
        <f t="shared" si="19"/>
        <v>#N/A</v>
      </c>
      <c r="R161" t="e">
        <f t="shared" si="20"/>
        <v>#N/A</v>
      </c>
      <c r="S161" t="e">
        <f t="shared" si="21"/>
        <v>#N/A</v>
      </c>
    </row>
    <row r="162" spans="1:19" x14ac:dyDescent="0.25">
      <c r="A162" s="7">
        <f>'Plumbing - fitted rates'!A168</f>
        <v>41306</v>
      </c>
      <c r="B162" t="e">
        <f>'Plumbing - fitted rates'!G168</f>
        <v>#N/A</v>
      </c>
      <c r="C162" t="e">
        <f>'Plumbing - fitted rates'!H168</f>
        <v>#N/A</v>
      </c>
      <c r="D162" t="e">
        <f>'Plumbing - fitted rates'!I168</f>
        <v>#N/A</v>
      </c>
      <c r="E162" t="e">
        <f>'Plumbing - fitted rates'!J168</f>
        <v>#N/A</v>
      </c>
      <c r="F162" t="e">
        <f>'Plumbing - fitted rates'!K168</f>
        <v>#N/A</v>
      </c>
      <c r="G162" t="e">
        <f>'Plumbing - fitted rates'!L168</f>
        <v>#N/A</v>
      </c>
      <c r="H162" t="e">
        <f>'Plumbing - fitted rates'!V168</f>
        <v>#N/A</v>
      </c>
      <c r="I162" t="e">
        <f>'Plumbing - fitted rates'!W168</f>
        <v>#N/A</v>
      </c>
      <c r="J162" t="e">
        <f>'Plumbing - fitted rates'!X168</f>
        <v>#N/A</v>
      </c>
      <c r="K162" t="e">
        <f>'Plumbing - fitted rates'!Y168</f>
        <v>#N/A</v>
      </c>
      <c r="L162" t="e">
        <f>'Plumbing - fitted rates'!Z168</f>
        <v>#N/A</v>
      </c>
      <c r="M162" t="e">
        <f>'Plumbing - fitted rates'!AA168</f>
        <v>#N/A</v>
      </c>
      <c r="N162" t="e">
        <f t="shared" si="16"/>
        <v>#N/A</v>
      </c>
      <c r="O162" t="e">
        <f t="shared" si="17"/>
        <v>#N/A</v>
      </c>
      <c r="P162" t="e">
        <f t="shared" si="18"/>
        <v>#N/A</v>
      </c>
      <c r="Q162" t="e">
        <f t="shared" si="19"/>
        <v>#N/A</v>
      </c>
      <c r="R162" t="e">
        <f t="shared" si="20"/>
        <v>#N/A</v>
      </c>
      <c r="S162" t="e">
        <f t="shared" si="21"/>
        <v>#N/A</v>
      </c>
    </row>
    <row r="163" spans="1:19" x14ac:dyDescent="0.25">
      <c r="A163" s="7">
        <f>'Plumbing - fitted rates'!A169</f>
        <v>41334</v>
      </c>
      <c r="B163" t="e">
        <f>'Plumbing - fitted rates'!G169</f>
        <v>#N/A</v>
      </c>
      <c r="C163" t="e">
        <f>'Plumbing - fitted rates'!H169</f>
        <v>#N/A</v>
      </c>
      <c r="D163" t="e">
        <f>'Plumbing - fitted rates'!I169</f>
        <v>#N/A</v>
      </c>
      <c r="E163" t="e">
        <f>'Plumbing - fitted rates'!J169</f>
        <v>#N/A</v>
      </c>
      <c r="F163" t="e">
        <f>'Plumbing - fitted rates'!K169</f>
        <v>#N/A</v>
      </c>
      <c r="G163" t="e">
        <f>'Plumbing - fitted rates'!L169</f>
        <v>#N/A</v>
      </c>
      <c r="H163" t="e">
        <f>'Plumbing - fitted rates'!V169</f>
        <v>#N/A</v>
      </c>
      <c r="I163" t="e">
        <f>'Plumbing - fitted rates'!W169</f>
        <v>#N/A</v>
      </c>
      <c r="J163" t="e">
        <f>'Plumbing - fitted rates'!X169</f>
        <v>#N/A</v>
      </c>
      <c r="K163" t="e">
        <f>'Plumbing - fitted rates'!Y169</f>
        <v>#N/A</v>
      </c>
      <c r="L163" t="e">
        <f>'Plumbing - fitted rates'!Z169</f>
        <v>#N/A</v>
      </c>
      <c r="M163" t="e">
        <f>'Plumbing - fitted rates'!AA169</f>
        <v>#N/A</v>
      </c>
      <c r="N163" t="e">
        <f t="shared" si="16"/>
        <v>#N/A</v>
      </c>
      <c r="O163" t="e">
        <f t="shared" si="17"/>
        <v>#N/A</v>
      </c>
      <c r="P163" t="e">
        <f t="shared" si="18"/>
        <v>#N/A</v>
      </c>
      <c r="Q163" t="e">
        <f t="shared" si="19"/>
        <v>#N/A</v>
      </c>
      <c r="R163" t="e">
        <f t="shared" si="20"/>
        <v>#N/A</v>
      </c>
      <c r="S163" t="e">
        <f t="shared" si="21"/>
        <v>#N/A</v>
      </c>
    </row>
    <row r="164" spans="1:19" x14ac:dyDescent="0.25">
      <c r="A164" s="7">
        <f>'Plumbing - fitted rates'!A170</f>
        <v>41365</v>
      </c>
      <c r="B164" t="e">
        <f>'Plumbing - fitted rates'!G170</f>
        <v>#N/A</v>
      </c>
      <c r="C164" t="e">
        <f>'Plumbing - fitted rates'!H170</f>
        <v>#N/A</v>
      </c>
      <c r="D164" t="e">
        <f>'Plumbing - fitted rates'!I170</f>
        <v>#N/A</v>
      </c>
      <c r="E164" t="e">
        <f>'Plumbing - fitted rates'!J170</f>
        <v>#N/A</v>
      </c>
      <c r="F164" t="e">
        <f>'Plumbing - fitted rates'!K170</f>
        <v>#N/A</v>
      </c>
      <c r="G164" t="e">
        <f>'Plumbing - fitted rates'!L170</f>
        <v>#N/A</v>
      </c>
      <c r="H164" t="e">
        <f>'Plumbing - fitted rates'!V170</f>
        <v>#N/A</v>
      </c>
      <c r="I164" t="e">
        <f>'Plumbing - fitted rates'!W170</f>
        <v>#N/A</v>
      </c>
      <c r="J164" t="e">
        <f>'Plumbing - fitted rates'!X170</f>
        <v>#N/A</v>
      </c>
      <c r="K164" t="e">
        <f>'Plumbing - fitted rates'!Y170</f>
        <v>#N/A</v>
      </c>
      <c r="L164" t="e">
        <f>'Plumbing - fitted rates'!Z170</f>
        <v>#N/A</v>
      </c>
      <c r="M164" t="e">
        <f>'Plumbing - fitted rates'!AA170</f>
        <v>#N/A</v>
      </c>
      <c r="N164" t="e">
        <f t="shared" si="16"/>
        <v>#N/A</v>
      </c>
      <c r="O164" t="e">
        <f t="shared" si="17"/>
        <v>#N/A</v>
      </c>
      <c r="P164" t="e">
        <f t="shared" si="18"/>
        <v>#N/A</v>
      </c>
      <c r="Q164" t="e">
        <f t="shared" si="19"/>
        <v>#N/A</v>
      </c>
      <c r="R164" t="e">
        <f t="shared" si="20"/>
        <v>#N/A</v>
      </c>
      <c r="S164" t="e">
        <f t="shared" si="21"/>
        <v>#N/A</v>
      </c>
    </row>
    <row r="165" spans="1:19" x14ac:dyDescent="0.25">
      <c r="A165" s="7">
        <f>'Plumbing - fitted rates'!A171</f>
        <v>41395</v>
      </c>
      <c r="B165" t="e">
        <f>'Plumbing - fitted rates'!G171</f>
        <v>#N/A</v>
      </c>
      <c r="C165" t="e">
        <f>'Plumbing - fitted rates'!H171</f>
        <v>#N/A</v>
      </c>
      <c r="D165" t="e">
        <f>'Plumbing - fitted rates'!I171</f>
        <v>#N/A</v>
      </c>
      <c r="E165" t="e">
        <f>'Plumbing - fitted rates'!J171</f>
        <v>#N/A</v>
      </c>
      <c r="F165" t="e">
        <f>'Plumbing - fitted rates'!K171</f>
        <v>#N/A</v>
      </c>
      <c r="G165" t="e">
        <f>'Plumbing - fitted rates'!L171</f>
        <v>#N/A</v>
      </c>
      <c r="H165" t="e">
        <f>'Plumbing - fitted rates'!V171</f>
        <v>#N/A</v>
      </c>
      <c r="I165" t="e">
        <f>'Plumbing - fitted rates'!W171</f>
        <v>#N/A</v>
      </c>
      <c r="J165" t="e">
        <f>'Plumbing - fitted rates'!X171</f>
        <v>#N/A</v>
      </c>
      <c r="K165" t="e">
        <f>'Plumbing - fitted rates'!Y171</f>
        <v>#N/A</v>
      </c>
      <c r="L165" t="e">
        <f>'Plumbing - fitted rates'!Z171</f>
        <v>#N/A</v>
      </c>
      <c r="M165" t="e">
        <f>'Plumbing - fitted rates'!AA171</f>
        <v>#N/A</v>
      </c>
      <c r="N165" t="e">
        <f t="shared" si="16"/>
        <v>#N/A</v>
      </c>
      <c r="O165" t="e">
        <f t="shared" si="17"/>
        <v>#N/A</v>
      </c>
      <c r="P165" t="e">
        <f t="shared" si="18"/>
        <v>#N/A</v>
      </c>
      <c r="Q165" t="e">
        <f t="shared" si="19"/>
        <v>#N/A</v>
      </c>
      <c r="R165" t="e">
        <f t="shared" si="20"/>
        <v>#N/A</v>
      </c>
      <c r="S165" t="e">
        <f t="shared" si="21"/>
        <v>#N/A</v>
      </c>
    </row>
    <row r="166" spans="1:19" x14ac:dyDescent="0.25">
      <c r="A166" s="7">
        <f>'Plumbing - fitted rates'!A172</f>
        <v>41426</v>
      </c>
      <c r="B166" t="e">
        <f>'Plumbing - fitted rates'!G172</f>
        <v>#N/A</v>
      </c>
      <c r="C166" t="e">
        <f>'Plumbing - fitted rates'!H172</f>
        <v>#N/A</v>
      </c>
      <c r="D166" t="e">
        <f>'Plumbing - fitted rates'!I172</f>
        <v>#N/A</v>
      </c>
      <c r="E166" t="e">
        <f>'Plumbing - fitted rates'!J172</f>
        <v>#N/A</v>
      </c>
      <c r="F166" t="e">
        <f>'Plumbing - fitted rates'!K172</f>
        <v>#N/A</v>
      </c>
      <c r="G166" t="e">
        <f>'Plumbing - fitted rates'!L172</f>
        <v>#N/A</v>
      </c>
      <c r="H166" t="e">
        <f>'Plumbing - fitted rates'!V172</f>
        <v>#N/A</v>
      </c>
      <c r="I166" t="e">
        <f>'Plumbing - fitted rates'!W172</f>
        <v>#N/A</v>
      </c>
      <c r="J166" t="e">
        <f>'Plumbing - fitted rates'!X172</f>
        <v>#N/A</v>
      </c>
      <c r="K166" t="e">
        <f>'Plumbing - fitted rates'!Y172</f>
        <v>#N/A</v>
      </c>
      <c r="L166" t="e">
        <f>'Plumbing - fitted rates'!Z172</f>
        <v>#N/A</v>
      </c>
      <c r="M166" t="e">
        <f>'Plumbing - fitted rates'!AA172</f>
        <v>#N/A</v>
      </c>
      <c r="N166" t="e">
        <f t="shared" si="16"/>
        <v>#N/A</v>
      </c>
      <c r="O166" t="e">
        <f t="shared" si="17"/>
        <v>#N/A</v>
      </c>
      <c r="P166" t="e">
        <f t="shared" si="18"/>
        <v>#N/A</v>
      </c>
      <c r="Q166" t="e">
        <f t="shared" si="19"/>
        <v>#N/A</v>
      </c>
      <c r="R166" t="e">
        <f t="shared" si="20"/>
        <v>#N/A</v>
      </c>
      <c r="S166" t="e">
        <f t="shared" si="21"/>
        <v>#N/A</v>
      </c>
    </row>
    <row r="167" spans="1:19" x14ac:dyDescent="0.25">
      <c r="A167" s="7">
        <f>'Plumbing - fitted rates'!A173</f>
        <v>41456</v>
      </c>
      <c r="B167" t="e">
        <f>'Plumbing - fitted rates'!G173</f>
        <v>#N/A</v>
      </c>
      <c r="C167" t="e">
        <f>'Plumbing - fitted rates'!H173</f>
        <v>#N/A</v>
      </c>
      <c r="D167" t="e">
        <f>'Plumbing - fitted rates'!I173</f>
        <v>#N/A</v>
      </c>
      <c r="E167" t="e">
        <f>'Plumbing - fitted rates'!J173</f>
        <v>#N/A</v>
      </c>
      <c r="F167" t="e">
        <f>'Plumbing - fitted rates'!K173</f>
        <v>#N/A</v>
      </c>
      <c r="G167" t="e">
        <f>'Plumbing - fitted rates'!L173</f>
        <v>#N/A</v>
      </c>
      <c r="H167" t="e">
        <f>'Plumbing - fitted rates'!V173</f>
        <v>#N/A</v>
      </c>
      <c r="I167" t="e">
        <f>'Plumbing - fitted rates'!W173</f>
        <v>#N/A</v>
      </c>
      <c r="J167" t="e">
        <f>'Plumbing - fitted rates'!X173</f>
        <v>#N/A</v>
      </c>
      <c r="K167" t="e">
        <f>'Plumbing - fitted rates'!Y173</f>
        <v>#N/A</v>
      </c>
      <c r="L167" t="e">
        <f>'Plumbing - fitted rates'!Z173</f>
        <v>#N/A</v>
      </c>
      <c r="M167" t="e">
        <f>'Plumbing - fitted rates'!AA173</f>
        <v>#N/A</v>
      </c>
      <c r="N167" t="e">
        <f t="shared" si="16"/>
        <v>#N/A</v>
      </c>
      <c r="O167" t="e">
        <f t="shared" si="17"/>
        <v>#N/A</v>
      </c>
      <c r="P167" t="e">
        <f t="shared" si="18"/>
        <v>#N/A</v>
      </c>
      <c r="Q167" t="e">
        <f t="shared" si="19"/>
        <v>#N/A</v>
      </c>
      <c r="R167" t="e">
        <f t="shared" si="20"/>
        <v>#N/A</v>
      </c>
      <c r="S167" t="e">
        <f t="shared" si="21"/>
        <v>#N/A</v>
      </c>
    </row>
    <row r="168" spans="1:19" x14ac:dyDescent="0.25">
      <c r="A168" s="7">
        <f>'Plumbing - fitted rates'!A174</f>
        <v>41487</v>
      </c>
      <c r="B168" t="e">
        <f>'Plumbing - fitted rates'!G174</f>
        <v>#N/A</v>
      </c>
      <c r="C168" t="e">
        <f>'Plumbing - fitted rates'!H174</f>
        <v>#N/A</v>
      </c>
      <c r="D168" t="e">
        <f>'Plumbing - fitted rates'!I174</f>
        <v>#N/A</v>
      </c>
      <c r="E168" t="e">
        <f>'Plumbing - fitted rates'!J174</f>
        <v>#N/A</v>
      </c>
      <c r="F168" t="e">
        <f>'Plumbing - fitted rates'!K174</f>
        <v>#N/A</v>
      </c>
      <c r="G168" t="e">
        <f>'Plumbing - fitted rates'!L174</f>
        <v>#N/A</v>
      </c>
      <c r="H168" t="e">
        <f>'Plumbing - fitted rates'!V174</f>
        <v>#N/A</v>
      </c>
      <c r="I168" t="e">
        <f>'Plumbing - fitted rates'!W174</f>
        <v>#N/A</v>
      </c>
      <c r="J168" t="e">
        <f>'Plumbing - fitted rates'!X174</f>
        <v>#N/A</v>
      </c>
      <c r="K168" t="e">
        <f>'Plumbing - fitted rates'!Y174</f>
        <v>#N/A</v>
      </c>
      <c r="L168" t="e">
        <f>'Plumbing - fitted rates'!Z174</f>
        <v>#N/A</v>
      </c>
      <c r="M168" t="e">
        <f>'Plumbing - fitted rates'!AA174</f>
        <v>#N/A</v>
      </c>
      <c r="N168" t="e">
        <f t="shared" si="16"/>
        <v>#N/A</v>
      </c>
      <c r="O168" t="e">
        <f t="shared" si="17"/>
        <v>#N/A</v>
      </c>
      <c r="P168" t="e">
        <f t="shared" si="18"/>
        <v>#N/A</v>
      </c>
      <c r="Q168" t="e">
        <f t="shared" si="19"/>
        <v>#N/A</v>
      </c>
      <c r="R168" t="e">
        <f t="shared" si="20"/>
        <v>#N/A</v>
      </c>
      <c r="S168" t="e">
        <f t="shared" si="21"/>
        <v>#N/A</v>
      </c>
    </row>
    <row r="169" spans="1:19" x14ac:dyDescent="0.25">
      <c r="A169" s="7">
        <f>'Plumbing - fitted rates'!A175</f>
        <v>41518</v>
      </c>
      <c r="B169" t="e">
        <f>'Plumbing - fitted rates'!G175</f>
        <v>#N/A</v>
      </c>
      <c r="C169" t="e">
        <f>'Plumbing - fitted rates'!H175</f>
        <v>#N/A</v>
      </c>
      <c r="D169" t="e">
        <f>'Plumbing - fitted rates'!I175</f>
        <v>#N/A</v>
      </c>
      <c r="E169" t="e">
        <f>'Plumbing - fitted rates'!J175</f>
        <v>#N/A</v>
      </c>
      <c r="F169" t="e">
        <f>'Plumbing - fitted rates'!K175</f>
        <v>#N/A</v>
      </c>
      <c r="G169" t="e">
        <f>'Plumbing - fitted rates'!L175</f>
        <v>#N/A</v>
      </c>
      <c r="H169" t="e">
        <f>'Plumbing - fitted rates'!V175</f>
        <v>#N/A</v>
      </c>
      <c r="I169" t="e">
        <f>'Plumbing - fitted rates'!W175</f>
        <v>#N/A</v>
      </c>
      <c r="J169" t="e">
        <f>'Plumbing - fitted rates'!X175</f>
        <v>#N/A</v>
      </c>
      <c r="K169" t="e">
        <f>'Plumbing - fitted rates'!Y175</f>
        <v>#N/A</v>
      </c>
      <c r="L169" t="e">
        <f>'Plumbing - fitted rates'!Z175</f>
        <v>#N/A</v>
      </c>
      <c r="M169" t="e">
        <f>'Plumbing - fitted rates'!AA175</f>
        <v>#N/A</v>
      </c>
      <c r="N169" t="e">
        <f t="shared" si="16"/>
        <v>#N/A</v>
      </c>
      <c r="O169" t="e">
        <f t="shared" si="17"/>
        <v>#N/A</v>
      </c>
      <c r="P169" t="e">
        <f t="shared" si="18"/>
        <v>#N/A</v>
      </c>
      <c r="Q169" t="e">
        <f t="shared" si="19"/>
        <v>#N/A</v>
      </c>
      <c r="R169" t="e">
        <f t="shared" si="20"/>
        <v>#N/A</v>
      </c>
      <c r="S169" t="e">
        <f t="shared" si="21"/>
        <v>#N/A</v>
      </c>
    </row>
    <row r="170" spans="1:19" x14ac:dyDescent="0.25">
      <c r="A170" s="7">
        <f>'Plumbing - fitted rates'!A176</f>
        <v>41548</v>
      </c>
      <c r="B170" t="e">
        <f>'Plumbing - fitted rates'!G176</f>
        <v>#N/A</v>
      </c>
      <c r="C170" t="e">
        <f>'Plumbing - fitted rates'!H176</f>
        <v>#N/A</v>
      </c>
      <c r="D170" t="e">
        <f>'Plumbing - fitted rates'!I176</f>
        <v>#N/A</v>
      </c>
      <c r="E170" t="e">
        <f>'Plumbing - fitted rates'!J176</f>
        <v>#N/A</v>
      </c>
      <c r="F170" t="e">
        <f>'Plumbing - fitted rates'!K176</f>
        <v>#N/A</v>
      </c>
      <c r="G170" t="e">
        <f>'Plumbing - fitted rates'!L176</f>
        <v>#N/A</v>
      </c>
      <c r="H170" t="e">
        <f>'Plumbing - fitted rates'!V176</f>
        <v>#N/A</v>
      </c>
      <c r="I170" t="e">
        <f>'Plumbing - fitted rates'!W176</f>
        <v>#N/A</v>
      </c>
      <c r="J170" t="e">
        <f>'Plumbing - fitted rates'!X176</f>
        <v>#N/A</v>
      </c>
      <c r="K170" t="e">
        <f>'Plumbing - fitted rates'!Y176</f>
        <v>#N/A</v>
      </c>
      <c r="L170" t="e">
        <f>'Plumbing - fitted rates'!Z176</f>
        <v>#N/A</v>
      </c>
      <c r="M170" t="e">
        <f>'Plumbing - fitted rates'!AA176</f>
        <v>#N/A</v>
      </c>
      <c r="N170" t="e">
        <f t="shared" si="16"/>
        <v>#N/A</v>
      </c>
      <c r="O170" t="e">
        <f t="shared" si="17"/>
        <v>#N/A</v>
      </c>
      <c r="P170" t="e">
        <f t="shared" si="18"/>
        <v>#N/A</v>
      </c>
      <c r="Q170" t="e">
        <f t="shared" si="19"/>
        <v>#N/A</v>
      </c>
      <c r="R170" t="e">
        <f t="shared" si="20"/>
        <v>#N/A</v>
      </c>
      <c r="S170" t="e">
        <f t="shared" si="21"/>
        <v>#N/A</v>
      </c>
    </row>
    <row r="171" spans="1:19" x14ac:dyDescent="0.25">
      <c r="A171" s="7">
        <f>'Plumbing - fitted rates'!A177</f>
        <v>41579</v>
      </c>
      <c r="B171" t="e">
        <f>'Plumbing - fitted rates'!G177</f>
        <v>#N/A</v>
      </c>
      <c r="C171" t="e">
        <f>'Plumbing - fitted rates'!H177</f>
        <v>#N/A</v>
      </c>
      <c r="D171" t="e">
        <f>'Plumbing - fitted rates'!I177</f>
        <v>#N/A</v>
      </c>
      <c r="E171" t="e">
        <f>'Plumbing - fitted rates'!J177</f>
        <v>#N/A</v>
      </c>
      <c r="F171" t="e">
        <f>'Plumbing - fitted rates'!K177</f>
        <v>#N/A</v>
      </c>
      <c r="G171" t="e">
        <f>'Plumbing - fitted rates'!L177</f>
        <v>#N/A</v>
      </c>
      <c r="H171" t="e">
        <f>'Plumbing - fitted rates'!V177</f>
        <v>#N/A</v>
      </c>
      <c r="I171" t="e">
        <f>'Plumbing - fitted rates'!W177</f>
        <v>#N/A</v>
      </c>
      <c r="J171" t="e">
        <f>'Plumbing - fitted rates'!X177</f>
        <v>#N/A</v>
      </c>
      <c r="K171" t="e">
        <f>'Plumbing - fitted rates'!Y177</f>
        <v>#N/A</v>
      </c>
      <c r="L171" t="e">
        <f>'Plumbing - fitted rates'!Z177</f>
        <v>#N/A</v>
      </c>
      <c r="M171" t="e">
        <f>'Plumbing - fitted rates'!AA177</f>
        <v>#N/A</v>
      </c>
      <c r="N171" t="e">
        <f t="shared" si="16"/>
        <v>#N/A</v>
      </c>
      <c r="O171" t="e">
        <f t="shared" si="17"/>
        <v>#N/A</v>
      </c>
      <c r="P171" t="e">
        <f t="shared" si="18"/>
        <v>#N/A</v>
      </c>
      <c r="Q171" t="e">
        <f t="shared" si="19"/>
        <v>#N/A</v>
      </c>
      <c r="R171" t="e">
        <f t="shared" si="20"/>
        <v>#N/A</v>
      </c>
      <c r="S171" t="e">
        <f t="shared" si="21"/>
        <v>#N/A</v>
      </c>
    </row>
    <row r="172" spans="1:19" x14ac:dyDescent="0.25">
      <c r="A172" s="7">
        <f>'Plumbing - fitted rates'!A178</f>
        <v>41609</v>
      </c>
      <c r="B172" t="e">
        <f>'Plumbing - fitted rates'!G178</f>
        <v>#N/A</v>
      </c>
      <c r="C172" t="e">
        <f>'Plumbing - fitted rates'!H178</f>
        <v>#N/A</v>
      </c>
      <c r="D172" t="e">
        <f>'Plumbing - fitted rates'!I178</f>
        <v>#N/A</v>
      </c>
      <c r="E172" t="e">
        <f>'Plumbing - fitted rates'!J178</f>
        <v>#N/A</v>
      </c>
      <c r="F172" t="e">
        <f>'Plumbing - fitted rates'!K178</f>
        <v>#N/A</v>
      </c>
      <c r="G172" t="e">
        <f>'Plumbing - fitted rates'!L178</f>
        <v>#N/A</v>
      </c>
      <c r="H172" t="e">
        <f>'Plumbing - fitted rates'!V178</f>
        <v>#N/A</v>
      </c>
      <c r="I172" t="e">
        <f>'Plumbing - fitted rates'!W178</f>
        <v>#N/A</v>
      </c>
      <c r="J172" t="e">
        <f>'Plumbing - fitted rates'!X178</f>
        <v>#N/A</v>
      </c>
      <c r="K172" t="e">
        <f>'Plumbing - fitted rates'!Y178</f>
        <v>#N/A</v>
      </c>
      <c r="L172" t="e">
        <f>'Plumbing - fitted rates'!Z178</f>
        <v>#N/A</v>
      </c>
      <c r="M172" t="e">
        <f>'Plumbing - fitted rates'!AA178</f>
        <v>#N/A</v>
      </c>
      <c r="N172" t="e">
        <f t="shared" si="16"/>
        <v>#N/A</v>
      </c>
      <c r="O172" t="e">
        <f t="shared" si="17"/>
        <v>#N/A</v>
      </c>
      <c r="P172" t="e">
        <f t="shared" si="18"/>
        <v>#N/A</v>
      </c>
      <c r="Q172" t="e">
        <f t="shared" si="19"/>
        <v>#N/A</v>
      </c>
      <c r="R172" t="e">
        <f t="shared" si="20"/>
        <v>#N/A</v>
      </c>
      <c r="S172" t="e">
        <f t="shared" si="21"/>
        <v>#N/A</v>
      </c>
    </row>
    <row r="173" spans="1:19" x14ac:dyDescent="0.25">
      <c r="A173" s="7">
        <f>'Plumbing - fitted rates'!A179</f>
        <v>41640</v>
      </c>
      <c r="B173" t="e">
        <f>'Plumbing - fitted rates'!G179</f>
        <v>#N/A</v>
      </c>
      <c r="C173" t="e">
        <f>'Plumbing - fitted rates'!H179</f>
        <v>#N/A</v>
      </c>
      <c r="D173" t="e">
        <f>'Plumbing - fitted rates'!I179</f>
        <v>#N/A</v>
      </c>
      <c r="E173" t="e">
        <f>'Plumbing - fitted rates'!J179</f>
        <v>#N/A</v>
      </c>
      <c r="F173" t="e">
        <f>'Plumbing - fitted rates'!K179</f>
        <v>#N/A</v>
      </c>
      <c r="G173" t="e">
        <f>'Plumbing - fitted rates'!L179</f>
        <v>#N/A</v>
      </c>
      <c r="H173" t="e">
        <f>'Plumbing - fitted rates'!V179</f>
        <v>#N/A</v>
      </c>
      <c r="I173" t="e">
        <f>'Plumbing - fitted rates'!W179</f>
        <v>#N/A</v>
      </c>
      <c r="J173" t="e">
        <f>'Plumbing - fitted rates'!X179</f>
        <v>#N/A</v>
      </c>
      <c r="K173" t="e">
        <f>'Plumbing - fitted rates'!Y179</f>
        <v>#N/A</v>
      </c>
      <c r="L173" t="e">
        <f>'Plumbing - fitted rates'!Z179</f>
        <v>#N/A</v>
      </c>
      <c r="M173" t="e">
        <f>'Plumbing - fitted rates'!AA179</f>
        <v>#N/A</v>
      </c>
      <c r="N173" t="e">
        <f t="shared" si="16"/>
        <v>#N/A</v>
      </c>
      <c r="O173" t="e">
        <f t="shared" si="17"/>
        <v>#N/A</v>
      </c>
      <c r="P173" t="e">
        <f t="shared" si="18"/>
        <v>#N/A</v>
      </c>
      <c r="Q173" t="e">
        <f t="shared" si="19"/>
        <v>#N/A</v>
      </c>
      <c r="R173" t="e">
        <f t="shared" si="20"/>
        <v>#N/A</v>
      </c>
      <c r="S173" t="e">
        <f t="shared" si="21"/>
        <v>#N/A</v>
      </c>
    </row>
    <row r="174" spans="1:19" x14ac:dyDescent="0.25">
      <c r="A174" s="7">
        <f>'Plumbing - fitted rates'!A180</f>
        <v>41671</v>
      </c>
      <c r="B174" t="e">
        <f>'Plumbing - fitted rates'!G180</f>
        <v>#N/A</v>
      </c>
      <c r="C174" t="e">
        <f>'Plumbing - fitted rates'!H180</f>
        <v>#N/A</v>
      </c>
      <c r="D174" t="e">
        <f>'Plumbing - fitted rates'!I180</f>
        <v>#N/A</v>
      </c>
      <c r="E174" t="e">
        <f>'Plumbing - fitted rates'!J180</f>
        <v>#N/A</v>
      </c>
      <c r="F174" t="e">
        <f>'Plumbing - fitted rates'!K180</f>
        <v>#N/A</v>
      </c>
      <c r="G174" t="e">
        <f>'Plumbing - fitted rates'!L180</f>
        <v>#N/A</v>
      </c>
      <c r="H174" t="e">
        <f>'Plumbing - fitted rates'!V180</f>
        <v>#N/A</v>
      </c>
      <c r="I174" t="e">
        <f>'Plumbing - fitted rates'!W180</f>
        <v>#N/A</v>
      </c>
      <c r="J174" t="e">
        <f>'Plumbing - fitted rates'!X180</f>
        <v>#N/A</v>
      </c>
      <c r="K174" t="e">
        <f>'Plumbing - fitted rates'!Y180</f>
        <v>#N/A</v>
      </c>
      <c r="L174" t="e">
        <f>'Plumbing - fitted rates'!Z180</f>
        <v>#N/A</v>
      </c>
      <c r="M174" t="e">
        <f>'Plumbing - fitted rates'!AA180</f>
        <v>#N/A</v>
      </c>
      <c r="N174" t="e">
        <f t="shared" si="16"/>
        <v>#N/A</v>
      </c>
      <c r="O174" t="e">
        <f t="shared" si="17"/>
        <v>#N/A</v>
      </c>
      <c r="P174" t="e">
        <f t="shared" si="18"/>
        <v>#N/A</v>
      </c>
      <c r="Q174" t="e">
        <f t="shared" si="19"/>
        <v>#N/A</v>
      </c>
      <c r="R174" t="e">
        <f t="shared" si="20"/>
        <v>#N/A</v>
      </c>
      <c r="S174" t="e">
        <f t="shared" si="21"/>
        <v>#N/A</v>
      </c>
    </row>
    <row r="175" spans="1:19" x14ac:dyDescent="0.25">
      <c r="A175" s="7">
        <f>'Plumbing - fitted rates'!A181</f>
        <v>41699</v>
      </c>
      <c r="B175" t="e">
        <f>'Plumbing - fitted rates'!G181</f>
        <v>#N/A</v>
      </c>
      <c r="C175" t="e">
        <f>'Plumbing - fitted rates'!H181</f>
        <v>#N/A</v>
      </c>
      <c r="D175" t="e">
        <f>'Plumbing - fitted rates'!I181</f>
        <v>#N/A</v>
      </c>
      <c r="E175" t="e">
        <f>'Plumbing - fitted rates'!J181</f>
        <v>#N/A</v>
      </c>
      <c r="F175" t="e">
        <f>'Plumbing - fitted rates'!K181</f>
        <v>#N/A</v>
      </c>
      <c r="G175" t="e">
        <f>'Plumbing - fitted rates'!L181</f>
        <v>#N/A</v>
      </c>
      <c r="H175" t="e">
        <f>'Plumbing - fitted rates'!V181</f>
        <v>#N/A</v>
      </c>
      <c r="I175" t="e">
        <f>'Plumbing - fitted rates'!W181</f>
        <v>#N/A</v>
      </c>
      <c r="J175" t="e">
        <f>'Plumbing - fitted rates'!X181</f>
        <v>#N/A</v>
      </c>
      <c r="K175" t="e">
        <f>'Plumbing - fitted rates'!Y181</f>
        <v>#N/A</v>
      </c>
      <c r="L175" t="e">
        <f>'Plumbing - fitted rates'!Z181</f>
        <v>#N/A</v>
      </c>
      <c r="M175" t="e">
        <f>'Plumbing - fitted rates'!AA181</f>
        <v>#N/A</v>
      </c>
      <c r="N175" t="e">
        <f t="shared" si="16"/>
        <v>#N/A</v>
      </c>
      <c r="O175" t="e">
        <f t="shared" si="17"/>
        <v>#N/A</v>
      </c>
      <c r="P175" t="e">
        <f t="shared" si="18"/>
        <v>#N/A</v>
      </c>
      <c r="Q175" t="e">
        <f t="shared" si="19"/>
        <v>#N/A</v>
      </c>
      <c r="R175" t="e">
        <f t="shared" si="20"/>
        <v>#N/A</v>
      </c>
      <c r="S175" t="e">
        <f t="shared" si="21"/>
        <v>#N/A</v>
      </c>
    </row>
    <row r="176" spans="1:19" x14ac:dyDescent="0.25">
      <c r="A176" s="7">
        <f>'Plumbing - fitted rates'!A182</f>
        <v>41730</v>
      </c>
      <c r="B176" t="e">
        <f>'Plumbing - fitted rates'!G182</f>
        <v>#N/A</v>
      </c>
      <c r="C176" t="e">
        <f>'Plumbing - fitted rates'!H182</f>
        <v>#N/A</v>
      </c>
      <c r="D176" t="e">
        <f>'Plumbing - fitted rates'!I182</f>
        <v>#N/A</v>
      </c>
      <c r="E176" t="e">
        <f>'Plumbing - fitted rates'!J182</f>
        <v>#N/A</v>
      </c>
      <c r="F176" t="e">
        <f>'Plumbing - fitted rates'!K182</f>
        <v>#N/A</v>
      </c>
      <c r="G176" t="e">
        <f>'Plumbing - fitted rates'!L182</f>
        <v>#N/A</v>
      </c>
      <c r="H176" t="e">
        <f>'Plumbing - fitted rates'!V182</f>
        <v>#N/A</v>
      </c>
      <c r="I176" t="e">
        <f>'Plumbing - fitted rates'!W182</f>
        <v>#N/A</v>
      </c>
      <c r="J176" t="e">
        <f>'Plumbing - fitted rates'!X182</f>
        <v>#N/A</v>
      </c>
      <c r="K176" t="e">
        <f>'Plumbing - fitted rates'!Y182</f>
        <v>#N/A</v>
      </c>
      <c r="L176" t="e">
        <f>'Plumbing - fitted rates'!Z182</f>
        <v>#N/A</v>
      </c>
      <c r="M176" t="e">
        <f>'Plumbing - fitted rates'!AA182</f>
        <v>#N/A</v>
      </c>
      <c r="N176" t="e">
        <f t="shared" si="16"/>
        <v>#N/A</v>
      </c>
      <c r="O176" t="e">
        <f t="shared" si="17"/>
        <v>#N/A</v>
      </c>
      <c r="P176" t="e">
        <f t="shared" si="18"/>
        <v>#N/A</v>
      </c>
      <c r="Q176" t="e">
        <f t="shared" si="19"/>
        <v>#N/A</v>
      </c>
      <c r="R176" t="e">
        <f t="shared" si="20"/>
        <v>#N/A</v>
      </c>
      <c r="S176" t="e">
        <f t="shared" si="21"/>
        <v>#N/A</v>
      </c>
    </row>
    <row r="177" spans="1:19" x14ac:dyDescent="0.25">
      <c r="A177" s="7">
        <f>'Plumbing - fitted rates'!A183</f>
        <v>41760</v>
      </c>
      <c r="B177" t="e">
        <f>'Plumbing - fitted rates'!G183</f>
        <v>#N/A</v>
      </c>
      <c r="C177" t="e">
        <f>'Plumbing - fitted rates'!H183</f>
        <v>#N/A</v>
      </c>
      <c r="D177" t="e">
        <f>'Plumbing - fitted rates'!I183</f>
        <v>#N/A</v>
      </c>
      <c r="E177" t="e">
        <f>'Plumbing - fitted rates'!J183</f>
        <v>#N/A</v>
      </c>
      <c r="F177" t="e">
        <f>'Plumbing - fitted rates'!K183</f>
        <v>#N/A</v>
      </c>
      <c r="G177" t="e">
        <f>'Plumbing - fitted rates'!L183</f>
        <v>#N/A</v>
      </c>
      <c r="H177" t="e">
        <f>'Plumbing - fitted rates'!V183</f>
        <v>#N/A</v>
      </c>
      <c r="I177" t="e">
        <f>'Plumbing - fitted rates'!W183</f>
        <v>#N/A</v>
      </c>
      <c r="J177" t="e">
        <f>'Plumbing - fitted rates'!X183</f>
        <v>#N/A</v>
      </c>
      <c r="K177" t="e">
        <f>'Plumbing - fitted rates'!Y183</f>
        <v>#N/A</v>
      </c>
      <c r="L177" t="e">
        <f>'Plumbing - fitted rates'!Z183</f>
        <v>#N/A</v>
      </c>
      <c r="M177" t="e">
        <f>'Plumbing - fitted rates'!AA183</f>
        <v>#N/A</v>
      </c>
      <c r="N177" t="e">
        <f t="shared" si="16"/>
        <v>#N/A</v>
      </c>
      <c r="O177" t="e">
        <f t="shared" si="17"/>
        <v>#N/A</v>
      </c>
      <c r="P177" t="e">
        <f t="shared" si="18"/>
        <v>#N/A</v>
      </c>
      <c r="Q177" t="e">
        <f t="shared" si="19"/>
        <v>#N/A</v>
      </c>
      <c r="R177" t="e">
        <f t="shared" si="20"/>
        <v>#N/A</v>
      </c>
      <c r="S177" t="e">
        <f t="shared" si="21"/>
        <v>#N/A</v>
      </c>
    </row>
    <row r="178" spans="1:19" x14ac:dyDescent="0.25">
      <c r="A178" s="7">
        <f>'Plumbing - fitted rates'!A184</f>
        <v>41791</v>
      </c>
      <c r="B178" t="e">
        <f>'Plumbing - fitted rates'!G184</f>
        <v>#N/A</v>
      </c>
      <c r="C178" t="e">
        <f>'Plumbing - fitted rates'!H184</f>
        <v>#N/A</v>
      </c>
      <c r="D178" t="e">
        <f>'Plumbing - fitted rates'!I184</f>
        <v>#N/A</v>
      </c>
      <c r="E178" t="e">
        <f>'Plumbing - fitted rates'!J184</f>
        <v>#N/A</v>
      </c>
      <c r="F178" t="e">
        <f>'Plumbing - fitted rates'!K184</f>
        <v>#N/A</v>
      </c>
      <c r="G178" t="e">
        <f>'Plumbing - fitted rates'!L184</f>
        <v>#N/A</v>
      </c>
      <c r="H178" t="e">
        <f>'Plumbing - fitted rates'!V184</f>
        <v>#N/A</v>
      </c>
      <c r="I178" t="e">
        <f>'Plumbing - fitted rates'!W184</f>
        <v>#N/A</v>
      </c>
      <c r="J178" t="e">
        <f>'Plumbing - fitted rates'!X184</f>
        <v>#N/A</v>
      </c>
      <c r="K178" t="e">
        <f>'Plumbing - fitted rates'!Y184</f>
        <v>#N/A</v>
      </c>
      <c r="L178" t="e">
        <f>'Plumbing - fitted rates'!Z184</f>
        <v>#N/A</v>
      </c>
      <c r="M178" t="e">
        <f>'Plumbing - fitted rates'!AA184</f>
        <v>#N/A</v>
      </c>
      <c r="N178" t="e">
        <f t="shared" si="16"/>
        <v>#N/A</v>
      </c>
      <c r="O178" t="e">
        <f t="shared" si="17"/>
        <v>#N/A</v>
      </c>
      <c r="P178" t="e">
        <f t="shared" si="18"/>
        <v>#N/A</v>
      </c>
      <c r="Q178" t="e">
        <f t="shared" si="19"/>
        <v>#N/A</v>
      </c>
      <c r="R178" t="e">
        <f t="shared" si="20"/>
        <v>#N/A</v>
      </c>
      <c r="S178" t="e">
        <f t="shared" si="21"/>
        <v>#N/A</v>
      </c>
    </row>
    <row r="179" spans="1:19" x14ac:dyDescent="0.25">
      <c r="A179" s="7">
        <f>'Plumbing - fitted rates'!A185</f>
        <v>41821</v>
      </c>
      <c r="B179" t="e">
        <f>'Plumbing - fitted rates'!G185</f>
        <v>#N/A</v>
      </c>
      <c r="C179" t="e">
        <f>'Plumbing - fitted rates'!H185</f>
        <v>#N/A</v>
      </c>
      <c r="D179" t="e">
        <f>'Plumbing - fitted rates'!I185</f>
        <v>#N/A</v>
      </c>
      <c r="E179" t="e">
        <f>'Plumbing - fitted rates'!J185</f>
        <v>#N/A</v>
      </c>
      <c r="F179" t="e">
        <f>'Plumbing - fitted rates'!K185</f>
        <v>#N/A</v>
      </c>
      <c r="G179" t="e">
        <f>'Plumbing - fitted rates'!L185</f>
        <v>#N/A</v>
      </c>
      <c r="H179" t="e">
        <f>'Plumbing - fitted rates'!V185</f>
        <v>#N/A</v>
      </c>
      <c r="I179" t="e">
        <f>'Plumbing - fitted rates'!W185</f>
        <v>#N/A</v>
      </c>
      <c r="J179" t="e">
        <f>'Plumbing - fitted rates'!X185</f>
        <v>#N/A</v>
      </c>
      <c r="K179" t="e">
        <f>'Plumbing - fitted rates'!Y185</f>
        <v>#N/A</v>
      </c>
      <c r="L179" t="e">
        <f>'Plumbing - fitted rates'!Z185</f>
        <v>#N/A</v>
      </c>
      <c r="M179" t="e">
        <f>'Plumbing - fitted rates'!AA185</f>
        <v>#N/A</v>
      </c>
      <c r="N179" t="e">
        <f t="shared" si="16"/>
        <v>#N/A</v>
      </c>
      <c r="O179" t="e">
        <f t="shared" si="17"/>
        <v>#N/A</v>
      </c>
      <c r="P179" t="e">
        <f t="shared" si="18"/>
        <v>#N/A</v>
      </c>
      <c r="Q179" t="e">
        <f t="shared" si="19"/>
        <v>#N/A</v>
      </c>
      <c r="R179" t="e">
        <f t="shared" si="20"/>
        <v>#N/A</v>
      </c>
      <c r="S179" t="e">
        <f t="shared" si="21"/>
        <v>#N/A</v>
      </c>
    </row>
    <row r="180" spans="1:19" x14ac:dyDescent="0.25">
      <c r="A180" s="7">
        <f>'Plumbing - fitted rates'!A186</f>
        <v>41852</v>
      </c>
      <c r="B180" t="e">
        <f>'Plumbing - fitted rates'!G186</f>
        <v>#N/A</v>
      </c>
      <c r="C180" t="e">
        <f>'Plumbing - fitted rates'!H186</f>
        <v>#N/A</v>
      </c>
      <c r="D180" t="e">
        <f>'Plumbing - fitted rates'!I186</f>
        <v>#N/A</v>
      </c>
      <c r="E180" t="e">
        <f>'Plumbing - fitted rates'!J186</f>
        <v>#N/A</v>
      </c>
      <c r="F180" t="e">
        <f>'Plumbing - fitted rates'!K186</f>
        <v>#N/A</v>
      </c>
      <c r="G180" t="e">
        <f>'Plumbing - fitted rates'!L186</f>
        <v>#N/A</v>
      </c>
      <c r="H180" t="e">
        <f>'Plumbing - fitted rates'!V186</f>
        <v>#N/A</v>
      </c>
      <c r="I180" t="e">
        <f>'Plumbing - fitted rates'!W186</f>
        <v>#N/A</v>
      </c>
      <c r="J180" t="e">
        <f>'Plumbing - fitted rates'!X186</f>
        <v>#N/A</v>
      </c>
      <c r="K180" t="e">
        <f>'Plumbing - fitted rates'!Y186</f>
        <v>#N/A</v>
      </c>
      <c r="L180" t="e">
        <f>'Plumbing - fitted rates'!Z186</f>
        <v>#N/A</v>
      </c>
      <c r="M180" t="e">
        <f>'Plumbing - fitted rates'!AA186</f>
        <v>#N/A</v>
      </c>
      <c r="N180" t="e">
        <f t="shared" si="16"/>
        <v>#N/A</v>
      </c>
      <c r="O180" t="e">
        <f t="shared" si="17"/>
        <v>#N/A</v>
      </c>
      <c r="P180" t="e">
        <f t="shared" si="18"/>
        <v>#N/A</v>
      </c>
      <c r="Q180" t="e">
        <f t="shared" si="19"/>
        <v>#N/A</v>
      </c>
      <c r="R180" t="e">
        <f t="shared" si="20"/>
        <v>#N/A</v>
      </c>
      <c r="S180" t="e">
        <f t="shared" si="21"/>
        <v>#N/A</v>
      </c>
    </row>
    <row r="181" spans="1:19" x14ac:dyDescent="0.25">
      <c r="A181" s="7">
        <f>'Plumbing - fitted rates'!A187</f>
        <v>41883</v>
      </c>
      <c r="B181" t="e">
        <f>'Plumbing - fitted rates'!G187</f>
        <v>#N/A</v>
      </c>
      <c r="C181" t="e">
        <f>'Plumbing - fitted rates'!H187</f>
        <v>#N/A</v>
      </c>
      <c r="D181" t="e">
        <f>'Plumbing - fitted rates'!I187</f>
        <v>#N/A</v>
      </c>
      <c r="E181" t="e">
        <f>'Plumbing - fitted rates'!J187</f>
        <v>#N/A</v>
      </c>
      <c r="F181" t="e">
        <f>'Plumbing - fitted rates'!K187</f>
        <v>#N/A</v>
      </c>
      <c r="G181" t="e">
        <f>'Plumbing - fitted rates'!L187</f>
        <v>#N/A</v>
      </c>
      <c r="H181" t="e">
        <f>'Plumbing - fitted rates'!V187</f>
        <v>#N/A</v>
      </c>
      <c r="I181" t="e">
        <f>'Plumbing - fitted rates'!W187</f>
        <v>#N/A</v>
      </c>
      <c r="J181" t="e">
        <f>'Plumbing - fitted rates'!X187</f>
        <v>#N/A</v>
      </c>
      <c r="K181" t="e">
        <f>'Plumbing - fitted rates'!Y187</f>
        <v>#N/A</v>
      </c>
      <c r="L181" t="e">
        <f>'Plumbing - fitted rates'!Z187</f>
        <v>#N/A</v>
      </c>
      <c r="M181" t="e">
        <f>'Plumbing - fitted rates'!AA187</f>
        <v>#N/A</v>
      </c>
      <c r="N181" t="e">
        <f t="shared" si="16"/>
        <v>#N/A</v>
      </c>
      <c r="O181" t="e">
        <f t="shared" si="17"/>
        <v>#N/A</v>
      </c>
      <c r="P181" t="e">
        <f t="shared" si="18"/>
        <v>#N/A</v>
      </c>
      <c r="Q181" t="e">
        <f t="shared" si="19"/>
        <v>#N/A</v>
      </c>
      <c r="R181" t="e">
        <f t="shared" si="20"/>
        <v>#N/A</v>
      </c>
      <c r="S181" t="e">
        <f t="shared" si="21"/>
        <v>#N/A</v>
      </c>
    </row>
    <row r="182" spans="1:19" x14ac:dyDescent="0.25">
      <c r="A182" s="7">
        <f>'Plumbing - fitted rates'!A188</f>
        <v>41913</v>
      </c>
      <c r="B182" t="e">
        <f>'Plumbing - fitted rates'!G188</f>
        <v>#N/A</v>
      </c>
      <c r="C182" t="e">
        <f>'Plumbing - fitted rates'!H188</f>
        <v>#N/A</v>
      </c>
      <c r="D182" t="e">
        <f>'Plumbing - fitted rates'!I188</f>
        <v>#N/A</v>
      </c>
      <c r="E182" t="e">
        <f>'Plumbing - fitted rates'!J188</f>
        <v>#N/A</v>
      </c>
      <c r="F182" t="e">
        <f>'Plumbing - fitted rates'!K188</f>
        <v>#N/A</v>
      </c>
      <c r="G182" t="e">
        <f>'Plumbing - fitted rates'!L188</f>
        <v>#N/A</v>
      </c>
      <c r="H182" t="e">
        <f>'Plumbing - fitted rates'!V188</f>
        <v>#N/A</v>
      </c>
      <c r="I182" t="e">
        <f>'Plumbing - fitted rates'!W188</f>
        <v>#N/A</v>
      </c>
      <c r="J182" t="e">
        <f>'Plumbing - fitted rates'!X188</f>
        <v>#N/A</v>
      </c>
      <c r="K182" t="e">
        <f>'Plumbing - fitted rates'!Y188</f>
        <v>#N/A</v>
      </c>
      <c r="L182" t="e">
        <f>'Plumbing - fitted rates'!Z188</f>
        <v>#N/A</v>
      </c>
      <c r="M182" t="e">
        <f>'Plumbing - fitted rates'!AA188</f>
        <v>#N/A</v>
      </c>
      <c r="N182" t="e">
        <f t="shared" si="16"/>
        <v>#N/A</v>
      </c>
      <c r="O182" t="e">
        <f t="shared" si="17"/>
        <v>#N/A</v>
      </c>
      <c r="P182" t="e">
        <f t="shared" si="18"/>
        <v>#N/A</v>
      </c>
      <c r="Q182" t="e">
        <f t="shared" si="19"/>
        <v>#N/A</v>
      </c>
      <c r="R182" t="e">
        <f t="shared" si="20"/>
        <v>#N/A</v>
      </c>
      <c r="S182" t="e">
        <f t="shared" si="21"/>
        <v>#N/A</v>
      </c>
    </row>
    <row r="183" spans="1:19" x14ac:dyDescent="0.25">
      <c r="A183" s="7">
        <f>'Plumbing - fitted rates'!A189</f>
        <v>41944</v>
      </c>
      <c r="B183" t="e">
        <f>'Plumbing - fitted rates'!G189</f>
        <v>#N/A</v>
      </c>
      <c r="C183" t="e">
        <f>'Plumbing - fitted rates'!H189</f>
        <v>#N/A</v>
      </c>
      <c r="D183" t="e">
        <f>'Plumbing - fitted rates'!I189</f>
        <v>#N/A</v>
      </c>
      <c r="E183" t="e">
        <f>'Plumbing - fitted rates'!J189</f>
        <v>#N/A</v>
      </c>
      <c r="F183" t="e">
        <f>'Plumbing - fitted rates'!K189</f>
        <v>#N/A</v>
      </c>
      <c r="G183" t="e">
        <f>'Plumbing - fitted rates'!L189</f>
        <v>#N/A</v>
      </c>
      <c r="H183" t="e">
        <f>'Plumbing - fitted rates'!V189</f>
        <v>#N/A</v>
      </c>
      <c r="I183" t="e">
        <f>'Plumbing - fitted rates'!W189</f>
        <v>#N/A</v>
      </c>
      <c r="J183" t="e">
        <f>'Plumbing - fitted rates'!X189</f>
        <v>#N/A</v>
      </c>
      <c r="K183" t="e">
        <f>'Plumbing - fitted rates'!Y189</f>
        <v>#N/A</v>
      </c>
      <c r="L183" t="e">
        <f>'Plumbing - fitted rates'!Z189</f>
        <v>#N/A</v>
      </c>
      <c r="M183" t="e">
        <f>'Plumbing - fitted rates'!AA189</f>
        <v>#N/A</v>
      </c>
      <c r="N183" t="e">
        <f t="shared" si="16"/>
        <v>#N/A</v>
      </c>
      <c r="O183" t="e">
        <f t="shared" si="17"/>
        <v>#N/A</v>
      </c>
      <c r="P183" t="e">
        <f t="shared" si="18"/>
        <v>#N/A</v>
      </c>
      <c r="Q183" t="e">
        <f t="shared" si="19"/>
        <v>#N/A</v>
      </c>
      <c r="R183" t="e">
        <f t="shared" si="20"/>
        <v>#N/A</v>
      </c>
      <c r="S183" t="e">
        <f t="shared" si="21"/>
        <v>#N/A</v>
      </c>
    </row>
    <row r="184" spans="1:19" x14ac:dyDescent="0.25">
      <c r="A184" s="7">
        <f>'Plumbing - fitted rates'!A190</f>
        <v>41974</v>
      </c>
      <c r="B184" t="e">
        <f>'Plumbing - fitted rates'!G190</f>
        <v>#N/A</v>
      </c>
      <c r="C184" t="e">
        <f>'Plumbing - fitted rates'!H190</f>
        <v>#N/A</v>
      </c>
      <c r="D184" t="e">
        <f>'Plumbing - fitted rates'!I190</f>
        <v>#N/A</v>
      </c>
      <c r="E184" t="e">
        <f>'Plumbing - fitted rates'!J190</f>
        <v>#N/A</v>
      </c>
      <c r="F184" t="e">
        <f>'Plumbing - fitted rates'!K190</f>
        <v>#N/A</v>
      </c>
      <c r="G184" t="e">
        <f>'Plumbing - fitted rates'!L190</f>
        <v>#N/A</v>
      </c>
      <c r="H184" t="e">
        <f>'Plumbing - fitted rates'!V190</f>
        <v>#N/A</v>
      </c>
      <c r="I184" t="e">
        <f>'Plumbing - fitted rates'!W190</f>
        <v>#N/A</v>
      </c>
      <c r="J184" t="e">
        <f>'Plumbing - fitted rates'!X190</f>
        <v>#N/A</v>
      </c>
      <c r="K184" t="e">
        <f>'Plumbing - fitted rates'!Y190</f>
        <v>#N/A</v>
      </c>
      <c r="L184" t="e">
        <f>'Plumbing - fitted rates'!Z190</f>
        <v>#N/A</v>
      </c>
      <c r="M184" t="e">
        <f>'Plumbing - fitted rates'!AA190</f>
        <v>#N/A</v>
      </c>
      <c r="N184" t="e">
        <f t="shared" si="16"/>
        <v>#N/A</v>
      </c>
      <c r="O184" t="e">
        <f t="shared" si="17"/>
        <v>#N/A</v>
      </c>
      <c r="P184" t="e">
        <f t="shared" si="18"/>
        <v>#N/A</v>
      </c>
      <c r="Q184" t="e">
        <f t="shared" si="19"/>
        <v>#N/A</v>
      </c>
      <c r="R184" t="e">
        <f t="shared" si="20"/>
        <v>#N/A</v>
      </c>
      <c r="S184" t="e">
        <f t="shared" si="21"/>
        <v>#N/A</v>
      </c>
    </row>
    <row r="185" spans="1:19" x14ac:dyDescent="0.25">
      <c r="A185" s="7">
        <f>'Plumbing - fitted rates'!A191</f>
        <v>42005</v>
      </c>
      <c r="B185" t="e">
        <f>'Plumbing - fitted rates'!G191</f>
        <v>#N/A</v>
      </c>
      <c r="C185" t="e">
        <f>'Plumbing - fitted rates'!H191</f>
        <v>#N/A</v>
      </c>
      <c r="D185" t="e">
        <f>'Plumbing - fitted rates'!I191</f>
        <v>#N/A</v>
      </c>
      <c r="E185" t="e">
        <f>'Plumbing - fitted rates'!J191</f>
        <v>#N/A</v>
      </c>
      <c r="F185" t="e">
        <f>'Plumbing - fitted rates'!K191</f>
        <v>#N/A</v>
      </c>
      <c r="G185" t="e">
        <f>'Plumbing - fitted rates'!L191</f>
        <v>#N/A</v>
      </c>
      <c r="H185" t="e">
        <f>'Plumbing - fitted rates'!V191</f>
        <v>#N/A</v>
      </c>
      <c r="I185" t="e">
        <f>'Plumbing - fitted rates'!W191</f>
        <v>#N/A</v>
      </c>
      <c r="J185" t="e">
        <f>'Plumbing - fitted rates'!X191</f>
        <v>#N/A</v>
      </c>
      <c r="K185" t="e">
        <f>'Plumbing - fitted rates'!Y191</f>
        <v>#N/A</v>
      </c>
      <c r="L185" t="e">
        <f>'Plumbing - fitted rates'!Z191</f>
        <v>#N/A</v>
      </c>
      <c r="M185" t="e">
        <f>'Plumbing - fitted rates'!AA191</f>
        <v>#N/A</v>
      </c>
      <c r="N185" t="e">
        <f t="shared" si="16"/>
        <v>#N/A</v>
      </c>
      <c r="O185" t="e">
        <f t="shared" si="17"/>
        <v>#N/A</v>
      </c>
      <c r="P185" t="e">
        <f t="shared" si="18"/>
        <v>#N/A</v>
      </c>
      <c r="Q185" t="e">
        <f t="shared" si="19"/>
        <v>#N/A</v>
      </c>
      <c r="R185" t="e">
        <f t="shared" si="20"/>
        <v>#N/A</v>
      </c>
      <c r="S185" t="e">
        <f t="shared" si="21"/>
        <v>#N/A</v>
      </c>
    </row>
    <row r="186" spans="1:19" x14ac:dyDescent="0.25">
      <c r="A186" s="7">
        <f>'Plumbing - fitted rates'!A192</f>
        <v>42036</v>
      </c>
      <c r="B186" t="e">
        <f>'Plumbing - fitted rates'!G192</f>
        <v>#N/A</v>
      </c>
      <c r="C186" t="e">
        <f>'Plumbing - fitted rates'!H192</f>
        <v>#N/A</v>
      </c>
      <c r="D186" t="e">
        <f>'Plumbing - fitted rates'!I192</f>
        <v>#N/A</v>
      </c>
      <c r="E186" t="e">
        <f>'Plumbing - fitted rates'!J192</f>
        <v>#N/A</v>
      </c>
      <c r="F186" t="e">
        <f>'Plumbing - fitted rates'!K192</f>
        <v>#N/A</v>
      </c>
      <c r="G186" t="e">
        <f>'Plumbing - fitted rates'!L192</f>
        <v>#N/A</v>
      </c>
      <c r="H186" t="e">
        <f>'Plumbing - fitted rates'!V192</f>
        <v>#N/A</v>
      </c>
      <c r="I186" t="e">
        <f>'Plumbing - fitted rates'!W192</f>
        <v>#N/A</v>
      </c>
      <c r="J186" t="e">
        <f>'Plumbing - fitted rates'!X192</f>
        <v>#N/A</v>
      </c>
      <c r="K186" t="e">
        <f>'Plumbing - fitted rates'!Y192</f>
        <v>#N/A</v>
      </c>
      <c r="L186" t="e">
        <f>'Plumbing - fitted rates'!Z192</f>
        <v>#N/A</v>
      </c>
      <c r="M186" t="e">
        <f>'Plumbing - fitted rates'!AA192</f>
        <v>#N/A</v>
      </c>
      <c r="N186" t="e">
        <f t="shared" si="16"/>
        <v>#N/A</v>
      </c>
      <c r="O186" t="e">
        <f t="shared" si="17"/>
        <v>#N/A</v>
      </c>
      <c r="P186" t="e">
        <f t="shared" si="18"/>
        <v>#N/A</v>
      </c>
      <c r="Q186" t="e">
        <f t="shared" si="19"/>
        <v>#N/A</v>
      </c>
      <c r="R186" t="e">
        <f t="shared" si="20"/>
        <v>#N/A</v>
      </c>
      <c r="S186" t="e">
        <f t="shared" si="21"/>
        <v>#N/A</v>
      </c>
    </row>
    <row r="187" spans="1:19" x14ac:dyDescent="0.25">
      <c r="A187" s="7">
        <f>'Plumbing - fitted rates'!A193</f>
        <v>42064</v>
      </c>
      <c r="B187" t="e">
        <f>'Plumbing - fitted rates'!G193</f>
        <v>#N/A</v>
      </c>
      <c r="C187" t="e">
        <f>'Plumbing - fitted rates'!H193</f>
        <v>#N/A</v>
      </c>
      <c r="D187" t="e">
        <f>'Plumbing - fitted rates'!I193</f>
        <v>#N/A</v>
      </c>
      <c r="E187" t="e">
        <f>'Plumbing - fitted rates'!J193</f>
        <v>#N/A</v>
      </c>
      <c r="F187" t="e">
        <f>'Plumbing - fitted rates'!K193</f>
        <v>#N/A</v>
      </c>
      <c r="G187" t="e">
        <f>'Plumbing - fitted rates'!L193</f>
        <v>#N/A</v>
      </c>
      <c r="H187" t="e">
        <f>'Plumbing - fitted rates'!V193</f>
        <v>#N/A</v>
      </c>
      <c r="I187" t="e">
        <f>'Plumbing - fitted rates'!W193</f>
        <v>#N/A</v>
      </c>
      <c r="J187" t="e">
        <f>'Plumbing - fitted rates'!X193</f>
        <v>#N/A</v>
      </c>
      <c r="K187" t="e">
        <f>'Plumbing - fitted rates'!Y193</f>
        <v>#N/A</v>
      </c>
      <c r="L187" t="e">
        <f>'Plumbing - fitted rates'!Z193</f>
        <v>#N/A</v>
      </c>
      <c r="M187" t="e">
        <f>'Plumbing - fitted rates'!AA193</f>
        <v>#N/A</v>
      </c>
      <c r="N187" t="e">
        <f t="shared" si="16"/>
        <v>#N/A</v>
      </c>
      <c r="O187" t="e">
        <f t="shared" si="17"/>
        <v>#N/A</v>
      </c>
      <c r="P187" t="e">
        <f t="shared" si="18"/>
        <v>#N/A</v>
      </c>
      <c r="Q187" t="e">
        <f t="shared" si="19"/>
        <v>#N/A</v>
      </c>
      <c r="R187" t="e">
        <f t="shared" si="20"/>
        <v>#N/A</v>
      </c>
      <c r="S187" t="e">
        <f t="shared" si="21"/>
        <v>#N/A</v>
      </c>
    </row>
    <row r="188" spans="1:19" x14ac:dyDescent="0.25">
      <c r="A188" s="7">
        <f>'Plumbing - fitted rates'!A194</f>
        <v>42095</v>
      </c>
      <c r="B188" t="e">
        <f>'Plumbing - fitted rates'!G194</f>
        <v>#N/A</v>
      </c>
      <c r="C188" t="e">
        <f>'Plumbing - fitted rates'!H194</f>
        <v>#N/A</v>
      </c>
      <c r="D188" t="e">
        <f>'Plumbing - fitted rates'!I194</f>
        <v>#N/A</v>
      </c>
      <c r="E188" t="e">
        <f>'Plumbing - fitted rates'!J194</f>
        <v>#N/A</v>
      </c>
      <c r="F188" t="e">
        <f>'Plumbing - fitted rates'!K194</f>
        <v>#N/A</v>
      </c>
      <c r="G188" t="e">
        <f>'Plumbing - fitted rates'!L194</f>
        <v>#N/A</v>
      </c>
      <c r="H188" t="e">
        <f>'Plumbing - fitted rates'!V194</f>
        <v>#N/A</v>
      </c>
      <c r="I188" t="e">
        <f>'Plumbing - fitted rates'!W194</f>
        <v>#N/A</v>
      </c>
      <c r="J188" t="e">
        <f>'Plumbing - fitted rates'!X194</f>
        <v>#N/A</v>
      </c>
      <c r="K188" t="e">
        <f>'Plumbing - fitted rates'!Y194</f>
        <v>#N/A</v>
      </c>
      <c r="L188" t="e">
        <f>'Plumbing - fitted rates'!Z194</f>
        <v>#N/A</v>
      </c>
      <c r="M188" t="e">
        <f>'Plumbing - fitted rates'!AA194</f>
        <v>#N/A</v>
      </c>
      <c r="N188" t="e">
        <f t="shared" si="16"/>
        <v>#N/A</v>
      </c>
      <c r="O188" t="e">
        <f t="shared" si="17"/>
        <v>#N/A</v>
      </c>
      <c r="P188" t="e">
        <f t="shared" si="18"/>
        <v>#N/A</v>
      </c>
      <c r="Q188" t="e">
        <f t="shared" si="19"/>
        <v>#N/A</v>
      </c>
      <c r="R188" t="e">
        <f t="shared" si="20"/>
        <v>#N/A</v>
      </c>
      <c r="S188" t="e">
        <f t="shared" si="21"/>
        <v>#N/A</v>
      </c>
    </row>
    <row r="189" spans="1:19" x14ac:dyDescent="0.25">
      <c r="A189" s="7">
        <f>'Plumbing - fitted rates'!A195</f>
        <v>42125</v>
      </c>
      <c r="B189" t="e">
        <f>'Plumbing - fitted rates'!G195</f>
        <v>#N/A</v>
      </c>
      <c r="C189" t="e">
        <f>'Plumbing - fitted rates'!H195</f>
        <v>#N/A</v>
      </c>
      <c r="D189" t="e">
        <f>'Plumbing - fitted rates'!I195</f>
        <v>#N/A</v>
      </c>
      <c r="E189" t="e">
        <f>'Plumbing - fitted rates'!J195</f>
        <v>#N/A</v>
      </c>
      <c r="F189" t="e">
        <f>'Plumbing - fitted rates'!K195</f>
        <v>#N/A</v>
      </c>
      <c r="G189" t="e">
        <f>'Plumbing - fitted rates'!L195</f>
        <v>#N/A</v>
      </c>
      <c r="H189" t="e">
        <f>'Plumbing - fitted rates'!V195</f>
        <v>#N/A</v>
      </c>
      <c r="I189" t="e">
        <f>'Plumbing - fitted rates'!W195</f>
        <v>#N/A</v>
      </c>
      <c r="J189" t="e">
        <f>'Plumbing - fitted rates'!X195</f>
        <v>#N/A</v>
      </c>
      <c r="K189" t="e">
        <f>'Plumbing - fitted rates'!Y195</f>
        <v>#N/A</v>
      </c>
      <c r="L189" t="e">
        <f>'Plumbing - fitted rates'!Z195</f>
        <v>#N/A</v>
      </c>
      <c r="M189" t="e">
        <f>'Plumbing - fitted rates'!AA195</f>
        <v>#N/A</v>
      </c>
      <c r="N189" t="e">
        <f t="shared" si="16"/>
        <v>#N/A</v>
      </c>
      <c r="O189" t="e">
        <f t="shared" si="17"/>
        <v>#N/A</v>
      </c>
      <c r="P189" t="e">
        <f t="shared" si="18"/>
        <v>#N/A</v>
      </c>
      <c r="Q189" t="e">
        <f t="shared" si="19"/>
        <v>#N/A</v>
      </c>
      <c r="R189" t="e">
        <f t="shared" si="20"/>
        <v>#N/A</v>
      </c>
      <c r="S189" t="e">
        <f t="shared" si="21"/>
        <v>#N/A</v>
      </c>
    </row>
    <row r="190" spans="1:19" x14ac:dyDescent="0.25">
      <c r="A190" s="7">
        <f>'Plumbing - fitted rates'!A196</f>
        <v>42156</v>
      </c>
      <c r="B190" t="e">
        <f>'Plumbing - fitted rates'!G196</f>
        <v>#N/A</v>
      </c>
      <c r="C190" t="e">
        <f>'Plumbing - fitted rates'!H196</f>
        <v>#N/A</v>
      </c>
      <c r="D190" t="e">
        <f>'Plumbing - fitted rates'!I196</f>
        <v>#N/A</v>
      </c>
      <c r="E190" t="e">
        <f>'Plumbing - fitted rates'!J196</f>
        <v>#N/A</v>
      </c>
      <c r="F190" t="e">
        <f>'Plumbing - fitted rates'!K196</f>
        <v>#N/A</v>
      </c>
      <c r="G190" t="e">
        <f>'Plumbing - fitted rates'!L196</f>
        <v>#N/A</v>
      </c>
      <c r="H190" t="e">
        <f>'Plumbing - fitted rates'!V196</f>
        <v>#N/A</v>
      </c>
      <c r="I190" t="e">
        <f>'Plumbing - fitted rates'!W196</f>
        <v>#N/A</v>
      </c>
      <c r="J190" t="e">
        <f>'Plumbing - fitted rates'!X196</f>
        <v>#N/A</v>
      </c>
      <c r="K190" t="e">
        <f>'Plumbing - fitted rates'!Y196</f>
        <v>#N/A</v>
      </c>
      <c r="L190" t="e">
        <f>'Plumbing - fitted rates'!Z196</f>
        <v>#N/A</v>
      </c>
      <c r="M190" t="e">
        <f>'Plumbing - fitted rates'!AA196</f>
        <v>#N/A</v>
      </c>
      <c r="N190" t="e">
        <f t="shared" si="16"/>
        <v>#N/A</v>
      </c>
      <c r="O190" t="e">
        <f t="shared" si="17"/>
        <v>#N/A</v>
      </c>
      <c r="P190" t="e">
        <f t="shared" si="18"/>
        <v>#N/A</v>
      </c>
      <c r="Q190" t="e">
        <f t="shared" si="19"/>
        <v>#N/A</v>
      </c>
      <c r="R190" t="e">
        <f t="shared" si="20"/>
        <v>#N/A</v>
      </c>
      <c r="S190" t="e">
        <f t="shared" si="21"/>
        <v>#N/A</v>
      </c>
    </row>
    <row r="191" spans="1:19" x14ac:dyDescent="0.25">
      <c r="A191" s="7">
        <f>'Plumbing - fitted rates'!A197</f>
        <v>42186</v>
      </c>
      <c r="B191" t="e">
        <f>'Plumbing - fitted rates'!G197</f>
        <v>#N/A</v>
      </c>
      <c r="C191" t="e">
        <f>'Plumbing - fitted rates'!H197</f>
        <v>#N/A</v>
      </c>
      <c r="D191" t="e">
        <f>'Plumbing - fitted rates'!I197</f>
        <v>#N/A</v>
      </c>
      <c r="E191" t="e">
        <f>'Plumbing - fitted rates'!J197</f>
        <v>#N/A</v>
      </c>
      <c r="F191" t="e">
        <f>'Plumbing - fitted rates'!K197</f>
        <v>#N/A</v>
      </c>
      <c r="G191" t="e">
        <f>'Plumbing - fitted rates'!L197</f>
        <v>#N/A</v>
      </c>
      <c r="H191" t="e">
        <f>'Plumbing - fitted rates'!V197</f>
        <v>#N/A</v>
      </c>
      <c r="I191" t="e">
        <f>'Plumbing - fitted rates'!W197</f>
        <v>#N/A</v>
      </c>
      <c r="J191" t="e">
        <f>'Plumbing - fitted rates'!X197</f>
        <v>#N/A</v>
      </c>
      <c r="K191" t="e">
        <f>'Plumbing - fitted rates'!Y197</f>
        <v>#N/A</v>
      </c>
      <c r="L191" t="e">
        <f>'Plumbing - fitted rates'!Z197</f>
        <v>#N/A</v>
      </c>
      <c r="M191" t="e">
        <f>'Plumbing - fitted rates'!AA197</f>
        <v>#N/A</v>
      </c>
      <c r="N191" t="e">
        <f t="shared" si="16"/>
        <v>#N/A</v>
      </c>
      <c r="O191" t="e">
        <f t="shared" si="17"/>
        <v>#N/A</v>
      </c>
      <c r="P191" t="e">
        <f t="shared" si="18"/>
        <v>#N/A</v>
      </c>
      <c r="Q191" t="e">
        <f t="shared" si="19"/>
        <v>#N/A</v>
      </c>
      <c r="R191" t="e">
        <f t="shared" si="20"/>
        <v>#N/A</v>
      </c>
      <c r="S191" t="e">
        <f t="shared" si="21"/>
        <v>#N/A</v>
      </c>
    </row>
    <row r="192" spans="1:19" x14ac:dyDescent="0.25">
      <c r="A192" s="7">
        <f>'Plumbing - fitted rates'!A198</f>
        <v>42217</v>
      </c>
      <c r="B192" t="e">
        <f>'Plumbing - fitted rates'!G198</f>
        <v>#N/A</v>
      </c>
      <c r="C192" t="e">
        <f>'Plumbing - fitted rates'!H198</f>
        <v>#N/A</v>
      </c>
      <c r="D192" t="e">
        <f>'Plumbing - fitted rates'!I198</f>
        <v>#N/A</v>
      </c>
      <c r="E192" t="e">
        <f>'Plumbing - fitted rates'!J198</f>
        <v>#N/A</v>
      </c>
      <c r="F192" t="e">
        <f>'Plumbing - fitted rates'!K198</f>
        <v>#N/A</v>
      </c>
      <c r="G192" t="e">
        <f>'Plumbing - fitted rates'!L198</f>
        <v>#N/A</v>
      </c>
      <c r="H192" t="e">
        <f>'Plumbing - fitted rates'!V198</f>
        <v>#N/A</v>
      </c>
      <c r="I192" t="e">
        <f>'Plumbing - fitted rates'!W198</f>
        <v>#N/A</v>
      </c>
      <c r="J192" t="e">
        <f>'Plumbing - fitted rates'!X198</f>
        <v>#N/A</v>
      </c>
      <c r="K192" t="e">
        <f>'Plumbing - fitted rates'!Y198</f>
        <v>#N/A</v>
      </c>
      <c r="L192" t="e">
        <f>'Plumbing - fitted rates'!Z198</f>
        <v>#N/A</v>
      </c>
      <c r="M192" t="e">
        <f>'Plumbing - fitted rates'!AA198</f>
        <v>#N/A</v>
      </c>
      <c r="N192" t="e">
        <f t="shared" si="16"/>
        <v>#N/A</v>
      </c>
      <c r="O192" t="e">
        <f t="shared" si="17"/>
        <v>#N/A</v>
      </c>
      <c r="P192" t="e">
        <f t="shared" si="18"/>
        <v>#N/A</v>
      </c>
      <c r="Q192" t="e">
        <f t="shared" si="19"/>
        <v>#N/A</v>
      </c>
      <c r="R192" t="e">
        <f t="shared" si="20"/>
        <v>#N/A</v>
      </c>
      <c r="S192" t="e">
        <f t="shared" si="21"/>
        <v>#N/A</v>
      </c>
    </row>
    <row r="193" spans="1:19" x14ac:dyDescent="0.25">
      <c r="A193" s="7">
        <f>'Plumbing - fitted rates'!A199</f>
        <v>42248</v>
      </c>
      <c r="B193" t="e">
        <f>'Plumbing - fitted rates'!G199</f>
        <v>#N/A</v>
      </c>
      <c r="C193" t="e">
        <f>'Plumbing - fitted rates'!H199</f>
        <v>#N/A</v>
      </c>
      <c r="D193" t="e">
        <f>'Plumbing - fitted rates'!I199</f>
        <v>#N/A</v>
      </c>
      <c r="E193" t="e">
        <f>'Plumbing - fitted rates'!J199</f>
        <v>#N/A</v>
      </c>
      <c r="F193" t="e">
        <f>'Plumbing - fitted rates'!K199</f>
        <v>#N/A</v>
      </c>
      <c r="G193" t="e">
        <f>'Plumbing - fitted rates'!L199</f>
        <v>#N/A</v>
      </c>
      <c r="H193" t="e">
        <f>'Plumbing - fitted rates'!V199</f>
        <v>#N/A</v>
      </c>
      <c r="I193" t="e">
        <f>'Plumbing - fitted rates'!W199</f>
        <v>#N/A</v>
      </c>
      <c r="J193" t="e">
        <f>'Plumbing - fitted rates'!X199</f>
        <v>#N/A</v>
      </c>
      <c r="K193" t="e">
        <f>'Plumbing - fitted rates'!Y199</f>
        <v>#N/A</v>
      </c>
      <c r="L193" t="e">
        <f>'Plumbing - fitted rates'!Z199</f>
        <v>#N/A</v>
      </c>
      <c r="M193" t="e">
        <f>'Plumbing - fitted rates'!AA199</f>
        <v>#N/A</v>
      </c>
      <c r="N193" t="e">
        <f t="shared" si="16"/>
        <v>#N/A</v>
      </c>
      <c r="O193" t="e">
        <f t="shared" si="17"/>
        <v>#N/A</v>
      </c>
      <c r="P193" t="e">
        <f t="shared" si="18"/>
        <v>#N/A</v>
      </c>
      <c r="Q193" t="e">
        <f t="shared" si="19"/>
        <v>#N/A</v>
      </c>
      <c r="R193" t="e">
        <f t="shared" si="20"/>
        <v>#N/A</v>
      </c>
      <c r="S193" t="e">
        <f t="shared" si="21"/>
        <v>#N/A</v>
      </c>
    </row>
    <row r="194" spans="1:19" x14ac:dyDescent="0.25">
      <c r="A194" s="7">
        <f>'Plumbing - fitted rates'!A200</f>
        <v>42278</v>
      </c>
      <c r="B194" t="e">
        <f>'Plumbing - fitted rates'!G200</f>
        <v>#N/A</v>
      </c>
      <c r="C194" t="e">
        <f>'Plumbing - fitted rates'!H200</f>
        <v>#N/A</v>
      </c>
      <c r="D194" t="e">
        <f>'Plumbing - fitted rates'!I200</f>
        <v>#N/A</v>
      </c>
      <c r="E194" t="e">
        <f>'Plumbing - fitted rates'!J200</f>
        <v>#N/A</v>
      </c>
      <c r="F194" t="e">
        <f>'Plumbing - fitted rates'!K200</f>
        <v>#N/A</v>
      </c>
      <c r="G194" t="e">
        <f>'Plumbing - fitted rates'!L200</f>
        <v>#N/A</v>
      </c>
      <c r="H194" t="e">
        <f>'Plumbing - fitted rates'!V200</f>
        <v>#N/A</v>
      </c>
      <c r="I194" t="e">
        <f>'Plumbing - fitted rates'!W200</f>
        <v>#N/A</v>
      </c>
      <c r="J194" t="e">
        <f>'Plumbing - fitted rates'!X200</f>
        <v>#N/A</v>
      </c>
      <c r="K194" t="e">
        <f>'Plumbing - fitted rates'!Y200</f>
        <v>#N/A</v>
      </c>
      <c r="L194" t="e">
        <f>'Plumbing - fitted rates'!Z200</f>
        <v>#N/A</v>
      </c>
      <c r="M194" t="e">
        <f>'Plumbing - fitted rates'!AA200</f>
        <v>#N/A</v>
      </c>
      <c r="N194" t="e">
        <f t="shared" si="16"/>
        <v>#N/A</v>
      </c>
      <c r="O194" t="e">
        <f t="shared" si="17"/>
        <v>#N/A</v>
      </c>
      <c r="P194" t="e">
        <f t="shared" si="18"/>
        <v>#N/A</v>
      </c>
      <c r="Q194" t="e">
        <f t="shared" si="19"/>
        <v>#N/A</v>
      </c>
      <c r="R194" t="e">
        <f t="shared" si="20"/>
        <v>#N/A</v>
      </c>
      <c r="S194" t="e">
        <f t="shared" si="21"/>
        <v>#N/A</v>
      </c>
    </row>
    <row r="195" spans="1:19" x14ac:dyDescent="0.25">
      <c r="A195" s="7">
        <f>'Plumbing - fitted rates'!A201</f>
        <v>42309</v>
      </c>
      <c r="B195" t="e">
        <f>'Plumbing - fitted rates'!G201</f>
        <v>#N/A</v>
      </c>
      <c r="C195" t="e">
        <f>'Plumbing - fitted rates'!H201</f>
        <v>#N/A</v>
      </c>
      <c r="D195" t="e">
        <f>'Plumbing - fitted rates'!I201</f>
        <v>#N/A</v>
      </c>
      <c r="E195" t="e">
        <f>'Plumbing - fitted rates'!J201</f>
        <v>#N/A</v>
      </c>
      <c r="F195" t="e">
        <f>'Plumbing - fitted rates'!K201</f>
        <v>#N/A</v>
      </c>
      <c r="G195" t="e">
        <f>'Plumbing - fitted rates'!L201</f>
        <v>#N/A</v>
      </c>
      <c r="H195" t="e">
        <f>'Plumbing - fitted rates'!V201</f>
        <v>#N/A</v>
      </c>
      <c r="I195" t="e">
        <f>'Plumbing - fitted rates'!W201</f>
        <v>#N/A</v>
      </c>
      <c r="J195" t="e">
        <f>'Plumbing - fitted rates'!X201</f>
        <v>#N/A</v>
      </c>
      <c r="K195" t="e">
        <f>'Plumbing - fitted rates'!Y201</f>
        <v>#N/A</v>
      </c>
      <c r="L195" t="e">
        <f>'Plumbing - fitted rates'!Z201</f>
        <v>#N/A</v>
      </c>
      <c r="M195" t="e">
        <f>'Plumbing - fitted rates'!AA201</f>
        <v>#N/A</v>
      </c>
      <c r="N195" t="e">
        <f t="shared" si="16"/>
        <v>#N/A</v>
      </c>
      <c r="O195" t="e">
        <f t="shared" si="17"/>
        <v>#N/A</v>
      </c>
      <c r="P195" t="e">
        <f t="shared" si="18"/>
        <v>#N/A</v>
      </c>
      <c r="Q195" t="e">
        <f t="shared" si="19"/>
        <v>#N/A</v>
      </c>
      <c r="R195" t="e">
        <f t="shared" si="20"/>
        <v>#N/A</v>
      </c>
      <c r="S195" t="e">
        <f t="shared" si="21"/>
        <v>#N/A</v>
      </c>
    </row>
    <row r="196" spans="1:19" x14ac:dyDescent="0.25">
      <c r="A196" s="7">
        <f>'Plumbing - fitted rates'!A202</f>
        <v>42339</v>
      </c>
      <c r="B196" t="e">
        <f>'Plumbing - fitted rates'!G202</f>
        <v>#N/A</v>
      </c>
      <c r="C196" t="e">
        <f>'Plumbing - fitted rates'!H202</f>
        <v>#N/A</v>
      </c>
      <c r="D196" t="e">
        <f>'Plumbing - fitted rates'!I202</f>
        <v>#N/A</v>
      </c>
      <c r="E196" t="e">
        <f>'Plumbing - fitted rates'!J202</f>
        <v>#N/A</v>
      </c>
      <c r="F196" t="e">
        <f>'Plumbing - fitted rates'!K202</f>
        <v>#N/A</v>
      </c>
      <c r="G196" t="e">
        <f>'Plumbing - fitted rates'!L202</f>
        <v>#N/A</v>
      </c>
      <c r="H196" t="e">
        <f>'Plumbing - fitted rates'!V202</f>
        <v>#N/A</v>
      </c>
      <c r="I196" t="e">
        <f>'Plumbing - fitted rates'!W202</f>
        <v>#N/A</v>
      </c>
      <c r="J196" t="e">
        <f>'Plumbing - fitted rates'!X202</f>
        <v>#N/A</v>
      </c>
      <c r="K196" t="e">
        <f>'Plumbing - fitted rates'!Y202</f>
        <v>#N/A</v>
      </c>
      <c r="L196" t="e">
        <f>'Plumbing - fitted rates'!Z202</f>
        <v>#N/A</v>
      </c>
      <c r="M196" t="e">
        <f>'Plumbing - fitted rates'!AA202</f>
        <v>#N/A</v>
      </c>
      <c r="N196" t="e">
        <f t="shared" si="16"/>
        <v>#N/A</v>
      </c>
      <c r="O196" t="e">
        <f t="shared" si="17"/>
        <v>#N/A</v>
      </c>
      <c r="P196" t="e">
        <f t="shared" si="18"/>
        <v>#N/A</v>
      </c>
      <c r="Q196" t="e">
        <f t="shared" si="19"/>
        <v>#N/A</v>
      </c>
      <c r="R196" t="e">
        <f t="shared" si="20"/>
        <v>#N/A</v>
      </c>
      <c r="S196" t="e">
        <f t="shared" si="21"/>
        <v>#N/A</v>
      </c>
    </row>
    <row r="197" spans="1:19" x14ac:dyDescent="0.25">
      <c r="A197" s="7"/>
    </row>
    <row r="198" spans="1:19" x14ac:dyDescent="0.25">
      <c r="A198" s="7"/>
    </row>
    <row r="199" spans="1:19" x14ac:dyDescent="0.25">
      <c r="A199" s="7"/>
    </row>
    <row r="200" spans="1:19" x14ac:dyDescent="0.25">
      <c r="A200" s="7"/>
    </row>
    <row r="201" spans="1:19" x14ac:dyDescent="0.25">
      <c r="A201" s="7"/>
    </row>
    <row r="202" spans="1:19" x14ac:dyDescent="0.25">
      <c r="A202" s="7"/>
    </row>
    <row r="203" spans="1:19" x14ac:dyDescent="0.25">
      <c r="A203" s="7"/>
    </row>
    <row r="204" spans="1:19" x14ac:dyDescent="0.25">
      <c r="A204" s="7"/>
    </row>
    <row r="205" spans="1:19" x14ac:dyDescent="0.25">
      <c r="A205" s="7"/>
    </row>
    <row r="206" spans="1:19" x14ac:dyDescent="0.25">
      <c r="A206" s="7"/>
    </row>
    <row r="207" spans="1:19" x14ac:dyDescent="0.25">
      <c r="A207" s="7"/>
    </row>
    <row r="208" spans="1:19" x14ac:dyDescent="0.25">
      <c r="A208" s="7"/>
    </row>
    <row r="209" spans="1:1" x14ac:dyDescent="0.25">
      <c r="A209" s="7"/>
    </row>
    <row r="210" spans="1:1" x14ac:dyDescent="0.25">
      <c r="A210" s="7"/>
    </row>
    <row r="211" spans="1:1" x14ac:dyDescent="0.25">
      <c r="A211" s="7"/>
    </row>
    <row r="212" spans="1:1" x14ac:dyDescent="0.25">
      <c r="A212" s="7"/>
    </row>
    <row r="213" spans="1:1" x14ac:dyDescent="0.25">
      <c r="A213" s="7"/>
    </row>
    <row r="214" spans="1:1" x14ac:dyDescent="0.25">
      <c r="A214" s="7"/>
    </row>
    <row r="215" spans="1:1" x14ac:dyDescent="0.25">
      <c r="A215" s="7"/>
    </row>
    <row r="216" spans="1:1" x14ac:dyDescent="0.25">
      <c r="A216" s="7"/>
    </row>
    <row r="217" spans="1:1" x14ac:dyDescent="0.25">
      <c r="A217" s="7"/>
    </row>
    <row r="218" spans="1:1" x14ac:dyDescent="0.25">
      <c r="A218" s="7"/>
    </row>
    <row r="219" spans="1:1" x14ac:dyDescent="0.25">
      <c r="A219" s="7"/>
    </row>
    <row r="220" spans="1:1" x14ac:dyDescent="0.25">
      <c r="A220" s="7"/>
    </row>
    <row r="221" spans="1:1" x14ac:dyDescent="0.25">
      <c r="A221" s="7"/>
    </row>
    <row r="222" spans="1:1" x14ac:dyDescent="0.25">
      <c r="A222" s="7"/>
    </row>
    <row r="223" spans="1:1" x14ac:dyDescent="0.25">
      <c r="A223" s="7"/>
    </row>
    <row r="224" spans="1:1" x14ac:dyDescent="0.25">
      <c r="A224" s="7"/>
    </row>
    <row r="225" spans="1:1" x14ac:dyDescent="0.25">
      <c r="A225" s="7"/>
    </row>
    <row r="226" spans="1:1" x14ac:dyDescent="0.25">
      <c r="A226" s="7"/>
    </row>
    <row r="227" spans="1:1" x14ac:dyDescent="0.25">
      <c r="A227" s="7"/>
    </row>
    <row r="228" spans="1:1" x14ac:dyDescent="0.25">
      <c r="A228" s="7"/>
    </row>
    <row r="229" spans="1:1" x14ac:dyDescent="0.25">
      <c r="A229" s="7"/>
    </row>
    <row r="230" spans="1:1" x14ac:dyDescent="0.25">
      <c r="A230" s="7"/>
    </row>
    <row r="231" spans="1:1" x14ac:dyDescent="0.25">
      <c r="A231" s="7"/>
    </row>
    <row r="232" spans="1:1" x14ac:dyDescent="0.25">
      <c r="A232" s="7"/>
    </row>
    <row r="233" spans="1:1" x14ac:dyDescent="0.25">
      <c r="A233" s="7"/>
    </row>
    <row r="234" spans="1:1" x14ac:dyDescent="0.25">
      <c r="A234" s="7"/>
    </row>
    <row r="235" spans="1:1" x14ac:dyDescent="0.25">
      <c r="A235" s="7"/>
    </row>
    <row r="236" spans="1:1" x14ac:dyDescent="0.25">
      <c r="A236" s="7"/>
    </row>
    <row r="237" spans="1:1" x14ac:dyDescent="0.25">
      <c r="A237" s="7"/>
    </row>
    <row r="238" spans="1:1" x14ac:dyDescent="0.25">
      <c r="A238" s="7"/>
    </row>
    <row r="239" spans="1:1" x14ac:dyDescent="0.25">
      <c r="A239" s="7"/>
    </row>
    <row r="240" spans="1:1" x14ac:dyDescent="0.25">
      <c r="A240" s="7"/>
    </row>
    <row r="241" spans="1:1" x14ac:dyDescent="0.25">
      <c r="A241" s="7"/>
    </row>
    <row r="242" spans="1:1" x14ac:dyDescent="0.25">
      <c r="A242" s="7"/>
    </row>
    <row r="243" spans="1:1" x14ac:dyDescent="0.25">
      <c r="A243" s="7"/>
    </row>
    <row r="244" spans="1:1" x14ac:dyDescent="0.25">
      <c r="A244" s="7"/>
    </row>
    <row r="245" spans="1:1" x14ac:dyDescent="0.25">
      <c r="A245" s="7"/>
    </row>
    <row r="246" spans="1:1" x14ac:dyDescent="0.25">
      <c r="A246" s="7"/>
    </row>
    <row r="247" spans="1:1" x14ac:dyDescent="0.25">
      <c r="A247" s="7"/>
    </row>
    <row r="248" spans="1:1" x14ac:dyDescent="0.25">
      <c r="A248" s="7"/>
    </row>
    <row r="249" spans="1:1" x14ac:dyDescent="0.25">
      <c r="A249" s="7"/>
    </row>
    <row r="250" spans="1:1" x14ac:dyDescent="0.25">
      <c r="A250" s="7"/>
    </row>
    <row r="251" spans="1:1" x14ac:dyDescent="0.25">
      <c r="A251" s="7"/>
    </row>
    <row r="252" spans="1:1" x14ac:dyDescent="0.25">
      <c r="A252" s="7"/>
    </row>
    <row r="253" spans="1:1" x14ac:dyDescent="0.25">
      <c r="A253" s="7"/>
    </row>
    <row r="254" spans="1:1" x14ac:dyDescent="0.25">
      <c r="A254" s="7"/>
    </row>
    <row r="255" spans="1:1" x14ac:dyDescent="0.25">
      <c r="A255" s="7"/>
    </row>
    <row r="256" spans="1:1" x14ac:dyDescent="0.25">
      <c r="A256" s="7"/>
    </row>
    <row r="257" spans="1:1" x14ac:dyDescent="0.25">
      <c r="A257" s="7"/>
    </row>
    <row r="258" spans="1:1" x14ac:dyDescent="0.25">
      <c r="A258" s="7"/>
    </row>
    <row r="259" spans="1:1" x14ac:dyDescent="0.25">
      <c r="A259" s="7"/>
    </row>
    <row r="260" spans="1:1" x14ac:dyDescent="0.25">
      <c r="A260" s="7"/>
    </row>
    <row r="261" spans="1:1" x14ac:dyDescent="0.25">
      <c r="A261" s="7"/>
    </row>
    <row r="262" spans="1:1" x14ac:dyDescent="0.25">
      <c r="A262" s="7"/>
    </row>
    <row r="263" spans="1:1" x14ac:dyDescent="0.25">
      <c r="A263" s="7"/>
    </row>
    <row r="264" spans="1:1" x14ac:dyDescent="0.25">
      <c r="A264" s="7"/>
    </row>
    <row r="265" spans="1:1" x14ac:dyDescent="0.25">
      <c r="A265" s="7"/>
    </row>
    <row r="266" spans="1:1" x14ac:dyDescent="0.25">
      <c r="A266" s="7"/>
    </row>
    <row r="267" spans="1:1" x14ac:dyDescent="0.25">
      <c r="A267" s="7"/>
    </row>
    <row r="268" spans="1:1" x14ac:dyDescent="0.25">
      <c r="A268" s="7"/>
    </row>
    <row r="269" spans="1:1" x14ac:dyDescent="0.25">
      <c r="A269" s="7"/>
    </row>
    <row r="270" spans="1:1" x14ac:dyDescent="0.25">
      <c r="A270" s="7"/>
    </row>
    <row r="271" spans="1:1" x14ac:dyDescent="0.25">
      <c r="A271" s="7"/>
    </row>
    <row r="272" spans="1:1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</sheetData>
  <mergeCells count="3">
    <mergeCell ref="B3:G3"/>
    <mergeCell ref="H3:M3"/>
    <mergeCell ref="N3:S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3">
    <tabColor theme="7" tint="-0.249977111117893"/>
  </sheetPr>
  <dimension ref="A1:H422"/>
  <sheetViews>
    <sheetView workbookViewId="0">
      <selection activeCell="D6" sqref="D6"/>
    </sheetView>
  </sheetViews>
  <sheetFormatPr defaultRowHeight="15" x14ac:dyDescent="0.25"/>
  <cols>
    <col min="1" max="1" width="11.85546875" customWidth="1"/>
  </cols>
  <sheetData>
    <row r="1" spans="1:8" x14ac:dyDescent="0.25">
      <c r="A1" t="s">
        <v>546</v>
      </c>
      <c r="B1" t="s">
        <v>825</v>
      </c>
      <c r="C1" t="s">
        <v>824</v>
      </c>
      <c r="D1" t="s">
        <v>826</v>
      </c>
      <c r="E1" t="s">
        <v>828</v>
      </c>
    </row>
    <row r="2" spans="1:8" x14ac:dyDescent="0.25">
      <c r="A2" s="7">
        <v>18323</v>
      </c>
      <c r="B2" s="12">
        <f>'DLX - CBO'!C11</f>
        <v>5.26</v>
      </c>
      <c r="C2" t="e">
        <f>'Plumbing - Quarterly u'!G3</f>
        <v>#N/A</v>
      </c>
      <c r="D2" t="e">
        <f>IF(YEAR(A2)&lt;2008,C2,NA())</f>
        <v>#N/A</v>
      </c>
      <c r="E2" t="e">
        <f>IF(YEAR(A2)&gt;2007,C2,NA())</f>
        <v>#N/A</v>
      </c>
      <c r="G2">
        <f t="array" ref="G2:H6">LinEstWithNA(D2:D265,B2:B265,TRUE,TRUE)</f>
        <v>1.1661104206302393</v>
      </c>
      <c r="H2">
        <v>-2.7186680477212595</v>
      </c>
    </row>
    <row r="3" spans="1:8" x14ac:dyDescent="0.25">
      <c r="A3" s="7">
        <f>DATE(YEAR(A2),MONTH(A2)+3,1)</f>
        <v>18415</v>
      </c>
      <c r="B3" s="12">
        <f>'DLX - CBO'!C12</f>
        <v>5.26</v>
      </c>
      <c r="C3" t="e">
        <f>'Plumbing - Quarterly u'!G4</f>
        <v>#N/A</v>
      </c>
      <c r="D3" t="e">
        <f t="shared" ref="D3:D66" si="0">IF(YEAR(A3)&lt;2008,C3,NA())</f>
        <v>#N/A</v>
      </c>
      <c r="E3" t="e">
        <f t="shared" ref="E3:E66" si="1">IF(YEAR(A3)&gt;2007,C3,NA())</f>
        <v>#N/A</v>
      </c>
      <c r="G3">
        <v>0.10820443949545146</v>
      </c>
      <c r="H3">
        <v>0.61027063218700817</v>
      </c>
    </row>
    <row r="4" spans="1:8" x14ac:dyDescent="0.25">
      <c r="A4" s="7">
        <f t="shared" ref="A4:A67" si="2">DATE(YEAR(A3),MONTH(A3)+3,1)</f>
        <v>18507</v>
      </c>
      <c r="B4" s="12">
        <f>'DLX - CBO'!C13</f>
        <v>5.27</v>
      </c>
      <c r="C4" t="e">
        <f>'Plumbing - Quarterly u'!G5</f>
        <v>#N/A</v>
      </c>
      <c r="D4" t="e">
        <f t="shared" si="0"/>
        <v>#N/A</v>
      </c>
      <c r="E4" t="e">
        <f t="shared" si="1"/>
        <v>#N/A</v>
      </c>
      <c r="G4">
        <v>0.33945549234525879</v>
      </c>
      <c r="H4">
        <v>0.67503522332755339</v>
      </c>
    </row>
    <row r="5" spans="1:8" x14ac:dyDescent="0.25">
      <c r="A5" s="7">
        <f t="shared" si="2"/>
        <v>18598</v>
      </c>
      <c r="B5" s="12">
        <f>'DLX - CBO'!C14</f>
        <v>5.28</v>
      </c>
      <c r="C5" t="e">
        <f>'Plumbing - Quarterly u'!G6</f>
        <v>#N/A</v>
      </c>
      <c r="D5" t="e">
        <f t="shared" si="0"/>
        <v>#N/A</v>
      </c>
      <c r="E5" t="e">
        <f t="shared" si="1"/>
        <v>#N/A</v>
      </c>
      <c r="G5">
        <v>116.14197132970109</v>
      </c>
      <c r="H5">
        <v>226</v>
      </c>
    </row>
    <row r="6" spans="1:8" x14ac:dyDescent="0.25">
      <c r="A6" s="7">
        <f t="shared" si="2"/>
        <v>18688</v>
      </c>
      <c r="B6" s="12">
        <f>'DLX - CBO'!C15</f>
        <v>5.29</v>
      </c>
      <c r="C6">
        <f>'Plumbing - Quarterly u'!G7</f>
        <v>4.0520800514508721</v>
      </c>
      <c r="D6">
        <f t="shared" si="0"/>
        <v>4.0520800514508721</v>
      </c>
      <c r="E6" t="e">
        <f t="shared" si="1"/>
        <v>#N/A</v>
      </c>
      <c r="G6">
        <v>52.922708555233854</v>
      </c>
      <c r="H6">
        <v>102.98199691763087</v>
      </c>
    </row>
    <row r="7" spans="1:8" x14ac:dyDescent="0.25">
      <c r="A7" s="7">
        <f t="shared" si="2"/>
        <v>18780</v>
      </c>
      <c r="B7" s="12">
        <f>'DLX - CBO'!C16</f>
        <v>5.31</v>
      </c>
      <c r="C7">
        <f>'Plumbing - Quarterly u'!G8</f>
        <v>4.0877342718048517</v>
      </c>
      <c r="D7">
        <f t="shared" si="0"/>
        <v>4.0877342718048517</v>
      </c>
      <c r="E7" t="e">
        <f t="shared" si="1"/>
        <v>#N/A</v>
      </c>
    </row>
    <row r="8" spans="1:8" x14ac:dyDescent="0.25">
      <c r="A8" s="7">
        <f t="shared" si="2"/>
        <v>18872</v>
      </c>
      <c r="B8" s="12">
        <f>'DLX - CBO'!C17</f>
        <v>5.32</v>
      </c>
      <c r="C8">
        <f>'Plumbing - Quarterly u'!G9</f>
        <v>4.0582382577746463</v>
      </c>
      <c r="D8">
        <f t="shared" si="0"/>
        <v>4.0582382577746463</v>
      </c>
      <c r="E8" t="e">
        <f t="shared" si="1"/>
        <v>#N/A</v>
      </c>
      <c r="G8" t="s">
        <v>823</v>
      </c>
      <c r="H8" t="s">
        <v>827</v>
      </c>
    </row>
    <row r="9" spans="1:8" x14ac:dyDescent="0.25">
      <c r="A9" s="7">
        <f t="shared" si="2"/>
        <v>18963</v>
      </c>
      <c r="B9" s="12">
        <f>'DLX - CBO'!C18</f>
        <v>5.34</v>
      </c>
      <c r="C9">
        <f>'Plumbing - Quarterly u'!G10</f>
        <v>4.0855122561189274</v>
      </c>
      <c r="D9">
        <f t="shared" si="0"/>
        <v>4.0855122561189274</v>
      </c>
      <c r="E9" t="e">
        <f t="shared" si="1"/>
        <v>#N/A</v>
      </c>
      <c r="G9">
        <v>4.5</v>
      </c>
      <c r="H9">
        <f>$H$2+$G$2*G9</f>
        <v>2.5288288451148175</v>
      </c>
    </row>
    <row r="10" spans="1:8" x14ac:dyDescent="0.25">
      <c r="A10" s="7">
        <f t="shared" si="2"/>
        <v>19054</v>
      </c>
      <c r="B10" s="12">
        <f>'DLX - CBO'!C19</f>
        <v>5.36</v>
      </c>
      <c r="C10">
        <f>'Plumbing - Quarterly u'!G11</f>
        <v>4.1545723344649543</v>
      </c>
      <c r="D10">
        <f t="shared" si="0"/>
        <v>4.1545723344649543</v>
      </c>
      <c r="E10" t="e">
        <f t="shared" si="1"/>
        <v>#N/A</v>
      </c>
      <c r="G10">
        <v>6.5</v>
      </c>
      <c r="H10">
        <f>$H$2+$G$2*G10</f>
        <v>4.8610496863752957</v>
      </c>
    </row>
    <row r="11" spans="1:8" x14ac:dyDescent="0.25">
      <c r="A11" s="7">
        <f t="shared" si="2"/>
        <v>19146</v>
      </c>
      <c r="B11" s="12">
        <f>'DLX - CBO'!C20</f>
        <v>5.37</v>
      </c>
      <c r="C11">
        <f>'Plumbing - Quarterly u'!G12</f>
        <v>4.0882318332051062</v>
      </c>
      <c r="D11">
        <f t="shared" si="0"/>
        <v>4.0882318332051062</v>
      </c>
      <c r="E11" t="e">
        <f t="shared" si="1"/>
        <v>#N/A</v>
      </c>
    </row>
    <row r="12" spans="1:8" x14ac:dyDescent="0.25">
      <c r="A12" s="7">
        <f t="shared" si="2"/>
        <v>19238</v>
      </c>
      <c r="B12" s="12">
        <f>'DLX - CBO'!C21</f>
        <v>5.38</v>
      </c>
      <c r="C12">
        <f>'Plumbing - Quarterly u'!G13</f>
        <v>4.2244613025814504</v>
      </c>
      <c r="D12">
        <f t="shared" si="0"/>
        <v>4.2244613025814504</v>
      </c>
      <c r="E12" t="e">
        <f t="shared" si="1"/>
        <v>#N/A</v>
      </c>
      <c r="G12" t="str">
        <f>"Regression: Vacancy rate = "&amp;TEXT(H2,"0.0")&amp;" + "&amp;TEXT(G2,"0.0")&amp;" * Natural rate of unemployment, R-squared = "&amp;TEXT(G4,"0.00")</f>
        <v>Regression: Vacancy rate = -2.7 + 1.2 * Natural rate of unemployment, R-squared = 0.34</v>
      </c>
    </row>
    <row r="13" spans="1:8" x14ac:dyDescent="0.25">
      <c r="A13" s="7">
        <f t="shared" si="2"/>
        <v>19329</v>
      </c>
      <c r="B13" s="12">
        <f>'DLX - CBO'!C22</f>
        <v>5.38</v>
      </c>
      <c r="C13">
        <f>'Plumbing - Quarterly u'!G14</f>
        <v>4.5081511431974945</v>
      </c>
      <c r="D13">
        <f t="shared" si="0"/>
        <v>4.5081511431974945</v>
      </c>
      <c r="E13" t="e">
        <f t="shared" si="1"/>
        <v>#N/A</v>
      </c>
    </row>
    <row r="14" spans="1:8" x14ac:dyDescent="0.25">
      <c r="A14" s="7">
        <f t="shared" si="2"/>
        <v>19419</v>
      </c>
      <c r="B14" s="12">
        <f>'DLX - CBO'!C23</f>
        <v>5.37</v>
      </c>
      <c r="C14">
        <f>'Plumbing - Quarterly u'!G15</f>
        <v>4.4540177151473692</v>
      </c>
      <c r="D14">
        <f t="shared" si="0"/>
        <v>4.4540177151473692</v>
      </c>
      <c r="E14" t="e">
        <f t="shared" si="1"/>
        <v>#N/A</v>
      </c>
    </row>
    <row r="15" spans="1:8" x14ac:dyDescent="0.25">
      <c r="A15" s="7">
        <f t="shared" si="2"/>
        <v>19511</v>
      </c>
      <c r="B15" s="12">
        <f>'DLX - CBO'!C24</f>
        <v>5.37</v>
      </c>
      <c r="C15">
        <f>'Plumbing - Quarterly u'!G16</f>
        <v>4.3403995050084889</v>
      </c>
      <c r="D15">
        <f t="shared" si="0"/>
        <v>4.3403995050084889</v>
      </c>
      <c r="E15" t="e">
        <f t="shared" si="1"/>
        <v>#N/A</v>
      </c>
    </row>
    <row r="16" spans="1:8" x14ac:dyDescent="0.25">
      <c r="A16" s="7">
        <f t="shared" si="2"/>
        <v>19603</v>
      </c>
      <c r="B16" s="12">
        <f>'DLX - CBO'!C25</f>
        <v>5.37</v>
      </c>
      <c r="C16">
        <f>'Plumbing - Quarterly u'!G17</f>
        <v>3.8185400264687979</v>
      </c>
      <c r="D16">
        <f t="shared" si="0"/>
        <v>3.8185400264687979</v>
      </c>
      <c r="E16" t="e">
        <f t="shared" si="1"/>
        <v>#N/A</v>
      </c>
    </row>
    <row r="17" spans="1:5" x14ac:dyDescent="0.25">
      <c r="A17" s="7">
        <f t="shared" si="2"/>
        <v>19694</v>
      </c>
      <c r="B17" s="12">
        <f>'DLX - CBO'!C26</f>
        <v>5.37</v>
      </c>
      <c r="C17">
        <f>'Plumbing - Quarterly u'!G18</f>
        <v>3.0846672133010586</v>
      </c>
      <c r="D17">
        <f t="shared" si="0"/>
        <v>3.0846672133010586</v>
      </c>
      <c r="E17" t="e">
        <f t="shared" si="1"/>
        <v>#N/A</v>
      </c>
    </row>
    <row r="18" spans="1:5" x14ac:dyDescent="0.25">
      <c r="A18" s="7">
        <f t="shared" si="2"/>
        <v>19784</v>
      </c>
      <c r="B18" s="12">
        <f>'DLX - CBO'!C27</f>
        <v>5.37</v>
      </c>
      <c r="C18">
        <f>'Plumbing - Quarterly u'!G19</f>
        <v>2.6574740828275254</v>
      </c>
      <c r="D18">
        <f t="shared" si="0"/>
        <v>2.6574740828275254</v>
      </c>
      <c r="E18" t="e">
        <f t="shared" si="1"/>
        <v>#N/A</v>
      </c>
    </row>
    <row r="19" spans="1:5" x14ac:dyDescent="0.25">
      <c r="A19" s="7">
        <f t="shared" si="2"/>
        <v>19876</v>
      </c>
      <c r="B19" s="12">
        <f>'DLX - CBO'!C28</f>
        <v>5.37</v>
      </c>
      <c r="C19">
        <f>'Plumbing - Quarterly u'!G20</f>
        <v>2.5533323158409411</v>
      </c>
      <c r="D19">
        <f t="shared" si="0"/>
        <v>2.5533323158409411</v>
      </c>
      <c r="E19" t="e">
        <f t="shared" si="1"/>
        <v>#N/A</v>
      </c>
    </row>
    <row r="20" spans="1:5" x14ac:dyDescent="0.25">
      <c r="A20" s="7">
        <f t="shared" si="2"/>
        <v>19968</v>
      </c>
      <c r="B20" s="12">
        <f>'DLX - CBO'!C29</f>
        <v>5.37</v>
      </c>
      <c r="C20">
        <f>'Plumbing - Quarterly u'!G21</f>
        <v>2.5027799938438382</v>
      </c>
      <c r="D20">
        <f t="shared" si="0"/>
        <v>2.5027799938438382</v>
      </c>
      <c r="E20" t="e">
        <f t="shared" si="1"/>
        <v>#N/A</v>
      </c>
    </row>
    <row r="21" spans="1:5" x14ac:dyDescent="0.25">
      <c r="A21" s="7">
        <f t="shared" si="2"/>
        <v>20059</v>
      </c>
      <c r="B21" s="12">
        <f>'DLX - CBO'!C30</f>
        <v>5.37</v>
      </c>
      <c r="C21">
        <f>'Plumbing - Quarterly u'!G22</f>
        <v>2.6471549454469936</v>
      </c>
      <c r="D21">
        <f t="shared" si="0"/>
        <v>2.6471549454469936</v>
      </c>
      <c r="E21" t="e">
        <f t="shared" si="1"/>
        <v>#N/A</v>
      </c>
    </row>
    <row r="22" spans="1:5" x14ac:dyDescent="0.25">
      <c r="A22" s="7">
        <f t="shared" si="2"/>
        <v>20149</v>
      </c>
      <c r="B22" s="12">
        <f>'DLX - CBO'!C31</f>
        <v>5.37</v>
      </c>
      <c r="C22">
        <f>'Plumbing - Quarterly u'!G23</f>
        <v>3.0219793184650587</v>
      </c>
      <c r="D22">
        <f t="shared" si="0"/>
        <v>3.0219793184650587</v>
      </c>
      <c r="E22" t="e">
        <f t="shared" si="1"/>
        <v>#N/A</v>
      </c>
    </row>
    <row r="23" spans="1:5" x14ac:dyDescent="0.25">
      <c r="A23" s="7">
        <f t="shared" si="2"/>
        <v>20241</v>
      </c>
      <c r="B23" s="12">
        <f>'DLX - CBO'!C32</f>
        <v>5.38</v>
      </c>
      <c r="C23">
        <f>'Plumbing - Quarterly u'!G24</f>
        <v>3.340248642519184</v>
      </c>
      <c r="D23">
        <f t="shared" si="0"/>
        <v>3.340248642519184</v>
      </c>
      <c r="E23" t="e">
        <f t="shared" si="1"/>
        <v>#N/A</v>
      </c>
    </row>
    <row r="24" spans="1:5" x14ac:dyDescent="0.25">
      <c r="A24" s="7">
        <f t="shared" si="2"/>
        <v>20333</v>
      </c>
      <c r="B24" s="12">
        <f>'DLX - CBO'!C33</f>
        <v>5.38</v>
      </c>
      <c r="C24">
        <f>'Plumbing - Quarterly u'!G25</f>
        <v>3.7572868799114794</v>
      </c>
      <c r="D24">
        <f t="shared" si="0"/>
        <v>3.7572868799114794</v>
      </c>
      <c r="E24" t="e">
        <f t="shared" si="1"/>
        <v>#N/A</v>
      </c>
    </row>
    <row r="25" spans="1:5" x14ac:dyDescent="0.25">
      <c r="A25" s="7">
        <f t="shared" si="2"/>
        <v>20424</v>
      </c>
      <c r="B25" s="12">
        <f>'DLX - CBO'!C34</f>
        <v>5.39</v>
      </c>
      <c r="C25">
        <f>'Plumbing - Quarterly u'!G26</f>
        <v>3.993611516688611</v>
      </c>
      <c r="D25">
        <f t="shared" si="0"/>
        <v>3.993611516688611</v>
      </c>
      <c r="E25" t="e">
        <f t="shared" si="1"/>
        <v>#N/A</v>
      </c>
    </row>
    <row r="26" spans="1:5" x14ac:dyDescent="0.25">
      <c r="A26" s="7">
        <f t="shared" si="2"/>
        <v>20515</v>
      </c>
      <c r="B26" s="12">
        <f>'DLX - CBO'!C35</f>
        <v>5.4</v>
      </c>
      <c r="C26">
        <f>'Plumbing - Quarterly u'!G27</f>
        <v>4.015076161798337</v>
      </c>
      <c r="D26">
        <f t="shared" si="0"/>
        <v>4.015076161798337</v>
      </c>
      <c r="E26" t="e">
        <f t="shared" si="1"/>
        <v>#N/A</v>
      </c>
    </row>
    <row r="27" spans="1:5" x14ac:dyDescent="0.25">
      <c r="A27" s="7">
        <f t="shared" si="2"/>
        <v>20607</v>
      </c>
      <c r="B27" s="12">
        <f>'DLX - CBO'!C36</f>
        <v>5.41</v>
      </c>
      <c r="C27">
        <f>'Plumbing - Quarterly u'!G28</f>
        <v>3.9959816870312452</v>
      </c>
      <c r="D27">
        <f t="shared" si="0"/>
        <v>3.9959816870312452</v>
      </c>
      <c r="E27" t="e">
        <f t="shared" si="1"/>
        <v>#N/A</v>
      </c>
    </row>
    <row r="28" spans="1:5" x14ac:dyDescent="0.25">
      <c r="A28" s="7">
        <f t="shared" si="2"/>
        <v>20699</v>
      </c>
      <c r="B28" s="12">
        <f>'DLX - CBO'!C37</f>
        <v>5.41</v>
      </c>
      <c r="C28">
        <f>'Plumbing - Quarterly u'!G29</f>
        <v>3.8340229799242516</v>
      </c>
      <c r="D28">
        <f t="shared" si="0"/>
        <v>3.8340229799242516</v>
      </c>
      <c r="E28" t="e">
        <f t="shared" si="1"/>
        <v>#N/A</v>
      </c>
    </row>
    <row r="29" spans="1:5" x14ac:dyDescent="0.25">
      <c r="A29" s="7">
        <f t="shared" si="2"/>
        <v>20790</v>
      </c>
      <c r="B29" s="12">
        <f>'DLX - CBO'!C38</f>
        <v>5.41</v>
      </c>
      <c r="C29">
        <f>'Plumbing - Quarterly u'!G30</f>
        <v>3.9538402277624911</v>
      </c>
      <c r="D29">
        <f t="shared" si="0"/>
        <v>3.9538402277624911</v>
      </c>
      <c r="E29" t="e">
        <f t="shared" si="1"/>
        <v>#N/A</v>
      </c>
    </row>
    <row r="30" spans="1:5" x14ac:dyDescent="0.25">
      <c r="A30" s="7">
        <f t="shared" si="2"/>
        <v>20880</v>
      </c>
      <c r="B30" s="12">
        <f>'DLX - CBO'!C39</f>
        <v>5.4</v>
      </c>
      <c r="C30">
        <f>'Plumbing - Quarterly u'!G31</f>
        <v>3.8555516185874494</v>
      </c>
      <c r="D30">
        <f t="shared" si="0"/>
        <v>3.8555516185874494</v>
      </c>
      <c r="E30" t="e">
        <f t="shared" si="1"/>
        <v>#N/A</v>
      </c>
    </row>
    <row r="31" spans="1:5" x14ac:dyDescent="0.25">
      <c r="A31" s="7">
        <f t="shared" si="2"/>
        <v>20972</v>
      </c>
      <c r="B31" s="12">
        <f>'DLX - CBO'!C40</f>
        <v>5.4</v>
      </c>
      <c r="C31">
        <f>'Plumbing - Quarterly u'!G32</f>
        <v>3.4959199769479135</v>
      </c>
      <c r="D31">
        <f t="shared" si="0"/>
        <v>3.4959199769479135</v>
      </c>
      <c r="E31" t="e">
        <f t="shared" si="1"/>
        <v>#N/A</v>
      </c>
    </row>
    <row r="32" spans="1:5" x14ac:dyDescent="0.25">
      <c r="A32" s="7">
        <f t="shared" si="2"/>
        <v>21064</v>
      </c>
      <c r="B32" s="12">
        <f>'DLX - CBO'!C41</f>
        <v>5.4</v>
      </c>
      <c r="C32">
        <f>'Plumbing - Quarterly u'!G33</f>
        <v>3.3282369114030992</v>
      </c>
      <c r="D32">
        <f t="shared" si="0"/>
        <v>3.3282369114030992</v>
      </c>
      <c r="E32" t="e">
        <f t="shared" si="1"/>
        <v>#N/A</v>
      </c>
    </row>
    <row r="33" spans="1:5" x14ac:dyDescent="0.25">
      <c r="A33" s="7">
        <f t="shared" si="2"/>
        <v>21155</v>
      </c>
      <c r="B33" s="12">
        <f>'DLX - CBO'!C42</f>
        <v>5.4</v>
      </c>
      <c r="C33">
        <f>'Plumbing - Quarterly u'!G34</f>
        <v>2.7959219860200064</v>
      </c>
      <c r="D33">
        <f t="shared" si="0"/>
        <v>2.7959219860200064</v>
      </c>
      <c r="E33" t="e">
        <f t="shared" si="1"/>
        <v>#N/A</v>
      </c>
    </row>
    <row r="34" spans="1:5" x14ac:dyDescent="0.25">
      <c r="A34" s="7">
        <f t="shared" si="2"/>
        <v>21245</v>
      </c>
      <c r="B34" s="12">
        <f>'DLX - CBO'!C43</f>
        <v>5.4</v>
      </c>
      <c r="C34">
        <f>'Plumbing - Quarterly u'!G35</f>
        <v>2.4268037678244623</v>
      </c>
      <c r="D34">
        <f t="shared" si="0"/>
        <v>2.4268037678244623</v>
      </c>
      <c r="E34" t="e">
        <f t="shared" si="1"/>
        <v>#N/A</v>
      </c>
    </row>
    <row r="35" spans="1:5" x14ac:dyDescent="0.25">
      <c r="A35" s="7">
        <f t="shared" si="2"/>
        <v>21337</v>
      </c>
      <c r="B35" s="12">
        <f>'DLX - CBO'!C44</f>
        <v>5.4</v>
      </c>
      <c r="C35">
        <f>'Plumbing - Quarterly u'!G36</f>
        <v>2.2829734472201366</v>
      </c>
      <c r="D35">
        <f t="shared" si="0"/>
        <v>2.2829734472201366</v>
      </c>
      <c r="E35" t="e">
        <f t="shared" si="1"/>
        <v>#N/A</v>
      </c>
    </row>
    <row r="36" spans="1:5" x14ac:dyDescent="0.25">
      <c r="A36" s="7">
        <f t="shared" si="2"/>
        <v>21429</v>
      </c>
      <c r="B36" s="12">
        <f>'DLX - CBO'!C45</f>
        <v>5.4</v>
      </c>
      <c r="C36">
        <f>'Plumbing - Quarterly u'!G37</f>
        <v>2.5518300058251842</v>
      </c>
      <c r="D36">
        <f t="shared" si="0"/>
        <v>2.5518300058251842</v>
      </c>
      <c r="E36" t="e">
        <f t="shared" si="1"/>
        <v>#N/A</v>
      </c>
    </row>
    <row r="37" spans="1:5" x14ac:dyDescent="0.25">
      <c r="A37" s="7">
        <f t="shared" si="2"/>
        <v>21520</v>
      </c>
      <c r="B37" s="12">
        <f>'DLX - CBO'!C46</f>
        <v>5.4</v>
      </c>
      <c r="C37">
        <f>'Plumbing - Quarterly u'!G38</f>
        <v>2.7978587541741278</v>
      </c>
      <c r="D37">
        <f t="shared" si="0"/>
        <v>2.7978587541741278</v>
      </c>
      <c r="E37" t="e">
        <f t="shared" si="1"/>
        <v>#N/A</v>
      </c>
    </row>
    <row r="38" spans="1:5" x14ac:dyDescent="0.25">
      <c r="A38" s="7">
        <f t="shared" si="2"/>
        <v>21610</v>
      </c>
      <c r="B38" s="12">
        <f>'DLX - CBO'!C47</f>
        <v>5.41</v>
      </c>
      <c r="C38">
        <f>'Plumbing - Quarterly u'!G39</f>
        <v>3.0779494175502546</v>
      </c>
      <c r="D38">
        <f t="shared" si="0"/>
        <v>3.0779494175502546</v>
      </c>
      <c r="E38" t="e">
        <f t="shared" si="1"/>
        <v>#N/A</v>
      </c>
    </row>
    <row r="39" spans="1:5" x14ac:dyDescent="0.25">
      <c r="A39" s="7">
        <f t="shared" si="2"/>
        <v>21702</v>
      </c>
      <c r="B39" s="12">
        <f>'DLX - CBO'!C48</f>
        <v>5.42</v>
      </c>
      <c r="C39">
        <f>'Plumbing - Quarterly u'!G40</f>
        <v>3.4423404670034397</v>
      </c>
      <c r="D39">
        <f t="shared" si="0"/>
        <v>3.4423404670034397</v>
      </c>
      <c r="E39" t="e">
        <f t="shared" si="1"/>
        <v>#N/A</v>
      </c>
    </row>
    <row r="40" spans="1:5" x14ac:dyDescent="0.25">
      <c r="A40" s="7">
        <f t="shared" si="2"/>
        <v>21794</v>
      </c>
      <c r="B40" s="12">
        <f>'DLX - CBO'!C49</f>
        <v>5.43</v>
      </c>
      <c r="C40">
        <f>'Plumbing - Quarterly u'!G41</f>
        <v>3.6536290434907954</v>
      </c>
      <c r="D40">
        <f t="shared" si="0"/>
        <v>3.6536290434907954</v>
      </c>
      <c r="E40" t="e">
        <f t="shared" si="1"/>
        <v>#N/A</v>
      </c>
    </row>
    <row r="41" spans="1:5" x14ac:dyDescent="0.25">
      <c r="A41" s="7">
        <f t="shared" si="2"/>
        <v>21885</v>
      </c>
      <c r="B41" s="12">
        <f>'DLX - CBO'!C50</f>
        <v>5.45</v>
      </c>
      <c r="C41">
        <f>'Plumbing - Quarterly u'!G42</f>
        <v>3.5576400760471576</v>
      </c>
      <c r="D41">
        <f t="shared" si="0"/>
        <v>3.5576400760471576</v>
      </c>
      <c r="E41" t="e">
        <f t="shared" si="1"/>
        <v>#N/A</v>
      </c>
    </row>
    <row r="42" spans="1:5" x14ac:dyDescent="0.25">
      <c r="A42" s="7">
        <f t="shared" si="2"/>
        <v>21976</v>
      </c>
      <c r="B42" s="12">
        <f>'DLX - CBO'!C51</f>
        <v>5.48</v>
      </c>
      <c r="C42">
        <f>'Plumbing - Quarterly u'!G43</f>
        <v>3.5393669722420085</v>
      </c>
      <c r="D42">
        <f t="shared" si="0"/>
        <v>3.5393669722420085</v>
      </c>
      <c r="E42" t="e">
        <f t="shared" si="1"/>
        <v>#N/A</v>
      </c>
    </row>
    <row r="43" spans="1:5" x14ac:dyDescent="0.25">
      <c r="A43" s="7">
        <f t="shared" si="2"/>
        <v>22068</v>
      </c>
      <c r="B43" s="12">
        <f>'DLX - CBO'!C52</f>
        <v>5.49</v>
      </c>
      <c r="C43">
        <f>'Plumbing - Quarterly u'!G44</f>
        <v>3.3018941843363421</v>
      </c>
      <c r="D43">
        <f t="shared" si="0"/>
        <v>3.3018941843363421</v>
      </c>
      <c r="E43" t="e">
        <f t="shared" si="1"/>
        <v>#N/A</v>
      </c>
    </row>
    <row r="44" spans="1:5" x14ac:dyDescent="0.25">
      <c r="A44" s="7">
        <f t="shared" si="2"/>
        <v>22160</v>
      </c>
      <c r="B44" s="12">
        <f>'DLX - CBO'!C53</f>
        <v>5.5</v>
      </c>
      <c r="C44">
        <f>'Plumbing - Quarterly u'!G45</f>
        <v>3.0868309193809957</v>
      </c>
      <c r="D44">
        <f t="shared" si="0"/>
        <v>3.0868309193809957</v>
      </c>
      <c r="E44" t="e">
        <f t="shared" si="1"/>
        <v>#N/A</v>
      </c>
    </row>
    <row r="45" spans="1:5" x14ac:dyDescent="0.25">
      <c r="A45" s="7">
        <f t="shared" si="2"/>
        <v>22251</v>
      </c>
      <c r="B45" s="12">
        <f>'DLX - CBO'!C54</f>
        <v>5.51</v>
      </c>
      <c r="C45">
        <f>'Plumbing - Quarterly u'!G46</f>
        <v>2.7867780319517119</v>
      </c>
      <c r="D45">
        <f t="shared" si="0"/>
        <v>2.7867780319517119</v>
      </c>
      <c r="E45" t="e">
        <f t="shared" si="1"/>
        <v>#N/A</v>
      </c>
    </row>
    <row r="46" spans="1:5" x14ac:dyDescent="0.25">
      <c r="A46" s="7">
        <f t="shared" si="2"/>
        <v>22341</v>
      </c>
      <c r="B46" s="12">
        <f>'DLX - CBO'!C55</f>
        <v>5.51</v>
      </c>
      <c r="C46">
        <f>'Plumbing - Quarterly u'!G47</f>
        <v>2.6900973579070708</v>
      </c>
      <c r="D46">
        <f t="shared" si="0"/>
        <v>2.6900973579070708</v>
      </c>
      <c r="E46" t="e">
        <f t="shared" si="1"/>
        <v>#N/A</v>
      </c>
    </row>
    <row r="47" spans="1:5" x14ac:dyDescent="0.25">
      <c r="A47" s="7">
        <f t="shared" si="2"/>
        <v>22433</v>
      </c>
      <c r="B47" s="12">
        <f>'DLX - CBO'!C56</f>
        <v>5.51</v>
      </c>
      <c r="C47">
        <f>'Plumbing - Quarterly u'!G48</f>
        <v>2.8039697052459887</v>
      </c>
      <c r="D47">
        <f t="shared" si="0"/>
        <v>2.8039697052459887</v>
      </c>
      <c r="E47" t="e">
        <f t="shared" si="1"/>
        <v>#N/A</v>
      </c>
    </row>
    <row r="48" spans="1:5" x14ac:dyDescent="0.25">
      <c r="A48" s="7">
        <f t="shared" si="2"/>
        <v>22525</v>
      </c>
      <c r="B48" s="12">
        <f>'DLX - CBO'!C57</f>
        <v>5.51</v>
      </c>
      <c r="C48">
        <f>'Plumbing - Quarterly u'!G49</f>
        <v>3.0176832896067025</v>
      </c>
      <c r="D48">
        <f t="shared" si="0"/>
        <v>3.0176832896067025</v>
      </c>
      <c r="E48" t="e">
        <f t="shared" si="1"/>
        <v>#N/A</v>
      </c>
    </row>
    <row r="49" spans="1:5" x14ac:dyDescent="0.25">
      <c r="A49" s="7">
        <f t="shared" si="2"/>
        <v>22616</v>
      </c>
      <c r="B49" s="12">
        <f>'DLX - CBO'!C58</f>
        <v>5.51</v>
      </c>
      <c r="C49">
        <f>'Plumbing - Quarterly u'!G50</f>
        <v>3.3150903709021655</v>
      </c>
      <c r="D49">
        <f t="shared" si="0"/>
        <v>3.3150903709021655</v>
      </c>
      <c r="E49" t="e">
        <f t="shared" si="1"/>
        <v>#N/A</v>
      </c>
    </row>
    <row r="50" spans="1:5" x14ac:dyDescent="0.25">
      <c r="A50" s="7">
        <f t="shared" si="2"/>
        <v>22706</v>
      </c>
      <c r="B50" s="12">
        <f>'DLX - CBO'!C59</f>
        <v>5.5</v>
      </c>
      <c r="C50">
        <f>'Plumbing - Quarterly u'!G51</f>
        <v>3.4360234474812343</v>
      </c>
      <c r="D50">
        <f t="shared" si="0"/>
        <v>3.4360234474812343</v>
      </c>
      <c r="E50" t="e">
        <f t="shared" si="1"/>
        <v>#N/A</v>
      </c>
    </row>
    <row r="51" spans="1:5" x14ac:dyDescent="0.25">
      <c r="A51" s="7">
        <f t="shared" si="2"/>
        <v>22798</v>
      </c>
      <c r="B51" s="12">
        <f>'DLX - CBO'!C60</f>
        <v>5.5</v>
      </c>
      <c r="C51">
        <f>'Plumbing - Quarterly u'!G52</f>
        <v>3.4047637019134935</v>
      </c>
      <c r="D51">
        <f t="shared" si="0"/>
        <v>3.4047637019134935</v>
      </c>
      <c r="E51" t="e">
        <f t="shared" si="1"/>
        <v>#N/A</v>
      </c>
    </row>
    <row r="52" spans="1:5" x14ac:dyDescent="0.25">
      <c r="A52" s="7">
        <f t="shared" si="2"/>
        <v>22890</v>
      </c>
      <c r="B52" s="12">
        <f>'DLX - CBO'!C61</f>
        <v>5.51</v>
      </c>
      <c r="C52">
        <f>'Plumbing - Quarterly u'!G53</f>
        <v>3.3089916793921041</v>
      </c>
      <c r="D52">
        <f t="shared" si="0"/>
        <v>3.3089916793921041</v>
      </c>
      <c r="E52" t="e">
        <f t="shared" si="1"/>
        <v>#N/A</v>
      </c>
    </row>
    <row r="53" spans="1:5" x14ac:dyDescent="0.25">
      <c r="A53" s="7">
        <f t="shared" si="2"/>
        <v>22981</v>
      </c>
      <c r="B53" s="12">
        <f>'DLX - CBO'!C62</f>
        <v>5.51</v>
      </c>
      <c r="C53">
        <f>'Plumbing - Quarterly u'!G54</f>
        <v>3.1857890192790337</v>
      </c>
      <c r="D53">
        <f t="shared" si="0"/>
        <v>3.1857890192790337</v>
      </c>
      <c r="E53" t="e">
        <f t="shared" si="1"/>
        <v>#N/A</v>
      </c>
    </row>
    <row r="54" spans="1:5" x14ac:dyDescent="0.25">
      <c r="A54" s="7">
        <f t="shared" si="2"/>
        <v>23071</v>
      </c>
      <c r="B54" s="12">
        <f>'DLX - CBO'!C63</f>
        <v>5.53</v>
      </c>
      <c r="C54">
        <f>'Plumbing - Quarterly u'!G55</f>
        <v>3.2660730880926452</v>
      </c>
      <c r="D54">
        <f t="shared" si="0"/>
        <v>3.2660730880926452</v>
      </c>
      <c r="E54" t="e">
        <f t="shared" si="1"/>
        <v>#N/A</v>
      </c>
    </row>
    <row r="55" spans="1:5" x14ac:dyDescent="0.25">
      <c r="A55" s="7">
        <f t="shared" si="2"/>
        <v>23163</v>
      </c>
      <c r="B55" s="12">
        <f>'DLX - CBO'!C64</f>
        <v>5.54</v>
      </c>
      <c r="C55">
        <f>'Plumbing - Quarterly u'!G56</f>
        <v>3.1859322570251716</v>
      </c>
      <c r="D55">
        <f t="shared" si="0"/>
        <v>3.1859322570251716</v>
      </c>
      <c r="E55" t="e">
        <f t="shared" si="1"/>
        <v>#N/A</v>
      </c>
    </row>
    <row r="56" spans="1:5" x14ac:dyDescent="0.25">
      <c r="A56" s="7">
        <f t="shared" si="2"/>
        <v>23255</v>
      </c>
      <c r="B56" s="12">
        <f>'DLX - CBO'!C65</f>
        <v>5.55</v>
      </c>
      <c r="C56">
        <f>'Plumbing - Quarterly u'!G57</f>
        <v>3.2277295208577041</v>
      </c>
      <c r="D56">
        <f t="shared" si="0"/>
        <v>3.2277295208577041</v>
      </c>
      <c r="E56" t="e">
        <f t="shared" si="1"/>
        <v>#N/A</v>
      </c>
    </row>
    <row r="57" spans="1:5" x14ac:dyDescent="0.25">
      <c r="A57" s="7">
        <f t="shared" si="2"/>
        <v>23346</v>
      </c>
      <c r="B57" s="12">
        <f>'DLX - CBO'!C66</f>
        <v>5.56</v>
      </c>
      <c r="C57">
        <f>'Plumbing - Quarterly u'!G58</f>
        <v>3.2947095145153997</v>
      </c>
      <c r="D57">
        <f t="shared" si="0"/>
        <v>3.2947095145153997</v>
      </c>
      <c r="E57" t="e">
        <f t="shared" si="1"/>
        <v>#N/A</v>
      </c>
    </row>
    <row r="58" spans="1:5" x14ac:dyDescent="0.25">
      <c r="A58" s="7">
        <f t="shared" si="2"/>
        <v>23437</v>
      </c>
      <c r="B58" s="12">
        <f>'DLX - CBO'!C67</f>
        <v>5.57</v>
      </c>
      <c r="C58">
        <f>'Plumbing - Quarterly u'!G59</f>
        <v>3.3571816885571111</v>
      </c>
      <c r="D58">
        <f t="shared" si="0"/>
        <v>3.3571816885571111</v>
      </c>
      <c r="E58" t="e">
        <f t="shared" si="1"/>
        <v>#N/A</v>
      </c>
    </row>
    <row r="59" spans="1:5" x14ac:dyDescent="0.25">
      <c r="A59" s="7">
        <f t="shared" si="2"/>
        <v>23529</v>
      </c>
      <c r="B59" s="12">
        <f>'DLX - CBO'!C68</f>
        <v>5.59</v>
      </c>
      <c r="C59">
        <f>'Plumbing - Quarterly u'!G60</f>
        <v>3.5317155387048484</v>
      </c>
      <c r="D59">
        <f t="shared" si="0"/>
        <v>3.5317155387048484</v>
      </c>
      <c r="E59" t="e">
        <f t="shared" si="1"/>
        <v>#N/A</v>
      </c>
    </row>
    <row r="60" spans="1:5" x14ac:dyDescent="0.25">
      <c r="A60" s="7">
        <f t="shared" si="2"/>
        <v>23621</v>
      </c>
      <c r="B60" s="12">
        <f>'DLX - CBO'!C69</f>
        <v>5.6</v>
      </c>
      <c r="C60">
        <f>'Plumbing - Quarterly u'!G61</f>
        <v>3.6886248820514491</v>
      </c>
      <c r="D60">
        <f t="shared" si="0"/>
        <v>3.6886248820514491</v>
      </c>
      <c r="E60" t="e">
        <f t="shared" si="1"/>
        <v>#N/A</v>
      </c>
    </row>
    <row r="61" spans="1:5" x14ac:dyDescent="0.25">
      <c r="A61" s="7">
        <f t="shared" si="2"/>
        <v>23712</v>
      </c>
      <c r="B61" s="12">
        <f>'DLX - CBO'!C70</f>
        <v>5.62</v>
      </c>
      <c r="C61">
        <f>'Plumbing - Quarterly u'!G62</f>
        <v>3.7982696501436828</v>
      </c>
      <c r="D61">
        <f t="shared" si="0"/>
        <v>3.7982696501436828</v>
      </c>
      <c r="E61" t="e">
        <f t="shared" si="1"/>
        <v>#N/A</v>
      </c>
    </row>
    <row r="62" spans="1:5" x14ac:dyDescent="0.25">
      <c r="A62" s="7">
        <f t="shared" si="2"/>
        <v>23802</v>
      </c>
      <c r="B62" s="12">
        <f>'DLX - CBO'!C71</f>
        <v>5.64</v>
      </c>
      <c r="C62">
        <f>'Plumbing - Quarterly u'!G63</f>
        <v>3.9453998619223181</v>
      </c>
      <c r="D62">
        <f t="shared" si="0"/>
        <v>3.9453998619223181</v>
      </c>
      <c r="E62" t="e">
        <f t="shared" si="1"/>
        <v>#N/A</v>
      </c>
    </row>
    <row r="63" spans="1:5" x14ac:dyDescent="0.25">
      <c r="A63" s="7">
        <f t="shared" si="2"/>
        <v>23894</v>
      </c>
      <c r="B63" s="12">
        <f>'DLX - CBO'!C72</f>
        <v>5.66</v>
      </c>
      <c r="C63">
        <f>'Plumbing - Quarterly u'!G64</f>
        <v>4.1949967977952989</v>
      </c>
      <c r="D63">
        <f t="shared" si="0"/>
        <v>4.1949967977952989</v>
      </c>
      <c r="E63" t="e">
        <f t="shared" si="1"/>
        <v>#N/A</v>
      </c>
    </row>
    <row r="64" spans="1:5" x14ac:dyDescent="0.25">
      <c r="A64" s="7">
        <f t="shared" si="2"/>
        <v>23986</v>
      </c>
      <c r="B64" s="12">
        <f>'DLX - CBO'!C73</f>
        <v>5.69</v>
      </c>
      <c r="C64">
        <f>'Plumbing - Quarterly u'!G65</f>
        <v>4.3594145613730007</v>
      </c>
      <c r="D64">
        <f t="shared" si="0"/>
        <v>4.3594145613730007</v>
      </c>
      <c r="E64" t="e">
        <f t="shared" si="1"/>
        <v>#N/A</v>
      </c>
    </row>
    <row r="65" spans="1:5" x14ac:dyDescent="0.25">
      <c r="A65" s="7">
        <f t="shared" si="2"/>
        <v>24077</v>
      </c>
      <c r="B65" s="12">
        <f>'DLX - CBO'!C74</f>
        <v>5.71</v>
      </c>
      <c r="C65">
        <f>'Plumbing - Quarterly u'!G66</f>
        <v>4.8553003032476321</v>
      </c>
      <c r="D65">
        <f t="shared" si="0"/>
        <v>4.8553003032476321</v>
      </c>
      <c r="E65" t="e">
        <f t="shared" si="1"/>
        <v>#N/A</v>
      </c>
    </row>
    <row r="66" spans="1:5" x14ac:dyDescent="0.25">
      <c r="A66" s="7">
        <f t="shared" si="2"/>
        <v>24167</v>
      </c>
      <c r="B66" s="12">
        <f>'DLX - CBO'!C75</f>
        <v>5.74</v>
      </c>
      <c r="C66">
        <f>'Plumbing - Quarterly u'!G67</f>
        <v>5.1816088256571113</v>
      </c>
      <c r="D66">
        <f t="shared" si="0"/>
        <v>5.1816088256571113</v>
      </c>
      <c r="E66" t="e">
        <f t="shared" si="1"/>
        <v>#N/A</v>
      </c>
    </row>
    <row r="67" spans="1:5" x14ac:dyDescent="0.25">
      <c r="A67" s="7">
        <f t="shared" si="2"/>
        <v>24259</v>
      </c>
      <c r="B67" s="12">
        <f>'DLX - CBO'!C76</f>
        <v>5.76</v>
      </c>
      <c r="C67">
        <f>'Plumbing - Quarterly u'!G68</f>
        <v>5.1896666022904601</v>
      </c>
      <c r="D67">
        <f t="shared" ref="D67:D130" si="3">IF(YEAR(A67)&lt;2008,C67,NA())</f>
        <v>5.1896666022904601</v>
      </c>
      <c r="E67" t="e">
        <f t="shared" ref="E67:E130" si="4">IF(YEAR(A67)&gt;2007,C67,NA())</f>
        <v>#N/A</v>
      </c>
    </row>
    <row r="68" spans="1:5" x14ac:dyDescent="0.25">
      <c r="A68" s="7">
        <f t="shared" ref="A68:A131" si="5">DATE(YEAR(A67),MONTH(A67)+3,1)</f>
        <v>24351</v>
      </c>
      <c r="B68" s="12">
        <f>'DLX - CBO'!C77</f>
        <v>5.77</v>
      </c>
      <c r="C68">
        <f>'Plumbing - Quarterly u'!G69</f>
        <v>5.1370760148392414</v>
      </c>
      <c r="D68">
        <f t="shared" si="3"/>
        <v>5.1370760148392414</v>
      </c>
      <c r="E68" t="e">
        <f t="shared" si="4"/>
        <v>#N/A</v>
      </c>
    </row>
    <row r="69" spans="1:5" x14ac:dyDescent="0.25">
      <c r="A69" s="7">
        <f t="shared" si="5"/>
        <v>24442</v>
      </c>
      <c r="B69" s="12">
        <f>'DLX - CBO'!C78</f>
        <v>5.78</v>
      </c>
      <c r="C69">
        <f>'Plumbing - Quarterly u'!G70</f>
        <v>5.0027210592924503</v>
      </c>
      <c r="D69">
        <f t="shared" si="3"/>
        <v>5.0027210592924503</v>
      </c>
      <c r="E69" t="e">
        <f t="shared" si="4"/>
        <v>#N/A</v>
      </c>
    </row>
    <row r="70" spans="1:5" x14ac:dyDescent="0.25">
      <c r="A70" s="7">
        <f t="shared" si="5"/>
        <v>24532</v>
      </c>
      <c r="B70" s="12">
        <f>'DLX - CBO'!C79</f>
        <v>5.78</v>
      </c>
      <c r="C70">
        <f>'Plumbing - Quarterly u'!G71</f>
        <v>4.9029660369525159</v>
      </c>
      <c r="D70">
        <f t="shared" si="3"/>
        <v>4.9029660369525159</v>
      </c>
      <c r="E70" t="e">
        <f t="shared" si="4"/>
        <v>#N/A</v>
      </c>
    </row>
    <row r="71" spans="1:5" x14ac:dyDescent="0.25">
      <c r="A71" s="7">
        <f t="shared" si="5"/>
        <v>24624</v>
      </c>
      <c r="B71" s="12">
        <f>'DLX - CBO'!C80</f>
        <v>5.78</v>
      </c>
      <c r="C71">
        <f>'Plumbing - Quarterly u'!G72</f>
        <v>4.8006828654342639</v>
      </c>
      <c r="D71">
        <f t="shared" si="3"/>
        <v>4.8006828654342639</v>
      </c>
      <c r="E71" t="e">
        <f t="shared" si="4"/>
        <v>#N/A</v>
      </c>
    </row>
    <row r="72" spans="1:5" x14ac:dyDescent="0.25">
      <c r="A72" s="7">
        <f t="shared" si="5"/>
        <v>24716</v>
      </c>
      <c r="B72" s="12">
        <f>'DLX - CBO'!C81</f>
        <v>5.78</v>
      </c>
      <c r="C72">
        <f>'Plumbing - Quarterly u'!G73</f>
        <v>4.74519652024716</v>
      </c>
      <c r="D72">
        <f t="shared" si="3"/>
        <v>4.74519652024716</v>
      </c>
      <c r="E72" t="e">
        <f t="shared" si="4"/>
        <v>#N/A</v>
      </c>
    </row>
    <row r="73" spans="1:5" x14ac:dyDescent="0.25">
      <c r="A73" s="7">
        <f t="shared" si="5"/>
        <v>24807</v>
      </c>
      <c r="B73" s="12">
        <f>'DLX - CBO'!C82</f>
        <v>5.78</v>
      </c>
      <c r="C73">
        <f>'Plumbing - Quarterly u'!G74</f>
        <v>4.8299509302961141</v>
      </c>
      <c r="D73">
        <f t="shared" si="3"/>
        <v>4.8299509302961141</v>
      </c>
      <c r="E73" t="e">
        <f t="shared" si="4"/>
        <v>#N/A</v>
      </c>
    </row>
    <row r="74" spans="1:5" x14ac:dyDescent="0.25">
      <c r="A74" s="7">
        <f t="shared" si="5"/>
        <v>24898</v>
      </c>
      <c r="B74" s="12">
        <f>'DLX - CBO'!C83</f>
        <v>5.78</v>
      </c>
      <c r="C74">
        <f>'Plumbing - Quarterly u'!G75</f>
        <v>4.8708357729041536</v>
      </c>
      <c r="D74">
        <f t="shared" si="3"/>
        <v>4.8708357729041536</v>
      </c>
      <c r="E74" t="e">
        <f t="shared" si="4"/>
        <v>#N/A</v>
      </c>
    </row>
    <row r="75" spans="1:5" x14ac:dyDescent="0.25">
      <c r="A75" s="7">
        <f t="shared" si="5"/>
        <v>24990</v>
      </c>
      <c r="B75" s="12">
        <f>'DLX - CBO'!C84</f>
        <v>5.79</v>
      </c>
      <c r="C75">
        <f>'Plumbing - Quarterly u'!G76</f>
        <v>4.9966023308317196</v>
      </c>
      <c r="D75">
        <f t="shared" si="3"/>
        <v>4.9966023308317196</v>
      </c>
      <c r="E75" t="e">
        <f t="shared" si="4"/>
        <v>#N/A</v>
      </c>
    </row>
    <row r="76" spans="1:5" x14ac:dyDescent="0.25">
      <c r="A76" s="7">
        <f t="shared" si="5"/>
        <v>25082</v>
      </c>
      <c r="B76" s="12">
        <f>'DLX - CBO'!C85</f>
        <v>5.79</v>
      </c>
      <c r="C76">
        <f>'Plumbing - Quarterly u'!G77</f>
        <v>5.1682291916234533</v>
      </c>
      <c r="D76">
        <f t="shared" si="3"/>
        <v>5.1682291916234533</v>
      </c>
      <c r="E76" t="e">
        <f t="shared" si="4"/>
        <v>#N/A</v>
      </c>
    </row>
    <row r="77" spans="1:5" x14ac:dyDescent="0.25">
      <c r="A77" s="7">
        <f t="shared" si="5"/>
        <v>25173</v>
      </c>
      <c r="B77" s="12">
        <f>'DLX - CBO'!C86</f>
        <v>5.81</v>
      </c>
      <c r="C77">
        <f>'Plumbing - Quarterly u'!G78</f>
        <v>5.4459643357056038</v>
      </c>
      <c r="D77">
        <f t="shared" si="3"/>
        <v>5.4459643357056038</v>
      </c>
      <c r="E77" t="e">
        <f t="shared" si="4"/>
        <v>#N/A</v>
      </c>
    </row>
    <row r="78" spans="1:5" x14ac:dyDescent="0.25">
      <c r="A78" s="7">
        <f t="shared" si="5"/>
        <v>25263</v>
      </c>
      <c r="B78" s="12">
        <f>'DLX - CBO'!C87</f>
        <v>5.82</v>
      </c>
      <c r="C78">
        <f>'Plumbing - Quarterly u'!G79</f>
        <v>5.5769017790475361</v>
      </c>
      <c r="D78">
        <f t="shared" si="3"/>
        <v>5.5769017790475361</v>
      </c>
      <c r="E78" t="e">
        <f t="shared" si="4"/>
        <v>#N/A</v>
      </c>
    </row>
    <row r="79" spans="1:5" x14ac:dyDescent="0.25">
      <c r="A79" s="7">
        <f t="shared" si="5"/>
        <v>25355</v>
      </c>
      <c r="B79" s="12">
        <f>'DLX - CBO'!C88</f>
        <v>5.84</v>
      </c>
      <c r="C79">
        <f>'Plumbing - Quarterly u'!G80</f>
        <v>5.5205518705190828</v>
      </c>
      <c r="D79">
        <f t="shared" si="3"/>
        <v>5.5205518705190828</v>
      </c>
      <c r="E79" t="e">
        <f t="shared" si="4"/>
        <v>#N/A</v>
      </c>
    </row>
    <row r="80" spans="1:5" x14ac:dyDescent="0.25">
      <c r="A80" s="7">
        <f t="shared" si="5"/>
        <v>25447</v>
      </c>
      <c r="B80" s="12">
        <f>'DLX - CBO'!C89</f>
        <v>5.85</v>
      </c>
      <c r="C80">
        <f>'Plumbing - Quarterly u'!G81</f>
        <v>5.3608823455332972</v>
      </c>
      <c r="D80">
        <f t="shared" si="3"/>
        <v>5.3608823455332972</v>
      </c>
      <c r="E80" t="e">
        <f t="shared" si="4"/>
        <v>#N/A</v>
      </c>
    </row>
    <row r="81" spans="1:5" x14ac:dyDescent="0.25">
      <c r="A81" s="7">
        <f t="shared" si="5"/>
        <v>25538</v>
      </c>
      <c r="B81" s="12">
        <f>'DLX - CBO'!C90</f>
        <v>5.86</v>
      </c>
      <c r="C81">
        <f>'Plumbing - Quarterly u'!G82</f>
        <v>5.2988642802747128</v>
      </c>
      <c r="D81">
        <f t="shared" si="3"/>
        <v>5.2988642802747128</v>
      </c>
      <c r="E81" t="e">
        <f t="shared" si="4"/>
        <v>#N/A</v>
      </c>
    </row>
    <row r="82" spans="1:5" x14ac:dyDescent="0.25">
      <c r="A82" s="7">
        <f t="shared" si="5"/>
        <v>25628</v>
      </c>
      <c r="B82" s="12">
        <f>'DLX - CBO'!C91</f>
        <v>5.88</v>
      </c>
      <c r="C82">
        <f>'Plumbing - Quarterly u'!G83</f>
        <v>4.788247718713599</v>
      </c>
      <c r="D82">
        <f t="shared" si="3"/>
        <v>4.788247718713599</v>
      </c>
      <c r="E82" t="e">
        <f t="shared" si="4"/>
        <v>#N/A</v>
      </c>
    </row>
    <row r="83" spans="1:5" x14ac:dyDescent="0.25">
      <c r="A83" s="7">
        <f t="shared" si="5"/>
        <v>25720</v>
      </c>
      <c r="B83" s="12">
        <f>'DLX - CBO'!C92</f>
        <v>5.89</v>
      </c>
      <c r="C83">
        <f>'Plumbing - Quarterly u'!G84</f>
        <v>4.2817062214134367</v>
      </c>
      <c r="D83">
        <f t="shared" si="3"/>
        <v>4.2817062214134367</v>
      </c>
      <c r="E83" t="e">
        <f t="shared" si="4"/>
        <v>#N/A</v>
      </c>
    </row>
    <row r="84" spans="1:5" x14ac:dyDescent="0.25">
      <c r="A84" s="7">
        <f t="shared" si="5"/>
        <v>25812</v>
      </c>
      <c r="B84" s="12">
        <f>'DLX - CBO'!C93</f>
        <v>5.9</v>
      </c>
      <c r="C84">
        <f>'Plumbing - Quarterly u'!G85</f>
        <v>3.9517223288908414</v>
      </c>
      <c r="D84">
        <f t="shared" si="3"/>
        <v>3.9517223288908414</v>
      </c>
      <c r="E84" t="e">
        <f t="shared" si="4"/>
        <v>#N/A</v>
      </c>
    </row>
    <row r="85" spans="1:5" x14ac:dyDescent="0.25">
      <c r="A85" s="7">
        <f t="shared" si="5"/>
        <v>25903</v>
      </c>
      <c r="B85" s="12">
        <f>'DLX - CBO'!C94</f>
        <v>5.91</v>
      </c>
      <c r="C85">
        <f>'Plumbing - Quarterly u'!G86</f>
        <v>3.7070821345966096</v>
      </c>
      <c r="D85">
        <f t="shared" si="3"/>
        <v>3.7070821345966096</v>
      </c>
      <c r="E85" t="e">
        <f t="shared" si="4"/>
        <v>#N/A</v>
      </c>
    </row>
    <row r="86" spans="1:5" x14ac:dyDescent="0.25">
      <c r="A86" s="7">
        <f t="shared" si="5"/>
        <v>25993</v>
      </c>
      <c r="B86" s="12">
        <f>'DLX - CBO'!C95</f>
        <v>5.92</v>
      </c>
      <c r="C86">
        <f>'Plumbing - Quarterly u'!G87</f>
        <v>3.6009870843348</v>
      </c>
      <c r="D86">
        <f t="shared" si="3"/>
        <v>3.6009870843348</v>
      </c>
      <c r="E86" t="e">
        <f t="shared" si="4"/>
        <v>#N/A</v>
      </c>
    </row>
    <row r="87" spans="1:5" x14ac:dyDescent="0.25">
      <c r="A87" s="7">
        <f t="shared" si="5"/>
        <v>26085</v>
      </c>
      <c r="B87" s="12">
        <f>'DLX - CBO'!C96</f>
        <v>5.93</v>
      </c>
      <c r="C87">
        <f>'Plumbing - Quarterly u'!G88</f>
        <v>3.7011621589552859</v>
      </c>
      <c r="D87">
        <f t="shared" si="3"/>
        <v>3.7011621589552859</v>
      </c>
      <c r="E87" t="e">
        <f t="shared" si="4"/>
        <v>#N/A</v>
      </c>
    </row>
    <row r="88" spans="1:5" x14ac:dyDescent="0.25">
      <c r="A88" s="7">
        <f t="shared" si="5"/>
        <v>26177</v>
      </c>
      <c r="B88" s="12">
        <f>'DLX - CBO'!C97</f>
        <v>5.95</v>
      </c>
      <c r="C88">
        <f>'Plumbing - Quarterly u'!G89</f>
        <v>3.7584018754632802</v>
      </c>
      <c r="D88">
        <f t="shared" si="3"/>
        <v>3.7584018754632802</v>
      </c>
      <c r="E88" t="e">
        <f t="shared" si="4"/>
        <v>#N/A</v>
      </c>
    </row>
    <row r="89" spans="1:5" x14ac:dyDescent="0.25">
      <c r="A89" s="7">
        <f t="shared" si="5"/>
        <v>26268</v>
      </c>
      <c r="B89" s="12">
        <f>'DLX - CBO'!C98</f>
        <v>5.97</v>
      </c>
      <c r="C89">
        <f>'Plumbing - Quarterly u'!G90</f>
        <v>3.8296258959426095</v>
      </c>
      <c r="D89">
        <f t="shared" si="3"/>
        <v>3.8296258959426095</v>
      </c>
      <c r="E89" t="e">
        <f t="shared" si="4"/>
        <v>#N/A</v>
      </c>
    </row>
    <row r="90" spans="1:5" x14ac:dyDescent="0.25">
      <c r="A90" s="7">
        <f t="shared" si="5"/>
        <v>26359</v>
      </c>
      <c r="B90" s="12">
        <f>'DLX - CBO'!C99</f>
        <v>6</v>
      </c>
      <c r="C90">
        <f>'Plumbing - Quarterly u'!G91</f>
        <v>4.1037178181166531</v>
      </c>
      <c r="D90">
        <f t="shared" si="3"/>
        <v>4.1037178181166531</v>
      </c>
      <c r="E90" t="e">
        <f t="shared" si="4"/>
        <v>#N/A</v>
      </c>
    </row>
    <row r="91" spans="1:5" x14ac:dyDescent="0.25">
      <c r="A91" s="7">
        <f t="shared" si="5"/>
        <v>26451</v>
      </c>
      <c r="B91" s="12">
        <f>'DLX - CBO'!C100</f>
        <v>6.02</v>
      </c>
      <c r="C91">
        <f>'Plumbing - Quarterly u'!G92</f>
        <v>4.2585677214341571</v>
      </c>
      <c r="D91">
        <f t="shared" si="3"/>
        <v>4.2585677214341571</v>
      </c>
      <c r="E91" t="e">
        <f t="shared" si="4"/>
        <v>#N/A</v>
      </c>
    </row>
    <row r="92" spans="1:5" x14ac:dyDescent="0.25">
      <c r="A92" s="7">
        <f t="shared" si="5"/>
        <v>26543</v>
      </c>
      <c r="B92" s="12">
        <f>'DLX - CBO'!C101</f>
        <v>6.05</v>
      </c>
      <c r="C92">
        <f>'Plumbing - Quarterly u'!G93</f>
        <v>4.5168801560513492</v>
      </c>
      <c r="D92">
        <f t="shared" si="3"/>
        <v>4.5168801560513492</v>
      </c>
      <c r="E92" t="e">
        <f t="shared" si="4"/>
        <v>#N/A</v>
      </c>
    </row>
    <row r="93" spans="1:5" x14ac:dyDescent="0.25">
      <c r="A93" s="7">
        <f t="shared" si="5"/>
        <v>26634</v>
      </c>
      <c r="B93" s="12">
        <f>'DLX - CBO'!C102</f>
        <v>6.07</v>
      </c>
      <c r="C93">
        <f>'Plumbing - Quarterly u'!G94</f>
        <v>4.9393636684814739</v>
      </c>
      <c r="D93">
        <f t="shared" si="3"/>
        <v>4.9393636684814739</v>
      </c>
      <c r="E93" t="e">
        <f t="shared" si="4"/>
        <v>#N/A</v>
      </c>
    </row>
    <row r="94" spans="1:5" x14ac:dyDescent="0.25">
      <c r="A94" s="7">
        <f t="shared" si="5"/>
        <v>26724</v>
      </c>
      <c r="B94" s="12">
        <f>'DLX - CBO'!C103</f>
        <v>6.1</v>
      </c>
      <c r="C94">
        <f>'Plumbing - Quarterly u'!G95</f>
        <v>5.3201539402705542</v>
      </c>
      <c r="D94">
        <f t="shared" si="3"/>
        <v>5.3201539402705542</v>
      </c>
      <c r="E94" t="e">
        <f t="shared" si="4"/>
        <v>#N/A</v>
      </c>
    </row>
    <row r="95" spans="1:5" x14ac:dyDescent="0.25">
      <c r="A95" s="7">
        <f t="shared" si="5"/>
        <v>26816</v>
      </c>
      <c r="B95" s="12">
        <f>'DLX - CBO'!C104</f>
        <v>6.12</v>
      </c>
      <c r="C95">
        <f>'Plumbing - Quarterly u'!G96</f>
        <v>5.2493669247168073</v>
      </c>
      <c r="D95">
        <f t="shared" si="3"/>
        <v>5.2493669247168073</v>
      </c>
      <c r="E95" t="e">
        <f t="shared" si="4"/>
        <v>#N/A</v>
      </c>
    </row>
    <row r="96" spans="1:5" x14ac:dyDescent="0.25">
      <c r="A96" s="7">
        <f t="shared" si="5"/>
        <v>26908</v>
      </c>
      <c r="B96" s="12">
        <f>'DLX - CBO'!C105</f>
        <v>6.14</v>
      </c>
      <c r="C96">
        <f>'Plumbing - Quarterly u'!G97</f>
        <v>5.2596734760589108</v>
      </c>
      <c r="D96">
        <f t="shared" si="3"/>
        <v>5.2596734760589108</v>
      </c>
      <c r="E96" t="e">
        <f t="shared" si="4"/>
        <v>#N/A</v>
      </c>
    </row>
    <row r="97" spans="1:5" x14ac:dyDescent="0.25">
      <c r="A97" s="7">
        <f t="shared" si="5"/>
        <v>26999</v>
      </c>
      <c r="B97" s="12">
        <f>'DLX - CBO'!C106</f>
        <v>6.15</v>
      </c>
      <c r="C97">
        <f>'Plumbing - Quarterly u'!G98</f>
        <v>5.1266288035568053</v>
      </c>
      <c r="D97">
        <f t="shared" si="3"/>
        <v>5.1266288035568053</v>
      </c>
      <c r="E97" t="e">
        <f t="shared" si="4"/>
        <v>#N/A</v>
      </c>
    </row>
    <row r="98" spans="1:5" x14ac:dyDescent="0.25">
      <c r="A98" s="7">
        <f t="shared" si="5"/>
        <v>27089</v>
      </c>
      <c r="B98" s="12">
        <f>'DLX - CBO'!C107</f>
        <v>6.16</v>
      </c>
      <c r="C98">
        <f>'Plumbing - Quarterly u'!G99</f>
        <v>4.8738611109247456</v>
      </c>
      <c r="D98">
        <f t="shared" si="3"/>
        <v>4.8738611109247456</v>
      </c>
      <c r="E98" t="e">
        <f t="shared" si="4"/>
        <v>#N/A</v>
      </c>
    </row>
    <row r="99" spans="1:5" x14ac:dyDescent="0.25">
      <c r="A99" s="7">
        <f t="shared" si="5"/>
        <v>27181</v>
      </c>
      <c r="B99" s="12">
        <f>'DLX - CBO'!C108</f>
        <v>6.17</v>
      </c>
      <c r="C99">
        <f>'Plumbing - Quarterly u'!G100</f>
        <v>4.8795199324719158</v>
      </c>
      <c r="D99">
        <f t="shared" si="3"/>
        <v>4.8795199324719158</v>
      </c>
      <c r="E99" t="e">
        <f t="shared" si="4"/>
        <v>#N/A</v>
      </c>
    </row>
    <row r="100" spans="1:5" x14ac:dyDescent="0.25">
      <c r="A100" s="7">
        <f t="shared" si="5"/>
        <v>27273</v>
      </c>
      <c r="B100" s="12">
        <f>'DLX - CBO'!C109</f>
        <v>6.17</v>
      </c>
      <c r="C100">
        <f>'Plumbing - Quarterly u'!G101</f>
        <v>4.5035977001436365</v>
      </c>
      <c r="D100">
        <f t="shared" si="3"/>
        <v>4.5035977001436365</v>
      </c>
      <c r="E100" t="e">
        <f t="shared" si="4"/>
        <v>#N/A</v>
      </c>
    </row>
    <row r="101" spans="1:5" x14ac:dyDescent="0.25">
      <c r="A101" s="7">
        <f t="shared" si="5"/>
        <v>27364</v>
      </c>
      <c r="B101" s="12">
        <f>'DLX - CBO'!C110</f>
        <v>6.17</v>
      </c>
      <c r="C101">
        <f>'Plumbing - Quarterly u'!G102</f>
        <v>3.7422792017210962</v>
      </c>
      <c r="D101">
        <f t="shared" si="3"/>
        <v>3.7422792017210962</v>
      </c>
      <c r="E101" t="e">
        <f t="shared" si="4"/>
        <v>#N/A</v>
      </c>
    </row>
    <row r="102" spans="1:5" x14ac:dyDescent="0.25">
      <c r="A102" s="7">
        <f t="shared" si="5"/>
        <v>27454</v>
      </c>
      <c r="B102" s="12">
        <f>'DLX - CBO'!C111</f>
        <v>6.17</v>
      </c>
      <c r="C102">
        <f>'Plumbing - Quarterly u'!G103</f>
        <v>3.2444026163988924</v>
      </c>
      <c r="D102">
        <f t="shared" si="3"/>
        <v>3.2444026163988924</v>
      </c>
      <c r="E102" t="e">
        <f t="shared" si="4"/>
        <v>#N/A</v>
      </c>
    </row>
    <row r="103" spans="1:5" x14ac:dyDescent="0.25">
      <c r="A103" s="7">
        <f t="shared" si="5"/>
        <v>27546</v>
      </c>
      <c r="B103" s="12">
        <f>'DLX - CBO'!C112</f>
        <v>6.17</v>
      </c>
      <c r="C103">
        <f>'Plumbing - Quarterly u'!G104</f>
        <v>3.2715836558684934</v>
      </c>
      <c r="D103">
        <f t="shared" si="3"/>
        <v>3.2715836558684934</v>
      </c>
      <c r="E103" t="e">
        <f t="shared" si="4"/>
        <v>#N/A</v>
      </c>
    </row>
    <row r="104" spans="1:5" x14ac:dyDescent="0.25">
      <c r="A104" s="7">
        <f t="shared" si="5"/>
        <v>27638</v>
      </c>
      <c r="B104" s="12">
        <f>'DLX - CBO'!C113</f>
        <v>6.17</v>
      </c>
      <c r="C104">
        <f>'Plumbing - Quarterly u'!G105</f>
        <v>3.4418574670909758</v>
      </c>
      <c r="D104">
        <f t="shared" si="3"/>
        <v>3.4418574670909758</v>
      </c>
      <c r="E104" t="e">
        <f t="shared" si="4"/>
        <v>#N/A</v>
      </c>
    </row>
    <row r="105" spans="1:5" x14ac:dyDescent="0.25">
      <c r="A105" s="7">
        <f t="shared" si="5"/>
        <v>27729</v>
      </c>
      <c r="B105" s="12">
        <f>'DLX - CBO'!C114</f>
        <v>6.18</v>
      </c>
      <c r="C105">
        <f>'Plumbing - Quarterly u'!G106</f>
        <v>3.5573876561164979</v>
      </c>
      <c r="D105">
        <f t="shared" si="3"/>
        <v>3.5573876561164979</v>
      </c>
      <c r="E105" t="e">
        <f t="shared" si="4"/>
        <v>#N/A</v>
      </c>
    </row>
    <row r="106" spans="1:5" x14ac:dyDescent="0.25">
      <c r="A106" s="7">
        <f t="shared" si="5"/>
        <v>27820</v>
      </c>
      <c r="B106" s="12">
        <f>'DLX - CBO'!C115</f>
        <v>6.19</v>
      </c>
      <c r="C106">
        <f>'Plumbing - Quarterly u'!G107</f>
        <v>3.7555007729411352</v>
      </c>
      <c r="D106">
        <f t="shared" si="3"/>
        <v>3.7555007729411352</v>
      </c>
      <c r="E106" t="e">
        <f t="shared" si="4"/>
        <v>#N/A</v>
      </c>
    </row>
    <row r="107" spans="1:5" x14ac:dyDescent="0.25">
      <c r="A107" s="7">
        <f t="shared" si="5"/>
        <v>27912</v>
      </c>
      <c r="B107" s="12">
        <f>'DLX - CBO'!C116</f>
        <v>6.2</v>
      </c>
      <c r="C107">
        <f>'Plumbing - Quarterly u'!G108</f>
        <v>3.849687779154952</v>
      </c>
      <c r="D107">
        <f t="shared" si="3"/>
        <v>3.849687779154952</v>
      </c>
      <c r="E107" t="e">
        <f t="shared" si="4"/>
        <v>#N/A</v>
      </c>
    </row>
    <row r="108" spans="1:5" x14ac:dyDescent="0.25">
      <c r="A108" s="7">
        <f t="shared" si="5"/>
        <v>28004</v>
      </c>
      <c r="B108" s="12">
        <f>'DLX - CBO'!C117</f>
        <v>6.2</v>
      </c>
      <c r="C108">
        <f>'Plumbing - Quarterly u'!G109</f>
        <v>3.8485955125996525</v>
      </c>
      <c r="D108">
        <f t="shared" si="3"/>
        <v>3.8485955125996525</v>
      </c>
      <c r="E108" t="e">
        <f t="shared" si="4"/>
        <v>#N/A</v>
      </c>
    </row>
    <row r="109" spans="1:5" x14ac:dyDescent="0.25">
      <c r="A109" s="7">
        <f t="shared" si="5"/>
        <v>28095</v>
      </c>
      <c r="B109" s="12">
        <f>'DLX - CBO'!C118</f>
        <v>6.21</v>
      </c>
      <c r="C109">
        <f>'Plumbing - Quarterly u'!G110</f>
        <v>3.9684481423779729</v>
      </c>
      <c r="D109">
        <f t="shared" si="3"/>
        <v>3.9684481423779729</v>
      </c>
      <c r="E109" t="e">
        <f t="shared" si="4"/>
        <v>#N/A</v>
      </c>
    </row>
    <row r="110" spans="1:5" x14ac:dyDescent="0.25">
      <c r="A110" s="7">
        <f t="shared" si="5"/>
        <v>28185</v>
      </c>
      <c r="B110" s="12">
        <f>'DLX - CBO'!C119</f>
        <v>6.22</v>
      </c>
      <c r="C110">
        <f>'Plumbing - Quarterly u'!G111</f>
        <v>4.2043018072168179</v>
      </c>
      <c r="D110">
        <f t="shared" si="3"/>
        <v>4.2043018072168179</v>
      </c>
      <c r="E110" t="e">
        <f t="shared" si="4"/>
        <v>#N/A</v>
      </c>
    </row>
    <row r="111" spans="1:5" x14ac:dyDescent="0.25">
      <c r="A111" s="7">
        <f t="shared" si="5"/>
        <v>28277</v>
      </c>
      <c r="B111" s="12">
        <f>'DLX - CBO'!C120</f>
        <v>6.23</v>
      </c>
      <c r="C111">
        <f>'Plumbing - Quarterly u'!G112</f>
        <v>4.4433622426545014</v>
      </c>
      <c r="D111">
        <f t="shared" si="3"/>
        <v>4.4433622426545014</v>
      </c>
      <c r="E111" t="e">
        <f t="shared" si="4"/>
        <v>#N/A</v>
      </c>
    </row>
    <row r="112" spans="1:5" x14ac:dyDescent="0.25">
      <c r="A112" s="7">
        <f t="shared" si="5"/>
        <v>28369</v>
      </c>
      <c r="B112" s="12">
        <f>'DLX - CBO'!C121</f>
        <v>6.24</v>
      </c>
      <c r="C112">
        <f>'Plumbing - Quarterly u'!G113</f>
        <v>4.6466995589240598</v>
      </c>
      <c r="D112">
        <f t="shared" si="3"/>
        <v>4.6466995589240598</v>
      </c>
      <c r="E112" t="e">
        <f t="shared" si="4"/>
        <v>#N/A</v>
      </c>
    </row>
    <row r="113" spans="1:5" x14ac:dyDescent="0.25">
      <c r="A113" s="7">
        <f t="shared" si="5"/>
        <v>28460</v>
      </c>
      <c r="B113" s="12">
        <f>'DLX - CBO'!C122</f>
        <v>6.25</v>
      </c>
      <c r="C113">
        <f>'Plumbing - Quarterly u'!G114</f>
        <v>5.0031103930709957</v>
      </c>
      <c r="D113">
        <f t="shared" si="3"/>
        <v>5.0031103930709957</v>
      </c>
      <c r="E113" t="e">
        <f t="shared" si="4"/>
        <v>#N/A</v>
      </c>
    </row>
    <row r="114" spans="1:5" x14ac:dyDescent="0.25">
      <c r="A114" s="7">
        <f t="shared" si="5"/>
        <v>28550</v>
      </c>
      <c r="B114" s="12">
        <f>'DLX - CBO'!C123</f>
        <v>6.26</v>
      </c>
      <c r="C114">
        <f>'Plumbing - Quarterly u'!G115</f>
        <v>5.2044805625096497</v>
      </c>
      <c r="D114">
        <f t="shared" si="3"/>
        <v>5.2044805625096497</v>
      </c>
      <c r="E114" t="e">
        <f t="shared" si="4"/>
        <v>#N/A</v>
      </c>
    </row>
    <row r="115" spans="1:5" x14ac:dyDescent="0.25">
      <c r="A115" s="7">
        <f t="shared" si="5"/>
        <v>28642</v>
      </c>
      <c r="B115" s="12">
        <f>'DLX - CBO'!C124</f>
        <v>6.27</v>
      </c>
      <c r="C115">
        <f>'Plumbing - Quarterly u'!G116</f>
        <v>5.5218914837013244</v>
      </c>
      <c r="D115">
        <f t="shared" si="3"/>
        <v>5.5218914837013244</v>
      </c>
      <c r="E115" t="e">
        <f t="shared" si="4"/>
        <v>#N/A</v>
      </c>
    </row>
    <row r="116" spans="1:5" x14ac:dyDescent="0.25">
      <c r="A116" s="7">
        <f t="shared" si="5"/>
        <v>28734</v>
      </c>
      <c r="B116" s="12">
        <f>'DLX - CBO'!C125</f>
        <v>6.27</v>
      </c>
      <c r="C116">
        <f>'Plumbing - Quarterly u'!G117</f>
        <v>5.5124283394861981</v>
      </c>
      <c r="D116">
        <f t="shared" si="3"/>
        <v>5.5124283394861981</v>
      </c>
      <c r="E116" t="e">
        <f t="shared" si="4"/>
        <v>#N/A</v>
      </c>
    </row>
    <row r="117" spans="1:5" x14ac:dyDescent="0.25">
      <c r="A117" s="7">
        <f t="shared" si="5"/>
        <v>28825</v>
      </c>
      <c r="B117" s="12">
        <f>'DLX - CBO'!C126</f>
        <v>6.27</v>
      </c>
      <c r="C117">
        <f>'Plumbing - Quarterly u'!G118</f>
        <v>5.7238940621269085</v>
      </c>
      <c r="D117">
        <f t="shared" si="3"/>
        <v>5.7238940621269085</v>
      </c>
      <c r="E117" t="e">
        <f t="shared" si="4"/>
        <v>#N/A</v>
      </c>
    </row>
    <row r="118" spans="1:5" x14ac:dyDescent="0.25">
      <c r="A118" s="7">
        <f t="shared" si="5"/>
        <v>28915</v>
      </c>
      <c r="B118" s="12">
        <f>'DLX - CBO'!C127</f>
        <v>6.26</v>
      </c>
      <c r="C118">
        <f>'Plumbing - Quarterly u'!G119</f>
        <v>5.5575751666105715</v>
      </c>
      <c r="D118">
        <f t="shared" si="3"/>
        <v>5.5575751666105715</v>
      </c>
      <c r="E118" t="e">
        <f t="shared" si="4"/>
        <v>#N/A</v>
      </c>
    </row>
    <row r="119" spans="1:5" x14ac:dyDescent="0.25">
      <c r="A119" s="7">
        <f t="shared" si="5"/>
        <v>29007</v>
      </c>
      <c r="B119" s="12">
        <f>'DLX - CBO'!C128</f>
        <v>6.26</v>
      </c>
      <c r="C119">
        <f>'Plumbing - Quarterly u'!G120</f>
        <v>5.6219833462776236</v>
      </c>
      <c r="D119">
        <f t="shared" si="3"/>
        <v>5.6219833462776236</v>
      </c>
      <c r="E119" t="e">
        <f t="shared" si="4"/>
        <v>#N/A</v>
      </c>
    </row>
    <row r="120" spans="1:5" x14ac:dyDescent="0.25">
      <c r="A120" s="7">
        <f t="shared" si="5"/>
        <v>29099</v>
      </c>
      <c r="B120" s="12">
        <f>'DLX - CBO'!C129</f>
        <v>6.25</v>
      </c>
      <c r="C120">
        <f>'Plumbing - Quarterly u'!G121</f>
        <v>5.5957765837272406</v>
      </c>
      <c r="D120">
        <f t="shared" si="3"/>
        <v>5.5957765837272406</v>
      </c>
      <c r="E120" t="e">
        <f t="shared" si="4"/>
        <v>#N/A</v>
      </c>
    </row>
    <row r="121" spans="1:5" x14ac:dyDescent="0.25">
      <c r="A121" s="7">
        <f t="shared" si="5"/>
        <v>29190</v>
      </c>
      <c r="B121" s="12">
        <f>'DLX - CBO'!C130</f>
        <v>6.24</v>
      </c>
      <c r="C121">
        <f>'Plumbing - Quarterly u'!G122</f>
        <v>5.5189235652169648</v>
      </c>
      <c r="D121">
        <f t="shared" si="3"/>
        <v>5.5189235652169648</v>
      </c>
      <c r="E121" t="e">
        <f t="shared" si="4"/>
        <v>#N/A</v>
      </c>
    </row>
    <row r="122" spans="1:5" x14ac:dyDescent="0.25">
      <c r="A122" s="7">
        <f t="shared" si="5"/>
        <v>29281</v>
      </c>
      <c r="B122" s="12">
        <f>'DLX - CBO'!C131</f>
        <v>6.23</v>
      </c>
      <c r="C122">
        <f>'Plumbing - Quarterly u'!G123</f>
        <v>5.1225076007110912</v>
      </c>
      <c r="D122">
        <f t="shared" si="3"/>
        <v>5.1225076007110912</v>
      </c>
      <c r="E122" t="e">
        <f t="shared" si="4"/>
        <v>#N/A</v>
      </c>
    </row>
    <row r="123" spans="1:5" x14ac:dyDescent="0.25">
      <c r="A123" s="7">
        <f t="shared" si="5"/>
        <v>29373</v>
      </c>
      <c r="B123" s="12">
        <f>'DLX - CBO'!C132</f>
        <v>6.22</v>
      </c>
      <c r="C123">
        <f>'Plumbing - Quarterly u'!G124</f>
        <v>4.2778552456600627</v>
      </c>
      <c r="D123">
        <f t="shared" si="3"/>
        <v>4.2778552456600627</v>
      </c>
      <c r="E123" t="e">
        <f t="shared" si="4"/>
        <v>#N/A</v>
      </c>
    </row>
    <row r="124" spans="1:5" x14ac:dyDescent="0.25">
      <c r="A124" s="7">
        <f t="shared" si="5"/>
        <v>29465</v>
      </c>
      <c r="B124" s="12">
        <f>'DLX - CBO'!C133</f>
        <v>6.21</v>
      </c>
      <c r="C124">
        <f>'Plumbing - Quarterly u'!G125</f>
        <v>4.3138253780664977</v>
      </c>
      <c r="D124">
        <f t="shared" si="3"/>
        <v>4.3138253780664977</v>
      </c>
      <c r="E124" t="e">
        <f t="shared" si="4"/>
        <v>#N/A</v>
      </c>
    </row>
    <row r="125" spans="1:5" x14ac:dyDescent="0.25">
      <c r="A125" s="7">
        <f t="shared" si="5"/>
        <v>29556</v>
      </c>
      <c r="B125" s="12">
        <f>'DLX - CBO'!C134</f>
        <v>6.2</v>
      </c>
      <c r="C125">
        <f>'Plumbing - Quarterly u'!G126</f>
        <v>4.4556816036784372</v>
      </c>
      <c r="D125">
        <f t="shared" si="3"/>
        <v>4.4556816036784372</v>
      </c>
      <c r="E125" t="e">
        <f t="shared" si="4"/>
        <v>#N/A</v>
      </c>
    </row>
    <row r="126" spans="1:5" x14ac:dyDescent="0.25">
      <c r="A126" s="7">
        <f t="shared" si="5"/>
        <v>29646</v>
      </c>
      <c r="B126" s="12">
        <f>'DLX - CBO'!C135</f>
        <v>6.19</v>
      </c>
      <c r="C126">
        <f>'Plumbing - Quarterly u'!G127</f>
        <v>4.3573835582374167</v>
      </c>
      <c r="D126">
        <f t="shared" si="3"/>
        <v>4.3573835582374167</v>
      </c>
      <c r="E126" t="e">
        <f t="shared" si="4"/>
        <v>#N/A</v>
      </c>
    </row>
    <row r="127" spans="1:5" x14ac:dyDescent="0.25">
      <c r="A127" s="7">
        <f t="shared" si="5"/>
        <v>29738</v>
      </c>
      <c r="B127" s="12">
        <f>'DLX - CBO'!C136</f>
        <v>6.17</v>
      </c>
      <c r="C127">
        <f>'Plumbing - Quarterly u'!G128</f>
        <v>4.3183798948447523</v>
      </c>
      <c r="D127">
        <f t="shared" si="3"/>
        <v>4.3183798948447523</v>
      </c>
      <c r="E127" t="e">
        <f t="shared" si="4"/>
        <v>#N/A</v>
      </c>
    </row>
    <row r="128" spans="1:5" x14ac:dyDescent="0.25">
      <c r="A128" s="7">
        <f t="shared" si="5"/>
        <v>29830</v>
      </c>
      <c r="B128" s="12">
        <f>'DLX - CBO'!C137</f>
        <v>6.16</v>
      </c>
      <c r="C128">
        <f>'Plumbing - Quarterly u'!G129</f>
        <v>4.1766117158422018</v>
      </c>
      <c r="D128">
        <f t="shared" si="3"/>
        <v>4.1766117158422018</v>
      </c>
      <c r="E128" t="e">
        <f t="shared" si="4"/>
        <v>#N/A</v>
      </c>
    </row>
    <row r="129" spans="1:5" x14ac:dyDescent="0.25">
      <c r="A129" s="7">
        <f t="shared" si="5"/>
        <v>29921</v>
      </c>
      <c r="B129" s="12">
        <f>'DLX - CBO'!C138</f>
        <v>6.15</v>
      </c>
      <c r="C129">
        <f>'Plumbing - Quarterly u'!G130</f>
        <v>3.7306231660588356</v>
      </c>
      <c r="D129">
        <f t="shared" si="3"/>
        <v>3.7306231660588356</v>
      </c>
      <c r="E129" t="e">
        <f t="shared" si="4"/>
        <v>#N/A</v>
      </c>
    </row>
    <row r="130" spans="1:5" x14ac:dyDescent="0.25">
      <c r="A130" s="7">
        <f t="shared" si="5"/>
        <v>30011</v>
      </c>
      <c r="B130" s="12">
        <f>'DLX - CBO'!C139</f>
        <v>6.13</v>
      </c>
      <c r="C130">
        <f>'Plumbing - Quarterly u'!G131</f>
        <v>3.4887253334983055</v>
      </c>
      <c r="D130">
        <f t="shared" si="3"/>
        <v>3.4887253334983055</v>
      </c>
      <c r="E130" t="e">
        <f t="shared" si="4"/>
        <v>#N/A</v>
      </c>
    </row>
    <row r="131" spans="1:5" x14ac:dyDescent="0.25">
      <c r="A131" s="7">
        <f t="shared" si="5"/>
        <v>30103</v>
      </c>
      <c r="B131" s="12">
        <f>'DLX - CBO'!C140</f>
        <v>6.12</v>
      </c>
      <c r="C131">
        <f>'Plumbing - Quarterly u'!G132</f>
        <v>3.183100267478427</v>
      </c>
      <c r="D131">
        <f t="shared" ref="D131:D194" si="6">IF(YEAR(A131)&lt;2008,C131,NA())</f>
        <v>3.183100267478427</v>
      </c>
      <c r="E131" t="e">
        <f t="shared" ref="E131:E194" si="7">IF(YEAR(A131)&gt;2007,C131,NA())</f>
        <v>#N/A</v>
      </c>
    </row>
    <row r="132" spans="1:5" x14ac:dyDescent="0.25">
      <c r="A132" s="7">
        <f t="shared" ref="A132:A195" si="8">DATE(YEAR(A131),MONTH(A131)+3,1)</f>
        <v>30195</v>
      </c>
      <c r="B132" s="12">
        <f>'DLX - CBO'!C141</f>
        <v>6.11</v>
      </c>
      <c r="C132">
        <f>'Plumbing - Quarterly u'!G133</f>
        <v>2.8236112663788062</v>
      </c>
      <c r="D132">
        <f t="shared" si="6"/>
        <v>2.8236112663788062</v>
      </c>
      <c r="E132" t="e">
        <f t="shared" si="7"/>
        <v>#N/A</v>
      </c>
    </row>
    <row r="133" spans="1:5" x14ac:dyDescent="0.25">
      <c r="A133" s="7">
        <f t="shared" si="8"/>
        <v>30286</v>
      </c>
      <c r="B133" s="12">
        <f>'DLX - CBO'!C142</f>
        <v>6.1</v>
      </c>
      <c r="C133">
        <f>'Plumbing - Quarterly u'!G134</f>
        <v>2.7729381817650052</v>
      </c>
      <c r="D133">
        <f t="shared" si="6"/>
        <v>2.7729381817650052</v>
      </c>
      <c r="E133" t="e">
        <f t="shared" si="7"/>
        <v>#N/A</v>
      </c>
    </row>
    <row r="134" spans="1:5" x14ac:dyDescent="0.25">
      <c r="A134" s="7">
        <f t="shared" si="8"/>
        <v>30376</v>
      </c>
      <c r="B134" s="12">
        <f>'DLX - CBO'!C143</f>
        <v>6.09</v>
      </c>
      <c r="C134">
        <f>'Plumbing - Quarterly u'!G135</f>
        <v>2.9151064901019264</v>
      </c>
      <c r="D134">
        <f t="shared" si="6"/>
        <v>2.9151064901019264</v>
      </c>
      <c r="E134" t="e">
        <f t="shared" si="7"/>
        <v>#N/A</v>
      </c>
    </row>
    <row r="135" spans="1:5" x14ac:dyDescent="0.25">
      <c r="A135" s="7">
        <f t="shared" si="8"/>
        <v>30468</v>
      </c>
      <c r="B135" s="12">
        <f>'DLX - CBO'!C144</f>
        <v>6.08</v>
      </c>
      <c r="C135">
        <f>'Plumbing - Quarterly u'!G136</f>
        <v>3.1985976469277362</v>
      </c>
      <c r="D135">
        <f t="shared" si="6"/>
        <v>3.1985976469277362</v>
      </c>
      <c r="E135" t="e">
        <f t="shared" si="7"/>
        <v>#N/A</v>
      </c>
    </row>
    <row r="136" spans="1:5" x14ac:dyDescent="0.25">
      <c r="A136" s="7">
        <f t="shared" si="8"/>
        <v>30560</v>
      </c>
      <c r="B136" s="12">
        <f>'DLX - CBO'!C145</f>
        <v>6.07</v>
      </c>
      <c r="C136">
        <f>'Plumbing - Quarterly u'!G137</f>
        <v>3.5388546476948264</v>
      </c>
      <c r="D136">
        <f t="shared" si="6"/>
        <v>3.5388546476948264</v>
      </c>
      <c r="E136" t="e">
        <f t="shared" si="7"/>
        <v>#N/A</v>
      </c>
    </row>
    <row r="137" spans="1:5" x14ac:dyDescent="0.25">
      <c r="A137" s="7">
        <f t="shared" si="8"/>
        <v>30651</v>
      </c>
      <c r="B137" s="12">
        <f>'DLX - CBO'!C146</f>
        <v>6.06</v>
      </c>
      <c r="C137">
        <f>'Plumbing - Quarterly u'!G138</f>
        <v>3.9223240882012202</v>
      </c>
      <c r="D137">
        <f t="shared" si="6"/>
        <v>3.9223240882012202</v>
      </c>
      <c r="E137" t="e">
        <f t="shared" si="7"/>
        <v>#N/A</v>
      </c>
    </row>
    <row r="138" spans="1:5" x14ac:dyDescent="0.25">
      <c r="A138" s="7">
        <f t="shared" si="8"/>
        <v>30742</v>
      </c>
      <c r="B138" s="12">
        <f>'DLX - CBO'!C147</f>
        <v>6.05</v>
      </c>
      <c r="C138">
        <f>'Plumbing - Quarterly u'!G139</f>
        <v>4.1939372354220081</v>
      </c>
      <c r="D138">
        <f t="shared" si="6"/>
        <v>4.1939372354220081</v>
      </c>
      <c r="E138" t="e">
        <f t="shared" si="7"/>
        <v>#N/A</v>
      </c>
    </row>
    <row r="139" spans="1:5" x14ac:dyDescent="0.25">
      <c r="A139" s="7">
        <f t="shared" si="8"/>
        <v>30834</v>
      </c>
      <c r="B139" s="12">
        <f>'DLX - CBO'!C148</f>
        <v>6.05</v>
      </c>
      <c r="C139">
        <f>'Plumbing - Quarterly u'!G140</f>
        <v>4.4532602859101091</v>
      </c>
      <c r="D139">
        <f t="shared" si="6"/>
        <v>4.4532602859101091</v>
      </c>
      <c r="E139" t="e">
        <f t="shared" si="7"/>
        <v>#N/A</v>
      </c>
    </row>
    <row r="140" spans="1:5" x14ac:dyDescent="0.25">
      <c r="A140" s="7">
        <f t="shared" si="8"/>
        <v>30926</v>
      </c>
      <c r="B140" s="12">
        <f>'DLX - CBO'!C149</f>
        <v>6.04</v>
      </c>
      <c r="C140">
        <f>'Plumbing - Quarterly u'!G141</f>
        <v>4.4927013562400235</v>
      </c>
      <c r="D140">
        <f t="shared" si="6"/>
        <v>4.4927013562400235</v>
      </c>
      <c r="E140" t="e">
        <f t="shared" si="7"/>
        <v>#N/A</v>
      </c>
    </row>
    <row r="141" spans="1:5" x14ac:dyDescent="0.25">
      <c r="A141" s="7">
        <f t="shared" si="8"/>
        <v>31017</v>
      </c>
      <c r="B141" s="12">
        <f>'DLX - CBO'!C150</f>
        <v>6.03</v>
      </c>
      <c r="C141">
        <f>'Plumbing - Quarterly u'!G142</f>
        <v>4.5333309209572352</v>
      </c>
      <c r="D141">
        <f t="shared" si="6"/>
        <v>4.5333309209572352</v>
      </c>
      <c r="E141" t="e">
        <f t="shared" si="7"/>
        <v>#N/A</v>
      </c>
    </row>
    <row r="142" spans="1:5" x14ac:dyDescent="0.25">
      <c r="A142" s="7">
        <f t="shared" si="8"/>
        <v>31107</v>
      </c>
      <c r="B142" s="12">
        <f>'DLX - CBO'!C151</f>
        <v>6.03</v>
      </c>
      <c r="C142">
        <f>'Plumbing - Quarterly u'!G143</f>
        <v>4.550057524924104</v>
      </c>
      <c r="D142">
        <f t="shared" si="6"/>
        <v>4.550057524924104</v>
      </c>
      <c r="E142" t="e">
        <f t="shared" si="7"/>
        <v>#N/A</v>
      </c>
    </row>
    <row r="143" spans="1:5" x14ac:dyDescent="0.25">
      <c r="A143" s="7">
        <f t="shared" si="8"/>
        <v>31199</v>
      </c>
      <c r="B143" s="12">
        <f>'DLX - CBO'!C152</f>
        <v>6.02</v>
      </c>
      <c r="C143">
        <f>'Plumbing - Quarterly u'!G144</f>
        <v>4.5835464363317273</v>
      </c>
      <c r="D143">
        <f t="shared" si="6"/>
        <v>4.5835464363317273</v>
      </c>
      <c r="E143" t="e">
        <f t="shared" si="7"/>
        <v>#N/A</v>
      </c>
    </row>
    <row r="144" spans="1:5" x14ac:dyDescent="0.25">
      <c r="A144" s="7">
        <f t="shared" si="8"/>
        <v>31291</v>
      </c>
      <c r="B144" s="12">
        <f>'DLX - CBO'!C153</f>
        <v>6.02</v>
      </c>
      <c r="C144">
        <f>'Plumbing - Quarterly u'!G145</f>
        <v>4.5766474655205274</v>
      </c>
      <c r="D144">
        <f t="shared" si="6"/>
        <v>4.5766474655205274</v>
      </c>
      <c r="E144" t="e">
        <f t="shared" si="7"/>
        <v>#N/A</v>
      </c>
    </row>
    <row r="145" spans="1:5" x14ac:dyDescent="0.25">
      <c r="A145" s="7">
        <f t="shared" si="8"/>
        <v>31382</v>
      </c>
      <c r="B145" s="12">
        <f>'DLX - CBO'!C154</f>
        <v>6.01</v>
      </c>
      <c r="C145">
        <f>'Plumbing - Quarterly u'!G146</f>
        <v>4.530388562989363</v>
      </c>
      <c r="D145">
        <f t="shared" si="6"/>
        <v>4.530388562989363</v>
      </c>
      <c r="E145" t="e">
        <f t="shared" si="7"/>
        <v>#N/A</v>
      </c>
    </row>
    <row r="146" spans="1:5" x14ac:dyDescent="0.25">
      <c r="A146" s="7">
        <f t="shared" si="8"/>
        <v>31472</v>
      </c>
      <c r="B146" s="12">
        <f>'DLX - CBO'!C155</f>
        <v>6</v>
      </c>
      <c r="C146">
        <f>'Plumbing - Quarterly u'!G147</f>
        <v>4.4788462095796566</v>
      </c>
      <c r="D146">
        <f t="shared" si="6"/>
        <v>4.4788462095796566</v>
      </c>
      <c r="E146" t="e">
        <f t="shared" si="7"/>
        <v>#N/A</v>
      </c>
    </row>
    <row r="147" spans="1:5" x14ac:dyDescent="0.25">
      <c r="A147" s="7">
        <f t="shared" si="8"/>
        <v>31564</v>
      </c>
      <c r="B147" s="12">
        <f>'DLX - CBO'!C156</f>
        <v>6</v>
      </c>
      <c r="C147">
        <f>'Plumbing - Quarterly u'!G148</f>
        <v>4.4623857748167453</v>
      </c>
      <c r="D147">
        <f t="shared" si="6"/>
        <v>4.4623857748167453</v>
      </c>
      <c r="E147" t="e">
        <f t="shared" si="7"/>
        <v>#N/A</v>
      </c>
    </row>
    <row r="148" spans="1:5" x14ac:dyDescent="0.25">
      <c r="A148" s="7">
        <f t="shared" si="8"/>
        <v>31656</v>
      </c>
      <c r="B148" s="12">
        <f>'DLX - CBO'!C157</f>
        <v>5.99</v>
      </c>
      <c r="C148">
        <f>'Plumbing - Quarterly u'!G149</f>
        <v>4.4875639452836209</v>
      </c>
      <c r="D148">
        <f t="shared" si="6"/>
        <v>4.4875639452836209</v>
      </c>
      <c r="E148" t="e">
        <f t="shared" si="7"/>
        <v>#N/A</v>
      </c>
    </row>
    <row r="149" spans="1:5" x14ac:dyDescent="0.25">
      <c r="A149" s="7">
        <f t="shared" si="8"/>
        <v>31747</v>
      </c>
      <c r="B149" s="12">
        <f>'DLX - CBO'!C158</f>
        <v>5.98</v>
      </c>
      <c r="C149">
        <f>'Plumbing - Quarterly u'!G150</f>
        <v>4.5588772516448151</v>
      </c>
      <c r="D149">
        <f t="shared" si="6"/>
        <v>4.5588772516448151</v>
      </c>
      <c r="E149" t="e">
        <f t="shared" si="7"/>
        <v>#N/A</v>
      </c>
    </row>
    <row r="150" spans="1:5" x14ac:dyDescent="0.25">
      <c r="A150" s="7">
        <f t="shared" si="8"/>
        <v>31837</v>
      </c>
      <c r="B150" s="12">
        <f>'DLX - CBO'!C159</f>
        <v>5.98</v>
      </c>
      <c r="C150">
        <f>'Plumbing - Quarterly u'!G151</f>
        <v>4.576399003023802</v>
      </c>
      <c r="D150">
        <f t="shared" si="6"/>
        <v>4.576399003023802</v>
      </c>
      <c r="E150" t="e">
        <f t="shared" si="7"/>
        <v>#N/A</v>
      </c>
    </row>
    <row r="151" spans="1:5" x14ac:dyDescent="0.25">
      <c r="A151" s="7">
        <f t="shared" si="8"/>
        <v>31929</v>
      </c>
      <c r="B151" s="12">
        <f>'DLX - CBO'!C160</f>
        <v>5.97</v>
      </c>
      <c r="C151">
        <f>'Plumbing - Quarterly u'!G152</f>
        <v>4.7126430207714316</v>
      </c>
      <c r="D151">
        <f t="shared" si="6"/>
        <v>4.7126430207714316</v>
      </c>
      <c r="E151" t="e">
        <f t="shared" si="7"/>
        <v>#N/A</v>
      </c>
    </row>
    <row r="152" spans="1:5" x14ac:dyDescent="0.25">
      <c r="A152" s="7">
        <f t="shared" si="8"/>
        <v>32021</v>
      </c>
      <c r="B152" s="12">
        <f>'DLX - CBO'!C161</f>
        <v>5.97</v>
      </c>
      <c r="C152">
        <f>'Plumbing - Quarterly u'!G153</f>
        <v>4.8485366951307762</v>
      </c>
      <c r="D152">
        <f t="shared" si="6"/>
        <v>4.8485366951307762</v>
      </c>
      <c r="E152" t="e">
        <f t="shared" si="7"/>
        <v>#N/A</v>
      </c>
    </row>
    <row r="153" spans="1:5" x14ac:dyDescent="0.25">
      <c r="A153" s="7">
        <f t="shared" si="8"/>
        <v>32112</v>
      </c>
      <c r="B153" s="12">
        <f>'DLX - CBO'!C162</f>
        <v>5.96</v>
      </c>
      <c r="C153">
        <f>'Plumbing - Quarterly u'!G154</f>
        <v>4.8660551906810943</v>
      </c>
      <c r="D153">
        <f t="shared" si="6"/>
        <v>4.8660551906810943</v>
      </c>
      <c r="E153" t="e">
        <f t="shared" si="7"/>
        <v>#N/A</v>
      </c>
    </row>
    <row r="154" spans="1:5" x14ac:dyDescent="0.25">
      <c r="A154" s="7">
        <f t="shared" si="8"/>
        <v>32203</v>
      </c>
      <c r="B154" s="12">
        <f>'DLX - CBO'!C163</f>
        <v>5.94</v>
      </c>
      <c r="C154">
        <f>'Plumbing - Quarterly u'!G155</f>
        <v>4.7819537373086058</v>
      </c>
      <c r="D154">
        <f t="shared" si="6"/>
        <v>4.7819537373086058</v>
      </c>
      <c r="E154" t="e">
        <f t="shared" si="7"/>
        <v>#N/A</v>
      </c>
    </row>
    <row r="155" spans="1:5" x14ac:dyDescent="0.25">
      <c r="A155" s="7">
        <f t="shared" si="8"/>
        <v>32295</v>
      </c>
      <c r="B155" s="12">
        <f>'DLX - CBO'!C164</f>
        <v>5.94</v>
      </c>
      <c r="C155">
        <f>'Plumbing - Quarterly u'!G156</f>
        <v>4.7553845351485942</v>
      </c>
      <c r="D155">
        <f t="shared" si="6"/>
        <v>4.7553845351485942</v>
      </c>
      <c r="E155" t="e">
        <f t="shared" si="7"/>
        <v>#N/A</v>
      </c>
    </row>
    <row r="156" spans="1:5" x14ac:dyDescent="0.25">
      <c r="A156" s="7">
        <f t="shared" si="8"/>
        <v>32387</v>
      </c>
      <c r="B156" s="12">
        <f>'DLX - CBO'!C165</f>
        <v>5.93</v>
      </c>
      <c r="C156">
        <f>'Plumbing - Quarterly u'!G157</f>
        <v>4.7045974503664274</v>
      </c>
      <c r="D156">
        <f t="shared" si="6"/>
        <v>4.7045974503664274</v>
      </c>
      <c r="E156" t="e">
        <f t="shared" si="7"/>
        <v>#N/A</v>
      </c>
    </row>
    <row r="157" spans="1:5" x14ac:dyDescent="0.25">
      <c r="A157" s="7">
        <f t="shared" si="8"/>
        <v>32478</v>
      </c>
      <c r="B157" s="12">
        <f>'DLX - CBO'!C166</f>
        <v>5.92</v>
      </c>
      <c r="C157">
        <f>'Plumbing - Quarterly u'!G158</f>
        <v>4.6978668876794378</v>
      </c>
      <c r="D157">
        <f t="shared" si="6"/>
        <v>4.6978668876794378</v>
      </c>
      <c r="E157" t="e">
        <f t="shared" si="7"/>
        <v>#N/A</v>
      </c>
    </row>
    <row r="158" spans="1:5" x14ac:dyDescent="0.25">
      <c r="A158" s="7">
        <f t="shared" si="8"/>
        <v>32568</v>
      </c>
      <c r="B158" s="12">
        <f>'DLX - CBO'!C167</f>
        <v>5.91</v>
      </c>
      <c r="C158">
        <f>'Plumbing - Quarterly u'!G159</f>
        <v>4.6002119567037978</v>
      </c>
      <c r="D158">
        <f t="shared" si="6"/>
        <v>4.6002119567037978</v>
      </c>
      <c r="E158" t="e">
        <f t="shared" si="7"/>
        <v>#N/A</v>
      </c>
    </row>
    <row r="159" spans="1:5" x14ac:dyDescent="0.25">
      <c r="A159" s="7">
        <f t="shared" si="8"/>
        <v>32660</v>
      </c>
      <c r="B159" s="12">
        <f>'DLX - CBO'!C168</f>
        <v>5.91</v>
      </c>
      <c r="C159">
        <f>'Plumbing - Quarterly u'!G160</f>
        <v>4.4434351402790311</v>
      </c>
      <c r="D159">
        <f t="shared" si="6"/>
        <v>4.4434351402790311</v>
      </c>
      <c r="E159" t="e">
        <f t="shared" si="7"/>
        <v>#N/A</v>
      </c>
    </row>
    <row r="160" spans="1:5" x14ac:dyDescent="0.25">
      <c r="A160" s="7">
        <f t="shared" si="8"/>
        <v>32752</v>
      </c>
      <c r="B160" s="12">
        <f>'DLX - CBO'!C169</f>
        <v>5.9</v>
      </c>
      <c r="C160">
        <f>'Plumbing - Quarterly u'!G161</f>
        <v>4.270572526018765</v>
      </c>
      <c r="D160">
        <f t="shared" si="6"/>
        <v>4.270572526018765</v>
      </c>
      <c r="E160" t="e">
        <f t="shared" si="7"/>
        <v>#N/A</v>
      </c>
    </row>
    <row r="161" spans="1:5" x14ac:dyDescent="0.25">
      <c r="A161" s="7">
        <f t="shared" si="8"/>
        <v>32843</v>
      </c>
      <c r="B161" s="12">
        <f>'DLX - CBO'!C170</f>
        <v>5.89</v>
      </c>
      <c r="C161">
        <f>'Plumbing - Quarterly u'!G162</f>
        <v>4.2653245781142877</v>
      </c>
      <c r="D161">
        <f t="shared" si="6"/>
        <v>4.2653245781142877</v>
      </c>
      <c r="E161" t="e">
        <f t="shared" si="7"/>
        <v>#N/A</v>
      </c>
    </row>
    <row r="162" spans="1:5" x14ac:dyDescent="0.25">
      <c r="A162" s="7">
        <f t="shared" si="8"/>
        <v>32933</v>
      </c>
      <c r="B162" s="12">
        <f>'DLX - CBO'!C171</f>
        <v>5.88</v>
      </c>
      <c r="C162">
        <f>'Plumbing - Quarterly u'!G163</f>
        <v>4.1201782061406247</v>
      </c>
      <c r="D162">
        <f t="shared" si="6"/>
        <v>4.1201782061406247</v>
      </c>
      <c r="E162" t="e">
        <f t="shared" si="7"/>
        <v>#N/A</v>
      </c>
    </row>
    <row r="163" spans="1:5" x14ac:dyDescent="0.25">
      <c r="A163" s="7">
        <f t="shared" si="8"/>
        <v>33025</v>
      </c>
      <c r="B163" s="12">
        <f>'DLX - CBO'!C172</f>
        <v>5.87</v>
      </c>
      <c r="C163">
        <f>'Plumbing - Quarterly u'!G164</f>
        <v>3.8660968410432655</v>
      </c>
      <c r="D163">
        <f t="shared" si="6"/>
        <v>3.8660968410432655</v>
      </c>
      <c r="E163" t="e">
        <f t="shared" si="7"/>
        <v>#N/A</v>
      </c>
    </row>
    <row r="164" spans="1:5" x14ac:dyDescent="0.25">
      <c r="A164" s="7">
        <f t="shared" si="8"/>
        <v>33117</v>
      </c>
      <c r="B164" s="12">
        <f>'DLX - CBO'!C173</f>
        <v>5.86</v>
      </c>
      <c r="C164">
        <f>'Plumbing - Quarterly u'!G165</f>
        <v>3.6643335813883411</v>
      </c>
      <c r="D164">
        <f t="shared" si="6"/>
        <v>3.6643335813883411</v>
      </c>
      <c r="E164" t="e">
        <f t="shared" si="7"/>
        <v>#N/A</v>
      </c>
    </row>
    <row r="165" spans="1:5" x14ac:dyDescent="0.25">
      <c r="A165" s="7">
        <f t="shared" si="8"/>
        <v>33208</v>
      </c>
      <c r="B165" s="12">
        <f>'DLX - CBO'!C174</f>
        <v>5.84</v>
      </c>
      <c r="C165">
        <f>'Plumbing - Quarterly u'!G166</f>
        <v>3.2193322656409458</v>
      </c>
      <c r="D165">
        <f t="shared" si="6"/>
        <v>3.2193322656409458</v>
      </c>
      <c r="E165" t="e">
        <f t="shared" si="7"/>
        <v>#N/A</v>
      </c>
    </row>
    <row r="166" spans="1:5" x14ac:dyDescent="0.25">
      <c r="A166" s="7">
        <f t="shared" si="8"/>
        <v>33298</v>
      </c>
      <c r="B166" s="12">
        <f>'DLX - CBO'!C175</f>
        <v>5.82</v>
      </c>
      <c r="C166">
        <f>'Plumbing - Quarterly u'!G167</f>
        <v>2.8937193154699212</v>
      </c>
      <c r="D166">
        <f t="shared" si="6"/>
        <v>2.8937193154699212</v>
      </c>
      <c r="E166" t="e">
        <f t="shared" si="7"/>
        <v>#N/A</v>
      </c>
    </row>
    <row r="167" spans="1:5" x14ac:dyDescent="0.25">
      <c r="A167" s="7">
        <f t="shared" si="8"/>
        <v>33390</v>
      </c>
      <c r="B167" s="12">
        <f>'DLX - CBO'!C176</f>
        <v>5.79</v>
      </c>
      <c r="C167">
        <f>'Plumbing - Quarterly u'!G168</f>
        <v>2.8202731698976176</v>
      </c>
      <c r="D167">
        <f t="shared" si="6"/>
        <v>2.8202731698976176</v>
      </c>
      <c r="E167" t="e">
        <f t="shared" si="7"/>
        <v>#N/A</v>
      </c>
    </row>
    <row r="168" spans="1:5" x14ac:dyDescent="0.25">
      <c r="A168" s="7">
        <f t="shared" si="8"/>
        <v>33482</v>
      </c>
      <c r="B168" s="12">
        <f>'DLX - CBO'!C177</f>
        <v>5.77</v>
      </c>
      <c r="C168">
        <f>'Plumbing - Quarterly u'!G169</f>
        <v>2.7472476156372285</v>
      </c>
      <c r="D168">
        <f t="shared" si="6"/>
        <v>2.7472476156372285</v>
      </c>
      <c r="E168" t="e">
        <f t="shared" si="7"/>
        <v>#N/A</v>
      </c>
    </row>
    <row r="169" spans="1:5" x14ac:dyDescent="0.25">
      <c r="A169" s="7">
        <f t="shared" si="8"/>
        <v>33573</v>
      </c>
      <c r="B169" s="12">
        <f>'DLX - CBO'!C178</f>
        <v>5.74</v>
      </c>
      <c r="C169">
        <f>'Plumbing - Quarterly u'!G170</f>
        <v>2.6884668492513346</v>
      </c>
      <c r="D169">
        <f t="shared" si="6"/>
        <v>2.6884668492513346</v>
      </c>
      <c r="E169" t="e">
        <f t="shared" si="7"/>
        <v>#N/A</v>
      </c>
    </row>
    <row r="170" spans="1:5" x14ac:dyDescent="0.25">
      <c r="A170" s="7">
        <f t="shared" si="8"/>
        <v>33664</v>
      </c>
      <c r="B170" s="12">
        <f>'DLX - CBO'!C179</f>
        <v>5.71</v>
      </c>
      <c r="C170">
        <f>'Plumbing - Quarterly u'!G171</f>
        <v>2.7653990947493763</v>
      </c>
      <c r="D170">
        <f t="shared" si="6"/>
        <v>2.7653990947493763</v>
      </c>
      <c r="E170" t="e">
        <f t="shared" si="7"/>
        <v>#N/A</v>
      </c>
    </row>
    <row r="171" spans="1:5" x14ac:dyDescent="0.25">
      <c r="A171" s="7">
        <f t="shared" si="8"/>
        <v>33756</v>
      </c>
      <c r="B171" s="12">
        <f>'DLX - CBO'!C180</f>
        <v>5.68</v>
      </c>
      <c r="C171">
        <f>'Plumbing - Quarterly u'!G172</f>
        <v>2.8035781428382074</v>
      </c>
      <c r="D171">
        <f t="shared" si="6"/>
        <v>2.8035781428382074</v>
      </c>
      <c r="E171" t="e">
        <f t="shared" si="7"/>
        <v>#N/A</v>
      </c>
    </row>
    <row r="172" spans="1:5" x14ac:dyDescent="0.25">
      <c r="A172" s="7">
        <f t="shared" si="8"/>
        <v>33848</v>
      </c>
      <c r="B172" s="12">
        <f>'DLX - CBO'!C181</f>
        <v>5.64</v>
      </c>
      <c r="C172">
        <f>'Plumbing - Quarterly u'!G173</f>
        <v>2.783427714926836</v>
      </c>
      <c r="D172">
        <f t="shared" si="6"/>
        <v>2.783427714926836</v>
      </c>
      <c r="E172" t="e">
        <f t="shared" si="7"/>
        <v>#N/A</v>
      </c>
    </row>
    <row r="173" spans="1:5" x14ac:dyDescent="0.25">
      <c r="A173" s="7">
        <f t="shared" si="8"/>
        <v>33939</v>
      </c>
      <c r="B173" s="12">
        <f>'DLX - CBO'!C182</f>
        <v>5.61</v>
      </c>
      <c r="C173">
        <f>'Plumbing - Quarterly u'!G174</f>
        <v>2.8751866490006819</v>
      </c>
      <c r="D173">
        <f t="shared" si="6"/>
        <v>2.8751866490006819</v>
      </c>
      <c r="E173" t="e">
        <f t="shared" si="7"/>
        <v>#N/A</v>
      </c>
    </row>
    <row r="174" spans="1:5" x14ac:dyDescent="0.25">
      <c r="A174" s="7">
        <f t="shared" si="8"/>
        <v>34029</v>
      </c>
      <c r="B174" s="12">
        <f>'DLX - CBO'!C183</f>
        <v>5.58</v>
      </c>
      <c r="C174">
        <f>'Plumbing - Quarterly u'!G175</f>
        <v>2.9454814330703436</v>
      </c>
      <c r="D174">
        <f t="shared" si="6"/>
        <v>2.9454814330703436</v>
      </c>
      <c r="E174" t="e">
        <f t="shared" si="7"/>
        <v>#N/A</v>
      </c>
    </row>
    <row r="175" spans="1:5" x14ac:dyDescent="0.25">
      <c r="A175" s="7">
        <f t="shared" si="8"/>
        <v>34121</v>
      </c>
      <c r="B175" s="12">
        <f>'DLX - CBO'!C184</f>
        <v>5.54</v>
      </c>
      <c r="C175">
        <f>'Plumbing - Quarterly u'!G176</f>
        <v>2.9427382833283375</v>
      </c>
      <c r="D175">
        <f t="shared" si="6"/>
        <v>2.9427382833283375</v>
      </c>
      <c r="E175" t="e">
        <f t="shared" si="7"/>
        <v>#N/A</v>
      </c>
    </row>
    <row r="176" spans="1:5" x14ac:dyDescent="0.25">
      <c r="A176" s="7">
        <f t="shared" si="8"/>
        <v>34213</v>
      </c>
      <c r="B176" s="12">
        <f>'DLX - CBO'!C185</f>
        <v>5.51</v>
      </c>
      <c r="C176">
        <f>'Plumbing - Quarterly u'!G177</f>
        <v>3.0698626105456079</v>
      </c>
      <c r="D176">
        <f t="shared" si="6"/>
        <v>3.0698626105456079</v>
      </c>
      <c r="E176" t="e">
        <f t="shared" si="7"/>
        <v>#N/A</v>
      </c>
    </row>
    <row r="177" spans="1:5" x14ac:dyDescent="0.25">
      <c r="A177" s="7">
        <f t="shared" si="8"/>
        <v>34304</v>
      </c>
      <c r="B177" s="12">
        <f>'DLX - CBO'!C186</f>
        <v>5.48</v>
      </c>
      <c r="C177">
        <f>'Plumbing - Quarterly u'!G178</f>
        <v>3.2340556539993472</v>
      </c>
      <c r="D177">
        <f t="shared" si="6"/>
        <v>3.2340556539993472</v>
      </c>
      <c r="E177" t="e">
        <f t="shared" si="7"/>
        <v>#N/A</v>
      </c>
    </row>
    <row r="178" spans="1:5" x14ac:dyDescent="0.25">
      <c r="A178" s="7">
        <f t="shared" si="8"/>
        <v>34394</v>
      </c>
      <c r="B178" s="12">
        <f>'DLX - CBO'!C187</f>
        <v>5.44</v>
      </c>
      <c r="C178">
        <f>'Plumbing - Quarterly u'!G179</f>
        <v>3.3803214197374207</v>
      </c>
      <c r="D178">
        <f t="shared" si="6"/>
        <v>3.3803214197374207</v>
      </c>
      <c r="E178" t="e">
        <f t="shared" si="7"/>
        <v>#N/A</v>
      </c>
    </row>
    <row r="179" spans="1:5" x14ac:dyDescent="0.25">
      <c r="A179" s="7">
        <f t="shared" si="8"/>
        <v>34486</v>
      </c>
      <c r="B179" s="12">
        <f>'DLX - CBO'!C188</f>
        <v>5.41</v>
      </c>
      <c r="C179">
        <f>'Plumbing - Quarterly u'!G180</f>
        <v>3.4741997087028462</v>
      </c>
      <c r="D179">
        <f t="shared" si="6"/>
        <v>3.4741997087028462</v>
      </c>
      <c r="E179" t="e">
        <f t="shared" si="7"/>
        <v>#N/A</v>
      </c>
    </row>
    <row r="180" spans="1:5" x14ac:dyDescent="0.25">
      <c r="A180" s="7">
        <f t="shared" si="8"/>
        <v>34578</v>
      </c>
      <c r="B180" s="12">
        <f>'DLX - CBO'!C189</f>
        <v>5.38</v>
      </c>
      <c r="C180">
        <f>'Plumbing - Quarterly u'!G181</f>
        <v>3.5247158647877459</v>
      </c>
      <c r="D180">
        <f t="shared" si="6"/>
        <v>3.5247158647877459</v>
      </c>
      <c r="E180" t="e">
        <f t="shared" si="7"/>
        <v>#N/A</v>
      </c>
    </row>
    <row r="181" spans="1:5" x14ac:dyDescent="0.25">
      <c r="A181" s="7">
        <f t="shared" si="8"/>
        <v>34669</v>
      </c>
      <c r="B181" s="12">
        <f>'DLX - CBO'!C190</f>
        <v>5.35</v>
      </c>
      <c r="C181">
        <f>'Plumbing - Quarterly u'!G182</f>
        <v>3.7025047726317588</v>
      </c>
      <c r="D181">
        <f t="shared" si="6"/>
        <v>3.7025047726317588</v>
      </c>
      <c r="E181" t="e">
        <f t="shared" si="7"/>
        <v>#N/A</v>
      </c>
    </row>
    <row r="182" spans="1:5" x14ac:dyDescent="0.25">
      <c r="A182" s="7">
        <f t="shared" si="8"/>
        <v>34759</v>
      </c>
      <c r="B182" s="12">
        <f>'DLX - CBO'!C191</f>
        <v>5.33</v>
      </c>
      <c r="C182">
        <f>'Plumbing - Quarterly u'!G183</f>
        <v>3.5959526143549936</v>
      </c>
      <c r="D182">
        <f t="shared" si="6"/>
        <v>3.5959526143549936</v>
      </c>
      <c r="E182" t="e">
        <f t="shared" si="7"/>
        <v>#N/A</v>
      </c>
    </row>
    <row r="183" spans="1:5" x14ac:dyDescent="0.25">
      <c r="A183" s="7">
        <f t="shared" si="8"/>
        <v>34851</v>
      </c>
      <c r="B183" s="12">
        <f>'DLX - CBO'!C192</f>
        <v>5.3</v>
      </c>
      <c r="C183">
        <f>'Plumbing - Quarterly u'!G184</f>
        <v>3.4364819120384182</v>
      </c>
      <c r="D183">
        <f t="shared" si="6"/>
        <v>3.4364819120384182</v>
      </c>
      <c r="E183" t="e">
        <f t="shared" si="7"/>
        <v>#N/A</v>
      </c>
    </row>
    <row r="184" spans="1:5" x14ac:dyDescent="0.25">
      <c r="A184" s="7">
        <f t="shared" si="8"/>
        <v>34943</v>
      </c>
      <c r="B184" s="12">
        <f>'DLX - CBO'!C193</f>
        <v>5.27</v>
      </c>
      <c r="C184">
        <f>'Plumbing - Quarterly u'!G185</f>
        <v>3.5263306353389314</v>
      </c>
      <c r="D184">
        <f t="shared" si="6"/>
        <v>3.5263306353389314</v>
      </c>
      <c r="E184" t="e">
        <f t="shared" si="7"/>
        <v>#N/A</v>
      </c>
    </row>
    <row r="185" spans="1:5" x14ac:dyDescent="0.25">
      <c r="A185" s="7">
        <f t="shared" si="8"/>
        <v>35034</v>
      </c>
      <c r="B185" s="12">
        <f>'DLX - CBO'!C194</f>
        <v>5.25</v>
      </c>
      <c r="C185">
        <f>'Plumbing - Quarterly u'!G186</f>
        <v>3.5750447893450166</v>
      </c>
      <c r="D185">
        <f t="shared" si="6"/>
        <v>3.5750447893450166</v>
      </c>
      <c r="E185" t="e">
        <f t="shared" si="7"/>
        <v>#N/A</v>
      </c>
    </row>
    <row r="186" spans="1:5" x14ac:dyDescent="0.25">
      <c r="A186" s="7">
        <f t="shared" si="8"/>
        <v>35125</v>
      </c>
      <c r="B186" s="12">
        <f>'DLX - CBO'!C195</f>
        <v>5.23</v>
      </c>
      <c r="C186">
        <f>'Plumbing - Quarterly u'!G187</f>
        <v>3.5006250158014249</v>
      </c>
      <c r="D186">
        <f t="shared" si="6"/>
        <v>3.5006250158014249</v>
      </c>
      <c r="E186" t="e">
        <f t="shared" si="7"/>
        <v>#N/A</v>
      </c>
    </row>
    <row r="187" spans="1:5" x14ac:dyDescent="0.25">
      <c r="A187" s="7">
        <f t="shared" si="8"/>
        <v>35217</v>
      </c>
      <c r="B187" s="12">
        <f>'DLX - CBO'!C196</f>
        <v>5.21</v>
      </c>
      <c r="C187">
        <f>'Plumbing - Quarterly u'!G188</f>
        <v>3.4593155206720474</v>
      </c>
      <c r="D187">
        <f t="shared" si="6"/>
        <v>3.4593155206720474</v>
      </c>
      <c r="E187" t="e">
        <f t="shared" si="7"/>
        <v>#N/A</v>
      </c>
    </row>
    <row r="188" spans="1:5" x14ac:dyDescent="0.25">
      <c r="A188" s="7">
        <f t="shared" si="8"/>
        <v>35309</v>
      </c>
      <c r="B188" s="12">
        <f>'DLX - CBO'!C197</f>
        <v>5.19</v>
      </c>
      <c r="C188">
        <f>'Plumbing - Quarterly u'!G189</f>
        <v>3.4629167915284107</v>
      </c>
      <c r="D188">
        <f t="shared" si="6"/>
        <v>3.4629167915284107</v>
      </c>
      <c r="E188" t="e">
        <f t="shared" si="7"/>
        <v>#N/A</v>
      </c>
    </row>
    <row r="189" spans="1:5" x14ac:dyDescent="0.25">
      <c r="A189" s="7">
        <f t="shared" si="8"/>
        <v>35400</v>
      </c>
      <c r="B189" s="12">
        <f>'DLX - CBO'!C198</f>
        <v>5.17</v>
      </c>
      <c r="C189">
        <f>'Plumbing - Quarterly u'!G190</f>
        <v>3.567213918376094</v>
      </c>
      <c r="D189">
        <f t="shared" si="6"/>
        <v>3.567213918376094</v>
      </c>
      <c r="E189" t="e">
        <f t="shared" si="7"/>
        <v>#N/A</v>
      </c>
    </row>
    <row r="190" spans="1:5" x14ac:dyDescent="0.25">
      <c r="A190" s="7">
        <f t="shared" si="8"/>
        <v>35490</v>
      </c>
      <c r="B190" s="12">
        <f>'DLX - CBO'!C199</f>
        <v>5.15</v>
      </c>
      <c r="C190">
        <f>'Plumbing - Quarterly u'!G191</f>
        <v>3.6584771383825818</v>
      </c>
      <c r="D190">
        <f t="shared" si="6"/>
        <v>3.6584771383825818</v>
      </c>
      <c r="E190" t="e">
        <f t="shared" si="7"/>
        <v>#N/A</v>
      </c>
    </row>
    <row r="191" spans="1:5" x14ac:dyDescent="0.25">
      <c r="A191" s="7">
        <f t="shared" si="8"/>
        <v>35582</v>
      </c>
      <c r="B191" s="12">
        <f>'DLX - CBO'!C200</f>
        <v>5.13</v>
      </c>
      <c r="C191">
        <f>'Plumbing - Quarterly u'!G192</f>
        <v>3.5922906872481613</v>
      </c>
      <c r="D191">
        <f t="shared" si="6"/>
        <v>3.5922906872481613</v>
      </c>
      <c r="E191" t="e">
        <f t="shared" si="7"/>
        <v>#N/A</v>
      </c>
    </row>
    <row r="192" spans="1:5" x14ac:dyDescent="0.25">
      <c r="A192" s="7">
        <f t="shared" si="8"/>
        <v>35674</v>
      </c>
      <c r="B192" s="12">
        <f>'DLX - CBO'!C201</f>
        <v>5.1100000000000003</v>
      </c>
      <c r="C192">
        <f>'Plumbing - Quarterly u'!G193</f>
        <v>3.6890971676857713</v>
      </c>
      <c r="D192">
        <f t="shared" si="6"/>
        <v>3.6890971676857713</v>
      </c>
      <c r="E192" t="e">
        <f t="shared" si="7"/>
        <v>#N/A</v>
      </c>
    </row>
    <row r="193" spans="1:5" x14ac:dyDescent="0.25">
      <c r="A193" s="7">
        <f t="shared" si="8"/>
        <v>35765</v>
      </c>
      <c r="B193" s="12">
        <f>'DLX - CBO'!C202</f>
        <v>5.0999999999999996</v>
      </c>
      <c r="C193">
        <f>'Plumbing - Quarterly u'!G194</f>
        <v>3.7942295323088704</v>
      </c>
      <c r="D193">
        <f t="shared" si="6"/>
        <v>3.7942295323088704</v>
      </c>
      <c r="E193" t="e">
        <f t="shared" si="7"/>
        <v>#N/A</v>
      </c>
    </row>
    <row r="194" spans="1:5" x14ac:dyDescent="0.25">
      <c r="A194" s="7">
        <f t="shared" si="8"/>
        <v>35855</v>
      </c>
      <c r="B194" s="12">
        <f>'DLX - CBO'!C203</f>
        <v>5.09</v>
      </c>
      <c r="C194">
        <f>'Plumbing - Quarterly u'!G195</f>
        <v>3.8793552455721887</v>
      </c>
      <c r="D194">
        <f t="shared" si="6"/>
        <v>3.8793552455721887</v>
      </c>
      <c r="E194" t="e">
        <f t="shared" si="7"/>
        <v>#N/A</v>
      </c>
    </row>
    <row r="195" spans="1:5" x14ac:dyDescent="0.25">
      <c r="A195" s="7">
        <f t="shared" si="8"/>
        <v>35947</v>
      </c>
      <c r="B195" s="12">
        <f>'DLX - CBO'!C204</f>
        <v>5.07</v>
      </c>
      <c r="C195">
        <f>'Plumbing - Quarterly u'!G196</f>
        <v>3.86764931843144</v>
      </c>
      <c r="D195">
        <f t="shared" ref="D195:D258" si="9">IF(YEAR(A195)&lt;2008,C195,NA())</f>
        <v>3.86764931843144</v>
      </c>
      <c r="E195" t="e">
        <f t="shared" ref="E195:E258" si="10">IF(YEAR(A195)&gt;2007,C195,NA())</f>
        <v>#N/A</v>
      </c>
    </row>
    <row r="196" spans="1:5" x14ac:dyDescent="0.25">
      <c r="A196" s="7">
        <f t="shared" ref="A196:A259" si="11">DATE(YEAR(A195),MONTH(A195)+3,1)</f>
        <v>36039</v>
      </c>
      <c r="B196" s="12">
        <f>'DLX - CBO'!C205</f>
        <v>5.0599999999999996</v>
      </c>
      <c r="C196">
        <f>'Plumbing - Quarterly u'!G197</f>
        <v>3.8039659976493745</v>
      </c>
      <c r="D196">
        <f t="shared" si="9"/>
        <v>3.8039659976493745</v>
      </c>
      <c r="E196" t="e">
        <f t="shared" si="10"/>
        <v>#N/A</v>
      </c>
    </row>
    <row r="197" spans="1:5" x14ac:dyDescent="0.25">
      <c r="A197" s="7">
        <f t="shared" si="11"/>
        <v>36130</v>
      </c>
      <c r="B197" s="12">
        <f>'DLX - CBO'!C206</f>
        <v>5.05</v>
      </c>
      <c r="C197">
        <f>'Plumbing - Quarterly u'!G198</f>
        <v>3.7677360223850744</v>
      </c>
      <c r="D197">
        <f t="shared" si="9"/>
        <v>3.7677360223850744</v>
      </c>
      <c r="E197" t="e">
        <f t="shared" si="10"/>
        <v>#N/A</v>
      </c>
    </row>
    <row r="198" spans="1:5" x14ac:dyDescent="0.25">
      <c r="A198" s="7">
        <f t="shared" si="11"/>
        <v>36220</v>
      </c>
      <c r="B198" s="12">
        <f>'DLX - CBO'!C207</f>
        <v>5.04</v>
      </c>
      <c r="C198">
        <f>'Plumbing - Quarterly u'!G199</f>
        <v>3.9801276456132695</v>
      </c>
      <c r="D198">
        <f t="shared" si="9"/>
        <v>3.9801276456132695</v>
      </c>
      <c r="E198" t="e">
        <f t="shared" si="10"/>
        <v>#N/A</v>
      </c>
    </row>
    <row r="199" spans="1:5" x14ac:dyDescent="0.25">
      <c r="A199" s="7">
        <f t="shared" si="11"/>
        <v>36312</v>
      </c>
      <c r="B199" s="12">
        <f>'DLX - CBO'!C208</f>
        <v>5.03</v>
      </c>
      <c r="C199">
        <f>'Plumbing - Quarterly u'!G200</f>
        <v>3.830590887857527</v>
      </c>
      <c r="D199">
        <f t="shared" si="9"/>
        <v>3.830590887857527</v>
      </c>
      <c r="E199" t="e">
        <f t="shared" si="10"/>
        <v>#N/A</v>
      </c>
    </row>
    <row r="200" spans="1:5" x14ac:dyDescent="0.25">
      <c r="A200" s="7">
        <f t="shared" si="11"/>
        <v>36404</v>
      </c>
      <c r="B200" s="12">
        <f>'DLX - CBO'!C209</f>
        <v>5.03</v>
      </c>
      <c r="C200">
        <f>'Plumbing - Quarterly u'!G201</f>
        <v>3.7578381427728993</v>
      </c>
      <c r="D200">
        <f t="shared" si="9"/>
        <v>3.7578381427728993</v>
      </c>
      <c r="E200" t="e">
        <f t="shared" si="10"/>
        <v>#N/A</v>
      </c>
    </row>
    <row r="201" spans="1:5" x14ac:dyDescent="0.25">
      <c r="A201" s="7">
        <f t="shared" si="11"/>
        <v>36495</v>
      </c>
      <c r="B201" s="12">
        <f>'DLX - CBO'!C210</f>
        <v>5.0199999999999996</v>
      </c>
      <c r="C201">
        <f>'Plumbing - Quarterly u'!G202</f>
        <v>3.8139913198553139</v>
      </c>
      <c r="D201">
        <f t="shared" si="9"/>
        <v>3.8139913198553139</v>
      </c>
      <c r="E201" t="e">
        <f t="shared" si="10"/>
        <v>#N/A</v>
      </c>
    </row>
    <row r="202" spans="1:5" x14ac:dyDescent="0.25">
      <c r="A202" s="7">
        <f t="shared" si="11"/>
        <v>36586</v>
      </c>
      <c r="B202" s="12">
        <f>'DLX - CBO'!C211</f>
        <v>5.01</v>
      </c>
      <c r="C202">
        <f>'Plumbing - Quarterly u'!G203</f>
        <v>4.042367557455921</v>
      </c>
      <c r="D202">
        <f t="shared" si="9"/>
        <v>4.042367557455921</v>
      </c>
      <c r="E202" t="e">
        <f t="shared" si="10"/>
        <v>#N/A</v>
      </c>
    </row>
    <row r="203" spans="1:5" x14ac:dyDescent="0.25">
      <c r="A203" s="7">
        <f t="shared" si="11"/>
        <v>36678</v>
      </c>
      <c r="B203" s="12">
        <f>'DLX - CBO'!C212</f>
        <v>5.01</v>
      </c>
      <c r="C203">
        <f>'Plumbing - Quarterly u'!G204</f>
        <v>3.8295144556839893</v>
      </c>
      <c r="D203">
        <f t="shared" si="9"/>
        <v>3.8295144556839893</v>
      </c>
      <c r="E203" t="e">
        <f t="shared" si="10"/>
        <v>#N/A</v>
      </c>
    </row>
    <row r="204" spans="1:5" x14ac:dyDescent="0.25">
      <c r="A204" s="7">
        <f t="shared" si="11"/>
        <v>36770</v>
      </c>
      <c r="B204" s="12">
        <f>'DLX - CBO'!C213</f>
        <v>5.01</v>
      </c>
      <c r="C204">
        <f>'Plumbing - Quarterly u'!G205</f>
        <v>3.6481051990262241</v>
      </c>
      <c r="D204">
        <f t="shared" si="9"/>
        <v>3.6481051990262241</v>
      </c>
      <c r="E204" t="e">
        <f t="shared" si="10"/>
        <v>#N/A</v>
      </c>
    </row>
    <row r="205" spans="1:5" x14ac:dyDescent="0.25">
      <c r="A205" s="7">
        <f t="shared" si="11"/>
        <v>36861</v>
      </c>
      <c r="B205" s="12">
        <f>'DLX - CBO'!C214</f>
        <v>5</v>
      </c>
      <c r="C205">
        <f>'Plumbing - Quarterly u'!G206</f>
        <v>3.678606313615274</v>
      </c>
      <c r="D205">
        <f t="shared" si="9"/>
        <v>3.678606313615274</v>
      </c>
      <c r="E205" t="e">
        <f t="shared" si="10"/>
        <v>#N/A</v>
      </c>
    </row>
    <row r="206" spans="1:5" x14ac:dyDescent="0.25">
      <c r="A206" s="7">
        <f t="shared" si="11"/>
        <v>36951</v>
      </c>
      <c r="B206" s="12">
        <f>'DLX - CBO'!C215</f>
        <v>5</v>
      </c>
      <c r="C206">
        <f>'Plumbing - Quarterly u'!G207</f>
        <v>3.6886204193775409</v>
      </c>
      <c r="D206">
        <f t="shared" si="9"/>
        <v>3.6886204193775409</v>
      </c>
      <c r="E206" t="e">
        <f t="shared" si="10"/>
        <v>#N/A</v>
      </c>
    </row>
    <row r="207" spans="1:5" x14ac:dyDescent="0.25">
      <c r="A207" s="7">
        <f t="shared" si="11"/>
        <v>37043</v>
      </c>
      <c r="B207" s="12">
        <f>'DLX - CBO'!C216</f>
        <v>5</v>
      </c>
      <c r="C207">
        <f>'Plumbing - Quarterly u'!G208</f>
        <v>3.3906199225366698</v>
      </c>
      <c r="D207">
        <f t="shared" si="9"/>
        <v>3.3906199225366698</v>
      </c>
      <c r="E207" t="e">
        <f t="shared" si="10"/>
        <v>#N/A</v>
      </c>
    </row>
    <row r="208" spans="1:5" x14ac:dyDescent="0.25">
      <c r="A208" s="7">
        <f t="shared" si="11"/>
        <v>37135</v>
      </c>
      <c r="B208" s="12">
        <f>'DLX - CBO'!C217</f>
        <v>5</v>
      </c>
      <c r="C208">
        <f>'Plumbing - Quarterly u'!G209</f>
        <v>3.1313935999185012</v>
      </c>
      <c r="D208">
        <f t="shared" si="9"/>
        <v>3.1313935999185012</v>
      </c>
      <c r="E208" t="e">
        <f t="shared" si="10"/>
        <v>#N/A</v>
      </c>
    </row>
    <row r="209" spans="1:5" x14ac:dyDescent="0.25">
      <c r="A209" s="7">
        <f t="shared" si="11"/>
        <v>37226</v>
      </c>
      <c r="B209" s="12">
        <f>'DLX - CBO'!C218</f>
        <v>5</v>
      </c>
      <c r="C209">
        <f>'Plumbing - Quarterly u'!G210</f>
        <v>2.7188573121985193</v>
      </c>
      <c r="D209">
        <f t="shared" si="9"/>
        <v>2.7188573121985193</v>
      </c>
      <c r="E209" t="e">
        <f t="shared" si="10"/>
        <v>#N/A</v>
      </c>
    </row>
    <row r="210" spans="1:5" x14ac:dyDescent="0.25">
      <c r="A210" s="7">
        <f t="shared" si="11"/>
        <v>37316</v>
      </c>
      <c r="B210" s="12">
        <f>'DLX - CBO'!C219</f>
        <v>5</v>
      </c>
      <c r="C210">
        <f>'Plumbing - Quarterly u'!G211</f>
        <v>2.6827811551252529</v>
      </c>
      <c r="D210">
        <f t="shared" si="9"/>
        <v>2.6827811551252529</v>
      </c>
      <c r="E210" t="e">
        <f t="shared" si="10"/>
        <v>#N/A</v>
      </c>
    </row>
    <row r="211" spans="1:5" x14ac:dyDescent="0.25">
      <c r="A211" s="7">
        <f t="shared" si="11"/>
        <v>37408</v>
      </c>
      <c r="B211" s="12">
        <f>'DLX - CBO'!C220</f>
        <v>5</v>
      </c>
      <c r="C211">
        <f>'Plumbing - Quarterly u'!G212</f>
        <v>2.5844011794777759</v>
      </c>
      <c r="D211">
        <f t="shared" si="9"/>
        <v>2.5844011794777759</v>
      </c>
      <c r="E211" t="e">
        <f t="shared" si="10"/>
        <v>#N/A</v>
      </c>
    </row>
    <row r="212" spans="1:5" x14ac:dyDescent="0.25">
      <c r="A212" s="7">
        <f t="shared" si="11"/>
        <v>37500</v>
      </c>
      <c r="B212" s="12">
        <f>'DLX - CBO'!C221</f>
        <v>5</v>
      </c>
      <c r="C212">
        <f>'Plumbing - Quarterly u'!G213</f>
        <v>2.5868242826265671</v>
      </c>
      <c r="D212">
        <f t="shared" si="9"/>
        <v>2.5868242826265671</v>
      </c>
      <c r="E212" t="e">
        <f t="shared" si="10"/>
        <v>#N/A</v>
      </c>
    </row>
    <row r="213" spans="1:5" x14ac:dyDescent="0.25">
      <c r="A213" s="7">
        <f t="shared" si="11"/>
        <v>37591</v>
      </c>
      <c r="B213" s="12">
        <f>'DLX - CBO'!C222</f>
        <v>5</v>
      </c>
      <c r="C213">
        <f>'Plumbing - Quarterly u'!G214</f>
        <v>2.5914788536633275</v>
      </c>
      <c r="D213">
        <f t="shared" si="9"/>
        <v>2.5914788536633275</v>
      </c>
      <c r="E213" t="e">
        <f t="shared" si="10"/>
        <v>#N/A</v>
      </c>
    </row>
    <row r="214" spans="1:5" x14ac:dyDescent="0.25">
      <c r="A214" s="7">
        <f t="shared" si="11"/>
        <v>37681</v>
      </c>
      <c r="B214" s="12">
        <f>'DLX - CBO'!C223</f>
        <v>5</v>
      </c>
      <c r="C214">
        <f>'Plumbing - Quarterly u'!G215</f>
        <v>2.5753895134268459</v>
      </c>
      <c r="D214">
        <f t="shared" si="9"/>
        <v>2.5753895134268459</v>
      </c>
      <c r="E214" t="e">
        <f t="shared" si="10"/>
        <v>#N/A</v>
      </c>
    </row>
    <row r="215" spans="1:5" x14ac:dyDescent="0.25">
      <c r="A215" s="7">
        <f t="shared" si="11"/>
        <v>37773</v>
      </c>
      <c r="B215" s="12">
        <f>'DLX - CBO'!C224</f>
        <v>5</v>
      </c>
      <c r="C215">
        <f>'Plumbing - Quarterly u'!G216</f>
        <v>2.415995237693195</v>
      </c>
      <c r="D215">
        <f t="shared" si="9"/>
        <v>2.415995237693195</v>
      </c>
      <c r="E215" t="e">
        <f t="shared" si="10"/>
        <v>#N/A</v>
      </c>
    </row>
    <row r="216" spans="1:5" x14ac:dyDescent="0.25">
      <c r="A216" s="7">
        <f t="shared" si="11"/>
        <v>37865</v>
      </c>
      <c r="B216" s="12">
        <f>'DLX - CBO'!C225</f>
        <v>5</v>
      </c>
      <c r="C216">
        <f>'Plumbing - Quarterly u'!G217</f>
        <v>2.3970020501280227</v>
      </c>
      <c r="D216">
        <f t="shared" si="9"/>
        <v>2.3970020501280227</v>
      </c>
      <c r="E216" t="e">
        <f t="shared" si="10"/>
        <v>#N/A</v>
      </c>
    </row>
    <row r="217" spans="1:5" x14ac:dyDescent="0.25">
      <c r="A217" s="7">
        <f t="shared" si="11"/>
        <v>37956</v>
      </c>
      <c r="B217" s="12">
        <f>'DLX - CBO'!C226</f>
        <v>5</v>
      </c>
      <c r="C217">
        <f>'Plumbing - Quarterly u'!G218</f>
        <v>2.4789621878802461</v>
      </c>
      <c r="D217">
        <f t="shared" si="9"/>
        <v>2.4789621878802461</v>
      </c>
      <c r="E217" t="e">
        <f t="shared" si="10"/>
        <v>#N/A</v>
      </c>
    </row>
    <row r="218" spans="1:5" x14ac:dyDescent="0.25">
      <c r="A218" s="7">
        <f t="shared" si="11"/>
        <v>38047</v>
      </c>
      <c r="B218" s="12">
        <f>'DLX - CBO'!C227</f>
        <v>5</v>
      </c>
      <c r="C218">
        <f>'Plumbing - Quarterly u'!G219</f>
        <v>2.5864858757371572</v>
      </c>
      <c r="D218">
        <f t="shared" si="9"/>
        <v>2.5864858757371572</v>
      </c>
      <c r="E218" t="e">
        <f t="shared" si="10"/>
        <v>#N/A</v>
      </c>
    </row>
    <row r="219" spans="1:5" x14ac:dyDescent="0.25">
      <c r="A219" s="7">
        <f t="shared" si="11"/>
        <v>38139</v>
      </c>
      <c r="B219" s="12">
        <f>'DLX - CBO'!C228</f>
        <v>5</v>
      </c>
      <c r="C219">
        <f>'Plumbing - Quarterly u'!G220</f>
        <v>2.6829948505959602</v>
      </c>
      <c r="D219">
        <f t="shared" si="9"/>
        <v>2.6829948505959602</v>
      </c>
      <c r="E219" t="e">
        <f t="shared" si="10"/>
        <v>#N/A</v>
      </c>
    </row>
    <row r="220" spans="1:5" x14ac:dyDescent="0.25">
      <c r="A220" s="7">
        <f t="shared" si="11"/>
        <v>38231</v>
      </c>
      <c r="B220" s="12">
        <f>'DLX - CBO'!C229</f>
        <v>5</v>
      </c>
      <c r="C220">
        <f>'Plumbing - Quarterly u'!G221</f>
        <v>2.8323444500840842</v>
      </c>
      <c r="D220">
        <f t="shared" si="9"/>
        <v>2.8323444500840842</v>
      </c>
      <c r="E220" t="e">
        <f t="shared" si="10"/>
        <v>#N/A</v>
      </c>
    </row>
    <row r="221" spans="1:5" x14ac:dyDescent="0.25">
      <c r="A221" s="7">
        <f t="shared" si="11"/>
        <v>38322</v>
      </c>
      <c r="B221" s="12">
        <f>'DLX - CBO'!C230</f>
        <v>5</v>
      </c>
      <c r="C221">
        <f>'Plumbing - Quarterly u'!G222</f>
        <v>2.7802506403623997</v>
      </c>
      <c r="D221">
        <f t="shared" si="9"/>
        <v>2.7802506403623997</v>
      </c>
      <c r="E221" t="e">
        <f t="shared" si="10"/>
        <v>#N/A</v>
      </c>
    </row>
    <row r="222" spans="1:5" x14ac:dyDescent="0.25">
      <c r="A222" s="7">
        <f t="shared" si="11"/>
        <v>38412</v>
      </c>
      <c r="B222" s="12">
        <f>'DLX - CBO'!C231</f>
        <v>5</v>
      </c>
      <c r="C222">
        <f>'Plumbing - Quarterly u'!G223</f>
        <v>2.8420075377482252</v>
      </c>
      <c r="D222">
        <f t="shared" si="9"/>
        <v>2.8420075377482252</v>
      </c>
      <c r="E222" t="e">
        <f t="shared" si="10"/>
        <v>#N/A</v>
      </c>
    </row>
    <row r="223" spans="1:5" x14ac:dyDescent="0.25">
      <c r="A223" s="7">
        <f t="shared" si="11"/>
        <v>38504</v>
      </c>
      <c r="B223" s="12">
        <f>'DLX - CBO'!C232</f>
        <v>5</v>
      </c>
      <c r="C223">
        <f>'Plumbing - Quarterly u'!G224</f>
        <v>2.9982570551498449</v>
      </c>
      <c r="D223">
        <f t="shared" si="9"/>
        <v>2.9982570551498449</v>
      </c>
      <c r="E223" t="e">
        <f t="shared" si="10"/>
        <v>#N/A</v>
      </c>
    </row>
    <row r="224" spans="1:5" x14ac:dyDescent="0.25">
      <c r="A224" s="7">
        <f t="shared" si="11"/>
        <v>38596</v>
      </c>
      <c r="B224" s="12">
        <f>'DLX - CBO'!C233</f>
        <v>5</v>
      </c>
      <c r="C224">
        <f>'Plumbing - Quarterly u'!G225</f>
        <v>3.1143349820432538</v>
      </c>
      <c r="D224">
        <f t="shared" si="9"/>
        <v>3.1143349820432538</v>
      </c>
      <c r="E224" t="e">
        <f t="shared" si="10"/>
        <v>#N/A</v>
      </c>
    </row>
    <row r="225" spans="1:5" x14ac:dyDescent="0.25">
      <c r="A225" s="7">
        <f t="shared" si="11"/>
        <v>38687</v>
      </c>
      <c r="B225" s="12">
        <f>'DLX - CBO'!C234</f>
        <v>5</v>
      </c>
      <c r="C225">
        <f>'Plumbing - Quarterly u'!G226</f>
        <v>3.2036227956047196</v>
      </c>
      <c r="D225">
        <f t="shared" si="9"/>
        <v>3.2036227956047196</v>
      </c>
      <c r="E225" t="e">
        <f t="shared" si="10"/>
        <v>#N/A</v>
      </c>
    </row>
    <row r="226" spans="1:5" x14ac:dyDescent="0.25">
      <c r="A226" s="7">
        <f t="shared" si="11"/>
        <v>38777</v>
      </c>
      <c r="B226" s="12">
        <f>'DLX - CBO'!C235</f>
        <v>5</v>
      </c>
      <c r="C226">
        <f>'Plumbing - Quarterly u'!G227</f>
        <v>3.2125724139344203</v>
      </c>
      <c r="D226">
        <f t="shared" si="9"/>
        <v>3.2125724139344203</v>
      </c>
      <c r="E226" t="e">
        <f t="shared" si="10"/>
        <v>#N/A</v>
      </c>
    </row>
    <row r="227" spans="1:5" x14ac:dyDescent="0.25">
      <c r="A227" s="7">
        <f t="shared" si="11"/>
        <v>38869</v>
      </c>
      <c r="B227" s="12">
        <f>'DLX - CBO'!C236</f>
        <v>5</v>
      </c>
      <c r="C227">
        <f>'Plumbing - Quarterly u'!G228</f>
        <v>3.2516343482304517</v>
      </c>
      <c r="D227">
        <f t="shared" si="9"/>
        <v>3.2516343482304517</v>
      </c>
      <c r="E227" t="e">
        <f t="shared" si="10"/>
        <v>#N/A</v>
      </c>
    </row>
    <row r="228" spans="1:5" x14ac:dyDescent="0.25">
      <c r="A228" s="7">
        <f t="shared" si="11"/>
        <v>38961</v>
      </c>
      <c r="B228" s="12">
        <f>'DLX - CBO'!C237</f>
        <v>5</v>
      </c>
      <c r="C228">
        <f>'Plumbing - Quarterly u'!G229</f>
        <v>3.2114320429839132</v>
      </c>
      <c r="D228">
        <f t="shared" si="9"/>
        <v>3.2114320429839132</v>
      </c>
      <c r="E228" t="e">
        <f t="shared" si="10"/>
        <v>#N/A</v>
      </c>
    </row>
    <row r="229" spans="1:5" x14ac:dyDescent="0.25">
      <c r="A229" s="7">
        <f t="shared" si="11"/>
        <v>39052</v>
      </c>
      <c r="B229" s="12">
        <f>'DLX - CBO'!C238</f>
        <v>5</v>
      </c>
      <c r="C229">
        <f>'Plumbing - Quarterly u'!G230</f>
        <v>3.3459636214094601</v>
      </c>
      <c r="D229">
        <f t="shared" si="9"/>
        <v>3.3459636214094601</v>
      </c>
      <c r="E229" t="e">
        <f t="shared" si="10"/>
        <v>#N/A</v>
      </c>
    </row>
    <row r="230" spans="1:5" x14ac:dyDescent="0.25">
      <c r="A230" s="7">
        <f t="shared" si="11"/>
        <v>39142</v>
      </c>
      <c r="B230" s="12">
        <f>'DLX - CBO'!C239</f>
        <v>5</v>
      </c>
      <c r="C230">
        <f>'Plumbing - Quarterly u'!G231</f>
        <v>3.349734446070153</v>
      </c>
      <c r="D230">
        <f t="shared" si="9"/>
        <v>3.349734446070153</v>
      </c>
      <c r="E230" t="e">
        <f t="shared" si="10"/>
        <v>#N/A</v>
      </c>
    </row>
    <row r="231" spans="1:5" x14ac:dyDescent="0.25">
      <c r="A231" s="7">
        <f t="shared" si="11"/>
        <v>39234</v>
      </c>
      <c r="B231" s="12">
        <f>'DLX - CBO'!C240</f>
        <v>5</v>
      </c>
      <c r="C231">
        <f>'Plumbing - Quarterly u'!G232</f>
        <v>3.3109983758027881</v>
      </c>
      <c r="D231">
        <f t="shared" si="9"/>
        <v>3.3109983758027881</v>
      </c>
      <c r="E231" t="e">
        <f t="shared" si="10"/>
        <v>#N/A</v>
      </c>
    </row>
    <row r="232" spans="1:5" x14ac:dyDescent="0.25">
      <c r="A232" s="7">
        <f t="shared" si="11"/>
        <v>39326</v>
      </c>
      <c r="B232" s="12">
        <f>'DLX - CBO'!C241</f>
        <v>5</v>
      </c>
      <c r="C232">
        <f>'Plumbing - Quarterly u'!G233</f>
        <v>3.2522262558776265</v>
      </c>
      <c r="D232">
        <f t="shared" si="9"/>
        <v>3.2522262558776265</v>
      </c>
      <c r="E232" t="e">
        <f t="shared" si="10"/>
        <v>#N/A</v>
      </c>
    </row>
    <row r="233" spans="1:5" x14ac:dyDescent="0.25">
      <c r="A233" s="7">
        <f t="shared" si="11"/>
        <v>39417</v>
      </c>
      <c r="B233" s="12">
        <f>'DLX - CBO'!C242</f>
        <v>5.01</v>
      </c>
      <c r="C233">
        <f>'Plumbing - Quarterly u'!G234</f>
        <v>3.125063131161717</v>
      </c>
      <c r="D233">
        <f t="shared" si="9"/>
        <v>3.125063131161717</v>
      </c>
      <c r="E233" t="e">
        <f t="shared" si="10"/>
        <v>#N/A</v>
      </c>
    </row>
    <row r="234" spans="1:5" x14ac:dyDescent="0.25">
      <c r="A234" s="7">
        <f t="shared" si="11"/>
        <v>39508</v>
      </c>
      <c r="B234" s="12">
        <f>'DLX - CBO'!C243</f>
        <v>5.03</v>
      </c>
      <c r="C234">
        <f>'Plumbing - Quarterly u'!G235</f>
        <v>2.9675421796361885</v>
      </c>
      <c r="D234" t="e">
        <f t="shared" si="9"/>
        <v>#N/A</v>
      </c>
      <c r="E234">
        <f t="shared" si="10"/>
        <v>2.9675421796361885</v>
      </c>
    </row>
    <row r="235" spans="1:5" x14ac:dyDescent="0.25">
      <c r="A235" s="7">
        <f t="shared" si="11"/>
        <v>39600</v>
      </c>
      <c r="B235" s="12">
        <f>'DLX - CBO'!C244</f>
        <v>5.05</v>
      </c>
      <c r="C235">
        <f>'Plumbing - Quarterly u'!G236</f>
        <v>2.8243822666884042</v>
      </c>
      <c r="D235" t="e">
        <f t="shared" si="9"/>
        <v>#N/A</v>
      </c>
      <c r="E235">
        <f t="shared" si="10"/>
        <v>2.8243822666884042</v>
      </c>
    </row>
    <row r="236" spans="1:5" x14ac:dyDescent="0.25">
      <c r="A236" s="7">
        <f t="shared" si="11"/>
        <v>39692</v>
      </c>
      <c r="B236" s="12">
        <f>'DLX - CBO'!C245</f>
        <v>5.08</v>
      </c>
      <c r="C236">
        <f>'Plumbing - Quarterly u'!G237</f>
        <v>2.5943958377852048</v>
      </c>
      <c r="D236" t="e">
        <f t="shared" si="9"/>
        <v>#N/A</v>
      </c>
      <c r="E236">
        <f t="shared" si="10"/>
        <v>2.5943958377852048</v>
      </c>
    </row>
    <row r="237" spans="1:5" x14ac:dyDescent="0.25">
      <c r="A237" s="7">
        <f t="shared" si="11"/>
        <v>39783</v>
      </c>
      <c r="B237" s="12">
        <f>'DLX - CBO'!C246</f>
        <v>5.12</v>
      </c>
      <c r="C237">
        <f>'Plumbing - Quarterly u'!G238</f>
        <v>2.3486127647014543</v>
      </c>
      <c r="D237" t="e">
        <f t="shared" si="9"/>
        <v>#N/A</v>
      </c>
      <c r="E237">
        <f t="shared" si="10"/>
        <v>2.3486127647014543</v>
      </c>
    </row>
    <row r="238" spans="1:5" x14ac:dyDescent="0.25">
      <c r="A238" s="7">
        <f t="shared" si="11"/>
        <v>39873</v>
      </c>
      <c r="B238" s="12">
        <f>'DLX - CBO'!C247</f>
        <v>5.15</v>
      </c>
      <c r="C238">
        <f>'Plumbing - Quarterly u'!G239</f>
        <v>2.0642509446248027</v>
      </c>
      <c r="D238" t="e">
        <f t="shared" si="9"/>
        <v>#N/A</v>
      </c>
      <c r="E238">
        <f t="shared" si="10"/>
        <v>2.0642509446248027</v>
      </c>
    </row>
    <row r="239" spans="1:5" x14ac:dyDescent="0.25">
      <c r="A239" s="7">
        <f t="shared" si="11"/>
        <v>39965</v>
      </c>
      <c r="B239" s="12">
        <f>'DLX - CBO'!C248</f>
        <v>5.2</v>
      </c>
      <c r="C239">
        <f>'Plumbing - Quarterly u'!G240</f>
        <v>1.811268014125176</v>
      </c>
      <c r="D239" t="e">
        <f t="shared" si="9"/>
        <v>#N/A</v>
      </c>
      <c r="E239">
        <f t="shared" si="10"/>
        <v>1.811268014125176</v>
      </c>
    </row>
    <row r="240" spans="1:5" x14ac:dyDescent="0.25">
      <c r="A240" s="7">
        <f t="shared" si="11"/>
        <v>40057</v>
      </c>
      <c r="B240" s="12">
        <f>'DLX - CBO'!C249</f>
        <v>5.25</v>
      </c>
      <c r="C240">
        <f>'Plumbing - Quarterly u'!G241</f>
        <v>1.7806447346055514</v>
      </c>
      <c r="D240" t="e">
        <f t="shared" si="9"/>
        <v>#N/A</v>
      </c>
      <c r="E240">
        <f t="shared" si="10"/>
        <v>1.7806447346055514</v>
      </c>
    </row>
    <row r="241" spans="1:5" x14ac:dyDescent="0.25">
      <c r="A241" s="7">
        <f t="shared" si="11"/>
        <v>40148</v>
      </c>
      <c r="B241" s="12">
        <f>'DLX - CBO'!C250</f>
        <v>5.3</v>
      </c>
      <c r="C241">
        <f>'Plumbing - Quarterly u'!G242</f>
        <v>1.8602305648998314</v>
      </c>
      <c r="D241" t="e">
        <f t="shared" si="9"/>
        <v>#N/A</v>
      </c>
      <c r="E241">
        <f t="shared" si="10"/>
        <v>1.8602305648998314</v>
      </c>
    </row>
    <row r="242" spans="1:5" x14ac:dyDescent="0.25">
      <c r="A242" s="7">
        <f t="shared" si="11"/>
        <v>40238</v>
      </c>
      <c r="B242" s="12">
        <f>'DLX - CBO'!C251</f>
        <v>5.35</v>
      </c>
      <c r="C242">
        <f>'Plumbing - Quarterly u'!G243</f>
        <v>2.0538320614854779</v>
      </c>
      <c r="D242" t="e">
        <f t="shared" si="9"/>
        <v>#N/A</v>
      </c>
      <c r="E242">
        <f t="shared" si="10"/>
        <v>2.0538320614854779</v>
      </c>
    </row>
    <row r="243" spans="1:5" x14ac:dyDescent="0.25">
      <c r="A243" s="7">
        <f t="shared" si="11"/>
        <v>40330</v>
      </c>
      <c r="B243" s="12">
        <f>'DLX - CBO'!C252</f>
        <v>5.4</v>
      </c>
      <c r="C243">
        <f>'Plumbing - Quarterly u'!G244</f>
        <v>2.2255063400662358</v>
      </c>
      <c r="D243" t="e">
        <f t="shared" si="9"/>
        <v>#N/A</v>
      </c>
      <c r="E243">
        <f t="shared" si="10"/>
        <v>2.2255063400662358</v>
      </c>
    </row>
    <row r="244" spans="1:5" x14ac:dyDescent="0.25">
      <c r="A244" s="7">
        <f t="shared" si="11"/>
        <v>40422</v>
      </c>
      <c r="B244" s="12">
        <f>'DLX - CBO'!C253</f>
        <v>5.45</v>
      </c>
      <c r="C244">
        <f>'Plumbing - Quarterly u'!G245</f>
        <v>2.2103246199089881</v>
      </c>
      <c r="D244" t="e">
        <f t="shared" si="9"/>
        <v>#N/A</v>
      </c>
      <c r="E244">
        <f t="shared" si="10"/>
        <v>2.2103246199089881</v>
      </c>
    </row>
    <row r="245" spans="1:5" x14ac:dyDescent="0.25">
      <c r="A245" s="7">
        <f t="shared" si="11"/>
        <v>40513</v>
      </c>
      <c r="B245" s="12">
        <f>'DLX - CBO'!C254</f>
        <v>5.5</v>
      </c>
      <c r="C245">
        <f>'Plumbing - Quarterly u'!G246</f>
        <v>2.3009092644633129</v>
      </c>
      <c r="D245" t="e">
        <f t="shared" si="9"/>
        <v>#N/A</v>
      </c>
      <c r="E245">
        <f t="shared" si="10"/>
        <v>2.3009092644633129</v>
      </c>
    </row>
    <row r="246" spans="1:5" x14ac:dyDescent="0.25">
      <c r="A246" s="7">
        <f t="shared" si="11"/>
        <v>40603</v>
      </c>
      <c r="B246" s="12">
        <f>'DLX - CBO'!C255</f>
        <v>5.5</v>
      </c>
      <c r="C246">
        <f>'Plumbing - Quarterly u'!G247</f>
        <v>2.3110163076353771</v>
      </c>
      <c r="D246" t="e">
        <f t="shared" si="9"/>
        <v>#N/A</v>
      </c>
      <c r="E246">
        <f t="shared" si="10"/>
        <v>2.3110163076353771</v>
      </c>
    </row>
    <row r="247" spans="1:5" x14ac:dyDescent="0.25">
      <c r="A247" s="7">
        <f t="shared" si="11"/>
        <v>40695</v>
      </c>
      <c r="B247" s="12">
        <f>'DLX - CBO'!C256</f>
        <v>5.5</v>
      </c>
      <c r="C247">
        <f>'Plumbing - Quarterly u'!G248</f>
        <v>2.3702356723374298</v>
      </c>
      <c r="D247" t="e">
        <f t="shared" si="9"/>
        <v>#N/A</v>
      </c>
      <c r="E247">
        <f t="shared" si="10"/>
        <v>2.3702356723374298</v>
      </c>
    </row>
    <row r="248" spans="1:5" x14ac:dyDescent="0.25">
      <c r="A248" s="7">
        <f t="shared" si="11"/>
        <v>40787</v>
      </c>
      <c r="B248" s="12">
        <f>'DLX - CBO'!C257</f>
        <v>5.5</v>
      </c>
      <c r="C248">
        <f>'Plumbing - Quarterly u'!G249</f>
        <v>2.5390156160663322</v>
      </c>
      <c r="D248" t="e">
        <f t="shared" si="9"/>
        <v>#N/A</v>
      </c>
      <c r="E248">
        <f t="shared" si="10"/>
        <v>2.5390156160663322</v>
      </c>
    </row>
    <row r="249" spans="1:5" x14ac:dyDescent="0.25">
      <c r="A249" s="7">
        <f t="shared" si="11"/>
        <v>40878</v>
      </c>
      <c r="B249" s="12">
        <f>'DLX - CBO'!C258</f>
        <v>5.5</v>
      </c>
      <c r="C249">
        <f>'Plumbing - Quarterly u'!G250</f>
        <v>2.5815537641269835</v>
      </c>
      <c r="D249" t="e">
        <f t="shared" si="9"/>
        <v>#N/A</v>
      </c>
      <c r="E249">
        <f t="shared" si="10"/>
        <v>2.5815537641269835</v>
      </c>
    </row>
    <row r="250" spans="1:5" x14ac:dyDescent="0.25">
      <c r="A250" s="7">
        <f t="shared" si="11"/>
        <v>40969</v>
      </c>
      <c r="B250" s="12">
        <f>'DLX - CBO'!C259</f>
        <v>5.5</v>
      </c>
      <c r="C250">
        <f>'Plumbing - Quarterly u'!G251</f>
        <v>2.7089039899311627</v>
      </c>
      <c r="D250" t="e">
        <f t="shared" si="9"/>
        <v>#N/A</v>
      </c>
      <c r="E250">
        <f t="shared" si="10"/>
        <v>2.7089039899311627</v>
      </c>
    </row>
    <row r="251" spans="1:5" x14ac:dyDescent="0.25">
      <c r="A251" s="7">
        <f t="shared" si="11"/>
        <v>41061</v>
      </c>
      <c r="B251" s="12">
        <f>'DLX - CBO'!C260</f>
        <v>5.5</v>
      </c>
      <c r="C251">
        <f>'Plumbing - Quarterly u'!G252</f>
        <v>2.7230517184687497</v>
      </c>
      <c r="D251" t="e">
        <f t="shared" si="9"/>
        <v>#N/A</v>
      </c>
      <c r="E251">
        <f t="shared" si="10"/>
        <v>2.7230517184687497</v>
      </c>
    </row>
    <row r="252" spans="1:5" x14ac:dyDescent="0.25">
      <c r="A252" s="7">
        <f t="shared" si="11"/>
        <v>41153</v>
      </c>
      <c r="B252" s="12">
        <f>'DLX - CBO'!C261</f>
        <v>5.5</v>
      </c>
      <c r="C252" t="e">
        <f>'Plumbing - Quarterly u'!G253</f>
        <v>#N/A</v>
      </c>
      <c r="D252" t="e">
        <f t="shared" si="9"/>
        <v>#N/A</v>
      </c>
      <c r="E252" t="e">
        <f t="shared" si="10"/>
        <v>#N/A</v>
      </c>
    </row>
    <row r="253" spans="1:5" x14ac:dyDescent="0.25">
      <c r="A253" s="7">
        <f t="shared" si="11"/>
        <v>41244</v>
      </c>
      <c r="B253" s="12">
        <f>'DLX - CBO'!C262</f>
        <v>5.5</v>
      </c>
      <c r="C253" t="e">
        <f>'Plumbing - Quarterly u'!G254</f>
        <v>#N/A</v>
      </c>
      <c r="D253" t="e">
        <f t="shared" si="9"/>
        <v>#N/A</v>
      </c>
      <c r="E253" t="e">
        <f t="shared" si="10"/>
        <v>#N/A</v>
      </c>
    </row>
    <row r="254" spans="1:5" x14ac:dyDescent="0.25">
      <c r="A254" s="7">
        <f t="shared" si="11"/>
        <v>41334</v>
      </c>
      <c r="B254" s="12">
        <f>'DLX - CBO'!C263</f>
        <v>5.5</v>
      </c>
      <c r="C254" t="e">
        <f>'Plumbing - Quarterly u'!G255</f>
        <v>#N/A</v>
      </c>
      <c r="D254" t="e">
        <f t="shared" si="9"/>
        <v>#N/A</v>
      </c>
      <c r="E254" t="e">
        <f t="shared" si="10"/>
        <v>#N/A</v>
      </c>
    </row>
    <row r="255" spans="1:5" x14ac:dyDescent="0.25">
      <c r="A255" s="7">
        <f t="shared" si="11"/>
        <v>41426</v>
      </c>
      <c r="B255" s="12">
        <f>'DLX - CBO'!C264</f>
        <v>5.5</v>
      </c>
      <c r="C255" t="e">
        <f>'Plumbing - Quarterly u'!G256</f>
        <v>#N/A</v>
      </c>
      <c r="D255" t="e">
        <f t="shared" si="9"/>
        <v>#N/A</v>
      </c>
      <c r="E255" t="e">
        <f t="shared" si="10"/>
        <v>#N/A</v>
      </c>
    </row>
    <row r="256" spans="1:5" x14ac:dyDescent="0.25">
      <c r="A256" s="7">
        <f t="shared" si="11"/>
        <v>41518</v>
      </c>
      <c r="B256" s="12">
        <f>'DLX - CBO'!C265</f>
        <v>5.5</v>
      </c>
      <c r="C256" t="e">
        <f>'Plumbing - Quarterly u'!G257</f>
        <v>#N/A</v>
      </c>
      <c r="D256" t="e">
        <f t="shared" si="9"/>
        <v>#N/A</v>
      </c>
      <c r="E256" t="e">
        <f t="shared" si="10"/>
        <v>#N/A</v>
      </c>
    </row>
    <row r="257" spans="1:5" x14ac:dyDescent="0.25">
      <c r="A257" s="7">
        <f t="shared" si="11"/>
        <v>41609</v>
      </c>
      <c r="B257" s="12">
        <f>'DLX - CBO'!C266</f>
        <v>5.5</v>
      </c>
      <c r="C257" t="e">
        <f>'Plumbing - Quarterly u'!G258</f>
        <v>#N/A</v>
      </c>
      <c r="D257" t="e">
        <f t="shared" si="9"/>
        <v>#N/A</v>
      </c>
      <c r="E257" t="e">
        <f t="shared" si="10"/>
        <v>#N/A</v>
      </c>
    </row>
    <row r="258" spans="1:5" x14ac:dyDescent="0.25">
      <c r="A258" s="7">
        <f t="shared" si="11"/>
        <v>41699</v>
      </c>
      <c r="B258" s="12">
        <f>'DLX - CBO'!C267</f>
        <v>5.5</v>
      </c>
      <c r="C258" t="e">
        <f>'Plumbing - Quarterly u'!G259</f>
        <v>#N/A</v>
      </c>
      <c r="D258" t="e">
        <f t="shared" si="9"/>
        <v>#N/A</v>
      </c>
      <c r="E258" t="e">
        <f t="shared" si="10"/>
        <v>#N/A</v>
      </c>
    </row>
    <row r="259" spans="1:5" x14ac:dyDescent="0.25">
      <c r="A259" s="7">
        <f t="shared" si="11"/>
        <v>41791</v>
      </c>
      <c r="B259" s="12">
        <f>'DLX - CBO'!C268</f>
        <v>5.5</v>
      </c>
      <c r="C259" t="e">
        <f>'Plumbing - Quarterly u'!G260</f>
        <v>#N/A</v>
      </c>
      <c r="D259" t="e">
        <f t="shared" ref="D259:D265" si="12">IF(YEAR(A259)&lt;2008,C259,NA())</f>
        <v>#N/A</v>
      </c>
      <c r="E259" t="e">
        <f t="shared" ref="E259:E265" si="13">IF(YEAR(A259)&gt;2007,C259,NA())</f>
        <v>#N/A</v>
      </c>
    </row>
    <row r="260" spans="1:5" x14ac:dyDescent="0.25">
      <c r="A260" s="7">
        <f t="shared" ref="A260:A265" si="14">DATE(YEAR(A259),MONTH(A259)+3,1)</f>
        <v>41883</v>
      </c>
      <c r="B260" s="12">
        <f>'DLX - CBO'!C269</f>
        <v>5.5</v>
      </c>
      <c r="C260" t="e">
        <f>'Plumbing - Quarterly u'!G261</f>
        <v>#N/A</v>
      </c>
      <c r="D260" t="e">
        <f t="shared" si="12"/>
        <v>#N/A</v>
      </c>
      <c r="E260" t="e">
        <f t="shared" si="13"/>
        <v>#N/A</v>
      </c>
    </row>
    <row r="261" spans="1:5" x14ac:dyDescent="0.25">
      <c r="A261" s="7">
        <f t="shared" si="14"/>
        <v>41974</v>
      </c>
      <c r="B261" s="12">
        <f>'DLX - CBO'!C270</f>
        <v>5.5</v>
      </c>
      <c r="C261" t="e">
        <f>'Plumbing - Quarterly u'!G262</f>
        <v>#N/A</v>
      </c>
      <c r="D261" t="e">
        <f t="shared" si="12"/>
        <v>#N/A</v>
      </c>
      <c r="E261" t="e">
        <f t="shared" si="13"/>
        <v>#N/A</v>
      </c>
    </row>
    <row r="262" spans="1:5" x14ac:dyDescent="0.25">
      <c r="A262" s="7">
        <f t="shared" si="14"/>
        <v>42064</v>
      </c>
      <c r="B262" s="12">
        <f>'DLX - CBO'!C271</f>
        <v>5.5</v>
      </c>
      <c r="C262" t="e">
        <f>'Plumbing - Quarterly u'!G263</f>
        <v>#N/A</v>
      </c>
      <c r="D262" t="e">
        <f t="shared" si="12"/>
        <v>#N/A</v>
      </c>
      <c r="E262" t="e">
        <f t="shared" si="13"/>
        <v>#N/A</v>
      </c>
    </row>
    <row r="263" spans="1:5" x14ac:dyDescent="0.25">
      <c r="A263" s="7">
        <f t="shared" si="14"/>
        <v>42156</v>
      </c>
      <c r="B263" s="12">
        <f>'DLX - CBO'!C272</f>
        <v>5.5</v>
      </c>
      <c r="C263" t="e">
        <f>'Plumbing - Quarterly u'!G264</f>
        <v>#N/A</v>
      </c>
      <c r="D263" t="e">
        <f t="shared" si="12"/>
        <v>#N/A</v>
      </c>
      <c r="E263" t="e">
        <f t="shared" si="13"/>
        <v>#N/A</v>
      </c>
    </row>
    <row r="264" spans="1:5" x14ac:dyDescent="0.25">
      <c r="A264" s="7">
        <f t="shared" si="14"/>
        <v>42248</v>
      </c>
      <c r="B264" s="12">
        <f>'DLX - CBO'!C273</f>
        <v>5.5</v>
      </c>
      <c r="C264" t="e">
        <f>'Plumbing - Quarterly u'!G265</f>
        <v>#N/A</v>
      </c>
      <c r="D264" t="e">
        <f t="shared" si="12"/>
        <v>#N/A</v>
      </c>
      <c r="E264" t="e">
        <f t="shared" si="13"/>
        <v>#N/A</v>
      </c>
    </row>
    <row r="265" spans="1:5" x14ac:dyDescent="0.25">
      <c r="A265" s="7">
        <f t="shared" si="14"/>
        <v>42339</v>
      </c>
      <c r="B265" s="12">
        <f>'DLX - CBO'!C274</f>
        <v>5.5</v>
      </c>
      <c r="C265" t="e">
        <f>'Plumbing - Quarterly u'!G266</f>
        <v>#N/A</v>
      </c>
      <c r="D265" t="e">
        <f t="shared" si="12"/>
        <v>#N/A</v>
      </c>
      <c r="E265" t="e">
        <f t="shared" si="13"/>
        <v>#N/A</v>
      </c>
    </row>
    <row r="266" spans="1:5" x14ac:dyDescent="0.25">
      <c r="A266" s="7"/>
    </row>
    <row r="267" spans="1:5" x14ac:dyDescent="0.25">
      <c r="A267" s="7"/>
    </row>
    <row r="268" spans="1:5" x14ac:dyDescent="0.25">
      <c r="A268" s="7"/>
    </row>
    <row r="269" spans="1:5" x14ac:dyDescent="0.25">
      <c r="A269" s="7"/>
    </row>
    <row r="270" spans="1:5" x14ac:dyDescent="0.25">
      <c r="A270" s="7"/>
    </row>
    <row r="271" spans="1:5" x14ac:dyDescent="0.25">
      <c r="A271" s="7"/>
    </row>
    <row r="272" spans="1:5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  <row r="309" spans="1:1" x14ac:dyDescent="0.25">
      <c r="A309" s="7"/>
    </row>
    <row r="310" spans="1:1" x14ac:dyDescent="0.25">
      <c r="A310" s="7"/>
    </row>
    <row r="311" spans="1:1" x14ac:dyDescent="0.25">
      <c r="A311" s="7"/>
    </row>
    <row r="312" spans="1:1" x14ac:dyDescent="0.25">
      <c r="A312" s="7"/>
    </row>
    <row r="313" spans="1:1" x14ac:dyDescent="0.25">
      <c r="A313" s="7"/>
    </row>
    <row r="314" spans="1:1" x14ac:dyDescent="0.25">
      <c r="A314" s="7"/>
    </row>
    <row r="315" spans="1:1" x14ac:dyDescent="0.25">
      <c r="A315" s="7"/>
    </row>
    <row r="316" spans="1:1" x14ac:dyDescent="0.25">
      <c r="A316" s="7"/>
    </row>
    <row r="317" spans="1:1" x14ac:dyDescent="0.25">
      <c r="A317" s="7"/>
    </row>
    <row r="318" spans="1:1" x14ac:dyDescent="0.25">
      <c r="A318" s="7"/>
    </row>
    <row r="319" spans="1:1" x14ac:dyDescent="0.25">
      <c r="A319" s="7"/>
    </row>
    <row r="320" spans="1:1" x14ac:dyDescent="0.25">
      <c r="A320" s="7"/>
    </row>
    <row r="321" spans="1:1" x14ac:dyDescent="0.25">
      <c r="A321" s="7"/>
    </row>
    <row r="322" spans="1:1" x14ac:dyDescent="0.25">
      <c r="A322" s="7"/>
    </row>
    <row r="323" spans="1:1" x14ac:dyDescent="0.25">
      <c r="A323" s="7"/>
    </row>
    <row r="324" spans="1:1" x14ac:dyDescent="0.25">
      <c r="A324" s="7"/>
    </row>
    <row r="325" spans="1:1" x14ac:dyDescent="0.25">
      <c r="A325" s="7"/>
    </row>
    <row r="326" spans="1:1" x14ac:dyDescent="0.25">
      <c r="A326" s="7"/>
    </row>
    <row r="327" spans="1:1" x14ac:dyDescent="0.25">
      <c r="A327" s="7"/>
    </row>
    <row r="328" spans="1:1" x14ac:dyDescent="0.25">
      <c r="A328" s="7"/>
    </row>
    <row r="329" spans="1:1" x14ac:dyDescent="0.25">
      <c r="A329" s="7"/>
    </row>
    <row r="330" spans="1:1" x14ac:dyDescent="0.25">
      <c r="A330" s="7"/>
    </row>
    <row r="331" spans="1:1" x14ac:dyDescent="0.25">
      <c r="A331" s="7"/>
    </row>
    <row r="332" spans="1:1" x14ac:dyDescent="0.25">
      <c r="A332" s="7"/>
    </row>
    <row r="333" spans="1:1" x14ac:dyDescent="0.25">
      <c r="A333" s="7"/>
    </row>
    <row r="334" spans="1:1" x14ac:dyDescent="0.25">
      <c r="A334" s="7"/>
    </row>
    <row r="335" spans="1:1" x14ac:dyDescent="0.25">
      <c r="A335" s="7"/>
    </row>
    <row r="336" spans="1:1" x14ac:dyDescent="0.25">
      <c r="A336" s="7"/>
    </row>
    <row r="337" spans="1:1" x14ac:dyDescent="0.25">
      <c r="A337" s="7"/>
    </row>
    <row r="338" spans="1:1" x14ac:dyDescent="0.25">
      <c r="A338" s="7"/>
    </row>
    <row r="339" spans="1:1" x14ac:dyDescent="0.25">
      <c r="A339" s="7"/>
    </row>
    <row r="340" spans="1:1" x14ac:dyDescent="0.25">
      <c r="A340" s="7"/>
    </row>
    <row r="341" spans="1:1" x14ac:dyDescent="0.25">
      <c r="A341" s="7"/>
    </row>
    <row r="342" spans="1:1" x14ac:dyDescent="0.25">
      <c r="A342" s="7"/>
    </row>
    <row r="343" spans="1:1" x14ac:dyDescent="0.25">
      <c r="A343" s="7"/>
    </row>
    <row r="344" spans="1:1" x14ac:dyDescent="0.25">
      <c r="A344" s="7"/>
    </row>
    <row r="345" spans="1:1" x14ac:dyDescent="0.25">
      <c r="A345" s="7"/>
    </row>
    <row r="346" spans="1:1" x14ac:dyDescent="0.25">
      <c r="A346" s="7"/>
    </row>
    <row r="347" spans="1:1" x14ac:dyDescent="0.25">
      <c r="A347" s="7"/>
    </row>
    <row r="348" spans="1:1" x14ac:dyDescent="0.25">
      <c r="A348" s="7"/>
    </row>
    <row r="349" spans="1:1" x14ac:dyDescent="0.25">
      <c r="A349" s="7"/>
    </row>
    <row r="350" spans="1:1" x14ac:dyDescent="0.25">
      <c r="A350" s="7"/>
    </row>
    <row r="351" spans="1:1" x14ac:dyDescent="0.25">
      <c r="A351" s="7"/>
    </row>
    <row r="352" spans="1:1" x14ac:dyDescent="0.25">
      <c r="A352" s="7"/>
    </row>
    <row r="353" spans="1:1" x14ac:dyDescent="0.25">
      <c r="A353" s="7"/>
    </row>
    <row r="354" spans="1:1" x14ac:dyDescent="0.25">
      <c r="A354" s="7"/>
    </row>
    <row r="355" spans="1:1" x14ac:dyDescent="0.25">
      <c r="A355" s="7"/>
    </row>
    <row r="356" spans="1:1" x14ac:dyDescent="0.25">
      <c r="A356" s="7"/>
    </row>
    <row r="357" spans="1:1" x14ac:dyDescent="0.25">
      <c r="A357" s="7"/>
    </row>
    <row r="358" spans="1:1" x14ac:dyDescent="0.25">
      <c r="A358" s="7"/>
    </row>
    <row r="359" spans="1:1" x14ac:dyDescent="0.25">
      <c r="A359" s="7"/>
    </row>
    <row r="360" spans="1:1" x14ac:dyDescent="0.25">
      <c r="A360" s="7"/>
    </row>
    <row r="361" spans="1:1" x14ac:dyDescent="0.25">
      <c r="A361" s="7"/>
    </row>
    <row r="362" spans="1:1" x14ac:dyDescent="0.25">
      <c r="A362" s="7"/>
    </row>
    <row r="363" spans="1:1" x14ac:dyDescent="0.25">
      <c r="A363" s="7"/>
    </row>
    <row r="364" spans="1:1" x14ac:dyDescent="0.25">
      <c r="A364" s="7"/>
    </row>
    <row r="365" spans="1:1" x14ac:dyDescent="0.25">
      <c r="A365" s="7"/>
    </row>
    <row r="366" spans="1:1" x14ac:dyDescent="0.25">
      <c r="A366" s="7"/>
    </row>
    <row r="367" spans="1:1" x14ac:dyDescent="0.25">
      <c r="A367" s="7"/>
    </row>
    <row r="368" spans="1:1" x14ac:dyDescent="0.25">
      <c r="A368" s="7"/>
    </row>
    <row r="369" spans="1:1" x14ac:dyDescent="0.25">
      <c r="A369" s="7"/>
    </row>
    <row r="370" spans="1:1" x14ac:dyDescent="0.25">
      <c r="A370" s="7"/>
    </row>
    <row r="371" spans="1:1" x14ac:dyDescent="0.25">
      <c r="A371" s="7"/>
    </row>
    <row r="372" spans="1:1" x14ac:dyDescent="0.25">
      <c r="A372" s="7"/>
    </row>
    <row r="373" spans="1:1" x14ac:dyDescent="0.25">
      <c r="A373" s="7"/>
    </row>
    <row r="374" spans="1:1" x14ac:dyDescent="0.25">
      <c r="A374" s="7"/>
    </row>
    <row r="375" spans="1:1" x14ac:dyDescent="0.25">
      <c r="A375" s="7"/>
    </row>
    <row r="376" spans="1:1" x14ac:dyDescent="0.25">
      <c r="A376" s="7"/>
    </row>
    <row r="377" spans="1:1" x14ac:dyDescent="0.25">
      <c r="A377" s="7"/>
    </row>
    <row r="378" spans="1:1" x14ac:dyDescent="0.25">
      <c r="A378" s="7"/>
    </row>
    <row r="379" spans="1:1" x14ac:dyDescent="0.25">
      <c r="A379" s="7"/>
    </row>
    <row r="380" spans="1:1" x14ac:dyDescent="0.25">
      <c r="A380" s="7"/>
    </row>
    <row r="381" spans="1:1" x14ac:dyDescent="0.25">
      <c r="A381" s="7"/>
    </row>
    <row r="382" spans="1:1" x14ac:dyDescent="0.25">
      <c r="A382" s="7"/>
    </row>
    <row r="383" spans="1:1" x14ac:dyDescent="0.25">
      <c r="A383" s="7"/>
    </row>
    <row r="384" spans="1:1" x14ac:dyDescent="0.25">
      <c r="A384" s="7"/>
    </row>
    <row r="385" spans="1:1" x14ac:dyDescent="0.25">
      <c r="A385" s="7"/>
    </row>
    <row r="386" spans="1:1" x14ac:dyDescent="0.25">
      <c r="A386" s="7"/>
    </row>
    <row r="387" spans="1:1" x14ac:dyDescent="0.25">
      <c r="A387" s="7"/>
    </row>
    <row r="388" spans="1:1" x14ac:dyDescent="0.25">
      <c r="A388" s="7"/>
    </row>
    <row r="389" spans="1:1" x14ac:dyDescent="0.25">
      <c r="A389" s="7"/>
    </row>
    <row r="390" spans="1:1" x14ac:dyDescent="0.25">
      <c r="A390" s="7"/>
    </row>
    <row r="391" spans="1:1" x14ac:dyDescent="0.25">
      <c r="A391" s="7"/>
    </row>
    <row r="392" spans="1:1" x14ac:dyDescent="0.25">
      <c r="A392" s="7"/>
    </row>
    <row r="393" spans="1:1" x14ac:dyDescent="0.25">
      <c r="A393" s="7"/>
    </row>
    <row r="394" spans="1:1" x14ac:dyDescent="0.25">
      <c r="A394" s="7"/>
    </row>
    <row r="395" spans="1:1" x14ac:dyDescent="0.25">
      <c r="A395" s="7"/>
    </row>
    <row r="396" spans="1:1" x14ac:dyDescent="0.25">
      <c r="A396" s="7"/>
    </row>
    <row r="397" spans="1:1" x14ac:dyDescent="0.25">
      <c r="A397" s="7"/>
    </row>
    <row r="398" spans="1:1" x14ac:dyDescent="0.25">
      <c r="A398" s="7"/>
    </row>
    <row r="399" spans="1:1" x14ac:dyDescent="0.25">
      <c r="A399" s="7"/>
    </row>
    <row r="400" spans="1:1" x14ac:dyDescent="0.25">
      <c r="A400" s="7"/>
    </row>
    <row r="401" spans="1:1" x14ac:dyDescent="0.25">
      <c r="A401" s="7"/>
    </row>
    <row r="402" spans="1:1" x14ac:dyDescent="0.25">
      <c r="A402" s="7"/>
    </row>
    <row r="403" spans="1:1" x14ac:dyDescent="0.25">
      <c r="A403" s="7"/>
    </row>
    <row r="404" spans="1:1" x14ac:dyDescent="0.25">
      <c r="A404" s="7"/>
    </row>
    <row r="405" spans="1:1" x14ac:dyDescent="0.25">
      <c r="A405" s="7"/>
    </row>
    <row r="406" spans="1:1" x14ac:dyDescent="0.25">
      <c r="A406" s="7"/>
    </row>
    <row r="407" spans="1:1" x14ac:dyDescent="0.25">
      <c r="A407" s="7"/>
    </row>
    <row r="408" spans="1:1" x14ac:dyDescent="0.25">
      <c r="A408" s="7"/>
    </row>
    <row r="409" spans="1:1" x14ac:dyDescent="0.25">
      <c r="A409" s="7"/>
    </row>
    <row r="410" spans="1:1" x14ac:dyDescent="0.25">
      <c r="A410" s="7"/>
    </row>
    <row r="411" spans="1:1" x14ac:dyDescent="0.25">
      <c r="A411" s="7"/>
    </row>
    <row r="412" spans="1:1" x14ac:dyDescent="0.25">
      <c r="A412" s="7"/>
    </row>
    <row r="413" spans="1:1" x14ac:dyDescent="0.25">
      <c r="A413" s="7"/>
    </row>
    <row r="414" spans="1:1" x14ac:dyDescent="0.25">
      <c r="A414" s="7"/>
    </row>
    <row r="415" spans="1:1" x14ac:dyDescent="0.25">
      <c r="A415" s="7"/>
    </row>
    <row r="416" spans="1:1" x14ac:dyDescent="0.25">
      <c r="A416" s="7"/>
    </row>
    <row r="417" spans="1:1" x14ac:dyDescent="0.25">
      <c r="A417" s="7"/>
    </row>
    <row r="418" spans="1:1" x14ac:dyDescent="0.25">
      <c r="A418" s="7"/>
    </row>
    <row r="419" spans="1:1" x14ac:dyDescent="0.25">
      <c r="A419" s="7"/>
    </row>
    <row r="420" spans="1:1" x14ac:dyDescent="0.25">
      <c r="A420" s="7"/>
    </row>
    <row r="421" spans="1:1" x14ac:dyDescent="0.25">
      <c r="A421" s="7"/>
    </row>
    <row r="422" spans="1:1" x14ac:dyDescent="0.25">
      <c r="A422" s="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6" tint="-0.249977111117893"/>
  </sheetPr>
  <dimension ref="A1:Q43"/>
  <sheetViews>
    <sheetView workbookViewId="0">
      <pane xSplit="3" ySplit="1" topLeftCell="I2" activePane="bottomRight" state="frozen"/>
      <selection pane="topRight" activeCell="D1" sqref="D1"/>
      <selection pane="bottomLeft" activeCell="A2" sqref="A2"/>
      <selection pane="bottomRight" activeCell="S2" sqref="S2"/>
    </sheetView>
  </sheetViews>
  <sheetFormatPr defaultRowHeight="15" x14ac:dyDescent="0.25"/>
  <cols>
    <col min="1" max="1" width="6.5703125" customWidth="1"/>
    <col min="2" max="2" width="38.42578125" customWidth="1"/>
  </cols>
  <sheetData>
    <row r="1" spans="1:17" x14ac:dyDescent="0.25">
      <c r="A1" s="1" t="s">
        <v>16</v>
      </c>
      <c r="B1" t="s">
        <v>13</v>
      </c>
      <c r="C1" t="s">
        <v>14</v>
      </c>
      <c r="D1" t="s">
        <v>38</v>
      </c>
      <c r="E1" t="s">
        <v>37</v>
      </c>
      <c r="F1" t="s">
        <v>35</v>
      </c>
      <c r="G1" t="s">
        <v>36</v>
      </c>
      <c r="H1" t="s">
        <v>39</v>
      </c>
      <c r="I1" t="s">
        <v>40</v>
      </c>
      <c r="J1" t="s">
        <v>41</v>
      </c>
      <c r="K1" t="s">
        <v>42</v>
      </c>
      <c r="L1" t="s">
        <v>57</v>
      </c>
      <c r="M1" t="s">
        <v>389</v>
      </c>
      <c r="N1" t="s">
        <v>398</v>
      </c>
      <c r="O1" t="s">
        <v>399</v>
      </c>
      <c r="P1" t="s">
        <v>400</v>
      </c>
      <c r="Q1" t="s">
        <v>401</v>
      </c>
    </row>
    <row r="2" spans="1:17" x14ac:dyDescent="0.25">
      <c r="A2" s="1">
        <v>1</v>
      </c>
      <c r="B2" t="s">
        <v>10</v>
      </c>
      <c r="C2">
        <v>0</v>
      </c>
      <c r="D2" t="s">
        <v>17</v>
      </c>
      <c r="F2" t="str">
        <f>"LJJ"&amp;D2&amp;"LA@USECON"</f>
        <v>LJJTLA@USECON</v>
      </c>
      <c r="G2" t="str">
        <f>"LJH"&amp;D2&amp;"LA@USECON"</f>
        <v>LJHTLA@USECON</v>
      </c>
      <c r="H2" t="str">
        <f>"LJJ"&amp;D2&amp;"PA@USECON"</f>
        <v>LJJTPA@USECON</v>
      </c>
      <c r="I2" t="s">
        <v>317</v>
      </c>
      <c r="J2" t="str">
        <f>"UA5@EMPL"</f>
        <v>UA5@EMPL</v>
      </c>
      <c r="K2" t="str">
        <f>"RA16@EMPL"</f>
        <v>RA16@EMPL</v>
      </c>
      <c r="L2" t="str">
        <f>"EA16@EMPL"</f>
        <v>EA16@EMPL</v>
      </c>
      <c r="M2" t="str">
        <f>"LJQ"&amp;D2&amp;"PA@USECON"</f>
        <v>LJQTPA@USECON</v>
      </c>
      <c r="N2" t="str">
        <f>"LJQ"&amp;D2&amp;"LA@USECON"</f>
        <v>LJQTLA@USECON</v>
      </c>
      <c r="O2" t="str">
        <f>"LJS"&amp;D2&amp;"PA@USECON"</f>
        <v>LJSTPA@USECON</v>
      </c>
      <c r="P2" t="str">
        <f>"LJS"&amp;D2&amp;"LA@USECON"</f>
        <v>LJSTLA@USECON</v>
      </c>
      <c r="Q2" t="str">
        <f>"LJH"&amp;D2&amp;"PA@USECON"</f>
        <v>LJHTPA@USECON</v>
      </c>
    </row>
    <row r="3" spans="1:17" x14ac:dyDescent="0.25">
      <c r="A3" s="1">
        <f>A2+1</f>
        <v>2</v>
      </c>
      <c r="B3" t="s">
        <v>11</v>
      </c>
      <c r="C3">
        <v>1</v>
      </c>
      <c r="D3" t="s">
        <v>18</v>
      </c>
      <c r="E3" t="s">
        <v>48</v>
      </c>
      <c r="F3" t="str">
        <f t="shared" ref="F3:F16" si="0">"LJJ"&amp;D3&amp;"LA@USECON"</f>
        <v>LJJTPLA@USECON</v>
      </c>
      <c r="G3" t="str">
        <f t="shared" ref="G3:G16" si="1">"LJH"&amp;D3&amp;"LA@USECON"</f>
        <v>LJHTPLA@USECON</v>
      </c>
      <c r="H3" t="str">
        <f t="shared" ref="H3:H16" si="2">"LJJ"&amp;D3&amp;"PA@USECON"</f>
        <v>LJJTPPA@USECON</v>
      </c>
      <c r="I3" t="str">
        <f>"UN"&amp;E3&amp;"P16@EMPL"</f>
        <v>UNXP16@EMPL</v>
      </c>
      <c r="J3" t="str">
        <f>"UN"&amp;E3&amp;"516@EMPL"</f>
        <v>UNX516@EMPL</v>
      </c>
      <c r="K3" t="str">
        <f>"RN"&amp;E3&amp;"P16@EMPL"</f>
        <v>RNXP16@EMPL</v>
      </c>
      <c r="L3" t="s">
        <v>58</v>
      </c>
      <c r="M3" t="str">
        <f t="shared" ref="M3:M16" si="3">"LJQ"&amp;D3&amp;"PA@USECON"</f>
        <v>LJQTPPA@USECON</v>
      </c>
      <c r="N3" t="str">
        <f t="shared" ref="N3:N16" si="4">"LJQ"&amp;D3&amp;"LA@USECON"</f>
        <v>LJQTPLA@USECON</v>
      </c>
      <c r="O3" t="str">
        <f t="shared" ref="O3:O16" si="5">"LJS"&amp;D3&amp;"PA@USECON"</f>
        <v>LJSTPPA@USECON</v>
      </c>
      <c r="P3" t="str">
        <f t="shared" ref="P3:P16" si="6">"LJS"&amp;D3&amp;"LA@USECON"</f>
        <v>LJSTPLA@USECON</v>
      </c>
      <c r="Q3" t="str">
        <f t="shared" ref="Q3:Q16" si="7">"LJH"&amp;D3&amp;"PA@USECON"</f>
        <v>LJHTPPA@USECON</v>
      </c>
    </row>
    <row r="4" spans="1:17" x14ac:dyDescent="0.25">
      <c r="A4" s="1">
        <f t="shared" ref="A4:A6" si="8">A3+1</f>
        <v>3</v>
      </c>
      <c r="B4" t="s">
        <v>1</v>
      </c>
      <c r="C4">
        <v>2</v>
      </c>
      <c r="D4" t="s">
        <v>19</v>
      </c>
      <c r="E4" t="s">
        <v>43</v>
      </c>
      <c r="F4" t="str">
        <f t="shared" si="0"/>
        <v>LJJCNLA@USECON</v>
      </c>
      <c r="G4" t="str">
        <f t="shared" si="1"/>
        <v>LJHCNLA@USECON</v>
      </c>
      <c r="H4" t="str">
        <f t="shared" si="2"/>
        <v>LJJCNPA@USECON</v>
      </c>
      <c r="I4" t="str">
        <f t="shared" ref="I4:I16" si="9">"UN"&amp;E4&amp;"P16@EMPL"</f>
        <v>UNCP16@EMPL</v>
      </c>
      <c r="J4" t="str">
        <f>"UN"&amp;E4&amp;"516@EMPL"</f>
        <v>UNC516@EMPL</v>
      </c>
      <c r="K4" t="str">
        <f t="shared" ref="K4:K16" si="10">"RN"&amp;E4&amp;"P16@EMPL"</f>
        <v>RNCP16@EMPL</v>
      </c>
      <c r="L4" t="str">
        <f>"EN"&amp;E4&amp;"16@EMPL"</f>
        <v>ENC16@EMPL</v>
      </c>
      <c r="M4" t="str">
        <f t="shared" si="3"/>
        <v>LJQCNPA@USECON</v>
      </c>
      <c r="N4" t="str">
        <f t="shared" si="4"/>
        <v>LJQCNLA@USECON</v>
      </c>
      <c r="O4" t="str">
        <f t="shared" si="5"/>
        <v>LJSCNPA@USECON</v>
      </c>
      <c r="P4" t="str">
        <f t="shared" si="6"/>
        <v>LJSCNLA@USECON</v>
      </c>
      <c r="Q4" t="str">
        <f t="shared" si="7"/>
        <v>LJHCNPA@USECON</v>
      </c>
    </row>
    <row r="5" spans="1:17" x14ac:dyDescent="0.25">
      <c r="A5" s="1">
        <f t="shared" si="8"/>
        <v>4</v>
      </c>
      <c r="B5" t="s">
        <v>2</v>
      </c>
      <c r="C5">
        <v>2</v>
      </c>
      <c r="D5" t="s">
        <v>20</v>
      </c>
      <c r="E5" t="s">
        <v>49</v>
      </c>
      <c r="F5" t="str">
        <f t="shared" si="0"/>
        <v>LJJMNLA@USECON</v>
      </c>
      <c r="G5" t="str">
        <f t="shared" si="1"/>
        <v>LJHMNLA@USECON</v>
      </c>
      <c r="H5" t="str">
        <f t="shared" si="2"/>
        <v>LJJMNPA@USECON</v>
      </c>
      <c r="I5" t="str">
        <f t="shared" si="9"/>
        <v>UNMFGP16@EMPL</v>
      </c>
      <c r="J5" t="str">
        <f>"UN"&amp;LEFT(E5,1)&amp;"516@EMPL"</f>
        <v>UNM516@EMPL</v>
      </c>
      <c r="K5" t="str">
        <f t="shared" si="10"/>
        <v>RNMFGP16@EMPL</v>
      </c>
      <c r="L5" t="str">
        <f t="shared" ref="L5:L16" si="11">"EN"&amp;E5&amp;"16@EMPL"</f>
        <v>ENMFG16@EMPL</v>
      </c>
      <c r="M5" t="str">
        <f t="shared" si="3"/>
        <v>LJQMNPA@USECON</v>
      </c>
      <c r="N5" t="str">
        <f t="shared" si="4"/>
        <v>LJQMNLA@USECON</v>
      </c>
      <c r="O5" t="str">
        <f t="shared" si="5"/>
        <v>LJSMNPA@USECON</v>
      </c>
      <c r="P5" t="str">
        <f t="shared" si="6"/>
        <v>LJSMNLA@USECON</v>
      </c>
      <c r="Q5" t="str">
        <f t="shared" si="7"/>
        <v>LJHMNPA@USECON</v>
      </c>
    </row>
    <row r="6" spans="1:17" x14ac:dyDescent="0.25">
      <c r="A6" s="1">
        <f t="shared" si="8"/>
        <v>5</v>
      </c>
      <c r="B6" t="s">
        <v>12</v>
      </c>
      <c r="C6">
        <v>2</v>
      </c>
      <c r="D6" t="s">
        <v>21</v>
      </c>
      <c r="E6" t="s">
        <v>62</v>
      </c>
      <c r="F6" t="str">
        <f t="shared" si="0"/>
        <v>LJJTRLA@USECON</v>
      </c>
      <c r="G6" t="str">
        <f t="shared" si="1"/>
        <v>LJHTRLA@USECON</v>
      </c>
      <c r="H6" t="str">
        <f t="shared" si="2"/>
        <v>LJJTRPA@USECON</v>
      </c>
      <c r="I6" t="str">
        <f t="shared" si="9"/>
        <v>UNBartP16@EMPL</v>
      </c>
      <c r="J6" t="str">
        <f t="shared" ref="J6:J16" si="12">"UN"&amp;E6&amp;"516@EMPL"</f>
        <v>UNBart516@EMPL</v>
      </c>
      <c r="K6" t="str">
        <f t="shared" si="10"/>
        <v>RNBartP16@EMPL</v>
      </c>
      <c r="L6" t="str">
        <f t="shared" si="11"/>
        <v>ENBart16@EMPL</v>
      </c>
      <c r="M6" t="str">
        <f t="shared" si="3"/>
        <v>LJQTRPA@USECON</v>
      </c>
      <c r="N6" t="str">
        <f t="shared" si="4"/>
        <v>LJQTRLA@USECON</v>
      </c>
      <c r="O6" t="str">
        <f t="shared" si="5"/>
        <v>LJSTRPA@USECON</v>
      </c>
      <c r="P6" t="str">
        <f t="shared" si="6"/>
        <v>LJSTRLA@USECON</v>
      </c>
      <c r="Q6" t="str">
        <f t="shared" si="7"/>
        <v>LJHTRPA@USECON</v>
      </c>
    </row>
    <row r="7" spans="1:17" x14ac:dyDescent="0.25">
      <c r="A7" s="1">
        <f>A6+1</f>
        <v>6</v>
      </c>
      <c r="B7" t="s">
        <v>45</v>
      </c>
      <c r="C7">
        <v>3</v>
      </c>
      <c r="D7" t="s">
        <v>62</v>
      </c>
      <c r="E7" t="s">
        <v>44</v>
      </c>
      <c r="F7" t="str">
        <f t="shared" si="0"/>
        <v>LJJBartLA@USECON</v>
      </c>
      <c r="G7" t="str">
        <f t="shared" si="1"/>
        <v>LJHBartLA@USECON</v>
      </c>
      <c r="H7" t="str">
        <f t="shared" si="2"/>
        <v>LJJBartPA@USECON</v>
      </c>
      <c r="I7" t="str">
        <f t="shared" si="9"/>
        <v>UNKP16@EMPL</v>
      </c>
      <c r="J7" t="str">
        <f t="shared" si="12"/>
        <v>UNK516@EMPL</v>
      </c>
      <c r="K7" t="str">
        <f t="shared" si="10"/>
        <v>RNKP16@EMPL</v>
      </c>
      <c r="L7" t="str">
        <f t="shared" si="11"/>
        <v>ENK16@EMPL</v>
      </c>
      <c r="M7" t="str">
        <f t="shared" si="3"/>
        <v>LJQBartPA@USECON</v>
      </c>
      <c r="N7" t="str">
        <f t="shared" si="4"/>
        <v>LJQBartLA@USECON</v>
      </c>
      <c r="O7" t="str">
        <f t="shared" si="5"/>
        <v>LJSBartPA@USECON</v>
      </c>
      <c r="P7" t="str">
        <f t="shared" si="6"/>
        <v>LJSBartLA@USECON</v>
      </c>
      <c r="Q7" t="str">
        <f t="shared" si="7"/>
        <v>LJHBartPA@USECON</v>
      </c>
    </row>
    <row r="8" spans="1:17" x14ac:dyDescent="0.25">
      <c r="A8" s="1">
        <f t="shared" ref="A8:A16" si="13">A7+1</f>
        <v>7</v>
      </c>
      <c r="B8" t="s">
        <v>3</v>
      </c>
      <c r="C8">
        <v>4</v>
      </c>
      <c r="D8" t="s">
        <v>22</v>
      </c>
      <c r="E8" t="s">
        <v>22</v>
      </c>
      <c r="F8" t="str">
        <f t="shared" si="0"/>
        <v>LJJRTLA@USECON</v>
      </c>
      <c r="G8" t="str">
        <f t="shared" si="1"/>
        <v>LJHRTLA@USECON</v>
      </c>
      <c r="H8" t="str">
        <f t="shared" si="2"/>
        <v>LJJRTPA@USECON</v>
      </c>
      <c r="I8" t="s">
        <v>342</v>
      </c>
      <c r="J8" t="str">
        <f t="shared" si="12"/>
        <v>UNRT516@EMPL</v>
      </c>
      <c r="K8" t="str">
        <f t="shared" si="10"/>
        <v>RNRTP16@EMPL</v>
      </c>
      <c r="L8" t="str">
        <f t="shared" si="11"/>
        <v>ENRT16@EMPL</v>
      </c>
      <c r="M8" t="str">
        <f t="shared" si="3"/>
        <v>LJQRTPA@USECON</v>
      </c>
      <c r="N8" t="str">
        <f t="shared" si="4"/>
        <v>LJQRTLA@USECON</v>
      </c>
      <c r="O8" t="str">
        <f t="shared" si="5"/>
        <v>LJSRTPA@USECON</v>
      </c>
      <c r="P8" t="str">
        <f t="shared" si="6"/>
        <v>LJSRTLA@USECON</v>
      </c>
      <c r="Q8" t="str">
        <f t="shared" si="7"/>
        <v>LJHRTPA@USECON</v>
      </c>
    </row>
    <row r="9" spans="1:17" x14ac:dyDescent="0.25">
      <c r="A9" s="1">
        <f t="shared" si="13"/>
        <v>8</v>
      </c>
      <c r="B9" t="s">
        <v>46</v>
      </c>
      <c r="C9">
        <v>3</v>
      </c>
      <c r="D9" t="s">
        <v>62</v>
      </c>
      <c r="E9" t="s">
        <v>50</v>
      </c>
      <c r="F9" t="str">
        <f t="shared" si="0"/>
        <v>LJJBartLA@USECON</v>
      </c>
      <c r="G9" t="str">
        <f t="shared" si="1"/>
        <v>LJHBartLA@USECON</v>
      </c>
      <c r="H9" t="str">
        <f t="shared" si="2"/>
        <v>LJJBartPA@USECON</v>
      </c>
      <c r="I9" t="str">
        <f t="shared" si="9"/>
        <v>UNTUP16@EMPL</v>
      </c>
      <c r="J9" t="str">
        <f>"UN"&amp;LEFT(E9,1)&amp;"516@EMPL"</f>
        <v>UNT516@EMPL</v>
      </c>
      <c r="K9" t="str">
        <f t="shared" si="10"/>
        <v>RNTUP16@EMPL</v>
      </c>
      <c r="L9" t="str">
        <f t="shared" si="11"/>
        <v>ENTU16@EMPL</v>
      </c>
      <c r="M9" t="str">
        <f t="shared" si="3"/>
        <v>LJQBartPA@USECON</v>
      </c>
      <c r="N9" t="str">
        <f t="shared" si="4"/>
        <v>LJQBartLA@USECON</v>
      </c>
      <c r="O9" t="str">
        <f t="shared" si="5"/>
        <v>LJSBartPA@USECON</v>
      </c>
      <c r="P9" t="str">
        <f t="shared" si="6"/>
        <v>LJSBartLA@USECON</v>
      </c>
      <c r="Q9" t="str">
        <f t="shared" si="7"/>
        <v>LJHBartPA@USECON</v>
      </c>
    </row>
    <row r="10" spans="1:17" x14ac:dyDescent="0.25">
      <c r="A10" s="1">
        <f t="shared" si="13"/>
        <v>9</v>
      </c>
      <c r="B10" t="s">
        <v>4</v>
      </c>
      <c r="C10">
        <v>2</v>
      </c>
      <c r="D10" t="s">
        <v>23</v>
      </c>
      <c r="E10" t="s">
        <v>23</v>
      </c>
      <c r="F10" t="str">
        <f t="shared" si="0"/>
        <v>LJJPBLA@USECON</v>
      </c>
      <c r="G10" t="str">
        <f t="shared" si="1"/>
        <v>LJHPBLA@USECON</v>
      </c>
      <c r="H10" t="str">
        <f t="shared" si="2"/>
        <v>LJJPBPA@USECON</v>
      </c>
      <c r="I10" t="str">
        <f t="shared" si="9"/>
        <v>UNPBP16@EMPL</v>
      </c>
      <c r="J10" t="str">
        <f>"UN"&amp;RIGHT(E10,1)&amp;"516@EMPL"</f>
        <v>UNB516@EMPL</v>
      </c>
      <c r="K10" t="str">
        <f t="shared" si="10"/>
        <v>RNPBP16@EMPL</v>
      </c>
      <c r="L10" t="str">
        <f t="shared" si="11"/>
        <v>ENPB16@EMPL</v>
      </c>
      <c r="M10" t="str">
        <f t="shared" si="3"/>
        <v>LJQPBPA@USECON</v>
      </c>
      <c r="N10" t="str">
        <f t="shared" si="4"/>
        <v>LJQPBLA@USECON</v>
      </c>
      <c r="O10" t="str">
        <f t="shared" si="5"/>
        <v>LJSPBPA@USECON</v>
      </c>
      <c r="P10" t="str">
        <f t="shared" si="6"/>
        <v>LJSPBLA@USECON</v>
      </c>
      <c r="Q10" t="str">
        <f t="shared" si="7"/>
        <v>LJHPBPA@USECON</v>
      </c>
    </row>
    <row r="11" spans="1:17" x14ac:dyDescent="0.25">
      <c r="A11" s="1">
        <f t="shared" si="13"/>
        <v>10</v>
      </c>
      <c r="B11" t="s">
        <v>5</v>
      </c>
      <c r="C11">
        <v>2</v>
      </c>
      <c r="D11" t="s">
        <v>24</v>
      </c>
      <c r="E11" t="s">
        <v>47</v>
      </c>
      <c r="F11" t="str">
        <f t="shared" si="0"/>
        <v>LJJEHLA@USECON</v>
      </c>
      <c r="G11" t="str">
        <f t="shared" si="1"/>
        <v>LJHEHLA@USECON</v>
      </c>
      <c r="H11" t="str">
        <f t="shared" si="2"/>
        <v>LJJEHPA@USECON</v>
      </c>
      <c r="I11" t="str">
        <f t="shared" si="9"/>
        <v>UNEP16@EMPL</v>
      </c>
      <c r="J11" t="str">
        <f t="shared" si="12"/>
        <v>UNE516@EMPL</v>
      </c>
      <c r="K11" t="str">
        <f t="shared" si="10"/>
        <v>RNEP16@EMPL</v>
      </c>
      <c r="L11" t="str">
        <f t="shared" si="11"/>
        <v>ENE16@EMPL</v>
      </c>
      <c r="M11" t="str">
        <f t="shared" si="3"/>
        <v>LJQEHPA@USECON</v>
      </c>
      <c r="N11" t="str">
        <f t="shared" si="4"/>
        <v>LJQEHLA@USECON</v>
      </c>
      <c r="O11" t="str">
        <f t="shared" si="5"/>
        <v>LJSEHPA@USECON</v>
      </c>
      <c r="P11" t="str">
        <f t="shared" si="6"/>
        <v>LJSEHLA@USECON</v>
      </c>
      <c r="Q11" t="str">
        <f t="shared" si="7"/>
        <v>LJHEHPA@USECON</v>
      </c>
    </row>
    <row r="12" spans="1:17" x14ac:dyDescent="0.25">
      <c r="A12" s="1">
        <f t="shared" si="13"/>
        <v>11</v>
      </c>
      <c r="B12" t="s">
        <v>6</v>
      </c>
      <c r="C12">
        <v>2</v>
      </c>
      <c r="D12" t="s">
        <v>25</v>
      </c>
      <c r="E12" t="s">
        <v>51</v>
      </c>
      <c r="F12" t="str">
        <f t="shared" si="0"/>
        <v>LJJLHLA@USECON</v>
      </c>
      <c r="G12" t="str">
        <f t="shared" si="1"/>
        <v>LJHLHLA@USECON</v>
      </c>
      <c r="H12" t="str">
        <f t="shared" si="2"/>
        <v>LJJLHPA@USECON</v>
      </c>
      <c r="I12" t="str">
        <f t="shared" si="9"/>
        <v>UNLLP16@EMPL</v>
      </c>
      <c r="J12" t="str">
        <f>"UN"&amp;LEFT(E12,1)&amp;"516@EMPL"</f>
        <v>UNL516@EMPL</v>
      </c>
      <c r="K12" t="str">
        <f t="shared" si="10"/>
        <v>RNLLP16@EMPL</v>
      </c>
      <c r="L12" t="str">
        <f t="shared" si="11"/>
        <v>ENLL16@EMPL</v>
      </c>
      <c r="M12" t="str">
        <f t="shared" si="3"/>
        <v>LJQLHPA@USECON</v>
      </c>
      <c r="N12" t="str">
        <f t="shared" si="4"/>
        <v>LJQLHLA@USECON</v>
      </c>
      <c r="O12" t="str">
        <f t="shared" si="5"/>
        <v>LJSLHPA@USECON</v>
      </c>
      <c r="P12" t="str">
        <f t="shared" si="6"/>
        <v>LJSLHLA@USECON</v>
      </c>
      <c r="Q12" t="str">
        <f t="shared" si="7"/>
        <v>LJHLHPA@USECON</v>
      </c>
    </row>
    <row r="13" spans="1:17" x14ac:dyDescent="0.25">
      <c r="A13" s="1">
        <f t="shared" si="13"/>
        <v>12</v>
      </c>
      <c r="B13" t="s">
        <v>7</v>
      </c>
      <c r="C13">
        <v>3</v>
      </c>
      <c r="D13" t="s">
        <v>26</v>
      </c>
      <c r="E13" t="s">
        <v>52</v>
      </c>
      <c r="F13" t="str">
        <f t="shared" si="0"/>
        <v>LJJRCLA@USECON</v>
      </c>
      <c r="G13" t="str">
        <f t="shared" si="1"/>
        <v>LJHRCLA@USECON</v>
      </c>
      <c r="H13" t="str">
        <f t="shared" si="2"/>
        <v>LJJRCPA@USECON</v>
      </c>
      <c r="I13" t="str">
        <f t="shared" si="9"/>
        <v>UNLRP16@EMPL</v>
      </c>
      <c r="J13" t="str">
        <f t="shared" si="12"/>
        <v>UNLR516@EMPL</v>
      </c>
      <c r="K13" t="str">
        <f t="shared" si="10"/>
        <v>RNLRP16@EMPL</v>
      </c>
      <c r="L13" t="str">
        <f t="shared" si="11"/>
        <v>ENLR16@EMPL</v>
      </c>
      <c r="M13" t="str">
        <f t="shared" si="3"/>
        <v>LJQRCPA@USECON</v>
      </c>
      <c r="N13" t="str">
        <f t="shared" si="4"/>
        <v>LJQRCLA@USECON</v>
      </c>
      <c r="O13" t="str">
        <f t="shared" si="5"/>
        <v>LJSRCPA@USECON</v>
      </c>
      <c r="P13" t="str">
        <f t="shared" si="6"/>
        <v>LJSRCLA@USECON</v>
      </c>
      <c r="Q13" t="str">
        <f t="shared" si="7"/>
        <v>LJHRCPA@USECON</v>
      </c>
    </row>
    <row r="14" spans="1:17" x14ac:dyDescent="0.25">
      <c r="A14" s="1">
        <f t="shared" si="13"/>
        <v>13</v>
      </c>
      <c r="B14" t="s">
        <v>8</v>
      </c>
      <c r="C14">
        <v>3</v>
      </c>
      <c r="D14" t="s">
        <v>27</v>
      </c>
      <c r="E14" t="s">
        <v>25</v>
      </c>
      <c r="F14" t="str">
        <f t="shared" si="0"/>
        <v>LJJAFLA@USECON</v>
      </c>
      <c r="G14" t="str">
        <f t="shared" si="1"/>
        <v>LJHAFLA@USECON</v>
      </c>
      <c r="H14" t="str">
        <f t="shared" si="2"/>
        <v>LJJAFPA@USECON</v>
      </c>
      <c r="I14" t="str">
        <f t="shared" si="9"/>
        <v>UNLHP16@EMPL</v>
      </c>
      <c r="J14" t="str">
        <f t="shared" si="12"/>
        <v>UNLH516@EMPL</v>
      </c>
      <c r="K14" t="str">
        <f t="shared" si="10"/>
        <v>RNLHP16@EMPL</v>
      </c>
      <c r="L14" t="str">
        <f t="shared" si="11"/>
        <v>ENLH16@EMPL</v>
      </c>
      <c r="M14" t="str">
        <f t="shared" si="3"/>
        <v>LJQAFPA@USECON</v>
      </c>
      <c r="N14" t="str">
        <f t="shared" si="4"/>
        <v>LJQAFLA@USECON</v>
      </c>
      <c r="O14" t="str">
        <f t="shared" si="5"/>
        <v>LJSAFPA@USECON</v>
      </c>
      <c r="P14" t="str">
        <f t="shared" si="6"/>
        <v>LJSAFLA@USECON</v>
      </c>
      <c r="Q14" t="str">
        <f t="shared" si="7"/>
        <v>LJHAFPA@USECON</v>
      </c>
    </row>
    <row r="15" spans="1:17" x14ac:dyDescent="0.25">
      <c r="A15" s="1">
        <f t="shared" si="13"/>
        <v>14</v>
      </c>
      <c r="B15" t="s">
        <v>15</v>
      </c>
      <c r="C15">
        <v>1</v>
      </c>
      <c r="D15" t="s">
        <v>28</v>
      </c>
      <c r="E15" t="s">
        <v>53</v>
      </c>
      <c r="F15" t="str">
        <f t="shared" si="0"/>
        <v>LJJGLA@USECON</v>
      </c>
      <c r="G15" t="str">
        <f t="shared" si="1"/>
        <v>LJHGLA@USECON</v>
      </c>
      <c r="H15" t="str">
        <f t="shared" si="2"/>
        <v>LJJGPA@USECON</v>
      </c>
      <c r="I15" t="s">
        <v>54</v>
      </c>
      <c r="J15" t="str">
        <f>"UNPU5@EMPL"</f>
        <v>UNPU5@EMPL</v>
      </c>
      <c r="K15" t="str">
        <f>"RN"&amp;E15&amp;"16@EMPL"</f>
        <v>RNGOV16@EMPL</v>
      </c>
      <c r="L15" t="str">
        <f>"ENPU16@EMPL"</f>
        <v>ENPU16@EMPL</v>
      </c>
      <c r="M15" t="str">
        <f t="shared" si="3"/>
        <v>LJQGPA@USECON</v>
      </c>
      <c r="N15" t="str">
        <f t="shared" si="4"/>
        <v>LJQGLA@USECON</v>
      </c>
      <c r="O15" t="str">
        <f t="shared" si="5"/>
        <v>LJSGPA@USECON</v>
      </c>
      <c r="P15" t="str">
        <f t="shared" si="6"/>
        <v>LJSGLA@USECON</v>
      </c>
      <c r="Q15" t="str">
        <f t="shared" si="7"/>
        <v>LJHGPA@USECON</v>
      </c>
    </row>
    <row r="16" spans="1:17" x14ac:dyDescent="0.25">
      <c r="A16" s="1">
        <f t="shared" si="13"/>
        <v>15</v>
      </c>
      <c r="B16" t="s">
        <v>9</v>
      </c>
      <c r="C16">
        <v>2</v>
      </c>
      <c r="D16" t="s">
        <v>29</v>
      </c>
      <c r="E16" t="s">
        <v>62</v>
      </c>
      <c r="F16" t="str">
        <f t="shared" si="0"/>
        <v>LJJGSLA@USECON</v>
      </c>
      <c r="G16" t="str">
        <f t="shared" si="1"/>
        <v>LJHGSLA@USECON</v>
      </c>
      <c r="H16" t="str">
        <f t="shared" si="2"/>
        <v>LJJGSPA@USECON</v>
      </c>
      <c r="I16" t="str">
        <f t="shared" si="9"/>
        <v>UNBartP16@EMPL</v>
      </c>
      <c r="J16" t="str">
        <f t="shared" si="12"/>
        <v>UNBart516@EMPL</v>
      </c>
      <c r="K16" t="str">
        <f t="shared" si="10"/>
        <v>RNBartP16@EMPL</v>
      </c>
      <c r="L16" t="str">
        <f t="shared" si="11"/>
        <v>ENBart16@EMPL</v>
      </c>
      <c r="M16" t="str">
        <f t="shared" si="3"/>
        <v>LJQGSPA@USECON</v>
      </c>
      <c r="N16" t="str">
        <f t="shared" si="4"/>
        <v>LJQGSLA@USECON</v>
      </c>
      <c r="O16" t="str">
        <f t="shared" si="5"/>
        <v>LJSGSPA@USECON</v>
      </c>
      <c r="P16" t="str">
        <f t="shared" si="6"/>
        <v>LJSGSLA@USECON</v>
      </c>
      <c r="Q16" t="str">
        <f t="shared" si="7"/>
        <v>LJHGSPA@USECON</v>
      </c>
    </row>
    <row r="17" spans="1:10" x14ac:dyDescent="0.25">
      <c r="B17" t="s">
        <v>0</v>
      </c>
    </row>
    <row r="18" spans="1:10" x14ac:dyDescent="0.25">
      <c r="B18" t="s">
        <v>55</v>
      </c>
      <c r="J18" t="s">
        <v>56</v>
      </c>
    </row>
    <row r="19" spans="1:10" x14ac:dyDescent="0.25">
      <c r="D19" t="s">
        <v>454</v>
      </c>
      <c r="E19" t="s">
        <v>455</v>
      </c>
    </row>
    <row r="20" spans="1:10" hidden="1" x14ac:dyDescent="0.25">
      <c r="A20">
        <v>1</v>
      </c>
    </row>
    <row r="21" spans="1:10" hidden="1" x14ac:dyDescent="0.25">
      <c r="A21">
        <v>2</v>
      </c>
    </row>
    <row r="22" spans="1:10" hidden="1" x14ac:dyDescent="0.25">
      <c r="A22">
        <v>3</v>
      </c>
    </row>
    <row r="23" spans="1:10" hidden="1" x14ac:dyDescent="0.25">
      <c r="A23">
        <v>4</v>
      </c>
    </row>
    <row r="24" spans="1:10" hidden="1" x14ac:dyDescent="0.25">
      <c r="A24">
        <v>5</v>
      </c>
    </row>
    <row r="25" spans="1:10" hidden="1" x14ac:dyDescent="0.25">
      <c r="A25">
        <v>9</v>
      </c>
    </row>
    <row r="26" spans="1:10" hidden="1" x14ac:dyDescent="0.25">
      <c r="A26">
        <v>10</v>
      </c>
    </row>
    <row r="27" spans="1:10" hidden="1" x14ac:dyDescent="0.25">
      <c r="A27">
        <v>11</v>
      </c>
    </row>
    <row r="28" spans="1:10" hidden="1" x14ac:dyDescent="0.25">
      <c r="A28">
        <v>14</v>
      </c>
    </row>
    <row r="29" spans="1:10" x14ac:dyDescent="0.25">
      <c r="A29">
        <f>A2</f>
        <v>1</v>
      </c>
      <c r="B29" t="str">
        <f>B2</f>
        <v>Total</v>
      </c>
      <c r="C29">
        <f>C2</f>
        <v>0</v>
      </c>
      <c r="D29" t="s">
        <v>456</v>
      </c>
      <c r="E29" t="str">
        <f>"LA"&amp;D29&amp;"A@LABOR"</f>
        <v>LANAGRA@LABOR</v>
      </c>
    </row>
    <row r="30" spans="1:10" x14ac:dyDescent="0.25">
      <c r="A30">
        <f t="shared" ref="A30:C30" si="14">A3</f>
        <v>2</v>
      </c>
      <c r="B30" t="str">
        <f t="shared" si="14"/>
        <v xml:space="preserve"> Total private</v>
      </c>
      <c r="C30">
        <f t="shared" si="14"/>
        <v>1</v>
      </c>
      <c r="D30" t="s">
        <v>457</v>
      </c>
      <c r="E30" t="str">
        <f t="shared" ref="E30:E43" si="15">"LA"&amp;D30&amp;"A@LABOR"</f>
        <v>LAPRIVA@LABOR</v>
      </c>
    </row>
    <row r="31" spans="1:10" x14ac:dyDescent="0.25">
      <c r="A31">
        <f t="shared" ref="A31:C31" si="16">A4</f>
        <v>3</v>
      </c>
      <c r="B31" t="str">
        <f t="shared" si="16"/>
        <v xml:space="preserve"> Construction</v>
      </c>
      <c r="C31">
        <f t="shared" si="16"/>
        <v>2</v>
      </c>
      <c r="D31" t="s">
        <v>458</v>
      </c>
      <c r="E31" t="str">
        <f t="shared" si="15"/>
        <v>LACONSA@LABOR</v>
      </c>
    </row>
    <row r="32" spans="1:10" x14ac:dyDescent="0.25">
      <c r="A32">
        <f t="shared" ref="A32:C32" si="17">A5</f>
        <v>4</v>
      </c>
      <c r="B32" t="str">
        <f t="shared" si="17"/>
        <v xml:space="preserve"> Manufacturing</v>
      </c>
      <c r="C32">
        <f t="shared" si="17"/>
        <v>2</v>
      </c>
      <c r="D32" t="s">
        <v>459</v>
      </c>
      <c r="E32" t="str">
        <f t="shared" si="15"/>
        <v>LAMANUA@LABOR</v>
      </c>
    </row>
    <row r="33" spans="1:5" x14ac:dyDescent="0.25">
      <c r="A33">
        <f t="shared" ref="A33:C33" si="18">A6</f>
        <v>5</v>
      </c>
      <c r="B33" t="str">
        <f t="shared" si="18"/>
        <v xml:space="preserve"> Trade, transportation and utilities</v>
      </c>
      <c r="C33">
        <f t="shared" si="18"/>
        <v>2</v>
      </c>
      <c r="D33" t="s">
        <v>460</v>
      </c>
      <c r="E33" t="str">
        <f t="shared" si="15"/>
        <v>LATTULA@LABOR</v>
      </c>
    </row>
    <row r="34" spans="1:5" x14ac:dyDescent="0.25">
      <c r="A34">
        <f t="shared" ref="A34:C34" si="19">A7</f>
        <v>6</v>
      </c>
      <c r="B34" t="str">
        <f t="shared" si="19"/>
        <v>Wholesale and retail trade</v>
      </c>
      <c r="C34">
        <f t="shared" si="19"/>
        <v>3</v>
      </c>
      <c r="E34" t="str">
        <f t="shared" si="15"/>
        <v>LAA@LABOR</v>
      </c>
    </row>
    <row r="35" spans="1:5" x14ac:dyDescent="0.25">
      <c r="A35">
        <f t="shared" ref="A35:C35" si="20">A8</f>
        <v>7</v>
      </c>
      <c r="B35" t="str">
        <f t="shared" si="20"/>
        <v xml:space="preserve"> Retail trade</v>
      </c>
      <c r="C35">
        <f t="shared" si="20"/>
        <v>4</v>
      </c>
      <c r="E35" t="str">
        <f t="shared" si="15"/>
        <v>LAA@LABOR</v>
      </c>
    </row>
    <row r="36" spans="1:5" x14ac:dyDescent="0.25">
      <c r="A36">
        <f t="shared" ref="A36:C36" si="21">A9</f>
        <v>8</v>
      </c>
      <c r="B36" t="str">
        <f t="shared" si="21"/>
        <v>Transportation and Utilities</v>
      </c>
      <c r="C36">
        <f t="shared" si="21"/>
        <v>3</v>
      </c>
      <c r="E36" t="str">
        <f t="shared" si="15"/>
        <v>LAA@LABOR</v>
      </c>
    </row>
    <row r="37" spans="1:5" x14ac:dyDescent="0.25">
      <c r="A37">
        <f t="shared" ref="A37:C37" si="22">A10</f>
        <v>9</v>
      </c>
      <c r="B37" t="str">
        <f t="shared" si="22"/>
        <v xml:space="preserve"> Professional and business services</v>
      </c>
      <c r="C37">
        <f t="shared" si="22"/>
        <v>2</v>
      </c>
      <c r="D37" t="s">
        <v>461</v>
      </c>
      <c r="E37" t="str">
        <f t="shared" si="15"/>
        <v>LAPBSVA@LABOR</v>
      </c>
    </row>
    <row r="38" spans="1:5" x14ac:dyDescent="0.25">
      <c r="A38">
        <f t="shared" ref="A38:C38" si="23">A11</f>
        <v>10</v>
      </c>
      <c r="B38" t="str">
        <f t="shared" si="23"/>
        <v xml:space="preserve"> Education and health services</v>
      </c>
      <c r="C38">
        <f t="shared" si="23"/>
        <v>2</v>
      </c>
      <c r="D38" t="s">
        <v>462</v>
      </c>
      <c r="E38" t="str">
        <f t="shared" si="15"/>
        <v>LAEDUHA@LABOR</v>
      </c>
    </row>
    <row r="39" spans="1:5" x14ac:dyDescent="0.25">
      <c r="A39">
        <f t="shared" ref="A39:C39" si="24">A12</f>
        <v>11</v>
      </c>
      <c r="B39" t="str">
        <f t="shared" si="24"/>
        <v xml:space="preserve"> Leisure and hospitality</v>
      </c>
      <c r="C39">
        <f t="shared" si="24"/>
        <v>2</v>
      </c>
      <c r="D39" t="s">
        <v>463</v>
      </c>
      <c r="E39" t="str">
        <f t="shared" si="15"/>
        <v>LALEIHA@LABOR</v>
      </c>
    </row>
    <row r="40" spans="1:5" x14ac:dyDescent="0.25">
      <c r="A40">
        <f t="shared" ref="A40:C40" si="25">A13</f>
        <v>12</v>
      </c>
      <c r="B40" t="str">
        <f t="shared" si="25"/>
        <v xml:space="preserve"> Arts, entertainment and recreation</v>
      </c>
      <c r="C40">
        <f t="shared" si="25"/>
        <v>3</v>
      </c>
      <c r="E40" t="str">
        <f t="shared" si="15"/>
        <v>LAA@LABOR</v>
      </c>
    </row>
    <row r="41" spans="1:5" x14ac:dyDescent="0.25">
      <c r="A41">
        <f t="shared" ref="A41:C41" si="26">A14</f>
        <v>13</v>
      </c>
      <c r="B41" t="str">
        <f t="shared" si="26"/>
        <v xml:space="preserve"> Accommodation and food services</v>
      </c>
      <c r="C41">
        <f t="shared" si="26"/>
        <v>3</v>
      </c>
      <c r="E41" t="str">
        <f t="shared" si="15"/>
        <v>LAA@LABOR</v>
      </c>
    </row>
    <row r="42" spans="1:5" x14ac:dyDescent="0.25">
      <c r="A42">
        <f t="shared" ref="A42:C42" si="27">A15</f>
        <v>14</v>
      </c>
      <c r="B42" t="str">
        <f t="shared" si="27"/>
        <v xml:space="preserve"> Government</v>
      </c>
      <c r="C42">
        <f t="shared" si="27"/>
        <v>1</v>
      </c>
      <c r="D42" t="s">
        <v>464</v>
      </c>
      <c r="E42" t="str">
        <f t="shared" si="15"/>
        <v>LAGOVTA@LABOR</v>
      </c>
    </row>
    <row r="43" spans="1:5" x14ac:dyDescent="0.25">
      <c r="A43">
        <f t="shared" ref="A43:C43" si="28">A16</f>
        <v>15</v>
      </c>
      <c r="B43" t="str">
        <f t="shared" si="28"/>
        <v xml:space="preserve"> State and local</v>
      </c>
      <c r="C43">
        <f t="shared" si="28"/>
        <v>2</v>
      </c>
      <c r="E43" t="str">
        <f t="shared" si="15"/>
        <v>LAA@LABOR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7" tint="-0.249977111117893"/>
  </sheetPr>
  <dimension ref="A1:G880"/>
  <sheetViews>
    <sheetView workbookViewId="0">
      <selection activeCell="I261" sqref="I261"/>
    </sheetView>
  </sheetViews>
  <sheetFormatPr defaultRowHeight="15" x14ac:dyDescent="0.25"/>
  <cols>
    <col min="5" max="5" width="10.28515625" customWidth="1"/>
  </cols>
  <sheetData>
    <row r="1" spans="1:7" x14ac:dyDescent="0.25">
      <c r="A1" t="s">
        <v>1465</v>
      </c>
      <c r="B1" t="b">
        <f>Settings!B2</f>
        <v>0</v>
      </c>
    </row>
    <row r="2" spans="1:7" x14ac:dyDescent="0.25">
      <c r="A2" t="s">
        <v>392</v>
      </c>
      <c r="B2" t="s">
        <v>1464</v>
      </c>
      <c r="C2" t="s">
        <v>824</v>
      </c>
      <c r="E2" t="s">
        <v>546</v>
      </c>
      <c r="F2" t="s">
        <v>42</v>
      </c>
      <c r="G2" t="s">
        <v>824</v>
      </c>
    </row>
    <row r="3" spans="1:7" x14ac:dyDescent="0.25">
      <c r="A3" s="15">
        <f>'DLX - historical u'!B3</f>
        <v>17533</v>
      </c>
      <c r="B3">
        <f>100*('DLX - historical u'!D3/'DLX - historical u'!C3)</f>
        <v>3.3846409851069139</v>
      </c>
      <c r="C3" t="e">
        <f>NA()</f>
        <v>#N/A</v>
      </c>
      <c r="E3" s="7">
        <v>18323</v>
      </c>
      <c r="F3">
        <f t="shared" ref="F3:F66" si="0">AVERAGE(VLOOKUP(DATE(YEAR(E3),MONTH(E3),1),Data_hist_Unemployment,2),VLOOKUP(DATE(YEAR(E3),MONTH(E3)-1,1),Data_hist_Unemployment,2),VLOOKUP(DATE(YEAR(E3),MONTH(E3)-2,1),Data_hist_Unemployment,2))</f>
        <v>6.4005488990164423</v>
      </c>
      <c r="G3" t="e">
        <f t="shared" ref="G3:G66" si="1">AVERAGE(VLOOKUP(DATE(YEAR(E3),MONTH(E3),1),Data_hist_Unemployment,3),VLOOKUP(DATE(YEAR(E3),MONTH(E3)-1,1),Data_hist_Unemployment,3),VLOOKUP(DATE(YEAR(E3),MONTH(E3)-2,1),Data_hist_Unemployment,3))</f>
        <v>#N/A</v>
      </c>
    </row>
    <row r="4" spans="1:7" x14ac:dyDescent="0.25">
      <c r="A4" s="15">
        <f>'DLX - historical u'!B4</f>
        <v>17564</v>
      </c>
      <c r="B4">
        <f>100*('DLX - historical u'!D4/'DLX - historical u'!C4)</f>
        <v>3.846408036481396</v>
      </c>
      <c r="C4" t="e">
        <f>NA()</f>
        <v>#N/A</v>
      </c>
      <c r="E4" s="7">
        <f>DATE(YEAR(E3),MONTH(E3)+3,1)</f>
        <v>18415</v>
      </c>
      <c r="F4">
        <f t="shared" si="0"/>
        <v>5.5589892641737064</v>
      </c>
      <c r="G4" t="e">
        <f t="shared" si="1"/>
        <v>#N/A</v>
      </c>
    </row>
    <row r="5" spans="1:7" x14ac:dyDescent="0.25">
      <c r="A5" s="15">
        <f>'DLX - historical u'!B5</f>
        <v>17593</v>
      </c>
      <c r="B5">
        <f>100*('DLX - historical u'!D5/'DLX - historical u'!C5)</f>
        <v>3.9936740469452308</v>
      </c>
      <c r="C5" t="e">
        <f>NA()</f>
        <v>#N/A</v>
      </c>
      <c r="E5" s="7">
        <f t="shared" ref="E5:E68" si="2">DATE(YEAR(E4),MONTH(E4)+3,1)</f>
        <v>18507</v>
      </c>
      <c r="F5">
        <f t="shared" si="0"/>
        <v>4.6477123486134069</v>
      </c>
      <c r="G5" t="e">
        <f t="shared" si="1"/>
        <v>#N/A</v>
      </c>
    </row>
    <row r="6" spans="1:7" x14ac:dyDescent="0.25">
      <c r="A6" s="15">
        <f>'DLX - historical u'!B6</f>
        <v>17624</v>
      </c>
      <c r="B6">
        <f>100*('DLX - historical u'!D6/'DLX - historical u'!C6)</f>
        <v>3.9322972460734711</v>
      </c>
      <c r="C6" t="e">
        <f>NA()</f>
        <v>#N/A</v>
      </c>
      <c r="E6" s="7">
        <f t="shared" si="2"/>
        <v>18598</v>
      </c>
      <c r="F6">
        <f t="shared" si="0"/>
        <v>4.2044215501478854</v>
      </c>
      <c r="G6" t="e">
        <f t="shared" si="1"/>
        <v>#N/A</v>
      </c>
    </row>
    <row r="7" spans="1:7" x14ac:dyDescent="0.25">
      <c r="A7" s="15">
        <f>'DLX - historical u'!B7</f>
        <v>17654</v>
      </c>
      <c r="B7">
        <f>100*('DLX - historical u'!D7/'DLX - historical u'!C7)</f>
        <v>3.531648102447809</v>
      </c>
      <c r="C7" t="e">
        <f>NA()</f>
        <v>#N/A</v>
      </c>
      <c r="E7" s="7">
        <f t="shared" si="2"/>
        <v>18688</v>
      </c>
      <c r="F7">
        <f t="shared" si="0"/>
        <v>3.5155518597599418</v>
      </c>
      <c r="G7">
        <f t="shared" si="1"/>
        <v>4.0520800514508721</v>
      </c>
    </row>
    <row r="8" spans="1:7" x14ac:dyDescent="0.25">
      <c r="A8" s="15">
        <f>'DLX - historical u'!B8</f>
        <v>17685</v>
      </c>
      <c r="B8">
        <f>100*('DLX - historical u'!D8/'DLX - historical u'!C8)</f>
        <v>3.6320685073084307</v>
      </c>
      <c r="C8" t="e">
        <f>NA()</f>
        <v>#N/A</v>
      </c>
      <c r="E8" s="7">
        <f t="shared" si="2"/>
        <v>18780</v>
      </c>
      <c r="F8">
        <f t="shared" si="0"/>
        <v>3.1113498158059332</v>
      </c>
      <c r="G8">
        <f t="shared" si="1"/>
        <v>4.0877342718048517</v>
      </c>
    </row>
    <row r="9" spans="1:7" x14ac:dyDescent="0.25">
      <c r="A9" s="15">
        <f>'DLX - historical u'!B9</f>
        <v>17715</v>
      </c>
      <c r="B9">
        <f>100*('DLX - historical u'!D9/'DLX - historical u'!C9)</f>
        <v>3.6171360389663461</v>
      </c>
      <c r="C9" t="e">
        <f>NA()</f>
        <v>#N/A</v>
      </c>
      <c r="E9" s="7">
        <f t="shared" si="2"/>
        <v>18872</v>
      </c>
      <c r="F9">
        <f t="shared" si="0"/>
        <v>3.202317789343414</v>
      </c>
      <c r="G9">
        <f t="shared" si="1"/>
        <v>4.0582382577746463</v>
      </c>
    </row>
    <row r="10" spans="1:7" x14ac:dyDescent="0.25">
      <c r="A10" s="15">
        <f>'DLX - historical u'!B10</f>
        <v>17746</v>
      </c>
      <c r="B10">
        <f>100*('DLX - historical u'!D10/'DLX - historical u'!C10)</f>
        <v>3.8647501891260734</v>
      </c>
      <c r="C10" t="e">
        <f>NA()</f>
        <v>#N/A</v>
      </c>
      <c r="E10" s="7">
        <f t="shared" si="2"/>
        <v>18963</v>
      </c>
      <c r="F10">
        <f t="shared" si="0"/>
        <v>3.3924578627930146</v>
      </c>
      <c r="G10">
        <f t="shared" si="1"/>
        <v>4.0855122561189274</v>
      </c>
    </row>
    <row r="11" spans="1:7" x14ac:dyDescent="0.25">
      <c r="A11" s="15">
        <f>'DLX - historical u'!B11</f>
        <v>17777</v>
      </c>
      <c r="B11">
        <f>100*('DLX - historical u'!D11/'DLX - historical u'!C11)</f>
        <v>3.7852503494203731</v>
      </c>
      <c r="C11" t="e">
        <f>NA()</f>
        <v>#N/A</v>
      </c>
      <c r="E11" s="7">
        <f t="shared" si="2"/>
        <v>19054</v>
      </c>
      <c r="F11">
        <f t="shared" si="0"/>
        <v>3.0771039332671264</v>
      </c>
      <c r="G11">
        <f t="shared" si="1"/>
        <v>4.1545723344649543</v>
      </c>
    </row>
    <row r="12" spans="1:7" x14ac:dyDescent="0.25">
      <c r="A12" s="15">
        <f>'DLX - historical u'!B12</f>
        <v>17807</v>
      </c>
      <c r="B12">
        <f>100*('DLX - historical u'!D12/'DLX - historical u'!C12)</f>
        <v>3.7248952940012536</v>
      </c>
      <c r="C12" t="e">
        <f>NA()</f>
        <v>#N/A</v>
      </c>
      <c r="E12" s="7">
        <f t="shared" si="2"/>
        <v>19146</v>
      </c>
      <c r="F12">
        <f t="shared" si="0"/>
        <v>2.9899730945029144</v>
      </c>
      <c r="G12">
        <f t="shared" si="1"/>
        <v>4.0882318332051062</v>
      </c>
    </row>
    <row r="13" spans="1:7" x14ac:dyDescent="0.25">
      <c r="A13" s="15">
        <f>'DLX - historical u'!B13</f>
        <v>17838</v>
      </c>
      <c r="B13">
        <f>100*('DLX - historical u'!D13/'DLX - historical u'!C13)</f>
        <v>3.7642911271457282</v>
      </c>
      <c r="C13" t="e">
        <f>NA()</f>
        <v>#N/A</v>
      </c>
      <c r="E13" s="7">
        <f t="shared" si="2"/>
        <v>19238</v>
      </c>
      <c r="F13">
        <f t="shared" si="0"/>
        <v>3.2286042094521412</v>
      </c>
      <c r="G13">
        <f t="shared" si="1"/>
        <v>4.2244613025814504</v>
      </c>
    </row>
    <row r="14" spans="1:7" x14ac:dyDescent="0.25">
      <c r="A14" s="15">
        <f>'DLX - historical u'!B14</f>
        <v>17868</v>
      </c>
      <c r="B14">
        <f>100*('DLX - historical u'!D14/'DLX - historical u'!C14)</f>
        <v>3.9709656852327155</v>
      </c>
      <c r="C14" t="e">
        <f>NA()</f>
        <v>#N/A</v>
      </c>
      <c r="E14" s="7">
        <f t="shared" si="2"/>
        <v>19329</v>
      </c>
      <c r="F14">
        <f t="shared" si="0"/>
        <v>2.8062549959584189</v>
      </c>
      <c r="G14">
        <f t="shared" si="1"/>
        <v>4.5081511431974945</v>
      </c>
    </row>
    <row r="15" spans="1:7" x14ac:dyDescent="0.25">
      <c r="A15" s="15">
        <f>'DLX - historical u'!B15</f>
        <v>17899</v>
      </c>
      <c r="B15">
        <f>100*('DLX - historical u'!D15/'DLX - historical u'!C15)</f>
        <v>4.2717743660627603</v>
      </c>
      <c r="C15" t="e">
        <f>NA()</f>
        <v>#N/A</v>
      </c>
      <c r="E15" s="7">
        <f t="shared" si="2"/>
        <v>19419</v>
      </c>
      <c r="F15">
        <f t="shared" si="0"/>
        <v>2.6872394313589338</v>
      </c>
      <c r="G15">
        <f t="shared" si="1"/>
        <v>4.4540177151473692</v>
      </c>
    </row>
    <row r="16" spans="1:7" x14ac:dyDescent="0.25">
      <c r="A16" s="15">
        <f>'DLX - historical u'!B16</f>
        <v>17930</v>
      </c>
      <c r="B16">
        <f>100*('DLX - historical u'!D16/'DLX - historical u'!C16)</f>
        <v>4.6661316474769476</v>
      </c>
      <c r="C16" t="e">
        <f>NA()</f>
        <v>#N/A</v>
      </c>
      <c r="E16" s="7">
        <f t="shared" si="2"/>
        <v>19511</v>
      </c>
      <c r="F16">
        <f t="shared" si="0"/>
        <v>2.6082818341077139</v>
      </c>
      <c r="G16">
        <f t="shared" si="1"/>
        <v>4.3403995050084889</v>
      </c>
    </row>
    <row r="17" spans="1:7" x14ac:dyDescent="0.25">
      <c r="A17" s="15">
        <f>'DLX - historical u'!B17</f>
        <v>17958</v>
      </c>
      <c r="B17">
        <f>100*('DLX - historical u'!D17/'DLX - historical u'!C17)</f>
        <v>4.9612758502120418</v>
      </c>
      <c r="C17" t="e">
        <f>NA()</f>
        <v>#N/A</v>
      </c>
      <c r="E17" s="7">
        <f t="shared" si="2"/>
        <v>19603</v>
      </c>
      <c r="F17">
        <f t="shared" si="0"/>
        <v>2.7287311626481912</v>
      </c>
      <c r="G17">
        <f t="shared" si="1"/>
        <v>3.8185400264687979</v>
      </c>
    </row>
    <row r="18" spans="1:7" x14ac:dyDescent="0.25">
      <c r="A18" s="15">
        <f>'DLX - historical u'!B18</f>
        <v>17989</v>
      </c>
      <c r="B18">
        <f>100*('DLX - historical u'!D18/'DLX - historical u'!C18)</f>
        <v>5.3436490894487516</v>
      </c>
      <c r="C18" t="e">
        <f>NA()</f>
        <v>#N/A</v>
      </c>
      <c r="E18" s="7">
        <f t="shared" si="2"/>
        <v>19694</v>
      </c>
      <c r="F18">
        <f t="shared" si="0"/>
        <v>3.7133159125407147</v>
      </c>
      <c r="G18">
        <f t="shared" si="1"/>
        <v>3.0846672133010586</v>
      </c>
    </row>
    <row r="19" spans="1:7" x14ac:dyDescent="0.25">
      <c r="A19" s="15">
        <f>'DLX - historical u'!B19</f>
        <v>18019</v>
      </c>
      <c r="B19">
        <f>100*('DLX - historical u'!D19/'DLX - historical u'!C19)</f>
        <v>6.0513557191596341</v>
      </c>
      <c r="C19" t="e">
        <f>NA()</f>
        <v>#N/A</v>
      </c>
      <c r="E19" s="7">
        <f t="shared" si="2"/>
        <v>19784</v>
      </c>
      <c r="F19">
        <f t="shared" si="0"/>
        <v>5.245236759719262</v>
      </c>
      <c r="G19">
        <f t="shared" si="1"/>
        <v>2.6574740828275254</v>
      </c>
    </row>
    <row r="20" spans="1:7" x14ac:dyDescent="0.25">
      <c r="A20" s="15">
        <f>'DLX - historical u'!B20</f>
        <v>18050</v>
      </c>
      <c r="B20">
        <f>100*('DLX - historical u'!D20/'DLX - historical u'!C20)</f>
        <v>6.1954452976307675</v>
      </c>
      <c r="C20" t="e">
        <f>NA()</f>
        <v>#N/A</v>
      </c>
      <c r="E20" s="7">
        <f t="shared" si="2"/>
        <v>19876</v>
      </c>
      <c r="F20">
        <f t="shared" si="0"/>
        <v>5.7952752145803359</v>
      </c>
      <c r="G20">
        <f t="shared" si="1"/>
        <v>2.5533323158409411</v>
      </c>
    </row>
    <row r="21" spans="1:7" x14ac:dyDescent="0.25">
      <c r="A21" s="15">
        <f>'DLX - historical u'!B21</f>
        <v>18080</v>
      </c>
      <c r="B21">
        <f>100*('DLX - historical u'!D21/'DLX - historical u'!C21)</f>
        <v>6.7062527528099043</v>
      </c>
      <c r="C21" t="e">
        <f>NA()</f>
        <v>#N/A</v>
      </c>
      <c r="E21" s="7">
        <f t="shared" si="2"/>
        <v>19968</v>
      </c>
      <c r="F21">
        <f t="shared" si="0"/>
        <v>5.9819212851010048</v>
      </c>
      <c r="G21">
        <f t="shared" si="1"/>
        <v>2.5027799938438382</v>
      </c>
    </row>
    <row r="22" spans="1:7" x14ac:dyDescent="0.25">
      <c r="A22" s="15">
        <f>'DLX - historical u'!B22</f>
        <v>18111</v>
      </c>
      <c r="B22">
        <f>100*('DLX - historical u'!D22/'DLX - historical u'!C22)</f>
        <v>6.8079233641824972</v>
      </c>
      <c r="C22" t="e">
        <f>NA()</f>
        <v>#N/A</v>
      </c>
      <c r="E22" s="7">
        <f t="shared" si="2"/>
        <v>20059</v>
      </c>
      <c r="F22">
        <f t="shared" si="0"/>
        <v>5.3725307810750982</v>
      </c>
      <c r="G22">
        <f t="shared" si="1"/>
        <v>2.6471549454469936</v>
      </c>
    </row>
    <row r="23" spans="1:7" x14ac:dyDescent="0.25">
      <c r="A23" s="15">
        <f>'DLX - historical u'!B23</f>
        <v>18142</v>
      </c>
      <c r="B23">
        <f>100*('DLX - historical u'!D23/'DLX - historical u'!C23)</f>
        <v>6.5695325556114419</v>
      </c>
      <c r="C23" t="e">
        <f>NA()</f>
        <v>#N/A</v>
      </c>
      <c r="E23" s="7">
        <f t="shared" si="2"/>
        <v>20149</v>
      </c>
      <c r="F23">
        <f t="shared" si="0"/>
        <v>4.7229197089687682</v>
      </c>
      <c r="G23">
        <f t="shared" si="1"/>
        <v>3.0219793184650587</v>
      </c>
    </row>
    <row r="24" spans="1:7" x14ac:dyDescent="0.25">
      <c r="A24" s="15">
        <f>'DLX - historical u'!B24</f>
        <v>18172</v>
      </c>
      <c r="B24">
        <f>100*('DLX - historical u'!D24/'DLX - historical u'!C24)</f>
        <v>7.9054434349119562</v>
      </c>
      <c r="C24" t="e">
        <f>NA()</f>
        <v>#N/A</v>
      </c>
      <c r="E24" s="7">
        <f t="shared" si="2"/>
        <v>20241</v>
      </c>
      <c r="F24">
        <f t="shared" si="0"/>
        <v>4.3926661957227244</v>
      </c>
      <c r="G24">
        <f t="shared" si="1"/>
        <v>3.340248642519184</v>
      </c>
    </row>
    <row r="25" spans="1:7" x14ac:dyDescent="0.25">
      <c r="A25" s="15">
        <f>'DLX - historical u'!B25</f>
        <v>18203</v>
      </c>
      <c r="B25">
        <f>100*('DLX - historical u'!D25/'DLX - historical u'!C25)</f>
        <v>6.4446415611644232</v>
      </c>
      <c r="C25" t="e">
        <f>NA()</f>
        <v>#N/A</v>
      </c>
      <c r="E25" s="7">
        <f t="shared" si="2"/>
        <v>20333</v>
      </c>
      <c r="F25">
        <f t="shared" si="0"/>
        <v>4.1219751045531909</v>
      </c>
      <c r="G25">
        <f t="shared" si="1"/>
        <v>3.7572868799114794</v>
      </c>
    </row>
    <row r="26" spans="1:7" x14ac:dyDescent="0.25">
      <c r="A26" s="15">
        <f>'DLX - historical u'!B26</f>
        <v>18233</v>
      </c>
      <c r="B26">
        <f>100*('DLX - historical u'!D26/'DLX - historical u'!C26)</f>
        <v>6.5629643987852937</v>
      </c>
      <c r="C26" t="e">
        <f>NA()</f>
        <v>#N/A</v>
      </c>
      <c r="E26" s="7">
        <f t="shared" si="2"/>
        <v>20424</v>
      </c>
      <c r="F26">
        <f t="shared" si="0"/>
        <v>4.2215390940655668</v>
      </c>
      <c r="G26">
        <f t="shared" si="1"/>
        <v>3.993611516688611</v>
      </c>
    </row>
    <row r="27" spans="1:7" x14ac:dyDescent="0.25">
      <c r="A27" s="15">
        <f>'DLX - historical u'!B27</f>
        <v>18264</v>
      </c>
      <c r="B27">
        <f>100*('DLX - historical u'!D27/'DLX - historical u'!C27)</f>
        <v>6.5292486336582289</v>
      </c>
      <c r="C27" t="e">
        <f>IF($B$1,'Data - Valletta'!B2,'Data - Barnichon'!B2)</f>
        <v>#N/A</v>
      </c>
      <c r="E27" s="7">
        <f t="shared" si="2"/>
        <v>20515</v>
      </c>
      <c r="F27">
        <f t="shared" si="0"/>
        <v>4.0439320017616511</v>
      </c>
      <c r="G27">
        <f t="shared" si="1"/>
        <v>4.015076161798337</v>
      </c>
    </row>
    <row r="28" spans="1:7" x14ac:dyDescent="0.25">
      <c r="A28" s="15">
        <f>'DLX - historical u'!B28</f>
        <v>18295</v>
      </c>
      <c r="B28">
        <f>100*('DLX - historical u'!D28/'DLX - historical u'!C28)</f>
        <v>6.3805988295751126</v>
      </c>
      <c r="C28" t="e">
        <f>IF($B$1,'Data - Valletta'!B3,'Data - Barnichon'!B3)</f>
        <v>#N/A</v>
      </c>
      <c r="E28" s="7">
        <f t="shared" si="2"/>
        <v>20607</v>
      </c>
      <c r="F28">
        <f t="shared" si="0"/>
        <v>4.2026019760730824</v>
      </c>
      <c r="G28">
        <f t="shared" si="1"/>
        <v>3.9959816870312452</v>
      </c>
    </row>
    <row r="29" spans="1:7" x14ac:dyDescent="0.25">
      <c r="A29" s="15">
        <f>'DLX - historical u'!B29</f>
        <v>18323</v>
      </c>
      <c r="B29">
        <f>100*('DLX - historical u'!D29/'DLX - historical u'!C29)</f>
        <v>6.2917992338159854</v>
      </c>
      <c r="C29" t="e">
        <f>IF($B$1,'Data - Valletta'!B4,'Data - Barnichon'!B4)</f>
        <v>#N/A</v>
      </c>
      <c r="E29" s="7">
        <f t="shared" si="2"/>
        <v>20699</v>
      </c>
      <c r="F29">
        <f t="shared" si="0"/>
        <v>4.1410500885546018</v>
      </c>
      <c r="G29">
        <f t="shared" si="1"/>
        <v>3.8340229799242516</v>
      </c>
    </row>
    <row r="30" spans="1:7" x14ac:dyDescent="0.25">
      <c r="A30" s="15">
        <f>'DLX - historical u'!B30</f>
        <v>18354</v>
      </c>
      <c r="B30">
        <f>100*('DLX - historical u'!D30/'DLX - historical u'!C30)</f>
        <v>5.7514720550854275</v>
      </c>
      <c r="C30" t="e">
        <f>IF($B$1,'Data - Valletta'!B5,'Data - Barnichon'!B5)</f>
        <v>#N/A</v>
      </c>
      <c r="E30" s="7">
        <f t="shared" si="2"/>
        <v>20790</v>
      </c>
      <c r="F30">
        <f t="shared" si="0"/>
        <v>4.1128412752193908</v>
      </c>
      <c r="G30">
        <f t="shared" si="1"/>
        <v>3.9538402277624911</v>
      </c>
    </row>
    <row r="31" spans="1:7" x14ac:dyDescent="0.25">
      <c r="A31" s="15">
        <f>'DLX - historical u'!B31</f>
        <v>18384</v>
      </c>
      <c r="B31">
        <f>100*('DLX - historical u'!D31/'DLX - historical u'!C31)</f>
        <v>5.531304866066395</v>
      </c>
      <c r="C31" t="e">
        <f>IF($B$1,'Data - Valletta'!B6,'Data - Barnichon'!B6)</f>
        <v>#N/A</v>
      </c>
      <c r="E31" s="7">
        <f t="shared" si="2"/>
        <v>20880</v>
      </c>
      <c r="F31">
        <f t="shared" si="0"/>
        <v>3.9597422307235028</v>
      </c>
      <c r="G31">
        <f t="shared" si="1"/>
        <v>3.8555516185874494</v>
      </c>
    </row>
    <row r="32" spans="1:7" x14ac:dyDescent="0.25">
      <c r="A32" s="15">
        <f>'DLX - historical u'!B32</f>
        <v>18415</v>
      </c>
      <c r="B32">
        <f>100*('DLX - historical u'!D32/'DLX - historical u'!C32)</f>
        <v>5.394190871369295</v>
      </c>
      <c r="C32" t="e">
        <f>IF($B$1,'Data - Valletta'!B7,'Data - Barnichon'!B7)</f>
        <v>#N/A</v>
      </c>
      <c r="E32" s="7">
        <f t="shared" si="2"/>
        <v>20972</v>
      </c>
      <c r="F32">
        <f t="shared" si="0"/>
        <v>4.0746015758410588</v>
      </c>
      <c r="G32">
        <f t="shared" si="1"/>
        <v>3.4959199769479135</v>
      </c>
    </row>
    <row r="33" spans="1:7" x14ac:dyDescent="0.25">
      <c r="A33" s="15">
        <f>'DLX - historical u'!B33</f>
        <v>18445</v>
      </c>
      <c r="B33">
        <f>100*('DLX - historical u'!D33/'DLX - historical u'!C33)</f>
        <v>5.0224561742405953</v>
      </c>
      <c r="C33" t="e">
        <f>IF($B$1,'Data - Valletta'!B8,'Data - Barnichon'!B8)</f>
        <v>#N/A</v>
      </c>
      <c r="E33" s="7">
        <f t="shared" si="2"/>
        <v>21064</v>
      </c>
      <c r="F33">
        <f t="shared" si="0"/>
        <v>4.2195755330415698</v>
      </c>
      <c r="G33">
        <f t="shared" si="1"/>
        <v>3.3282369114030992</v>
      </c>
    </row>
    <row r="34" spans="1:7" x14ac:dyDescent="0.25">
      <c r="A34" s="15">
        <f>'DLX - historical u'!B34</f>
        <v>18476</v>
      </c>
      <c r="B34">
        <f>100*('DLX - historical u'!D34/'DLX - historical u'!C34)</f>
        <v>4.4715317272669184</v>
      </c>
      <c r="C34" t="e">
        <f>IF($B$1,'Data - Valletta'!B9,'Data - Barnichon'!B9)</f>
        <v>#N/A</v>
      </c>
      <c r="E34" s="7">
        <f t="shared" si="2"/>
        <v>21155</v>
      </c>
      <c r="F34">
        <f t="shared" si="0"/>
        <v>4.9354090311198808</v>
      </c>
      <c r="G34">
        <f t="shared" si="1"/>
        <v>2.7959219860200064</v>
      </c>
    </row>
    <row r="35" spans="1:7" x14ac:dyDescent="0.25">
      <c r="A35" s="15">
        <f>'DLX - historical u'!B35</f>
        <v>18507</v>
      </c>
      <c r="B35">
        <f>100*('DLX - historical u'!D35/'DLX - historical u'!C35)</f>
        <v>4.4491491443327078</v>
      </c>
      <c r="C35" t="e">
        <f>IF($B$1,'Data - Valletta'!B10,'Data - Barnichon'!B10)</f>
        <v>#N/A</v>
      </c>
      <c r="E35" s="7">
        <f t="shared" si="2"/>
        <v>21245</v>
      </c>
      <c r="F35">
        <f t="shared" si="0"/>
        <v>6.2869361193056248</v>
      </c>
      <c r="G35">
        <f t="shared" si="1"/>
        <v>2.4268037678244623</v>
      </c>
    </row>
    <row r="36" spans="1:7" x14ac:dyDescent="0.25">
      <c r="A36" s="15">
        <f>'DLX - historical u'!B36</f>
        <v>18537</v>
      </c>
      <c r="B36">
        <f>100*('DLX - historical u'!D36/'DLX - historical u'!C36)</f>
        <v>4.2048439802652648</v>
      </c>
      <c r="C36" t="e">
        <f>IF($B$1,'Data - Valletta'!B11,'Data - Barnichon'!B11)</f>
        <v>#N/A</v>
      </c>
      <c r="E36" s="7">
        <f t="shared" si="2"/>
        <v>21337</v>
      </c>
      <c r="F36">
        <f t="shared" si="0"/>
        <v>7.3719392744314503</v>
      </c>
      <c r="G36">
        <f t="shared" si="1"/>
        <v>2.2829734472201366</v>
      </c>
    </row>
    <row r="37" spans="1:7" x14ac:dyDescent="0.25">
      <c r="A37" s="15">
        <f>'DLX - historical u'!B37</f>
        <v>18568</v>
      </c>
      <c r="B37">
        <f>100*('DLX - historical u'!D37/'DLX - historical u'!C37)</f>
        <v>4.1566323090261053</v>
      </c>
      <c r="C37" t="e">
        <f>IF($B$1,'Data - Valletta'!B12,'Data - Barnichon'!B12)</f>
        <v>#N/A</v>
      </c>
      <c r="E37" s="7">
        <f t="shared" si="2"/>
        <v>21429</v>
      </c>
      <c r="F37">
        <f t="shared" si="0"/>
        <v>7.3212280711598048</v>
      </c>
      <c r="G37">
        <f t="shared" si="1"/>
        <v>2.5518300058251842</v>
      </c>
    </row>
    <row r="38" spans="1:7" x14ac:dyDescent="0.25">
      <c r="A38" s="15">
        <f>'DLX - historical u'!B38</f>
        <v>18598</v>
      </c>
      <c r="B38">
        <f>100*('DLX - historical u'!D38/'DLX - historical u'!C38)</f>
        <v>4.2517883611522844</v>
      </c>
      <c r="C38" t="e">
        <f>IF($B$1,'Data - Valletta'!B13,'Data - Barnichon'!B13)</f>
        <v>#N/A</v>
      </c>
      <c r="E38" s="7">
        <f t="shared" si="2"/>
        <v>21520</v>
      </c>
      <c r="F38">
        <f t="shared" si="0"/>
        <v>6.3643300487287675</v>
      </c>
      <c r="G38">
        <f t="shared" si="1"/>
        <v>2.7978587541741278</v>
      </c>
    </row>
    <row r="39" spans="1:7" x14ac:dyDescent="0.25">
      <c r="A39" s="15">
        <f>'DLX - historical u'!B39</f>
        <v>18629</v>
      </c>
      <c r="B39">
        <f>100*('DLX - historical u'!D39/'DLX - historical u'!C39)</f>
        <v>3.7212831565522029</v>
      </c>
      <c r="C39">
        <f>IF($B$1,'Data - Valletta'!B14,'Data - Barnichon'!B14)</f>
        <v>3.9468385618213015</v>
      </c>
      <c r="E39" s="7">
        <f t="shared" si="2"/>
        <v>21610</v>
      </c>
      <c r="F39">
        <f t="shared" si="0"/>
        <v>5.811082204845488</v>
      </c>
      <c r="G39">
        <f t="shared" si="1"/>
        <v>3.0779494175502546</v>
      </c>
    </row>
    <row r="40" spans="1:7" x14ac:dyDescent="0.25">
      <c r="A40" s="15">
        <f>'DLX - historical u'!B40</f>
        <v>18660</v>
      </c>
      <c r="B40">
        <f>100*('DLX - historical u'!D40/'DLX - historical u'!C40)</f>
        <v>3.4267862345818898</v>
      </c>
      <c r="C40">
        <f>IF($B$1,'Data - Valletta'!B15,'Data - Barnichon'!B15)</f>
        <v>4.0201729205100278</v>
      </c>
      <c r="E40" s="7">
        <f t="shared" si="2"/>
        <v>21702</v>
      </c>
      <c r="F40">
        <f t="shared" si="0"/>
        <v>5.1167849637703187</v>
      </c>
      <c r="G40">
        <f t="shared" si="1"/>
        <v>3.4423404670034397</v>
      </c>
    </row>
    <row r="41" spans="1:7" x14ac:dyDescent="0.25">
      <c r="A41" s="15">
        <f>'DLX - historical u'!B41</f>
        <v>18688</v>
      </c>
      <c r="B41">
        <f>100*('DLX - historical u'!D41/'DLX - historical u'!C41)</f>
        <v>3.3985861881457318</v>
      </c>
      <c r="C41">
        <f>IF($B$1,'Data - Valletta'!B16,'Data - Barnichon'!B16)</f>
        <v>4.1892286720212857</v>
      </c>
      <c r="E41" s="7">
        <f t="shared" si="2"/>
        <v>21794</v>
      </c>
      <c r="F41">
        <f t="shared" si="0"/>
        <v>5.2993087840566639</v>
      </c>
      <c r="G41">
        <f t="shared" si="1"/>
        <v>3.6536290434907954</v>
      </c>
    </row>
    <row r="42" spans="1:7" x14ac:dyDescent="0.25">
      <c r="A42" s="15">
        <f>'DLX - historical u'!B42</f>
        <v>18719</v>
      </c>
      <c r="B42">
        <f>100*('DLX - historical u'!D42/'DLX - historical u'!C42)</f>
        <v>3.1047760807662437</v>
      </c>
      <c r="C42">
        <f>IF($B$1,'Data - Valletta'!B17,'Data - Barnichon'!B17)</f>
        <v>4.0973388893984426</v>
      </c>
      <c r="E42" s="7">
        <f t="shared" si="2"/>
        <v>21885</v>
      </c>
      <c r="F42">
        <f t="shared" si="0"/>
        <v>5.6056834686256023</v>
      </c>
      <c r="G42">
        <f t="shared" si="1"/>
        <v>3.5576400760471576</v>
      </c>
    </row>
    <row r="43" spans="1:7" x14ac:dyDescent="0.25">
      <c r="A43" s="15">
        <f>'DLX - historical u'!B43</f>
        <v>18749</v>
      </c>
      <c r="B43">
        <f>100*('DLX - historical u'!D43/'DLX - historical u'!C43)</f>
        <v>2.9914254400103153</v>
      </c>
      <c r="C43">
        <f>IF($B$1,'Data - Valletta'!B18,'Data - Barnichon'!B18)</f>
        <v>4.1817650167491145</v>
      </c>
      <c r="E43" s="7">
        <f t="shared" si="2"/>
        <v>21976</v>
      </c>
      <c r="F43">
        <f t="shared" si="0"/>
        <v>5.1725572534709272</v>
      </c>
      <c r="G43">
        <f t="shared" si="1"/>
        <v>3.5393669722420085</v>
      </c>
    </row>
    <row r="44" spans="1:7" x14ac:dyDescent="0.25">
      <c r="A44" s="15">
        <f>'DLX - historical u'!B44</f>
        <v>18780</v>
      </c>
      <c r="B44">
        <f>100*('DLX - historical u'!D44/'DLX - historical u'!C44)</f>
        <v>3.2378479266412401</v>
      </c>
      <c r="C44">
        <f>IF($B$1,'Data - Valletta'!B19,'Data - Barnichon'!B19)</f>
        <v>3.9840989092669981</v>
      </c>
      <c r="E44" s="7">
        <f t="shared" si="2"/>
        <v>22068</v>
      </c>
      <c r="F44">
        <f t="shared" si="0"/>
        <v>5.2379184211667296</v>
      </c>
      <c r="G44">
        <f t="shared" si="1"/>
        <v>3.3018941843363421</v>
      </c>
    </row>
    <row r="45" spans="1:7" x14ac:dyDescent="0.25">
      <c r="A45" s="15">
        <f>'DLX - historical u'!B45</f>
        <v>18810</v>
      </c>
      <c r="B45">
        <f>100*('DLX - historical u'!D45/'DLX - historical u'!C45)</f>
        <v>3.1397932566901749</v>
      </c>
      <c r="C45">
        <f>IF($B$1,'Data - Valletta'!B20,'Data - Barnichon'!B20)</f>
        <v>4.0856950778012795</v>
      </c>
      <c r="E45" s="7">
        <f t="shared" si="2"/>
        <v>22160</v>
      </c>
      <c r="F45">
        <f t="shared" si="0"/>
        <v>5.5622134501728953</v>
      </c>
      <c r="G45">
        <f t="shared" si="1"/>
        <v>3.0868309193809957</v>
      </c>
    </row>
    <row r="46" spans="1:7" x14ac:dyDescent="0.25">
      <c r="A46" s="15">
        <f>'DLX - historical u'!B46</f>
        <v>18841</v>
      </c>
      <c r="B46">
        <f>100*('DLX - historical u'!D46/'DLX - historical u'!C46)</f>
        <v>3.1214171524536956</v>
      </c>
      <c r="C46">
        <f>IF($B$1,'Data - Valletta'!B21,'Data - Barnichon'!B21)</f>
        <v>4.089043281726302</v>
      </c>
      <c r="E46" s="7">
        <f t="shared" si="2"/>
        <v>22251</v>
      </c>
      <c r="F46">
        <f t="shared" si="0"/>
        <v>6.2634118762234001</v>
      </c>
      <c r="G46">
        <f t="shared" si="1"/>
        <v>2.7867780319517119</v>
      </c>
    </row>
    <row r="47" spans="1:7" x14ac:dyDescent="0.25">
      <c r="A47" s="15">
        <f>'DLX - historical u'!B47</f>
        <v>18872</v>
      </c>
      <c r="B47">
        <f>100*('DLX - historical u'!D47/'DLX - historical u'!C47)</f>
        <v>3.3457429588863712</v>
      </c>
      <c r="C47">
        <f>IF($B$1,'Data - Valletta'!B22,'Data - Barnichon'!B22)</f>
        <v>3.9999764137963574</v>
      </c>
      <c r="E47" s="7">
        <f t="shared" si="2"/>
        <v>22341</v>
      </c>
      <c r="F47">
        <f t="shared" si="0"/>
        <v>6.7853757722013475</v>
      </c>
      <c r="G47">
        <f t="shared" si="1"/>
        <v>2.6900973579070708</v>
      </c>
    </row>
    <row r="48" spans="1:7" x14ac:dyDescent="0.25">
      <c r="A48" s="15">
        <f>'DLX - historical u'!B48</f>
        <v>18902</v>
      </c>
      <c r="B48">
        <f>100*('DLX - historical u'!D48/'DLX - historical u'!C48)</f>
        <v>3.5271043662786958</v>
      </c>
      <c r="C48">
        <f>IF($B$1,'Data - Valletta'!B23,'Data - Barnichon'!B23)</f>
        <v>4.0946687757178637</v>
      </c>
      <c r="E48" s="7">
        <f t="shared" si="2"/>
        <v>22433</v>
      </c>
      <c r="F48">
        <f t="shared" si="0"/>
        <v>6.9856175895813628</v>
      </c>
      <c r="G48">
        <f t="shared" si="1"/>
        <v>2.8039697052459887</v>
      </c>
    </row>
    <row r="49" spans="1:7" x14ac:dyDescent="0.25">
      <c r="A49" s="15">
        <f>'DLX - historical u'!B49</f>
        <v>18933</v>
      </c>
      <c r="B49">
        <f>100*('DLX - historical u'!D49/'DLX - historical u'!C49)</f>
        <v>3.5121101686715903</v>
      </c>
      <c r="C49">
        <f>IF($B$1,'Data - Valletta'!B24,'Data - Barnichon'!B24)</f>
        <v>4.0856950778012795</v>
      </c>
      <c r="E49" s="7">
        <f t="shared" si="2"/>
        <v>22525</v>
      </c>
      <c r="F49">
        <f t="shared" si="0"/>
        <v>6.7612642737033246</v>
      </c>
      <c r="G49">
        <f t="shared" si="1"/>
        <v>3.0176832896067025</v>
      </c>
    </row>
    <row r="50" spans="1:7" x14ac:dyDescent="0.25">
      <c r="A50" s="15">
        <f>'DLX - historical u'!B50</f>
        <v>18963</v>
      </c>
      <c r="B50">
        <f>100*('DLX - historical u'!D50/'DLX - historical u'!C50)</f>
        <v>3.1381590534287587</v>
      </c>
      <c r="C50">
        <f>IF($B$1,'Data - Valletta'!B25,'Data - Barnichon'!B25)</f>
        <v>4.0761729148376391</v>
      </c>
      <c r="E50" s="7">
        <f t="shared" si="2"/>
        <v>22616</v>
      </c>
      <c r="F50">
        <f t="shared" si="0"/>
        <v>6.1835933320329346</v>
      </c>
      <c r="G50">
        <f t="shared" si="1"/>
        <v>3.3150903709021655</v>
      </c>
    </row>
    <row r="51" spans="1:7" x14ac:dyDescent="0.25">
      <c r="A51" s="15">
        <f>'DLX - historical u'!B51</f>
        <v>18994</v>
      </c>
      <c r="B51">
        <f>100*('DLX - historical u'!D51/'DLX - historical u'!C51)</f>
        <v>3.1586365966171197</v>
      </c>
      <c r="C51">
        <f>IF($B$1,'Data - Valletta'!B26,'Data - Barnichon'!B26)</f>
        <v>4.2610621727596847</v>
      </c>
      <c r="E51" s="7">
        <f t="shared" si="2"/>
        <v>22706</v>
      </c>
      <c r="F51">
        <f t="shared" si="0"/>
        <v>5.6268909932464544</v>
      </c>
      <c r="G51">
        <f t="shared" si="1"/>
        <v>3.4360234474812343</v>
      </c>
    </row>
    <row r="52" spans="1:7" x14ac:dyDescent="0.25">
      <c r="A52" s="15">
        <f>'DLX - historical u'!B52</f>
        <v>19025</v>
      </c>
      <c r="B52">
        <f>100*('DLX - historical u'!D52/'DLX - historical u'!C52)</f>
        <v>3.135263301238405</v>
      </c>
      <c r="C52">
        <f>IF($B$1,'Data - Valletta'!B27,'Data - Barnichon'!B27)</f>
        <v>4.1481087593302082</v>
      </c>
      <c r="E52" s="7">
        <f t="shared" si="2"/>
        <v>22798</v>
      </c>
      <c r="F52">
        <f t="shared" si="0"/>
        <v>5.4949328187418329</v>
      </c>
      <c r="G52">
        <f t="shared" si="1"/>
        <v>3.4047637019134935</v>
      </c>
    </row>
    <row r="53" spans="1:7" x14ac:dyDescent="0.25">
      <c r="A53" s="15">
        <f>'DLX - historical u'!B53</f>
        <v>19054</v>
      </c>
      <c r="B53">
        <f>100*('DLX - historical u'!D53/'DLX - historical u'!C53)</f>
        <v>2.9374119019458531</v>
      </c>
      <c r="C53">
        <f>IF($B$1,'Data - Valletta'!B28,'Data - Barnichon'!B28)</f>
        <v>4.0545460713049692</v>
      </c>
      <c r="E53" s="7">
        <f t="shared" si="2"/>
        <v>22890</v>
      </c>
      <c r="F53">
        <f t="shared" si="0"/>
        <v>5.5509268388215558</v>
      </c>
      <c r="G53">
        <f t="shared" si="1"/>
        <v>3.3089916793921041</v>
      </c>
    </row>
    <row r="54" spans="1:7" x14ac:dyDescent="0.25">
      <c r="A54" s="15">
        <f>'DLX - historical u'!B54</f>
        <v>19085</v>
      </c>
      <c r="B54">
        <f>100*('DLX - historical u'!D54/'DLX - historical u'!C54)</f>
        <v>2.9342190537913155</v>
      </c>
      <c r="C54">
        <f>IF($B$1,'Data - Valletta'!B29,'Data - Barnichon'!B29)</f>
        <v>4.140001191082483</v>
      </c>
      <c r="E54" s="7">
        <f t="shared" si="2"/>
        <v>22981</v>
      </c>
      <c r="F54">
        <f t="shared" si="0"/>
        <v>5.5182282397040083</v>
      </c>
      <c r="G54">
        <f t="shared" si="1"/>
        <v>3.1857890192790337</v>
      </c>
    </row>
    <row r="55" spans="1:7" x14ac:dyDescent="0.25">
      <c r="A55" s="15">
        <f>'DLX - historical u'!B55</f>
        <v>19115</v>
      </c>
      <c r="B55">
        <f>100*('DLX - historical u'!D55/'DLX - historical u'!C55)</f>
        <v>3.0020303586967034</v>
      </c>
      <c r="C55">
        <f>IF($B$1,'Data - Valletta'!B30,'Data - Barnichon'!B30)</f>
        <v>4.0440112682782896</v>
      </c>
      <c r="E55" s="7">
        <f t="shared" si="2"/>
        <v>23071</v>
      </c>
      <c r="F55">
        <f t="shared" si="0"/>
        <v>5.7915221060237441</v>
      </c>
      <c r="G55">
        <f t="shared" si="1"/>
        <v>3.2660730880926452</v>
      </c>
    </row>
    <row r="56" spans="1:7" x14ac:dyDescent="0.25">
      <c r="A56" s="15">
        <f>'DLX - historical u'!B56</f>
        <v>19146</v>
      </c>
      <c r="B56">
        <f>100*('DLX - historical u'!D56/'DLX - historical u'!C56)</f>
        <v>3.0336698710207237</v>
      </c>
      <c r="C56">
        <f>IF($B$1,'Data - Valletta'!B31,'Data - Barnichon'!B31)</f>
        <v>4.0806830402545469</v>
      </c>
      <c r="E56" s="7">
        <f t="shared" si="2"/>
        <v>23163</v>
      </c>
      <c r="F56">
        <f t="shared" si="0"/>
        <v>5.6929471126731812</v>
      </c>
      <c r="G56">
        <f t="shared" si="1"/>
        <v>3.1859322570251716</v>
      </c>
    </row>
    <row r="57" spans="1:7" x14ac:dyDescent="0.25">
      <c r="A57" s="15">
        <f>'DLX - historical u'!B57</f>
        <v>19176</v>
      </c>
      <c r="B57">
        <f>100*('DLX - historical u'!D57/'DLX - historical u'!C57)</f>
        <v>3.2132597398405474</v>
      </c>
      <c r="C57">
        <f>IF($B$1,'Data - Valletta'!B32,'Data - Barnichon'!B32)</f>
        <v>4.1946919595883427</v>
      </c>
      <c r="E57" s="7">
        <f t="shared" si="2"/>
        <v>23255</v>
      </c>
      <c r="F57">
        <f t="shared" si="0"/>
        <v>5.5059496746221255</v>
      </c>
      <c r="G57">
        <f t="shared" si="1"/>
        <v>3.2277295208577041</v>
      </c>
    </row>
    <row r="58" spans="1:7" x14ac:dyDescent="0.25">
      <c r="A58" s="15">
        <f>'DLX - historical u'!B58</f>
        <v>19207</v>
      </c>
      <c r="B58">
        <f>100*('DLX - historical u'!D58/'DLX - historical u'!C58)</f>
        <v>3.3728202724760412</v>
      </c>
      <c r="C58">
        <f>IF($B$1,'Data - Valletta'!B33,'Data - Barnichon'!B33)</f>
        <v>4.1154774422015565</v>
      </c>
      <c r="E58" s="7">
        <f t="shared" si="2"/>
        <v>23346</v>
      </c>
      <c r="F58">
        <f t="shared" si="0"/>
        <v>5.5848093611676894</v>
      </c>
      <c r="G58">
        <f t="shared" si="1"/>
        <v>3.2947095145153997</v>
      </c>
    </row>
    <row r="59" spans="1:7" x14ac:dyDescent="0.25">
      <c r="A59" s="15">
        <f>'DLX - historical u'!B59</f>
        <v>19238</v>
      </c>
      <c r="B59">
        <f>100*('DLX - historical u'!D59/'DLX - historical u'!C59)</f>
        <v>3.0997326160398355</v>
      </c>
      <c r="C59">
        <f>IF($B$1,'Data - Valletta'!B34,'Data - Barnichon'!B34)</f>
        <v>4.3632145059544536</v>
      </c>
      <c r="E59" s="7">
        <f t="shared" si="2"/>
        <v>23437</v>
      </c>
      <c r="F59">
        <f t="shared" si="0"/>
        <v>5.4701368270539428</v>
      </c>
      <c r="G59">
        <f t="shared" si="1"/>
        <v>3.3571816885571111</v>
      </c>
    </row>
    <row r="60" spans="1:7" x14ac:dyDescent="0.25">
      <c r="A60" s="15">
        <f>'DLX - historical u'!B60</f>
        <v>19268</v>
      </c>
      <c r="B60">
        <f>100*('DLX - historical u'!D60/'DLX - historical u'!C60)</f>
        <v>2.9675170644333639</v>
      </c>
      <c r="C60">
        <f>IF($B$1,'Data - Valletta'!B35,'Data - Barnichon'!B35)</f>
        <v>4.5319544725897414</v>
      </c>
      <c r="E60" s="7">
        <f t="shared" si="2"/>
        <v>23529</v>
      </c>
      <c r="F60">
        <f t="shared" si="0"/>
        <v>5.2326121813977435</v>
      </c>
      <c r="G60">
        <f t="shared" si="1"/>
        <v>3.5317155387048484</v>
      </c>
    </row>
    <row r="61" spans="1:7" x14ac:dyDescent="0.25">
      <c r="A61" s="15">
        <f>'DLX - historical u'!B61</f>
        <v>19299</v>
      </c>
      <c r="B61">
        <f>100*('DLX - historical u'!D61/'DLX - historical u'!C61)</f>
        <v>2.7892016450368851</v>
      </c>
      <c r="C61">
        <f>IF($B$1,'Data - Valletta'!B36,'Data - Barnichon'!B36)</f>
        <v>4.5074061663683445</v>
      </c>
      <c r="E61" s="7">
        <f t="shared" si="2"/>
        <v>23621</v>
      </c>
      <c r="F61">
        <f t="shared" si="0"/>
        <v>5.0018573338103396</v>
      </c>
      <c r="G61">
        <f t="shared" si="1"/>
        <v>3.6886248820514491</v>
      </c>
    </row>
    <row r="62" spans="1:7" x14ac:dyDescent="0.25">
      <c r="A62" s="15">
        <f>'DLX - historical u'!B62</f>
        <v>19329</v>
      </c>
      <c r="B62">
        <f>100*('DLX - historical u'!D62/'DLX - historical u'!C62)</f>
        <v>2.6620462784050081</v>
      </c>
      <c r="C62">
        <f>IF($B$1,'Data - Valletta'!B37,'Data - Barnichon'!B37)</f>
        <v>4.485092790634396</v>
      </c>
      <c r="E62" s="7">
        <f t="shared" si="2"/>
        <v>23712</v>
      </c>
      <c r="F62">
        <f t="shared" si="0"/>
        <v>4.9659262008241489</v>
      </c>
      <c r="G62">
        <f t="shared" si="1"/>
        <v>3.7982696501436828</v>
      </c>
    </row>
    <row r="63" spans="1:7" x14ac:dyDescent="0.25">
      <c r="A63" s="15">
        <f>'DLX - historical u'!B63</f>
        <v>19360</v>
      </c>
      <c r="B63">
        <f>100*('DLX - historical u'!D63/'DLX - historical u'!C63)</f>
        <v>2.8988477119752836</v>
      </c>
      <c r="C63">
        <f>IF($B$1,'Data - Valletta'!B38,'Data - Barnichon'!B38)</f>
        <v>4.3792942029296293</v>
      </c>
      <c r="E63" s="7">
        <f t="shared" si="2"/>
        <v>23802</v>
      </c>
      <c r="F63">
        <f t="shared" si="0"/>
        <v>4.8840400989619441</v>
      </c>
      <c r="G63">
        <f t="shared" si="1"/>
        <v>3.9453998619223181</v>
      </c>
    </row>
    <row r="64" spans="1:7" x14ac:dyDescent="0.25">
      <c r="A64" s="15">
        <f>'DLX - historical u'!B64</f>
        <v>19391</v>
      </c>
      <c r="B64">
        <f>100*('DLX - historical u'!D64/'DLX - historical u'!C64)</f>
        <v>2.5755667506297231</v>
      </c>
      <c r="C64">
        <f>IF($B$1,'Data - Valletta'!B39,'Data - Barnichon'!B39)</f>
        <v>4.3600841254697151</v>
      </c>
      <c r="E64" s="7">
        <f t="shared" si="2"/>
        <v>23894</v>
      </c>
      <c r="F64">
        <f t="shared" si="0"/>
        <v>4.6678952776483218</v>
      </c>
      <c r="G64">
        <f t="shared" si="1"/>
        <v>4.1949967977952989</v>
      </c>
    </row>
    <row r="65" spans="1:7" x14ac:dyDescent="0.25">
      <c r="A65" s="15">
        <f>'DLX - historical u'!B65</f>
        <v>19419</v>
      </c>
      <c r="B65">
        <f>100*('DLX - historical u'!D65/'DLX - historical u'!C65)</f>
        <v>2.587303831471794</v>
      </c>
      <c r="C65">
        <f>IF($B$1,'Data - Valletta'!B40,'Data - Barnichon'!B40)</f>
        <v>4.6226748170427623</v>
      </c>
      <c r="E65" s="7">
        <f t="shared" si="2"/>
        <v>23986</v>
      </c>
      <c r="F65">
        <f t="shared" si="0"/>
        <v>4.3643537846964202</v>
      </c>
      <c r="G65">
        <f t="shared" si="1"/>
        <v>4.3594145613730007</v>
      </c>
    </row>
    <row r="66" spans="1:7" x14ac:dyDescent="0.25">
      <c r="A66" s="15">
        <f>'DLX - historical u'!B66</f>
        <v>19450</v>
      </c>
      <c r="B66">
        <f>100*('DLX - historical u'!D66/'DLX - historical u'!C66)</f>
        <v>2.7276900913451643</v>
      </c>
      <c r="C66">
        <f>IF($B$1,'Data - Valletta'!B41,'Data - Barnichon'!B41)</f>
        <v>4.5331265059197072</v>
      </c>
      <c r="E66" s="7">
        <f t="shared" si="2"/>
        <v>24077</v>
      </c>
      <c r="F66">
        <f t="shared" si="0"/>
        <v>4.1148399782751</v>
      </c>
      <c r="G66">
        <f t="shared" si="1"/>
        <v>4.8553003032476321</v>
      </c>
    </row>
    <row r="67" spans="1:7" x14ac:dyDescent="0.25">
      <c r="A67" s="15">
        <f>'DLX - historical u'!B67</f>
        <v>19480</v>
      </c>
      <c r="B67">
        <f>100*('DLX - historical u'!D67/'DLX - historical u'!C67)</f>
        <v>2.5489100055897147</v>
      </c>
      <c r="C67">
        <f>IF($B$1,'Data - Valletta'!B42,'Data - Barnichon'!B42)</f>
        <v>4.3369758987344627</v>
      </c>
      <c r="E67" s="7">
        <f t="shared" si="2"/>
        <v>24167</v>
      </c>
      <c r="F67">
        <f t="shared" ref="F67:F130" si="3">AVERAGE(VLOOKUP(DATE(YEAR(E67),MONTH(E67),1),Data_hist_Unemployment,2),VLOOKUP(DATE(YEAR(E67),MONTH(E67)-1,1),Data_hist_Unemployment,2),VLOOKUP(DATE(YEAR(E67),MONTH(E67)-2,1),Data_hist_Unemployment,2))</f>
        <v>3.8606465055645613</v>
      </c>
      <c r="G67">
        <f t="shared" ref="G67:G130" si="4">AVERAGE(VLOOKUP(DATE(YEAR(E67),MONTH(E67),1),Data_hist_Unemployment,3),VLOOKUP(DATE(YEAR(E67),MONTH(E67)-1,1),Data_hist_Unemployment,3),VLOOKUP(DATE(YEAR(E67),MONTH(E67)-2,1),Data_hist_Unemployment,3))</f>
        <v>5.1816088256571113</v>
      </c>
    </row>
    <row r="68" spans="1:7" x14ac:dyDescent="0.25">
      <c r="A68" s="15">
        <f>'DLX - historical u'!B68</f>
        <v>19511</v>
      </c>
      <c r="B68">
        <f>100*('DLX - historical u'!D68/'DLX - historical u'!C68)</f>
        <v>2.5482454053882626</v>
      </c>
      <c r="C68">
        <f>IF($B$1,'Data - Valletta'!B43,'Data - Barnichon'!B43)</f>
        <v>4.1510961103712987</v>
      </c>
      <c r="E68" s="7">
        <f t="shared" si="2"/>
        <v>24259</v>
      </c>
      <c r="F68">
        <f t="shared" si="3"/>
        <v>3.8201202717431317</v>
      </c>
      <c r="G68">
        <f t="shared" si="4"/>
        <v>5.1896666022904601</v>
      </c>
    </row>
    <row r="69" spans="1:7" x14ac:dyDescent="0.25">
      <c r="A69" s="15">
        <f>'DLX - historical u'!B69</f>
        <v>19541</v>
      </c>
      <c r="B69">
        <f>100*('DLX - historical u'!D69/'DLX - historical u'!C69)</f>
        <v>2.6325388140888402</v>
      </c>
      <c r="C69">
        <f>IF($B$1,'Data - Valletta'!B44,'Data - Barnichon'!B44)</f>
        <v>3.9643395789075044</v>
      </c>
      <c r="E69" s="7">
        <f t="shared" ref="E69:E132" si="5">DATE(YEAR(E68),MONTH(E68)+3,1)</f>
        <v>24351</v>
      </c>
      <c r="F69">
        <f t="shared" si="3"/>
        <v>3.7632503387553142</v>
      </c>
      <c r="G69">
        <f t="shared" si="4"/>
        <v>5.1370760148392414</v>
      </c>
    </row>
    <row r="70" spans="1:7" x14ac:dyDescent="0.25">
      <c r="A70" s="15">
        <f>'DLX - historical u'!B70</f>
        <v>19572</v>
      </c>
      <c r="B70">
        <f>100*('DLX - historical u'!D70/'DLX - historical u'!C70)</f>
        <v>2.6505985736118185</v>
      </c>
      <c r="C70">
        <f>IF($B$1,'Data - Valletta'!B45,'Data - Barnichon'!B45)</f>
        <v>3.7868662899963543</v>
      </c>
      <c r="E70" s="7">
        <f t="shared" si="5"/>
        <v>24442</v>
      </c>
      <c r="F70">
        <f t="shared" si="3"/>
        <v>3.6957376833585314</v>
      </c>
      <c r="G70">
        <f t="shared" si="4"/>
        <v>5.0027210592924503</v>
      </c>
    </row>
    <row r="71" spans="1:7" x14ac:dyDescent="0.25">
      <c r="A71" s="15">
        <f>'DLX - historical u'!B71</f>
        <v>19603</v>
      </c>
      <c r="B71">
        <f>100*('DLX - historical u'!D71/'DLX - historical u'!C71)</f>
        <v>2.9030561002439144</v>
      </c>
      <c r="C71">
        <f>IF($B$1,'Data - Valletta'!B46,'Data - Barnichon'!B46)</f>
        <v>3.7044142105025357</v>
      </c>
      <c r="E71" s="7">
        <f t="shared" si="5"/>
        <v>24532</v>
      </c>
      <c r="F71">
        <f t="shared" si="3"/>
        <v>3.8223647645088157</v>
      </c>
      <c r="G71">
        <f t="shared" si="4"/>
        <v>4.9029660369525159</v>
      </c>
    </row>
    <row r="72" spans="1:7" x14ac:dyDescent="0.25">
      <c r="A72" s="15">
        <f>'DLX - historical u'!B72</f>
        <v>19633</v>
      </c>
      <c r="B72">
        <f>100*('DLX - historical u'!D72/'DLX - historical u'!C72)</f>
        <v>3.139962142300412</v>
      </c>
      <c r="C72">
        <f>IF($B$1,'Data - Valletta'!B47,'Data - Barnichon'!B47)</f>
        <v>3.3445548825785623</v>
      </c>
      <c r="E72" s="7">
        <f t="shared" si="5"/>
        <v>24624</v>
      </c>
      <c r="F72">
        <f t="shared" si="3"/>
        <v>3.8193134975240013</v>
      </c>
      <c r="G72">
        <f t="shared" si="4"/>
        <v>4.8006828654342639</v>
      </c>
    </row>
    <row r="73" spans="1:7" x14ac:dyDescent="0.25">
      <c r="A73" s="15">
        <f>'DLX - historical u'!B73</f>
        <v>19664</v>
      </c>
      <c r="B73">
        <f>100*('DLX - historical u'!D73/'DLX - historical u'!C73)</f>
        <v>3.5123671543630559</v>
      </c>
      <c r="C73">
        <f>IF($B$1,'Data - Valletta'!B48,'Data - Barnichon'!B48)</f>
        <v>3.0886455828568913</v>
      </c>
      <c r="E73" s="7">
        <f t="shared" si="5"/>
        <v>24716</v>
      </c>
      <c r="F73">
        <f t="shared" si="3"/>
        <v>3.7971929294218909</v>
      </c>
      <c r="G73">
        <f t="shared" si="4"/>
        <v>4.74519652024716</v>
      </c>
    </row>
    <row r="74" spans="1:7" x14ac:dyDescent="0.25">
      <c r="A74" s="15">
        <f>'DLX - historical u'!B74</f>
        <v>19694</v>
      </c>
      <c r="B74">
        <f>100*('DLX - historical u'!D74/'DLX - historical u'!C74)</f>
        <v>4.4876184409586752</v>
      </c>
      <c r="C74">
        <f>IF($B$1,'Data - Valletta'!B49,'Data - Barnichon'!B49)</f>
        <v>2.8208011744677237</v>
      </c>
      <c r="E74" s="7">
        <f t="shared" si="5"/>
        <v>24807</v>
      </c>
      <c r="F74">
        <f t="shared" si="3"/>
        <v>3.9285614008625558</v>
      </c>
      <c r="G74">
        <f t="shared" si="4"/>
        <v>4.8299509302961141</v>
      </c>
    </row>
    <row r="75" spans="1:7" x14ac:dyDescent="0.25">
      <c r="A75" s="15">
        <f>'DLX - historical u'!B75</f>
        <v>19725</v>
      </c>
      <c r="B75">
        <f>100*('DLX - historical u'!D75/'DLX - historical u'!C75)</f>
        <v>4.8763094087256942</v>
      </c>
      <c r="C75">
        <f>IF($B$1,'Data - Valletta'!B50,'Data - Barnichon'!B50)</f>
        <v>2.742864270466832</v>
      </c>
      <c r="E75" s="7">
        <f t="shared" si="5"/>
        <v>24898</v>
      </c>
      <c r="F75">
        <f t="shared" si="3"/>
        <v>3.7407781024464746</v>
      </c>
      <c r="G75">
        <f t="shared" si="4"/>
        <v>4.8708357729041536</v>
      </c>
    </row>
    <row r="76" spans="1:7" x14ac:dyDescent="0.25">
      <c r="A76" s="15">
        <f>'DLX - historical u'!B76</f>
        <v>19756</v>
      </c>
      <c r="B76">
        <f>100*('DLX - historical u'!D76/'DLX - historical u'!C76)</f>
        <v>5.205175485201738</v>
      </c>
      <c r="C76">
        <f>IF($B$1,'Data - Valletta'!B51,'Data - Barnichon'!B51)</f>
        <v>2.6550591845554963</v>
      </c>
      <c r="E76" s="7">
        <f t="shared" si="5"/>
        <v>24990</v>
      </c>
      <c r="F76">
        <f t="shared" si="3"/>
        <v>3.5498425593451244</v>
      </c>
      <c r="G76">
        <f t="shared" si="4"/>
        <v>4.9966023308317196</v>
      </c>
    </row>
    <row r="77" spans="1:7" x14ac:dyDescent="0.25">
      <c r="A77" s="15">
        <f>'DLX - historical u'!B77</f>
        <v>19784</v>
      </c>
      <c r="B77">
        <f>100*('DLX - historical u'!D77/'DLX - historical u'!C77)</f>
        <v>5.6542253852303537</v>
      </c>
      <c r="C77">
        <f>IF($B$1,'Data - Valletta'!B52,'Data - Barnichon'!B52)</f>
        <v>2.5744987934602488</v>
      </c>
      <c r="E77" s="7">
        <f t="shared" si="5"/>
        <v>25082</v>
      </c>
      <c r="F77">
        <f t="shared" si="3"/>
        <v>3.5230253071638598</v>
      </c>
      <c r="G77">
        <f t="shared" si="4"/>
        <v>5.1682291916234533</v>
      </c>
    </row>
    <row r="78" spans="1:7" x14ac:dyDescent="0.25">
      <c r="A78" s="15">
        <f>'DLX - historical u'!B78</f>
        <v>19815</v>
      </c>
      <c r="B78">
        <f>100*('DLX - historical u'!D78/'DLX - historical u'!C78)</f>
        <v>5.8638596052178809</v>
      </c>
      <c r="C78">
        <f>IF($B$1,'Data - Valletta'!B53,'Data - Barnichon'!B53)</f>
        <v>2.5739519456364741</v>
      </c>
      <c r="E78" s="7">
        <f t="shared" si="5"/>
        <v>25173</v>
      </c>
      <c r="F78">
        <f t="shared" si="3"/>
        <v>3.4047073200128133</v>
      </c>
      <c r="G78">
        <f t="shared" si="4"/>
        <v>5.4459643357056038</v>
      </c>
    </row>
    <row r="79" spans="1:7" x14ac:dyDescent="0.25">
      <c r="A79" s="15">
        <f>'DLX - historical u'!B79</f>
        <v>19845</v>
      </c>
      <c r="B79">
        <f>100*('DLX - historical u'!D79/'DLX - historical u'!C79)</f>
        <v>5.9159795838241065</v>
      </c>
      <c r="C79">
        <f>IF($B$1,'Data - Valletta'!B54,'Data - Barnichon'!B54)</f>
        <v>2.4924441008503675</v>
      </c>
      <c r="E79" s="7">
        <f t="shared" si="5"/>
        <v>25263</v>
      </c>
      <c r="F79">
        <f t="shared" si="3"/>
        <v>3.3895785946463195</v>
      </c>
      <c r="G79">
        <f t="shared" si="4"/>
        <v>5.5769017790475361</v>
      </c>
    </row>
    <row r="80" spans="1:7" x14ac:dyDescent="0.25">
      <c r="A80" s="15">
        <f>'DLX - historical u'!B80</f>
        <v>19876</v>
      </c>
      <c r="B80">
        <f>100*('DLX - historical u'!D80/'DLX - historical u'!C80)</f>
        <v>5.6059864546990195</v>
      </c>
      <c r="C80">
        <f>IF($B$1,'Data - Valletta'!B55,'Data - Barnichon'!B55)</f>
        <v>2.5936009010359822</v>
      </c>
      <c r="E80" s="7">
        <f t="shared" si="5"/>
        <v>25355</v>
      </c>
      <c r="F80">
        <f t="shared" si="3"/>
        <v>3.4370108702269921</v>
      </c>
      <c r="G80">
        <f t="shared" si="4"/>
        <v>5.5205518705190828</v>
      </c>
    </row>
    <row r="81" spans="1:7" x14ac:dyDescent="0.25">
      <c r="A81" s="15">
        <f>'DLX - historical u'!B81</f>
        <v>19906</v>
      </c>
      <c r="B81">
        <f>100*('DLX - historical u'!D81/'DLX - historical u'!C81)</f>
        <v>5.7802281128558342</v>
      </c>
      <c r="C81">
        <f>IF($B$1,'Data - Valletta'!B56,'Data - Barnichon'!B56)</f>
        <v>2.5025407385366982</v>
      </c>
      <c r="E81" s="7">
        <f t="shared" si="5"/>
        <v>25447</v>
      </c>
      <c r="F81">
        <f t="shared" si="3"/>
        <v>3.6031114703918639</v>
      </c>
      <c r="G81">
        <f t="shared" si="4"/>
        <v>5.3608823455332972</v>
      </c>
    </row>
    <row r="82" spans="1:7" x14ac:dyDescent="0.25">
      <c r="A82" s="15">
        <f>'DLX - historical u'!B82</f>
        <v>19937</v>
      </c>
      <c r="B82">
        <f>100*('DLX - historical u'!D82/'DLX - historical u'!C82)</f>
        <v>6.0495706908189053</v>
      </c>
      <c r="C82">
        <f>IF($B$1,'Data - Valletta'!B57,'Data - Barnichon'!B57)</f>
        <v>2.5045101622452739</v>
      </c>
      <c r="E82" s="7">
        <f t="shared" si="5"/>
        <v>25538</v>
      </c>
      <c r="F82">
        <f t="shared" si="3"/>
        <v>3.594461027835592</v>
      </c>
      <c r="G82">
        <f t="shared" si="4"/>
        <v>5.2988642802747128</v>
      </c>
    </row>
    <row r="83" spans="1:7" x14ac:dyDescent="0.25">
      <c r="A83" s="15">
        <f>'DLX - historical u'!B83</f>
        <v>19968</v>
      </c>
      <c r="B83">
        <f>100*('DLX - historical u'!D83/'DLX - historical u'!C83)</f>
        <v>6.115965051628276</v>
      </c>
      <c r="C83">
        <f>IF($B$1,'Data - Valletta'!B58,'Data - Barnichon'!B58)</f>
        <v>2.5012890807495434</v>
      </c>
      <c r="E83" s="7">
        <f t="shared" si="5"/>
        <v>25628</v>
      </c>
      <c r="F83">
        <f t="shared" si="3"/>
        <v>4.1713220600171264</v>
      </c>
      <c r="G83">
        <f t="shared" si="4"/>
        <v>4.788247718713599</v>
      </c>
    </row>
    <row r="84" spans="1:7" x14ac:dyDescent="0.25">
      <c r="A84" s="15">
        <f>'DLX - historical u'!B84</f>
        <v>19998</v>
      </c>
      <c r="B84">
        <f>100*('DLX - historical u'!D84/'DLX - historical u'!C84)</f>
        <v>5.7338588588588593</v>
      </c>
      <c r="C84">
        <f>IF($B$1,'Data - Valletta'!B59,'Data - Barnichon'!B59)</f>
        <v>2.497898026672797</v>
      </c>
      <c r="E84" s="7">
        <f t="shared" si="5"/>
        <v>25720</v>
      </c>
      <c r="F84">
        <f t="shared" si="3"/>
        <v>4.758860025426328</v>
      </c>
      <c r="G84">
        <f t="shared" si="4"/>
        <v>4.2817062214134367</v>
      </c>
    </row>
    <row r="85" spans="1:7" x14ac:dyDescent="0.25">
      <c r="A85" s="15">
        <f>'DLX - historical u'!B85</f>
        <v>20029</v>
      </c>
      <c r="B85">
        <f>100*('DLX - historical u'!D85/'DLX - historical u'!C85)</f>
        <v>5.3357173104973414</v>
      </c>
      <c r="C85">
        <f>IF($B$1,'Data - Valletta'!B60,'Data - Barnichon'!B60)</f>
        <v>2.6791474865259981</v>
      </c>
      <c r="E85" s="7">
        <f t="shared" si="5"/>
        <v>25812</v>
      </c>
      <c r="F85">
        <f t="shared" si="3"/>
        <v>5.180971441014468</v>
      </c>
      <c r="G85">
        <f t="shared" si="4"/>
        <v>3.9517223288908414</v>
      </c>
    </row>
    <row r="86" spans="1:7" x14ac:dyDescent="0.25">
      <c r="A86" s="15">
        <f>'DLX - historical u'!B86</f>
        <v>20059</v>
      </c>
      <c r="B86">
        <f>100*('DLX - historical u'!D86/'DLX - historical u'!C86)</f>
        <v>5.048016173869093</v>
      </c>
      <c r="C86">
        <f>IF($B$1,'Data - Valletta'!B61,'Data - Barnichon'!B61)</f>
        <v>2.7644193231421856</v>
      </c>
      <c r="E86" s="7">
        <f t="shared" si="5"/>
        <v>25903</v>
      </c>
      <c r="F86">
        <f t="shared" si="3"/>
        <v>5.8140605712879418</v>
      </c>
      <c r="G86">
        <f t="shared" si="4"/>
        <v>3.7070821345966096</v>
      </c>
    </row>
    <row r="87" spans="1:7" x14ac:dyDescent="0.25">
      <c r="A87" s="15">
        <f>'DLX - historical u'!B87</f>
        <v>20090</v>
      </c>
      <c r="B87">
        <f>100*('DLX - historical u'!D87/'DLX - historical u'!C87)</f>
        <v>4.9397590361445785</v>
      </c>
      <c r="C87">
        <f>IF($B$1,'Data - Valletta'!B62,'Data - Barnichon'!B62)</f>
        <v>2.8483169813360041</v>
      </c>
      <c r="E87" s="7">
        <f t="shared" si="5"/>
        <v>25993</v>
      </c>
      <c r="F87">
        <f t="shared" si="3"/>
        <v>5.9260167477475081</v>
      </c>
      <c r="G87">
        <f t="shared" si="4"/>
        <v>3.6009870843348</v>
      </c>
    </row>
    <row r="88" spans="1:7" x14ac:dyDescent="0.25">
      <c r="A88" s="15">
        <f>'DLX - historical u'!B88</f>
        <v>20121</v>
      </c>
      <c r="B88">
        <f>100*('DLX - historical u'!D88/'DLX - historical u'!C88)</f>
        <v>4.6612032152725451</v>
      </c>
      <c r="C88">
        <f>IF($B$1,'Data - Valletta'!B63,'Data - Barnichon'!B63)</f>
        <v>3.0256170071913786</v>
      </c>
      <c r="E88" s="7">
        <f t="shared" si="5"/>
        <v>26085</v>
      </c>
      <c r="F88">
        <f t="shared" si="3"/>
        <v>5.9192682203354359</v>
      </c>
      <c r="G88">
        <f t="shared" si="4"/>
        <v>3.7011621589552859</v>
      </c>
    </row>
    <row r="89" spans="1:7" x14ac:dyDescent="0.25">
      <c r="A89" s="15">
        <f>'DLX - historical u'!B89</f>
        <v>20149</v>
      </c>
      <c r="B89">
        <f>100*('DLX - historical u'!D89/'DLX - historical u'!C89)</f>
        <v>4.5677968754891829</v>
      </c>
      <c r="C89">
        <f>IF($B$1,'Data - Valletta'!B64,'Data - Barnichon'!B64)</f>
        <v>3.1920039668677935</v>
      </c>
      <c r="E89" s="7">
        <f t="shared" si="5"/>
        <v>26177</v>
      </c>
      <c r="F89">
        <f t="shared" si="3"/>
        <v>5.9946021230859436</v>
      </c>
      <c r="G89">
        <f t="shared" si="4"/>
        <v>3.7584018754632802</v>
      </c>
    </row>
    <row r="90" spans="1:7" x14ac:dyDescent="0.25">
      <c r="A90" s="15">
        <f>'DLX - historical u'!B90</f>
        <v>20180</v>
      </c>
      <c r="B90">
        <f>100*('DLX - historical u'!D90/'DLX - historical u'!C90)</f>
        <v>4.7224459451087295</v>
      </c>
      <c r="C90">
        <f>IF($B$1,'Data - Valletta'!B65,'Data - Barnichon'!B65)</f>
        <v>3.1726839622631924</v>
      </c>
      <c r="E90" s="7">
        <f t="shared" si="5"/>
        <v>26268</v>
      </c>
      <c r="F90">
        <f t="shared" si="3"/>
        <v>5.9651730621898258</v>
      </c>
      <c r="G90">
        <f t="shared" si="4"/>
        <v>3.8296258959426095</v>
      </c>
    </row>
    <row r="91" spans="1:7" x14ac:dyDescent="0.25">
      <c r="A91" s="15">
        <f>'DLX - historical u'!B91</f>
        <v>20210</v>
      </c>
      <c r="B91">
        <f>100*('DLX - historical u'!D91/'DLX - historical u'!C91)</f>
        <v>4.2667867849210168</v>
      </c>
      <c r="C91">
        <f>IF($B$1,'Data - Valletta'!B66,'Data - Barnichon'!B66)</f>
        <v>3.3412503661393522</v>
      </c>
      <c r="E91" s="7">
        <f t="shared" si="5"/>
        <v>26359</v>
      </c>
      <c r="F91">
        <f t="shared" si="3"/>
        <v>5.7940626008260834</v>
      </c>
      <c r="G91">
        <f t="shared" si="4"/>
        <v>4.1037178181166531</v>
      </c>
    </row>
    <row r="92" spans="1:7" x14ac:dyDescent="0.25">
      <c r="A92" s="15">
        <f>'DLX - historical u'!B92</f>
        <v>20241</v>
      </c>
      <c r="B92">
        <f>100*('DLX - historical u'!D92/'DLX - historical u'!C92)</f>
        <v>4.1887658571384261</v>
      </c>
      <c r="C92">
        <f>IF($B$1,'Data - Valletta'!B67,'Data - Barnichon'!B67)</f>
        <v>3.5068115991550073</v>
      </c>
      <c r="E92" s="7">
        <f t="shared" si="5"/>
        <v>26451</v>
      </c>
      <c r="F92">
        <f t="shared" si="3"/>
        <v>5.6845172814577873</v>
      </c>
      <c r="G92">
        <f t="shared" si="4"/>
        <v>4.2585677214341571</v>
      </c>
    </row>
    <row r="93" spans="1:7" x14ac:dyDescent="0.25">
      <c r="A93" s="15">
        <f>'DLX - historical u'!B93</f>
        <v>20271</v>
      </c>
      <c r="B93">
        <f>100*('DLX - historical u'!D93/'DLX - historical u'!C93)</f>
        <v>4.0402179752859011</v>
      </c>
      <c r="C93">
        <f>IF($B$1,'Data - Valletta'!B68,'Data - Barnichon'!B68)</f>
        <v>3.5854979276708536</v>
      </c>
      <c r="E93" s="7">
        <f t="shared" si="5"/>
        <v>26543</v>
      </c>
      <c r="F93">
        <f t="shared" si="3"/>
        <v>5.6099657965265921</v>
      </c>
      <c r="G93">
        <f t="shared" si="4"/>
        <v>4.5168801560513492</v>
      </c>
    </row>
    <row r="94" spans="1:7" x14ac:dyDescent="0.25">
      <c r="A94" s="15">
        <f>'DLX - historical u'!B94</f>
        <v>20302</v>
      </c>
      <c r="B94">
        <f>100*('DLX - historical u'!D94/'DLX - historical u'!C94)</f>
        <v>4.2451319741998441</v>
      </c>
      <c r="C94">
        <f>IF($B$1,'Data - Valletta'!B69,'Data - Barnichon'!B69)</f>
        <v>3.7562889487266791</v>
      </c>
      <c r="E94" s="7">
        <f t="shared" si="5"/>
        <v>26634</v>
      </c>
      <c r="F94">
        <f t="shared" si="3"/>
        <v>5.3305840723810762</v>
      </c>
      <c r="G94">
        <f t="shared" si="4"/>
        <v>4.9393636684814739</v>
      </c>
    </row>
    <row r="95" spans="1:7" x14ac:dyDescent="0.25">
      <c r="A95" s="15">
        <f>'DLX - historical u'!B95</f>
        <v>20333</v>
      </c>
      <c r="B95">
        <f>100*('DLX - historical u'!D95/'DLX - historical u'!C95)</f>
        <v>4.0805753641738285</v>
      </c>
      <c r="C95">
        <f>IF($B$1,'Data - Valletta'!B70,'Data - Barnichon'!B70)</f>
        <v>3.9300737633369045</v>
      </c>
      <c r="E95" s="7">
        <f t="shared" si="5"/>
        <v>26724</v>
      </c>
      <c r="F95">
        <f t="shared" si="3"/>
        <v>4.9762072623953104</v>
      </c>
      <c r="G95">
        <f t="shared" si="4"/>
        <v>5.3201539402705542</v>
      </c>
    </row>
    <row r="96" spans="1:7" x14ac:dyDescent="0.25">
      <c r="A96" s="15">
        <f>'DLX - historical u'!B96</f>
        <v>20363</v>
      </c>
      <c r="B96">
        <f>100*('DLX - historical u'!D96/'DLX - historical u'!C96)</f>
        <v>4.2995396605946432</v>
      </c>
      <c r="C96">
        <f>IF($B$1,'Data - Valletta'!B71,'Data - Barnichon'!B71)</f>
        <v>3.8284547811148544</v>
      </c>
      <c r="E96" s="7">
        <f t="shared" si="5"/>
        <v>26816</v>
      </c>
      <c r="F96">
        <f t="shared" si="3"/>
        <v>4.9155496129294347</v>
      </c>
      <c r="G96">
        <f t="shared" si="4"/>
        <v>5.2493669247168073</v>
      </c>
    </row>
    <row r="97" spans="1:7" x14ac:dyDescent="0.25">
      <c r="A97" s="15">
        <f>'DLX - historical u'!B97</f>
        <v>20394</v>
      </c>
      <c r="B97">
        <f>100*('DLX - historical u'!D97/'DLX - historical u'!C97)</f>
        <v>4.2097611944818816</v>
      </c>
      <c r="C97">
        <f>IF($B$1,'Data - Valletta'!B72,'Data - Barnichon'!B72)</f>
        <v>3.993100344330506</v>
      </c>
      <c r="E97" s="7">
        <f t="shared" si="5"/>
        <v>26908</v>
      </c>
      <c r="F97">
        <f t="shared" si="3"/>
        <v>4.8186980859858259</v>
      </c>
      <c r="G97">
        <f t="shared" si="4"/>
        <v>5.2596734760589108</v>
      </c>
    </row>
    <row r="98" spans="1:7" x14ac:dyDescent="0.25">
      <c r="A98" s="15">
        <f>'DLX - historical u'!B98</f>
        <v>20424</v>
      </c>
      <c r="B98">
        <f>100*('DLX - historical u'!D98/'DLX - historical u'!C98)</f>
        <v>4.1553164271201748</v>
      </c>
      <c r="C98">
        <f>IF($B$1,'Data - Valletta'!B73,'Data - Barnichon'!B73)</f>
        <v>4.1592794246204727</v>
      </c>
      <c r="E98" s="7">
        <f t="shared" si="5"/>
        <v>26999</v>
      </c>
      <c r="F98">
        <f t="shared" si="3"/>
        <v>4.7941940045316178</v>
      </c>
      <c r="G98">
        <f t="shared" si="4"/>
        <v>5.1266288035568053</v>
      </c>
    </row>
    <row r="99" spans="1:7" x14ac:dyDescent="0.25">
      <c r="A99" s="15">
        <f>'DLX - historical u'!B99</f>
        <v>20455</v>
      </c>
      <c r="B99">
        <f>100*('DLX - historical u'!D99/'DLX - historical u'!C99)</f>
        <v>4.0139116818982519</v>
      </c>
      <c r="C99">
        <f>IF($B$1,'Data - Valletta'!B74,'Data - Barnichon'!B74)</f>
        <v>3.9664547229469393</v>
      </c>
      <c r="E99" s="7">
        <f t="shared" si="5"/>
        <v>27089</v>
      </c>
      <c r="F99">
        <f t="shared" si="3"/>
        <v>5.1101947669036329</v>
      </c>
      <c r="G99">
        <f t="shared" si="4"/>
        <v>4.8738611109247456</v>
      </c>
    </row>
    <row r="100" spans="1:7" x14ac:dyDescent="0.25">
      <c r="A100" s="15">
        <f>'DLX - historical u'!B100</f>
        <v>20486</v>
      </c>
      <c r="B100">
        <f>100*('DLX - historical u'!D100/'DLX - historical u'!C100)</f>
        <v>3.941080394410502</v>
      </c>
      <c r="C100">
        <f>IF($B$1,'Data - Valletta'!B75,'Data - Barnichon'!B75)</f>
        <v>4.0433365917236888</v>
      </c>
      <c r="E100" s="7">
        <f t="shared" si="5"/>
        <v>27181</v>
      </c>
      <c r="F100">
        <f t="shared" si="3"/>
        <v>5.1861958632209246</v>
      </c>
      <c r="G100">
        <f t="shared" si="4"/>
        <v>4.8795199324719158</v>
      </c>
    </row>
    <row r="101" spans="1:7" x14ac:dyDescent="0.25">
      <c r="A101" s="15">
        <f>'DLX - historical u'!B101</f>
        <v>20515</v>
      </c>
      <c r="B101">
        <f>100*('DLX - historical u'!D101/'DLX - historical u'!C101)</f>
        <v>4.1768039289761996</v>
      </c>
      <c r="C101">
        <f>IF($B$1,'Data - Valletta'!B76,'Data - Barnichon'!B76)</f>
        <v>4.035437170724383</v>
      </c>
      <c r="E101" s="7">
        <f t="shared" si="5"/>
        <v>27273</v>
      </c>
      <c r="F101">
        <f t="shared" si="3"/>
        <v>5.6081354250505635</v>
      </c>
      <c r="G101">
        <f t="shared" si="4"/>
        <v>4.5035977001436365</v>
      </c>
    </row>
    <row r="102" spans="1:7" x14ac:dyDescent="0.25">
      <c r="A102" s="15">
        <f>'DLX - historical u'!B102</f>
        <v>20546</v>
      </c>
      <c r="B102">
        <f>100*('DLX - historical u'!D102/'DLX - historical u'!C102)</f>
        <v>3.9991548955692382</v>
      </c>
      <c r="C102">
        <f>IF($B$1,'Data - Valletta'!B77,'Data - Barnichon'!B77)</f>
        <v>4.03042631723405</v>
      </c>
      <c r="E102" s="7">
        <f t="shared" si="5"/>
        <v>27364</v>
      </c>
      <c r="F102">
        <f t="shared" si="3"/>
        <v>6.5802856626333872</v>
      </c>
      <c r="G102">
        <f t="shared" si="4"/>
        <v>3.7422792017210962</v>
      </c>
    </row>
    <row r="103" spans="1:7" x14ac:dyDescent="0.25">
      <c r="A103" s="15">
        <f>'DLX - historical u'!B103</f>
        <v>20576</v>
      </c>
      <c r="B103">
        <f>100*('DLX - historical u'!D103/'DLX - historical u'!C103)</f>
        <v>4.2879410089625614</v>
      </c>
      <c r="C103">
        <f>IF($B$1,'Data - Valletta'!B78,'Data - Barnichon'!B78)</f>
        <v>4.0268547482429478</v>
      </c>
      <c r="E103" s="7">
        <f t="shared" si="5"/>
        <v>27454</v>
      </c>
      <c r="F103">
        <f t="shared" si="3"/>
        <v>8.2411172777088222</v>
      </c>
      <c r="G103">
        <f t="shared" si="4"/>
        <v>3.2444026163988924</v>
      </c>
    </row>
    <row r="104" spans="1:7" x14ac:dyDescent="0.25">
      <c r="A104" s="15">
        <f>'DLX - historical u'!B104</f>
        <v>20607</v>
      </c>
      <c r="B104">
        <f>100*('DLX - historical u'!D104/'DLX - historical u'!C104)</f>
        <v>4.3207100236874458</v>
      </c>
      <c r="C104">
        <f>IF($B$1,'Data - Valletta'!B79,'Data - Barnichon'!B79)</f>
        <v>3.9306639956167384</v>
      </c>
      <c r="E104" s="7">
        <f t="shared" si="5"/>
        <v>27546</v>
      </c>
      <c r="F104">
        <f t="shared" si="3"/>
        <v>8.8523342535605867</v>
      </c>
      <c r="G104">
        <f t="shared" si="4"/>
        <v>3.2715836558684934</v>
      </c>
    </row>
    <row r="105" spans="1:7" x14ac:dyDescent="0.25">
      <c r="A105" s="15">
        <f>'DLX - historical u'!B105</f>
        <v>20637</v>
      </c>
      <c r="B105">
        <f>100*('DLX - historical u'!D105/'DLX - historical u'!C105)</f>
        <v>4.4223394055608818</v>
      </c>
      <c r="C105">
        <f>IF($B$1,'Data - Valletta'!B80,'Data - Barnichon'!B80)</f>
        <v>3.8081733981804873</v>
      </c>
      <c r="E105" s="7">
        <f t="shared" si="5"/>
        <v>27638</v>
      </c>
      <c r="F105">
        <f t="shared" si="3"/>
        <v>8.4913317889794673</v>
      </c>
      <c r="G105">
        <f t="shared" si="4"/>
        <v>3.4418574670909758</v>
      </c>
    </row>
    <row r="106" spans="1:7" x14ac:dyDescent="0.25">
      <c r="A106" s="15">
        <f>'DLX - historical u'!B106</f>
        <v>20668</v>
      </c>
      <c r="B106">
        <f>100*('DLX - historical u'!D106/'DLX - historical u'!C106)</f>
        <v>4.0511151440613142</v>
      </c>
      <c r="C106">
        <f>IF($B$1,'Data - Valletta'!B81,'Data - Barnichon'!B81)</f>
        <v>3.8443064556046678</v>
      </c>
      <c r="E106" s="7">
        <f t="shared" si="5"/>
        <v>27729</v>
      </c>
      <c r="F106">
        <f t="shared" si="3"/>
        <v>8.283124214993741</v>
      </c>
      <c r="G106">
        <f t="shared" si="4"/>
        <v>3.5573876561164979</v>
      </c>
    </row>
    <row r="107" spans="1:7" x14ac:dyDescent="0.25">
      <c r="A107" s="15">
        <f>'DLX - historical u'!B107</f>
        <v>20699</v>
      </c>
      <c r="B107">
        <f>100*('DLX - historical u'!D107/'DLX - historical u'!C107)</f>
        <v>3.9496957160416102</v>
      </c>
      <c r="C107">
        <f>IF($B$1,'Data - Valletta'!B82,'Data - Barnichon'!B82)</f>
        <v>3.8495890859875992</v>
      </c>
      <c r="E107" s="7">
        <f t="shared" si="5"/>
        <v>27820</v>
      </c>
      <c r="F107">
        <f t="shared" si="3"/>
        <v>7.7470408200347833</v>
      </c>
      <c r="G107">
        <f t="shared" si="4"/>
        <v>3.7555007729411352</v>
      </c>
    </row>
    <row r="108" spans="1:7" x14ac:dyDescent="0.25">
      <c r="A108" s="15">
        <f>'DLX - historical u'!B108</f>
        <v>20729</v>
      </c>
      <c r="B108">
        <f>100*('DLX - historical u'!D108/'DLX - historical u'!C108)</f>
        <v>3.8634929221891623</v>
      </c>
      <c r="C108">
        <f>IF($B$1,'Data - Valletta'!B83,'Data - Barnichon'!B83)</f>
        <v>4.015911724646247</v>
      </c>
      <c r="E108" s="7">
        <f t="shared" si="5"/>
        <v>27912</v>
      </c>
      <c r="F108">
        <f t="shared" si="3"/>
        <v>7.5501686581322369</v>
      </c>
      <c r="G108">
        <f t="shared" si="4"/>
        <v>3.849687779154952</v>
      </c>
    </row>
    <row r="109" spans="1:7" x14ac:dyDescent="0.25">
      <c r="A109" s="15">
        <f>'DLX - historical u'!B109</f>
        <v>20760</v>
      </c>
      <c r="B109">
        <f>100*('DLX - historical u'!D109/'DLX - historical u'!C109)</f>
        <v>4.2921223577418726</v>
      </c>
      <c r="C109">
        <f>IF($B$1,'Data - Valletta'!B84,'Data - Barnichon'!B84)</f>
        <v>4.0152907393787896</v>
      </c>
      <c r="E109" s="7">
        <f t="shared" si="5"/>
        <v>28004</v>
      </c>
      <c r="F109">
        <f t="shared" si="3"/>
        <v>7.7232413024956159</v>
      </c>
      <c r="G109">
        <f t="shared" si="4"/>
        <v>3.8485955125996525</v>
      </c>
    </row>
    <row r="110" spans="1:7" x14ac:dyDescent="0.25">
      <c r="A110" s="15">
        <f>'DLX - historical u'!B110</f>
        <v>20790</v>
      </c>
      <c r="B110">
        <f>100*('DLX - historical u'!D110/'DLX - historical u'!C110)</f>
        <v>4.1829085457271358</v>
      </c>
      <c r="C110">
        <f>IF($B$1,'Data - Valletta'!B85,'Data - Barnichon'!B85)</f>
        <v>3.8303182192624377</v>
      </c>
      <c r="E110" s="7">
        <f t="shared" si="5"/>
        <v>28095</v>
      </c>
      <c r="F110">
        <f t="shared" si="3"/>
        <v>7.7563124416127591</v>
      </c>
      <c r="G110">
        <f t="shared" si="4"/>
        <v>3.9684481423779729</v>
      </c>
    </row>
    <row r="111" spans="1:7" x14ac:dyDescent="0.25">
      <c r="A111" s="15">
        <f>'DLX - historical u'!B111</f>
        <v>20821</v>
      </c>
      <c r="B111">
        <f>100*('DLX - historical u'!D111/'DLX - historical u'!C111)</f>
        <v>4.2090684651050765</v>
      </c>
      <c r="C111">
        <f>IF($B$1,'Data - Valletta'!B86,'Data - Barnichon'!B86)</f>
        <v>4.015379439801591</v>
      </c>
      <c r="E111" s="7">
        <f t="shared" si="5"/>
        <v>28185</v>
      </c>
      <c r="F111">
        <f t="shared" si="3"/>
        <v>7.5160251970615519</v>
      </c>
      <c r="G111">
        <f t="shared" si="4"/>
        <v>4.2043018072168179</v>
      </c>
    </row>
    <row r="112" spans="1:7" x14ac:dyDescent="0.25">
      <c r="A112" s="15">
        <f>'DLX - historical u'!B112</f>
        <v>20852</v>
      </c>
      <c r="B112">
        <f>100*('DLX - historical u'!D112/'DLX - historical u'!C112)</f>
        <v>3.9205131655676668</v>
      </c>
      <c r="C112">
        <f>IF($B$1,'Data - Valletta'!B87,'Data - Barnichon'!B87)</f>
        <v>3.8213854169381873</v>
      </c>
      <c r="E112" s="7">
        <f t="shared" si="5"/>
        <v>28277</v>
      </c>
      <c r="F112">
        <f t="shared" si="3"/>
        <v>7.1275650869110789</v>
      </c>
      <c r="G112">
        <f t="shared" si="4"/>
        <v>4.4433622426545014</v>
      </c>
    </row>
    <row r="113" spans="1:7" x14ac:dyDescent="0.25">
      <c r="A113" s="15">
        <f>'DLX - historical u'!B113</f>
        <v>20880</v>
      </c>
      <c r="B113">
        <f>100*('DLX - historical u'!D113/'DLX - historical u'!C113)</f>
        <v>3.7496450614977661</v>
      </c>
      <c r="C113">
        <f>IF($B$1,'Data - Valletta'!B88,'Data - Barnichon'!B88)</f>
        <v>3.7298899990225696</v>
      </c>
      <c r="E113" s="7">
        <f t="shared" si="5"/>
        <v>28369</v>
      </c>
      <c r="F113">
        <f t="shared" si="3"/>
        <v>6.8871208994462547</v>
      </c>
      <c r="G113">
        <f t="shared" si="4"/>
        <v>4.6466995589240598</v>
      </c>
    </row>
    <row r="114" spans="1:7" x14ac:dyDescent="0.25">
      <c r="A114" s="15">
        <f>'DLX - historical u'!B114</f>
        <v>20911</v>
      </c>
      <c r="B114">
        <f>100*('DLX - historical u'!D114/'DLX - historical u'!C114)</f>
        <v>3.9011508394976517</v>
      </c>
      <c r="C114">
        <f>IF($B$1,'Data - Valletta'!B89,'Data - Barnichon'!B89)</f>
        <v>3.5481417354080991</v>
      </c>
      <c r="E114" s="7">
        <f t="shared" si="5"/>
        <v>28460</v>
      </c>
      <c r="F114">
        <f t="shared" si="3"/>
        <v>6.6354343639359348</v>
      </c>
      <c r="G114">
        <f t="shared" si="4"/>
        <v>5.0031103930709957</v>
      </c>
    </row>
    <row r="115" spans="1:7" x14ac:dyDescent="0.25">
      <c r="A115" s="15">
        <f>'DLX - historical u'!B115</f>
        <v>20941</v>
      </c>
      <c r="B115">
        <f>100*('DLX - historical u'!D115/'DLX - historical u'!C115)</f>
        <v>4.0632731089287057</v>
      </c>
      <c r="C115">
        <f>IF($B$1,'Data - Valletta'!B90,'Data - Barnichon'!B90)</f>
        <v>3.5560289243172507</v>
      </c>
      <c r="E115" s="7">
        <f t="shared" si="5"/>
        <v>28550</v>
      </c>
      <c r="F115">
        <f t="shared" si="3"/>
        <v>6.3223153475762013</v>
      </c>
      <c r="G115">
        <f t="shared" si="4"/>
        <v>5.2044805625096497</v>
      </c>
    </row>
    <row r="116" spans="1:7" x14ac:dyDescent="0.25">
      <c r="A116" s="15">
        <f>'DLX - historical u'!B116</f>
        <v>20972</v>
      </c>
      <c r="B116">
        <f>100*('DLX - historical u'!D116/'DLX - historical u'!C116)</f>
        <v>4.2593807790968201</v>
      </c>
      <c r="C116">
        <f>IF($B$1,'Data - Valletta'!B91,'Data - Barnichon'!B91)</f>
        <v>3.3835892711183906</v>
      </c>
      <c r="E116" s="7">
        <f t="shared" si="5"/>
        <v>28642</v>
      </c>
      <c r="F116">
        <f t="shared" si="3"/>
        <v>5.9952047181341639</v>
      </c>
      <c r="G116">
        <f t="shared" si="4"/>
        <v>5.5218914837013244</v>
      </c>
    </row>
    <row r="117" spans="1:7" x14ac:dyDescent="0.25">
      <c r="A117" s="15">
        <f>'DLX - historical u'!B117</f>
        <v>21002</v>
      </c>
      <c r="B117">
        <f>100*('DLX - historical u'!D117/'DLX - historical u'!C117)</f>
        <v>4.1523107995722937</v>
      </c>
      <c r="C117">
        <f>IF($B$1,'Data - Valletta'!B92,'Data - Barnichon'!B92)</f>
        <v>3.4723249195500494</v>
      </c>
      <c r="E117" s="7">
        <f t="shared" si="5"/>
        <v>28734</v>
      </c>
      <c r="F117">
        <f t="shared" si="3"/>
        <v>6.0169082689846185</v>
      </c>
      <c r="G117">
        <f t="shared" si="4"/>
        <v>5.5124283394861981</v>
      </c>
    </row>
    <row r="118" spans="1:7" x14ac:dyDescent="0.25">
      <c r="A118" s="15">
        <f>'DLX - historical u'!B118</f>
        <v>21033</v>
      </c>
      <c r="B118">
        <f>100*('DLX - historical u'!D118/'DLX - historical u'!C118)</f>
        <v>4.118070338500285</v>
      </c>
      <c r="C118">
        <f>IF($B$1,'Data - Valletta'!B93,'Data - Barnichon'!B93)</f>
        <v>3.2940391536418132</v>
      </c>
      <c r="E118" s="7">
        <f t="shared" si="5"/>
        <v>28825</v>
      </c>
      <c r="F118">
        <f t="shared" si="3"/>
        <v>5.8789225574561277</v>
      </c>
      <c r="G118">
        <f t="shared" si="4"/>
        <v>5.7238940621269085</v>
      </c>
    </row>
    <row r="119" spans="1:7" x14ac:dyDescent="0.25">
      <c r="A119" s="15">
        <f>'DLX - historical u'!B119</f>
        <v>21064</v>
      </c>
      <c r="B119">
        <f>100*('DLX - historical u'!D119/'DLX - historical u'!C119)</f>
        <v>4.38834546105213</v>
      </c>
      <c r="C119">
        <f>IF($B$1,'Data - Valletta'!B94,'Data - Barnichon'!B94)</f>
        <v>3.2183466610174345</v>
      </c>
      <c r="E119" s="7">
        <f t="shared" si="5"/>
        <v>28915</v>
      </c>
      <c r="F119">
        <f t="shared" si="3"/>
        <v>5.8729477326548114</v>
      </c>
      <c r="G119">
        <f t="shared" si="4"/>
        <v>5.5575751666105715</v>
      </c>
    </row>
    <row r="120" spans="1:7" x14ac:dyDescent="0.25">
      <c r="A120" s="15">
        <f>'DLX - historical u'!B120</f>
        <v>21094</v>
      </c>
      <c r="B120">
        <f>100*('DLX - historical u'!D120/'DLX - historical u'!C120)</f>
        <v>4.5030268690543638</v>
      </c>
      <c r="C120">
        <f>IF($B$1,'Data - Valletta'!B95,'Data - Barnichon'!B95)</f>
        <v>3.0521139336952863</v>
      </c>
      <c r="E120" s="7">
        <f t="shared" si="5"/>
        <v>29007</v>
      </c>
      <c r="F120">
        <f t="shared" si="3"/>
        <v>5.7089934463756578</v>
      </c>
      <c r="G120">
        <f t="shared" si="4"/>
        <v>5.6219833462776236</v>
      </c>
    </row>
    <row r="121" spans="1:7" x14ac:dyDescent="0.25">
      <c r="A121" s="15">
        <f>'DLX - historical u'!B121</f>
        <v>21125</v>
      </c>
      <c r="B121">
        <f>100*('DLX - historical u'!D121/'DLX - historical u'!C121)</f>
        <v>5.1457771553714826</v>
      </c>
      <c r="C121">
        <f>IF($B$1,'Data - Valletta'!B96,'Data - Barnichon'!B96)</f>
        <v>2.7056085927917959</v>
      </c>
      <c r="E121" s="7">
        <f t="shared" si="5"/>
        <v>29099</v>
      </c>
      <c r="F121">
        <f t="shared" si="3"/>
        <v>5.8631825215225026</v>
      </c>
      <c r="G121">
        <f t="shared" si="4"/>
        <v>5.5957765837272406</v>
      </c>
    </row>
    <row r="122" spans="1:7" x14ac:dyDescent="0.25">
      <c r="A122" s="15">
        <f>'DLX - historical u'!B122</f>
        <v>21155</v>
      </c>
      <c r="B122">
        <f>100*('DLX - historical u'!D122/'DLX - historical u'!C122)</f>
        <v>5.1574230689337961</v>
      </c>
      <c r="C122">
        <f>IF($B$1,'Data - Valletta'!B97,'Data - Barnichon'!B97)</f>
        <v>2.6300434315729357</v>
      </c>
      <c r="E122" s="7">
        <f t="shared" si="5"/>
        <v>29190</v>
      </c>
      <c r="F122">
        <f t="shared" si="3"/>
        <v>5.9347783929826052</v>
      </c>
      <c r="G122">
        <f t="shared" si="4"/>
        <v>5.5189235652169648</v>
      </c>
    </row>
    <row r="123" spans="1:7" x14ac:dyDescent="0.25">
      <c r="A123" s="15">
        <f>'DLX - historical u'!B123</f>
        <v>21186</v>
      </c>
      <c r="B123">
        <f>100*('DLX - historical u'!D123/'DLX - historical u'!C123)</f>
        <v>5.7753930993367613</v>
      </c>
      <c r="C123">
        <f>IF($B$1,'Data - Valletta'!B98,'Data - Barnichon'!B98)</f>
        <v>2.555590454259197</v>
      </c>
      <c r="E123" s="7">
        <f t="shared" si="5"/>
        <v>29281</v>
      </c>
      <c r="F123">
        <f t="shared" si="3"/>
        <v>6.2915192707610368</v>
      </c>
      <c r="G123">
        <f t="shared" si="4"/>
        <v>5.1225076007110912</v>
      </c>
    </row>
    <row r="124" spans="1:7" x14ac:dyDescent="0.25">
      <c r="A124" s="15">
        <f>'DLX - historical u'!B124</f>
        <v>21217</v>
      </c>
      <c r="B124">
        <f>100*('DLX - historical u'!D124/'DLX - historical u'!C124)</f>
        <v>6.403178524129105</v>
      </c>
      <c r="C124">
        <f>IF($B$1,'Data - Valletta'!B99,'Data - Barnichon'!B99)</f>
        <v>2.4008235331343979</v>
      </c>
      <c r="E124" s="7">
        <f t="shared" si="5"/>
        <v>29373</v>
      </c>
      <c r="F124">
        <f t="shared" si="3"/>
        <v>7.31782525520316</v>
      </c>
      <c r="G124">
        <f t="shared" si="4"/>
        <v>4.2778552456600627</v>
      </c>
    </row>
    <row r="125" spans="1:7" x14ac:dyDescent="0.25">
      <c r="A125" s="15">
        <f>'DLX - historical u'!B125</f>
        <v>21245</v>
      </c>
      <c r="B125">
        <f>100*('DLX - historical u'!D125/'DLX - historical u'!C125)</f>
        <v>6.6822367344510063</v>
      </c>
      <c r="C125">
        <f>IF($B$1,'Data - Valletta'!B100,'Data - Barnichon'!B100)</f>
        <v>2.323997316079792</v>
      </c>
      <c r="E125" s="7">
        <f t="shared" si="5"/>
        <v>29465</v>
      </c>
      <c r="F125">
        <f t="shared" si="3"/>
        <v>7.6751194127610534</v>
      </c>
      <c r="G125">
        <f t="shared" si="4"/>
        <v>4.3138253780664977</v>
      </c>
    </row>
    <row r="126" spans="1:7" x14ac:dyDescent="0.25">
      <c r="A126" s="15">
        <f>'DLX - historical u'!B126</f>
        <v>21276</v>
      </c>
      <c r="B126">
        <f>100*('DLX - historical u'!D126/'DLX - historical u'!C126)</f>
        <v>7.4149629695330166</v>
      </c>
      <c r="C126">
        <f>IF($B$1,'Data - Valletta'!B101,'Data - Barnichon'!B101)</f>
        <v>2.2462356486205839</v>
      </c>
      <c r="E126" s="7">
        <f t="shared" si="5"/>
        <v>29556</v>
      </c>
      <c r="F126">
        <f t="shared" si="3"/>
        <v>7.392782143205558</v>
      </c>
      <c r="G126">
        <f t="shared" si="4"/>
        <v>4.4556816036784372</v>
      </c>
    </row>
    <row r="127" spans="1:7" x14ac:dyDescent="0.25">
      <c r="A127" s="15">
        <f>'DLX - historical u'!B127</f>
        <v>21306</v>
      </c>
      <c r="B127">
        <f>100*('DLX - historical u'!D127/'DLX - historical u'!C127)</f>
        <v>7.3952426540982401</v>
      </c>
      <c r="C127">
        <f>IF($B$1,'Data - Valletta'!B102,'Data - Barnichon'!B102)</f>
        <v>2.2534935289794547</v>
      </c>
      <c r="E127" s="7">
        <f t="shared" si="5"/>
        <v>29646</v>
      </c>
      <c r="F127">
        <f t="shared" si="3"/>
        <v>7.4208009227441094</v>
      </c>
      <c r="G127">
        <f t="shared" si="4"/>
        <v>4.3573835582374167</v>
      </c>
    </row>
    <row r="128" spans="1:7" x14ac:dyDescent="0.25">
      <c r="A128" s="15">
        <f>'DLX - historical u'!B128</f>
        <v>21337</v>
      </c>
      <c r="B128">
        <f>100*('DLX - historical u'!D128/'DLX - historical u'!C128)</f>
        <v>7.3056121996630905</v>
      </c>
      <c r="C128">
        <f>IF($B$1,'Data - Valletta'!B103,'Data - Barnichon'!B103)</f>
        <v>2.3491911640603713</v>
      </c>
      <c r="E128" s="7">
        <f t="shared" si="5"/>
        <v>29738</v>
      </c>
      <c r="F128">
        <f t="shared" si="3"/>
        <v>7.3929441635386866</v>
      </c>
      <c r="G128">
        <f t="shared" si="4"/>
        <v>4.3183798948447523</v>
      </c>
    </row>
    <row r="129" spans="1:7" x14ac:dyDescent="0.25">
      <c r="A129" s="15">
        <f>'DLX - historical u'!B129</f>
        <v>21367</v>
      </c>
      <c r="B129">
        <f>100*('DLX - historical u'!D129/'DLX - historical u'!C129)</f>
        <v>7.4884996461429587</v>
      </c>
      <c r="C129">
        <f>IF($B$1,'Data - Valletta'!B104,'Data - Barnichon'!B104)</f>
        <v>2.4386769913719051</v>
      </c>
      <c r="E129" s="7">
        <f t="shared" si="5"/>
        <v>29830</v>
      </c>
      <c r="F129">
        <f t="shared" si="3"/>
        <v>7.4113576303220201</v>
      </c>
      <c r="G129">
        <f t="shared" si="4"/>
        <v>4.1766117158422018</v>
      </c>
    </row>
    <row r="130" spans="1:7" x14ac:dyDescent="0.25">
      <c r="A130" s="15">
        <f>'DLX - historical u'!B130</f>
        <v>21398</v>
      </c>
      <c r="B130">
        <f>100*('DLX - historical u'!D130/'DLX - historical u'!C130)</f>
        <v>7.3856871996119757</v>
      </c>
      <c r="C130">
        <f>IF($B$1,'Data - Valletta'!B105,'Data - Barnichon'!B105)</f>
        <v>2.5233316648981527</v>
      </c>
      <c r="E130" s="7">
        <f t="shared" si="5"/>
        <v>29921</v>
      </c>
      <c r="F130">
        <f t="shared" si="3"/>
        <v>8.2348861100244548</v>
      </c>
      <c r="G130">
        <f t="shared" si="4"/>
        <v>3.7306231660588356</v>
      </c>
    </row>
    <row r="131" spans="1:7" x14ac:dyDescent="0.25">
      <c r="A131" s="15">
        <f>'DLX - historical u'!B131</f>
        <v>21429</v>
      </c>
      <c r="B131">
        <f>100*('DLX - historical u'!D131/'DLX - historical u'!C131)</f>
        <v>7.089497367724479</v>
      </c>
      <c r="C131">
        <f>IF($B$1,'Data - Valletta'!B106,'Data - Barnichon'!B106)</f>
        <v>2.6934813612054951</v>
      </c>
      <c r="E131" s="7">
        <f t="shared" si="5"/>
        <v>30011</v>
      </c>
      <c r="F131">
        <f t="shared" ref="F131:F194" si="6">AVERAGE(VLOOKUP(DATE(YEAR(E131),MONTH(E131),1),Data_hist_Unemployment,2),VLOOKUP(DATE(YEAR(E131),MONTH(E131)-1,1),Data_hist_Unemployment,2),VLOOKUP(DATE(YEAR(E131),MONTH(E131)-2,1),Data_hist_Unemployment,2))</f>
        <v>8.8369189408558153</v>
      </c>
      <c r="G131">
        <f t="shared" ref="G131:G194" si="7">AVERAGE(VLOOKUP(DATE(YEAR(E131),MONTH(E131),1),Data_hist_Unemployment,3),VLOOKUP(DATE(YEAR(E131),MONTH(E131)-1,1),Data_hist_Unemployment,3),VLOOKUP(DATE(YEAR(E131),MONTH(E131)-2,1),Data_hist_Unemployment,3))</f>
        <v>3.4887253334983055</v>
      </c>
    </row>
    <row r="132" spans="1:7" x14ac:dyDescent="0.25">
      <c r="A132" s="15">
        <f>'DLX - historical u'!B132</f>
        <v>21459</v>
      </c>
      <c r="B132">
        <f>100*('DLX - historical u'!D132/'DLX - historical u'!C132)</f>
        <v>6.7161437284150196</v>
      </c>
      <c r="C132">
        <f>IF($B$1,'Data - Valletta'!B107,'Data - Barnichon'!B107)</f>
        <v>2.6957128089203986</v>
      </c>
      <c r="E132" s="7">
        <f t="shared" si="5"/>
        <v>30103</v>
      </c>
      <c r="F132">
        <f t="shared" si="6"/>
        <v>9.4193441866833805</v>
      </c>
      <c r="G132">
        <f t="shared" si="7"/>
        <v>3.183100267478427</v>
      </c>
    </row>
    <row r="133" spans="1:7" x14ac:dyDescent="0.25">
      <c r="A133" s="15">
        <f>'DLX - historical u'!B133</f>
        <v>21490</v>
      </c>
      <c r="B133">
        <f>100*('DLX - historical u'!D133/'DLX - historical u'!C133)</f>
        <v>6.1899553637411691</v>
      </c>
      <c r="C133">
        <f>IF($B$1,'Data - Valletta'!B108,'Data - Barnichon'!B108)</f>
        <v>2.759394230990754</v>
      </c>
      <c r="E133" s="7">
        <f t="shared" ref="E133:E196" si="8">DATE(YEAR(E132),MONTH(E132)+3,1)</f>
        <v>30195</v>
      </c>
      <c r="F133">
        <f t="shared" si="6"/>
        <v>9.9362796907399584</v>
      </c>
      <c r="G133">
        <f t="shared" si="7"/>
        <v>2.8236112663788062</v>
      </c>
    </row>
    <row r="134" spans="1:7" x14ac:dyDescent="0.25">
      <c r="A134" s="15">
        <f>'DLX - historical u'!B134</f>
        <v>21520</v>
      </c>
      <c r="B134">
        <f>100*('DLX - historical u'!D134/'DLX - historical u'!C134)</f>
        <v>6.1868910540301147</v>
      </c>
      <c r="C134">
        <f>IF($B$1,'Data - Valletta'!B109,'Data - Barnichon'!B109)</f>
        <v>2.9384692226112321</v>
      </c>
      <c r="E134" s="7">
        <f t="shared" si="8"/>
        <v>30286</v>
      </c>
      <c r="F134">
        <f t="shared" si="6"/>
        <v>10.669751182909367</v>
      </c>
      <c r="G134">
        <f t="shared" si="7"/>
        <v>2.7729381817650052</v>
      </c>
    </row>
    <row r="135" spans="1:7" x14ac:dyDescent="0.25">
      <c r="A135" s="15">
        <f>'DLX - historical u'!B135</f>
        <v>21551</v>
      </c>
      <c r="B135">
        <f>100*('DLX - historical u'!D135/'DLX - historical u'!C135)</f>
        <v>5.9879886952425814</v>
      </c>
      <c r="C135">
        <f>IF($B$1,'Data - Valletta'!B110,'Data - Barnichon'!B110)</f>
        <v>2.9127768199978115</v>
      </c>
      <c r="E135" s="7">
        <f t="shared" si="8"/>
        <v>30376</v>
      </c>
      <c r="F135">
        <f t="shared" si="6"/>
        <v>10.390263537144691</v>
      </c>
      <c r="G135">
        <f t="shared" si="7"/>
        <v>2.9151064901019264</v>
      </c>
    </row>
    <row r="136" spans="1:7" x14ac:dyDescent="0.25">
      <c r="A136" s="15">
        <f>'DLX - historical u'!B136</f>
        <v>21582</v>
      </c>
      <c r="B136">
        <f>100*('DLX - historical u'!D136/'DLX - historical u'!C136)</f>
        <v>5.8611361587015329</v>
      </c>
      <c r="C136">
        <f>IF($B$1,'Data - Valletta'!B111,'Data - Barnichon'!B111)</f>
        <v>3.0812853800562428</v>
      </c>
      <c r="E136" s="7">
        <f t="shared" si="8"/>
        <v>30468</v>
      </c>
      <c r="F136">
        <f t="shared" si="6"/>
        <v>10.095395776108282</v>
      </c>
      <c r="G136">
        <f t="shared" si="7"/>
        <v>3.1985976469277362</v>
      </c>
    </row>
    <row r="137" spans="1:7" x14ac:dyDescent="0.25">
      <c r="A137" s="15">
        <f>'DLX - historical u'!B137</f>
        <v>21610</v>
      </c>
      <c r="B137">
        <f>100*('DLX - historical u'!D137/'DLX - historical u'!C137)</f>
        <v>5.5841217605923488</v>
      </c>
      <c r="C137">
        <f>IF($B$1,'Data - Valletta'!B112,'Data - Barnichon'!B112)</f>
        <v>3.2397860525967102</v>
      </c>
      <c r="E137" s="7">
        <f t="shared" si="8"/>
        <v>30560</v>
      </c>
      <c r="F137">
        <f t="shared" si="6"/>
        <v>9.3532381056709593</v>
      </c>
      <c r="G137">
        <f t="shared" si="7"/>
        <v>3.5388546476948264</v>
      </c>
    </row>
    <row r="138" spans="1:7" x14ac:dyDescent="0.25">
      <c r="A138" s="15">
        <f>'DLX - historical u'!B138</f>
        <v>21641</v>
      </c>
      <c r="B138">
        <f>100*('DLX - historical u'!D138/'DLX - historical u'!C138)</f>
        <v>5.2254203309969416</v>
      </c>
      <c r="C138">
        <f>IF($B$1,'Data - Valletta'!B113,'Data - Barnichon'!B113)</f>
        <v>3.3975196709684954</v>
      </c>
      <c r="E138" s="7">
        <f t="shared" si="8"/>
        <v>30651</v>
      </c>
      <c r="F138">
        <f t="shared" si="6"/>
        <v>8.534843737371375</v>
      </c>
      <c r="G138">
        <f t="shared" si="7"/>
        <v>3.9223240882012202</v>
      </c>
    </row>
    <row r="139" spans="1:7" x14ac:dyDescent="0.25">
      <c r="A139" s="15">
        <f>'DLX - historical u'!B139</f>
        <v>21671</v>
      </c>
      <c r="B139">
        <f>100*('DLX - historical u'!D139/'DLX - historical u'!C139)</f>
        <v>5.1028190912024405</v>
      </c>
      <c r="C139">
        <f>IF($B$1,'Data - Valletta'!B114,'Data - Barnichon'!B114)</f>
        <v>3.3812041522384053</v>
      </c>
      <c r="E139" s="7">
        <f t="shared" si="8"/>
        <v>30742</v>
      </c>
      <c r="F139">
        <f t="shared" si="6"/>
        <v>7.8645499677583883</v>
      </c>
      <c r="G139">
        <f t="shared" si="7"/>
        <v>4.1939372354220081</v>
      </c>
    </row>
    <row r="140" spans="1:7" x14ac:dyDescent="0.25">
      <c r="A140" s="15">
        <f>'DLX - historical u'!B140</f>
        <v>21702</v>
      </c>
      <c r="B140">
        <f>100*('DLX - historical u'!D140/'DLX - historical u'!C140)</f>
        <v>5.022115469111573</v>
      </c>
      <c r="C140">
        <f>IF($B$1,'Data - Valletta'!B115,'Data - Barnichon'!B115)</f>
        <v>3.5482975778034174</v>
      </c>
      <c r="E140" s="7">
        <f t="shared" si="8"/>
        <v>30834</v>
      </c>
      <c r="F140">
        <f t="shared" si="6"/>
        <v>7.4717024652157571</v>
      </c>
      <c r="G140">
        <f t="shared" si="7"/>
        <v>4.4532602859101091</v>
      </c>
    </row>
    <row r="141" spans="1:7" x14ac:dyDescent="0.25">
      <c r="A141" s="15">
        <f>'DLX - historical u'!B141</f>
        <v>21732</v>
      </c>
      <c r="B141">
        <f>100*('DLX - historical u'!D141/'DLX - historical u'!C141)</f>
        <v>5.1474343074745761</v>
      </c>
      <c r="C141">
        <f>IF($B$1,'Data - Valletta'!B116,'Data - Barnichon'!B116)</f>
        <v>3.7179556588985871</v>
      </c>
      <c r="E141" s="7">
        <f t="shared" si="8"/>
        <v>30926</v>
      </c>
      <c r="F141">
        <f t="shared" si="6"/>
        <v>7.4442795177973595</v>
      </c>
      <c r="G141">
        <f t="shared" si="7"/>
        <v>4.4927013562400235</v>
      </c>
    </row>
    <row r="142" spans="1:7" x14ac:dyDescent="0.25">
      <c r="A142" s="15">
        <f>'DLX - historical u'!B142</f>
        <v>21763</v>
      </c>
      <c r="B142">
        <f>100*('DLX - historical u'!D142/'DLX - historical u'!C142)</f>
        <v>5.2431610942249236</v>
      </c>
      <c r="C142">
        <f>IF($B$1,'Data - Valletta'!B117,'Data - Barnichon'!B117)</f>
        <v>3.578078886643604</v>
      </c>
      <c r="E142" s="7">
        <f t="shared" si="8"/>
        <v>31017</v>
      </c>
      <c r="F142">
        <f t="shared" si="6"/>
        <v>7.2751508868517805</v>
      </c>
      <c r="G142">
        <f t="shared" si="7"/>
        <v>4.5333309209572352</v>
      </c>
    </row>
    <row r="143" spans="1:7" x14ac:dyDescent="0.25">
      <c r="A143" s="15">
        <f>'DLX - historical u'!B143</f>
        <v>21794</v>
      </c>
      <c r="B143">
        <f>100*('DLX - historical u'!D143/'DLX - historical u'!C143)</f>
        <v>5.5073309504704939</v>
      </c>
      <c r="C143">
        <f>IF($B$1,'Data - Valletta'!B118,'Data - Barnichon'!B118)</f>
        <v>3.6648525849301947</v>
      </c>
      <c r="E143" s="7">
        <f t="shared" si="8"/>
        <v>31107</v>
      </c>
      <c r="F143">
        <f t="shared" si="6"/>
        <v>7.2720160860142782</v>
      </c>
      <c r="G143">
        <f t="shared" si="7"/>
        <v>4.550057524924104</v>
      </c>
    </row>
    <row r="144" spans="1:7" x14ac:dyDescent="0.25">
      <c r="A144" s="15">
        <f>'DLX - historical u'!B144</f>
        <v>21824</v>
      </c>
      <c r="B144">
        <f>100*('DLX - historical u'!D144/'DLX - historical u'!C144)</f>
        <v>5.6814053849842345</v>
      </c>
      <c r="C144">
        <f>IF($B$1,'Data - Valletta'!B119,'Data - Barnichon'!B119)</f>
        <v>3.582998407887493</v>
      </c>
      <c r="E144" s="7">
        <f t="shared" si="8"/>
        <v>31199</v>
      </c>
      <c r="F144">
        <f t="shared" si="6"/>
        <v>7.2807604209799299</v>
      </c>
      <c r="G144">
        <f t="shared" si="7"/>
        <v>4.5835464363317273</v>
      </c>
    </row>
    <row r="145" spans="1:7" x14ac:dyDescent="0.25">
      <c r="A145" s="15">
        <f>'DLX - historical u'!B145</f>
        <v>21855</v>
      </c>
      <c r="B145">
        <f>100*('DLX - historical u'!D145/'DLX - historical u'!C145)</f>
        <v>5.8409817168371445</v>
      </c>
      <c r="C145">
        <f>IF($B$1,'Data - Valletta'!B120,'Data - Barnichon'!B120)</f>
        <v>3.5626938811774513</v>
      </c>
      <c r="E145" s="7">
        <f t="shared" si="8"/>
        <v>31291</v>
      </c>
      <c r="F145">
        <f t="shared" si="6"/>
        <v>7.2024025870587591</v>
      </c>
      <c r="G145">
        <f t="shared" si="7"/>
        <v>4.5766474655205274</v>
      </c>
    </row>
    <row r="146" spans="1:7" x14ac:dyDescent="0.25">
      <c r="A146" s="15">
        <f>'DLX - historical u'!B146</f>
        <v>21885</v>
      </c>
      <c r="B146">
        <f>100*('DLX - historical u'!D146/'DLX - historical u'!C146)</f>
        <v>5.2946633040554252</v>
      </c>
      <c r="C146">
        <f>IF($B$1,'Data - Valletta'!B121,'Data - Barnichon'!B121)</f>
        <v>3.5272279390765298</v>
      </c>
      <c r="E146" s="7">
        <f t="shared" si="8"/>
        <v>31382</v>
      </c>
      <c r="F146">
        <f t="shared" si="6"/>
        <v>7.0458140122747324</v>
      </c>
      <c r="G146">
        <f t="shared" si="7"/>
        <v>4.530388562989363</v>
      </c>
    </row>
    <row r="147" spans="1:7" x14ac:dyDescent="0.25">
      <c r="A147" s="15">
        <f>'DLX - historical u'!B147</f>
        <v>21916</v>
      </c>
      <c r="B147">
        <f>100*('DLX - historical u'!D147/'DLX - historical u'!C147)</f>
        <v>5.2420173428844867</v>
      </c>
      <c r="C147">
        <f>IF($B$1,'Data - Valletta'!B122,'Data - Barnichon'!B122)</f>
        <v>3.6028242752498651</v>
      </c>
      <c r="E147" s="7">
        <f t="shared" si="8"/>
        <v>31472</v>
      </c>
      <c r="F147">
        <f t="shared" si="6"/>
        <v>7.0068356682739461</v>
      </c>
      <c r="G147">
        <f t="shared" si="7"/>
        <v>4.4788462095796566</v>
      </c>
    </row>
    <row r="148" spans="1:7" x14ac:dyDescent="0.25">
      <c r="A148" s="15">
        <f>'DLX - historical u'!B148</f>
        <v>21947</v>
      </c>
      <c r="B148">
        <f>100*('DLX - historical u'!D148/'DLX - historical u'!C148)</f>
        <v>4.8282063554221235</v>
      </c>
      <c r="C148">
        <f>IF($B$1,'Data - Valletta'!B123,'Data - Barnichon'!B123)</f>
        <v>3.5856631402864565</v>
      </c>
      <c r="E148" s="7">
        <f t="shared" si="8"/>
        <v>31564</v>
      </c>
      <c r="F148">
        <f t="shared" si="6"/>
        <v>7.1716397893902704</v>
      </c>
      <c r="G148">
        <f t="shared" si="7"/>
        <v>4.4623857748167453</v>
      </c>
    </row>
    <row r="149" spans="1:7" x14ac:dyDescent="0.25">
      <c r="A149" s="15">
        <f>'DLX - historical u'!B149</f>
        <v>21976</v>
      </c>
      <c r="B149">
        <f>100*('DLX - historical u'!D149/'DLX - historical u'!C149)</f>
        <v>5.4474480621061714</v>
      </c>
      <c r="C149">
        <f>IF($B$1,'Data - Valletta'!B124,'Data - Barnichon'!B124)</f>
        <v>3.4296135011897033</v>
      </c>
      <c r="E149" s="7">
        <f t="shared" si="8"/>
        <v>31656</v>
      </c>
      <c r="F149">
        <f t="shared" si="6"/>
        <v>6.9821646588836543</v>
      </c>
      <c r="G149">
        <f t="shared" si="7"/>
        <v>4.4875639452836209</v>
      </c>
    </row>
    <row r="150" spans="1:7" x14ac:dyDescent="0.25">
      <c r="A150" s="15">
        <f>'DLX - historical u'!B150</f>
        <v>22007</v>
      </c>
      <c r="B150">
        <f>100*('DLX - historical u'!D150/'DLX - historical u'!C150)</f>
        <v>5.2027192112562695</v>
      </c>
      <c r="C150">
        <f>IF($B$1,'Data - Valletta'!B125,'Data - Barnichon'!B125)</f>
        <v>3.3167626884267833</v>
      </c>
      <c r="E150" s="7">
        <f t="shared" si="8"/>
        <v>31747</v>
      </c>
      <c r="F150">
        <f t="shared" si="6"/>
        <v>6.8262430987115676</v>
      </c>
      <c r="G150">
        <f t="shared" si="7"/>
        <v>4.5588772516448151</v>
      </c>
    </row>
    <row r="151" spans="1:7" x14ac:dyDescent="0.25">
      <c r="A151" s="15">
        <f>'DLX - historical u'!B151</f>
        <v>22037</v>
      </c>
      <c r="B151">
        <f>100*('DLX - historical u'!D151/'DLX - historical u'!C151)</f>
        <v>5.1259586935914747</v>
      </c>
      <c r="C151">
        <f>IF($B$1,'Data - Valletta'!B126,'Data - Barnichon'!B126)</f>
        <v>3.3339084208300322</v>
      </c>
      <c r="E151" s="7">
        <f t="shared" si="8"/>
        <v>31837</v>
      </c>
      <c r="F151">
        <f t="shared" si="6"/>
        <v>6.6116078749383815</v>
      </c>
      <c r="G151">
        <f t="shared" si="7"/>
        <v>4.576399003023802</v>
      </c>
    </row>
    <row r="152" spans="1:7" x14ac:dyDescent="0.25">
      <c r="A152" s="15">
        <f>'DLX - historical u'!B152</f>
        <v>22068</v>
      </c>
      <c r="B152">
        <f>100*('DLX - historical u'!D152/'DLX - historical u'!C152)</f>
        <v>5.3850773586524436</v>
      </c>
      <c r="C152">
        <f>IF($B$1,'Data - Valletta'!B127,'Data - Barnichon'!B127)</f>
        <v>3.2550114437522097</v>
      </c>
      <c r="E152" s="7">
        <f t="shared" si="8"/>
        <v>31929</v>
      </c>
      <c r="F152">
        <f t="shared" si="6"/>
        <v>6.2715201135627296</v>
      </c>
      <c r="G152">
        <f t="shared" si="7"/>
        <v>4.7126430207714316</v>
      </c>
    </row>
    <row r="153" spans="1:7" x14ac:dyDescent="0.25">
      <c r="A153" s="15">
        <f>'DLX - historical u'!B153</f>
        <v>22098</v>
      </c>
      <c r="B153">
        <f>100*('DLX - historical u'!D153/'DLX - historical u'!C153)</f>
        <v>5.5000358448634312</v>
      </c>
      <c r="C153">
        <f>IF($B$1,'Data - Valletta'!B128,'Data - Barnichon'!B128)</f>
        <v>3.1707672572501848</v>
      </c>
      <c r="E153" s="7">
        <f t="shared" si="8"/>
        <v>32021</v>
      </c>
      <c r="F153">
        <f t="shared" si="6"/>
        <v>6.0047496203491662</v>
      </c>
      <c r="G153">
        <f t="shared" si="7"/>
        <v>4.8485366951307762</v>
      </c>
    </row>
    <row r="154" spans="1:7" x14ac:dyDescent="0.25">
      <c r="A154" s="15">
        <f>'DLX - historical u'!B154</f>
        <v>22129</v>
      </c>
      <c r="B154">
        <f>100*('DLX - historical u'!D154/'DLX - historical u'!C154)</f>
        <v>5.6499763749087206</v>
      </c>
      <c r="C154">
        <f>IF($B$1,'Data - Valletta'!B129,'Data - Barnichon'!B129)</f>
        <v>3.0867961556685324</v>
      </c>
      <c r="E154" s="7">
        <f t="shared" si="8"/>
        <v>32112</v>
      </c>
      <c r="F154">
        <f t="shared" si="6"/>
        <v>5.8594659734383123</v>
      </c>
      <c r="G154">
        <f t="shared" si="7"/>
        <v>4.8660551906810943</v>
      </c>
    </row>
    <row r="155" spans="1:7" x14ac:dyDescent="0.25">
      <c r="A155" s="15">
        <f>'DLX - historical u'!B155</f>
        <v>22160</v>
      </c>
      <c r="B155">
        <f>100*('DLX - historical u'!D155/'DLX - historical u'!C155)</f>
        <v>5.536628130746533</v>
      </c>
      <c r="C155">
        <f>IF($B$1,'Data - Valletta'!B130,'Data - Barnichon'!B130)</f>
        <v>3.0029293452242709</v>
      </c>
      <c r="E155" s="7">
        <f t="shared" si="8"/>
        <v>32203</v>
      </c>
      <c r="F155">
        <f t="shared" si="6"/>
        <v>5.7178533079670188</v>
      </c>
      <c r="G155">
        <f t="shared" si="7"/>
        <v>4.7819537373086058</v>
      </c>
    </row>
    <row r="156" spans="1:7" x14ac:dyDescent="0.25">
      <c r="A156" s="15">
        <f>'DLX - historical u'!B156</f>
        <v>22190</v>
      </c>
      <c r="B156">
        <f>100*('DLX - historical u'!D156/'DLX - historical u'!C156)</f>
        <v>6.0843683818899885</v>
      </c>
      <c r="C156">
        <f>IF($B$1,'Data - Valletta'!B131,'Data - Barnichon'!B131)</f>
        <v>2.8319833522681495</v>
      </c>
      <c r="E156" s="7">
        <f t="shared" si="8"/>
        <v>32295</v>
      </c>
      <c r="F156">
        <f t="shared" si="6"/>
        <v>5.4773748389313033</v>
      </c>
      <c r="G156">
        <f t="shared" si="7"/>
        <v>4.7553845351485942</v>
      </c>
    </row>
    <row r="157" spans="1:7" x14ac:dyDescent="0.25">
      <c r="A157" s="15">
        <f>'DLX - historical u'!B157</f>
        <v>22221</v>
      </c>
      <c r="B157">
        <f>100*('DLX - historical u'!D157/'DLX - historical u'!C157)</f>
        <v>6.147162793338917</v>
      </c>
      <c r="C157">
        <f>IF($B$1,'Data - Valletta'!B132,'Data - Barnichon'!B132)</f>
        <v>2.8441971606791108</v>
      </c>
      <c r="E157" s="7">
        <f t="shared" si="8"/>
        <v>32387</v>
      </c>
      <c r="F157">
        <f t="shared" si="6"/>
        <v>5.4823356505136971</v>
      </c>
      <c r="G157">
        <f t="shared" si="7"/>
        <v>4.7045974503664274</v>
      </c>
    </row>
    <row r="158" spans="1:7" x14ac:dyDescent="0.25">
      <c r="A158" s="15">
        <f>'DLX - historical u'!B158</f>
        <v>22251</v>
      </c>
      <c r="B158">
        <f>100*('DLX - historical u'!D158/'DLX - historical u'!C158)</f>
        <v>6.5587044534412957</v>
      </c>
      <c r="C158">
        <f>IF($B$1,'Data - Valletta'!B133,'Data - Barnichon'!B133)</f>
        <v>2.6841535829078755</v>
      </c>
      <c r="E158" s="7">
        <f t="shared" si="8"/>
        <v>32478</v>
      </c>
      <c r="F158">
        <f t="shared" si="6"/>
        <v>5.3401397509897324</v>
      </c>
      <c r="G158">
        <f t="shared" si="7"/>
        <v>4.6978668876794378</v>
      </c>
    </row>
    <row r="159" spans="1:7" x14ac:dyDescent="0.25">
      <c r="A159" s="15">
        <f>'DLX - historical u'!B159</f>
        <v>22282</v>
      </c>
      <c r="B159">
        <f>100*('DLX - historical u'!D159/'DLX - historical u'!C159)</f>
        <v>6.6305165585475612</v>
      </c>
      <c r="C159">
        <f>IF($B$1,'Data - Valletta'!B134,'Data - Barnichon'!B134)</f>
        <v>2.6857598274332091</v>
      </c>
      <c r="E159" s="7">
        <f t="shared" si="8"/>
        <v>32568</v>
      </c>
      <c r="F159">
        <f t="shared" si="6"/>
        <v>5.20500758506709</v>
      </c>
      <c r="G159">
        <f t="shared" si="7"/>
        <v>4.6002119567037978</v>
      </c>
    </row>
    <row r="160" spans="1:7" x14ac:dyDescent="0.25">
      <c r="A160" s="15">
        <f>'DLX - historical u'!B160</f>
        <v>22313</v>
      </c>
      <c r="B160">
        <f>100*('DLX - historical u'!D160/'DLX - historical u'!C160)</f>
        <v>6.8616870207327461</v>
      </c>
      <c r="C160">
        <f>IF($B$1,'Data - Valletta'!B135,'Data - Barnichon'!B135)</f>
        <v>2.6947185317431779</v>
      </c>
      <c r="E160" s="7">
        <f t="shared" si="8"/>
        <v>32660</v>
      </c>
      <c r="F160">
        <f t="shared" si="6"/>
        <v>5.2339227934424368</v>
      </c>
      <c r="G160">
        <f t="shared" si="7"/>
        <v>4.4434351402790311</v>
      </c>
    </row>
    <row r="161" spans="1:7" x14ac:dyDescent="0.25">
      <c r="A161" s="15">
        <f>'DLX - historical u'!B161</f>
        <v>22341</v>
      </c>
      <c r="B161">
        <f>100*('DLX - historical u'!D161/'DLX - historical u'!C161)</f>
        <v>6.8639237373237352</v>
      </c>
      <c r="C161">
        <f>IF($B$1,'Data - Valletta'!B136,'Data - Barnichon'!B136)</f>
        <v>2.6898137145448255</v>
      </c>
      <c r="E161" s="7">
        <f t="shared" si="8"/>
        <v>32752</v>
      </c>
      <c r="F161">
        <f t="shared" si="6"/>
        <v>5.2666671387710222</v>
      </c>
      <c r="G161">
        <f t="shared" si="7"/>
        <v>4.270572526018765</v>
      </c>
    </row>
    <row r="162" spans="1:7" x14ac:dyDescent="0.25">
      <c r="A162" s="15">
        <f>'DLX - historical u'!B162</f>
        <v>22372</v>
      </c>
      <c r="B162">
        <f>100*('DLX - historical u'!D162/'DLX - historical u'!C162)</f>
        <v>6.9634394523745149</v>
      </c>
      <c r="C162">
        <f>IF($B$1,'Data - Valletta'!B137,'Data - Barnichon'!B137)</f>
        <v>2.6930417062017229</v>
      </c>
      <c r="E162" s="7">
        <f t="shared" si="8"/>
        <v>32843</v>
      </c>
      <c r="F162">
        <f t="shared" si="6"/>
        <v>5.3628365505683391</v>
      </c>
      <c r="G162">
        <f t="shared" si="7"/>
        <v>4.2653245781142877</v>
      </c>
    </row>
    <row r="163" spans="1:7" x14ac:dyDescent="0.25">
      <c r="A163" s="15">
        <f>'DLX - historical u'!B163</f>
        <v>22402</v>
      </c>
      <c r="B163">
        <f>100*('DLX - historical u'!D163/'DLX - historical u'!C163)</f>
        <v>7.1012888207573956</v>
      </c>
      <c r="C163">
        <f>IF($B$1,'Data - Valletta'!B138,'Data - Barnichon'!B138)</f>
        <v>2.864810482595423</v>
      </c>
      <c r="E163" s="7">
        <f t="shared" si="8"/>
        <v>32933</v>
      </c>
      <c r="F163">
        <f t="shared" si="6"/>
        <v>5.3004606512745562</v>
      </c>
      <c r="G163">
        <f t="shared" si="7"/>
        <v>4.1201782061406247</v>
      </c>
    </row>
    <row r="164" spans="1:7" x14ac:dyDescent="0.25">
      <c r="A164" s="15">
        <f>'DLX - historical u'!B164</f>
        <v>22433</v>
      </c>
      <c r="B164">
        <f>100*('DLX - historical u'!D164/'DLX - historical u'!C164)</f>
        <v>6.8921244956121788</v>
      </c>
      <c r="C164">
        <f>IF($B$1,'Data - Valletta'!B139,'Data - Barnichon'!B139)</f>
        <v>2.8540569269408218</v>
      </c>
      <c r="E164" s="7">
        <f t="shared" si="8"/>
        <v>33025</v>
      </c>
      <c r="F164">
        <f t="shared" si="6"/>
        <v>5.3375995574681179</v>
      </c>
      <c r="G164">
        <f t="shared" si="7"/>
        <v>3.8660968410432655</v>
      </c>
    </row>
    <row r="165" spans="1:7" x14ac:dyDescent="0.25">
      <c r="A165" s="15">
        <f>'DLX - historical u'!B165</f>
        <v>22463</v>
      </c>
      <c r="B165">
        <f>100*('DLX - historical u'!D165/'DLX - historical u'!C165)</f>
        <v>6.9865033458092318</v>
      </c>
      <c r="C165">
        <f>IF($B$1,'Data - Valletta'!B140,'Data - Barnichon'!B140)</f>
        <v>2.9360501634219132</v>
      </c>
      <c r="E165" s="7">
        <f t="shared" si="8"/>
        <v>33117</v>
      </c>
      <c r="F165">
        <f t="shared" si="6"/>
        <v>5.6877369667566002</v>
      </c>
      <c r="G165">
        <f t="shared" si="7"/>
        <v>3.6643335813883411</v>
      </c>
    </row>
    <row r="166" spans="1:7" x14ac:dyDescent="0.25">
      <c r="A166" s="15">
        <f>'DLX - historical u'!B166</f>
        <v>22494</v>
      </c>
      <c r="B166">
        <f>100*('DLX - historical u'!D166/'DLX - historical u'!C166)</f>
        <v>6.6379334788896145</v>
      </c>
      <c r="C166">
        <f>IF($B$1,'Data - Valletta'!B141,'Data - Barnichon'!B141)</f>
        <v>3.0160529411329047</v>
      </c>
      <c r="E166" s="7">
        <f t="shared" si="8"/>
        <v>33208</v>
      </c>
      <c r="F166">
        <f t="shared" si="6"/>
        <v>6.1140451818954462</v>
      </c>
      <c r="G166">
        <f t="shared" si="7"/>
        <v>3.2193322656409458</v>
      </c>
    </row>
    <row r="167" spans="1:7" x14ac:dyDescent="0.25">
      <c r="A167" s="15">
        <f>'DLX - historical u'!B167</f>
        <v>22525</v>
      </c>
      <c r="B167">
        <f>100*('DLX - historical u'!D167/'DLX - historical u'!C167)</f>
        <v>6.6593559964111257</v>
      </c>
      <c r="C167">
        <f>IF($B$1,'Data - Valletta'!B142,'Data - Barnichon'!B142)</f>
        <v>3.1009467642652888</v>
      </c>
      <c r="E167" s="7">
        <f t="shared" si="8"/>
        <v>33298</v>
      </c>
      <c r="F167">
        <f t="shared" si="6"/>
        <v>6.5744350270834495</v>
      </c>
      <c r="G167">
        <f t="shared" si="7"/>
        <v>2.8937193154699212</v>
      </c>
    </row>
    <row r="168" spans="1:7" x14ac:dyDescent="0.25">
      <c r="A168" s="15">
        <f>'DLX - historical u'!B168</f>
        <v>22555</v>
      </c>
      <c r="B168">
        <f>100*('DLX - historical u'!D168/'DLX - historical u'!C168)</f>
        <v>6.4872609657833511</v>
      </c>
      <c r="C168">
        <f>IF($B$1,'Data - Valletta'!B143,'Data - Barnichon'!B143)</f>
        <v>3.2691803841080302</v>
      </c>
      <c r="E168" s="7">
        <f t="shared" si="8"/>
        <v>33390</v>
      </c>
      <c r="F168">
        <f t="shared" si="6"/>
        <v>6.8242054022026224</v>
      </c>
      <c r="G168">
        <f t="shared" si="7"/>
        <v>2.8202731698976176</v>
      </c>
    </row>
    <row r="169" spans="1:7" x14ac:dyDescent="0.25">
      <c r="A169" s="15">
        <f>'DLX - historical u'!B169</f>
        <v>22586</v>
      </c>
      <c r="B169">
        <f>100*('DLX - historical u'!D169/'DLX - historical u'!C169)</f>
        <v>6.1029328180061384</v>
      </c>
      <c r="C169">
        <f>IF($B$1,'Data - Valletta'!B144,'Data - Barnichon'!B144)</f>
        <v>3.3418202019336545</v>
      </c>
      <c r="E169" s="7">
        <f t="shared" si="8"/>
        <v>33482</v>
      </c>
      <c r="F169">
        <f t="shared" si="6"/>
        <v>6.8540875368525258</v>
      </c>
      <c r="G169">
        <f t="shared" si="7"/>
        <v>2.7472476156372285</v>
      </c>
    </row>
    <row r="170" spans="1:7" x14ac:dyDescent="0.25">
      <c r="A170" s="15">
        <f>'DLX - historical u'!B170</f>
        <v>22616</v>
      </c>
      <c r="B170">
        <f>100*('DLX - historical u'!D170/'DLX - historical u'!C170)</f>
        <v>5.960586212309317</v>
      </c>
      <c r="C170">
        <f>IF($B$1,'Data - Valletta'!B145,'Data - Barnichon'!B145)</f>
        <v>3.3342705266648127</v>
      </c>
      <c r="E170" s="7">
        <f t="shared" si="8"/>
        <v>33573</v>
      </c>
      <c r="F170">
        <f t="shared" si="6"/>
        <v>7.0974988762214082</v>
      </c>
      <c r="G170">
        <f t="shared" si="7"/>
        <v>2.6884668492513346</v>
      </c>
    </row>
    <row r="171" spans="1:7" x14ac:dyDescent="0.25">
      <c r="A171" s="15">
        <f>'DLX - historical u'!B171</f>
        <v>22647</v>
      </c>
      <c r="B171">
        <f>100*('DLX - historical u'!D171/'DLX - historical u'!C171)</f>
        <v>5.8143013862571058</v>
      </c>
      <c r="C171">
        <f>IF($B$1,'Data - Valletta'!B146,'Data - Barnichon'!B146)</f>
        <v>3.509377285084244</v>
      </c>
      <c r="E171" s="7">
        <f t="shared" si="8"/>
        <v>33664</v>
      </c>
      <c r="F171">
        <f t="shared" si="6"/>
        <v>7.3799998314480346</v>
      </c>
      <c r="G171">
        <f t="shared" si="7"/>
        <v>2.7653990947493763</v>
      </c>
    </row>
    <row r="172" spans="1:7" x14ac:dyDescent="0.25">
      <c r="A172" s="15">
        <f>'DLX - historical u'!B172</f>
        <v>22678</v>
      </c>
      <c r="B172">
        <f>100*('DLX - historical u'!D172/'DLX - historical u'!C172)</f>
        <v>5.4978766919001831</v>
      </c>
      <c r="C172">
        <f>IF($B$1,'Data - Valletta'!B147,'Data - Barnichon'!B147)</f>
        <v>3.4017671932053517</v>
      </c>
      <c r="E172" s="7">
        <f t="shared" si="8"/>
        <v>33756</v>
      </c>
      <c r="F172">
        <f t="shared" si="6"/>
        <v>7.5952565390984761</v>
      </c>
      <c r="G172">
        <f t="shared" si="7"/>
        <v>2.8035781428382074</v>
      </c>
    </row>
    <row r="173" spans="1:7" x14ac:dyDescent="0.25">
      <c r="A173" s="15">
        <f>'DLX - historical u'!B173</f>
        <v>22706</v>
      </c>
      <c r="B173">
        <f>100*('DLX - historical u'!D173/'DLX - historical u'!C173)</f>
        <v>5.5684949015820715</v>
      </c>
      <c r="C173">
        <f>IF($B$1,'Data - Valletta'!B148,'Data - Barnichon'!B148)</f>
        <v>3.3969258641541056</v>
      </c>
      <c r="E173" s="7">
        <f t="shared" si="8"/>
        <v>33848</v>
      </c>
      <c r="F173">
        <f t="shared" si="6"/>
        <v>7.6276259824107226</v>
      </c>
      <c r="G173">
        <f t="shared" si="7"/>
        <v>2.783427714926836</v>
      </c>
    </row>
    <row r="174" spans="1:7" x14ac:dyDescent="0.25">
      <c r="A174" s="15">
        <f>'DLX - historical u'!B174</f>
        <v>22737</v>
      </c>
      <c r="B174">
        <f>100*('DLX - historical u'!D174/'DLX - historical u'!C174)</f>
        <v>5.5579270895586097</v>
      </c>
      <c r="C174">
        <f>IF($B$1,'Data - Valletta'!B149,'Data - Barnichon'!B149)</f>
        <v>3.3748031652380432</v>
      </c>
      <c r="E174" s="7">
        <f t="shared" si="8"/>
        <v>33939</v>
      </c>
      <c r="F174">
        <f t="shared" si="6"/>
        <v>7.4073084685516761</v>
      </c>
      <c r="G174">
        <f t="shared" si="7"/>
        <v>2.8751866490006819</v>
      </c>
    </row>
    <row r="175" spans="1:7" x14ac:dyDescent="0.25">
      <c r="A175" s="15">
        <f>'DLX - historical u'!B175</f>
        <v>22767</v>
      </c>
      <c r="B175">
        <f>100*('DLX - historical u'!D175/'DLX - historical u'!C175)</f>
        <v>5.4754716446258733</v>
      </c>
      <c r="C175">
        <f>IF($B$1,'Data - Valletta'!B150,'Data - Barnichon'!B150)</f>
        <v>3.4621524429004591</v>
      </c>
      <c r="E175" s="7">
        <f t="shared" si="8"/>
        <v>34029</v>
      </c>
      <c r="F175">
        <f t="shared" si="6"/>
        <v>7.1510670899310469</v>
      </c>
      <c r="G175">
        <f t="shared" si="7"/>
        <v>2.9454814330703436</v>
      </c>
    </row>
    <row r="176" spans="1:7" x14ac:dyDescent="0.25">
      <c r="A176" s="15">
        <f>'DLX - historical u'!B176</f>
        <v>22798</v>
      </c>
      <c r="B176">
        <f>100*('DLX - historical u'!D176/'DLX - historical u'!C176)</f>
        <v>5.4513997220410131</v>
      </c>
      <c r="C176">
        <f>IF($B$1,'Data - Valletta'!B151,'Data - Barnichon'!B151)</f>
        <v>3.3773354976019774</v>
      </c>
      <c r="E176" s="7">
        <f t="shared" si="8"/>
        <v>34121</v>
      </c>
      <c r="F176">
        <f t="shared" si="6"/>
        <v>7.0702377509311134</v>
      </c>
      <c r="G176">
        <f t="shared" si="7"/>
        <v>2.9427382833283375</v>
      </c>
    </row>
    <row r="177" spans="1:7" x14ac:dyDescent="0.25">
      <c r="A177" s="15">
        <f>'DLX - historical u'!B177</f>
        <v>22828</v>
      </c>
      <c r="B177">
        <f>100*('DLX - historical u'!D177/'DLX - historical u'!C177)</f>
        <v>5.4322778868311001</v>
      </c>
      <c r="C177">
        <f>IF($B$1,'Data - Valletta'!B152,'Data - Barnichon'!B152)</f>
        <v>3.3718415443096457</v>
      </c>
      <c r="E177" s="7">
        <f t="shared" si="8"/>
        <v>34213</v>
      </c>
      <c r="F177">
        <f t="shared" si="6"/>
        <v>6.8009529947637732</v>
      </c>
      <c r="G177">
        <f t="shared" si="7"/>
        <v>3.0698626105456079</v>
      </c>
    </row>
    <row r="178" spans="1:7" x14ac:dyDescent="0.25">
      <c r="A178" s="15">
        <f>'DLX - historical u'!B178</f>
        <v>22859</v>
      </c>
      <c r="B178">
        <f>100*('DLX - historical u'!D178/'DLX - historical u'!C178)</f>
        <v>5.6536256181231597</v>
      </c>
      <c r="C178">
        <f>IF($B$1,'Data - Valletta'!B153,'Data - Barnichon'!B153)</f>
        <v>3.2815209769110565</v>
      </c>
      <c r="E178" s="7">
        <f t="shared" si="8"/>
        <v>34304</v>
      </c>
      <c r="F178">
        <f t="shared" si="6"/>
        <v>6.6206963922621656</v>
      </c>
      <c r="G178">
        <f t="shared" si="7"/>
        <v>3.2340556539993472</v>
      </c>
    </row>
    <row r="179" spans="1:7" x14ac:dyDescent="0.25">
      <c r="A179" s="15">
        <f>'DLX - historical u'!B179</f>
        <v>22890</v>
      </c>
      <c r="B179">
        <f>100*('DLX - historical u'!D179/'DLX - historical u'!C179)</f>
        <v>5.5668770115104067</v>
      </c>
      <c r="C179">
        <f>IF($B$1,'Data - Valletta'!B154,'Data - Barnichon'!B154)</f>
        <v>3.2736125169556107</v>
      </c>
      <c r="E179" s="7">
        <f t="shared" si="8"/>
        <v>34394</v>
      </c>
      <c r="F179">
        <f t="shared" si="6"/>
        <v>6.5573565226174608</v>
      </c>
      <c r="G179">
        <f t="shared" si="7"/>
        <v>3.3803214197374207</v>
      </c>
    </row>
    <row r="180" spans="1:7" x14ac:dyDescent="0.25">
      <c r="A180" s="15">
        <f>'DLX - historical u'!B180</f>
        <v>22920</v>
      </c>
      <c r="B180">
        <f>100*('DLX - historical u'!D180/'DLX - historical u'!C180)</f>
        <v>5.3626069912714858</v>
      </c>
      <c r="C180">
        <f>IF($B$1,'Data - Valletta'!B155,'Data - Barnichon'!B155)</f>
        <v>3.1848157870710403</v>
      </c>
      <c r="E180" s="7">
        <f t="shared" si="8"/>
        <v>34486</v>
      </c>
      <c r="F180">
        <f t="shared" si="6"/>
        <v>6.1672269203552545</v>
      </c>
      <c r="G180">
        <f t="shared" si="7"/>
        <v>3.4741997087028462</v>
      </c>
    </row>
    <row r="181" spans="1:7" x14ac:dyDescent="0.25">
      <c r="A181" s="15">
        <f>'DLX - historical u'!B181</f>
        <v>22951</v>
      </c>
      <c r="B181">
        <f>100*('DLX - historical u'!D181/'DLX - historical u'!C181)</f>
        <v>5.6779218580237334</v>
      </c>
      <c r="C181">
        <f>IF($B$1,'Data - Valletta'!B156,'Data - Barnichon'!B156)</f>
        <v>3.1859699518201388</v>
      </c>
      <c r="E181" s="7">
        <f t="shared" si="8"/>
        <v>34578</v>
      </c>
      <c r="F181">
        <f t="shared" si="6"/>
        <v>6.0032495868945732</v>
      </c>
      <c r="G181">
        <f t="shared" si="7"/>
        <v>3.5247158647877459</v>
      </c>
    </row>
    <row r="182" spans="1:7" x14ac:dyDescent="0.25">
      <c r="A182" s="15">
        <f>'DLX - historical u'!B182</f>
        <v>22981</v>
      </c>
      <c r="B182">
        <f>100*('DLX - historical u'!D182/'DLX - historical u'!C182)</f>
        <v>5.5141558698168067</v>
      </c>
      <c r="C182">
        <f>IF($B$1,'Data - Valletta'!B157,'Data - Barnichon'!B157)</f>
        <v>3.1865813189459224</v>
      </c>
      <c r="E182" s="7">
        <f t="shared" si="8"/>
        <v>34669</v>
      </c>
      <c r="F182">
        <f t="shared" si="6"/>
        <v>5.6213661796907752</v>
      </c>
      <c r="G182">
        <f t="shared" si="7"/>
        <v>3.7025047726317588</v>
      </c>
    </row>
    <row r="183" spans="1:7" x14ac:dyDescent="0.25">
      <c r="A183" s="15">
        <f>'DLX - historical u'!B183</f>
        <v>23012</v>
      </c>
      <c r="B183">
        <f>100*('DLX - historical u'!D183/'DLX - historical u'!C183)</f>
        <v>5.7262530570938637</v>
      </c>
      <c r="C183">
        <f>IF($B$1,'Data - Valletta'!B158,'Data - Barnichon'!B158)</f>
        <v>3.271937749296868</v>
      </c>
      <c r="E183" s="7">
        <f t="shared" si="8"/>
        <v>34759</v>
      </c>
      <c r="F183">
        <f t="shared" si="6"/>
        <v>5.4799934049540395</v>
      </c>
      <c r="G183">
        <f t="shared" si="7"/>
        <v>3.5959526143549936</v>
      </c>
    </row>
    <row r="184" spans="1:7" x14ac:dyDescent="0.25">
      <c r="A184" s="15">
        <f>'DLX - historical u'!B184</f>
        <v>23043</v>
      </c>
      <c r="B184">
        <f>100*('DLX - historical u'!D184/'DLX - historical u'!C184)</f>
        <v>5.9470685638909941</v>
      </c>
      <c r="C184">
        <f>IF($B$1,'Data - Valletta'!B159,'Data - Barnichon'!B159)</f>
        <v>3.2658115679790356</v>
      </c>
      <c r="E184" s="7">
        <f t="shared" si="8"/>
        <v>34851</v>
      </c>
      <c r="F184">
        <f t="shared" si="6"/>
        <v>5.6765778342929734</v>
      </c>
      <c r="G184">
        <f t="shared" si="7"/>
        <v>3.4364819120384182</v>
      </c>
    </row>
    <row r="185" spans="1:7" x14ac:dyDescent="0.25">
      <c r="A185" s="15">
        <f>'DLX - historical u'!B185</f>
        <v>23071</v>
      </c>
      <c r="B185">
        <f>100*('DLX - historical u'!D185/'DLX - historical u'!C185)</f>
        <v>5.7012446970863726</v>
      </c>
      <c r="C185">
        <f>IF($B$1,'Data - Valletta'!B160,'Data - Barnichon'!B160)</f>
        <v>3.2604699470020324</v>
      </c>
      <c r="E185" s="7">
        <f t="shared" si="8"/>
        <v>34943</v>
      </c>
      <c r="F185">
        <f t="shared" si="6"/>
        <v>5.6606150226606671</v>
      </c>
      <c r="G185">
        <f t="shared" si="7"/>
        <v>3.5263306353389314</v>
      </c>
    </row>
    <row r="186" spans="1:7" x14ac:dyDescent="0.25">
      <c r="A186" s="15">
        <f>'DLX - historical u'!B186</f>
        <v>23102</v>
      </c>
      <c r="B186">
        <f>100*('DLX - historical u'!D186/'DLX - historical u'!C186)</f>
        <v>5.6557457076307234</v>
      </c>
      <c r="C186">
        <f>IF($B$1,'Data - Valletta'!B161,'Data - Barnichon'!B161)</f>
        <v>3.2440008389342858</v>
      </c>
      <c r="E186" s="7">
        <f t="shared" si="8"/>
        <v>35034</v>
      </c>
      <c r="F186">
        <f t="shared" si="6"/>
        <v>5.5743581263231796</v>
      </c>
      <c r="G186">
        <f t="shared" si="7"/>
        <v>3.5750447893450166</v>
      </c>
    </row>
    <row r="187" spans="1:7" x14ac:dyDescent="0.25">
      <c r="A187" s="15">
        <f>'DLX - historical u'!B187</f>
        <v>23132</v>
      </c>
      <c r="B187">
        <f>100*('DLX - historical u'!D187/'DLX - historical u'!C187)</f>
        <v>5.8706426105356941</v>
      </c>
      <c r="C187">
        <f>IF($B$1,'Data - Valletta'!B162,'Data - Barnichon'!B162)</f>
        <v>3.1578315255215244</v>
      </c>
      <c r="E187" s="7">
        <f t="shared" si="8"/>
        <v>35125</v>
      </c>
      <c r="F187">
        <f t="shared" si="6"/>
        <v>5.5479800333740172</v>
      </c>
      <c r="G187">
        <f t="shared" si="7"/>
        <v>3.5006250158014249</v>
      </c>
    </row>
    <row r="188" spans="1:7" x14ac:dyDescent="0.25">
      <c r="A188" s="15">
        <f>'DLX - historical u'!B188</f>
        <v>23163</v>
      </c>
      <c r="B188">
        <f>100*('DLX - historical u'!D188/'DLX - historical u'!C188)</f>
        <v>5.5524530198531252</v>
      </c>
      <c r="C188">
        <f>IF($B$1,'Data - Valletta'!B163,'Data - Barnichon'!B163)</f>
        <v>3.1559644066197041</v>
      </c>
      <c r="E188" s="7">
        <f t="shared" si="8"/>
        <v>35217</v>
      </c>
      <c r="F188">
        <f t="shared" si="6"/>
        <v>5.4727414281718341</v>
      </c>
      <c r="G188">
        <f t="shared" si="7"/>
        <v>3.4593155206720474</v>
      </c>
    </row>
    <row r="189" spans="1:7" x14ac:dyDescent="0.25">
      <c r="A189" s="15">
        <f>'DLX - historical u'!B189</f>
        <v>23193</v>
      </c>
      <c r="B189">
        <f>100*('DLX - historical u'!D189/'DLX - historical u'!C189)</f>
        <v>5.6298293401523152</v>
      </c>
      <c r="C189">
        <f>IF($B$1,'Data - Valletta'!B164,'Data - Barnichon'!B164)</f>
        <v>3.2340899621797825</v>
      </c>
      <c r="E189" s="7">
        <f t="shared" si="8"/>
        <v>35309</v>
      </c>
      <c r="F189">
        <f t="shared" si="6"/>
        <v>5.2619380637179463</v>
      </c>
      <c r="G189">
        <f t="shared" si="7"/>
        <v>3.4629167915284107</v>
      </c>
    </row>
    <row r="190" spans="1:7" x14ac:dyDescent="0.25">
      <c r="A190" s="15">
        <f>'DLX - historical u'!B190</f>
        <v>23224</v>
      </c>
      <c r="B190">
        <f>100*('DLX - historical u'!D190/'DLX - historical u'!C190)</f>
        <v>5.4021675535619762</v>
      </c>
      <c r="C190">
        <f>IF($B$1,'Data - Valletta'!B165,'Data - Barnichon'!B165)</f>
        <v>3.2285798598084781</v>
      </c>
      <c r="E190" s="7">
        <f t="shared" si="8"/>
        <v>35400</v>
      </c>
      <c r="F190">
        <f t="shared" si="6"/>
        <v>5.3130063489889503</v>
      </c>
      <c r="G190">
        <f t="shared" si="7"/>
        <v>3.567213918376094</v>
      </c>
    </row>
    <row r="191" spans="1:7" x14ac:dyDescent="0.25">
      <c r="A191" s="15">
        <f>'DLX - historical u'!B191</f>
        <v>23255</v>
      </c>
      <c r="B191">
        <f>100*('DLX - historical u'!D191/'DLX - historical u'!C191)</f>
        <v>5.4858521301520842</v>
      </c>
      <c r="C191">
        <f>IF($B$1,'Data - Valletta'!B166,'Data - Barnichon'!B166)</f>
        <v>3.2205187405848532</v>
      </c>
      <c r="E191" s="7">
        <f t="shared" si="8"/>
        <v>35490</v>
      </c>
      <c r="F191">
        <f t="shared" si="6"/>
        <v>5.2269198477002012</v>
      </c>
      <c r="G191">
        <f t="shared" si="7"/>
        <v>3.6584771383825818</v>
      </c>
    </row>
    <row r="192" spans="1:7" x14ac:dyDescent="0.25">
      <c r="A192" s="15">
        <f>'DLX - historical u'!B192</f>
        <v>23285</v>
      </c>
      <c r="B192">
        <f>100*('DLX - historical u'!D192/'DLX - historical u'!C192)</f>
        <v>5.5159723855508362</v>
      </c>
      <c r="C192">
        <f>IF($B$1,'Data - Valletta'!B167,'Data - Barnichon'!B167)</f>
        <v>3.2953129787709785</v>
      </c>
      <c r="E192" s="7">
        <f t="shared" si="8"/>
        <v>35582</v>
      </c>
      <c r="F192">
        <f t="shared" si="6"/>
        <v>4.9779022951932097</v>
      </c>
      <c r="G192">
        <f t="shared" si="7"/>
        <v>3.5922906872481613</v>
      </c>
    </row>
    <row r="193" spans="1:7" x14ac:dyDescent="0.25">
      <c r="A193" s="15">
        <f>'DLX - historical u'!B193</f>
        <v>23316</v>
      </c>
      <c r="B193">
        <f>100*('DLX - historical u'!D193/'DLX - historical u'!C193)</f>
        <v>5.732000331409318</v>
      </c>
      <c r="C193">
        <f>IF($B$1,'Data - Valletta'!B168,'Data - Barnichon'!B168)</f>
        <v>3.21310300590347</v>
      </c>
      <c r="E193" s="7">
        <f t="shared" si="8"/>
        <v>35674</v>
      </c>
      <c r="F193">
        <f t="shared" si="6"/>
        <v>4.8610236045905699</v>
      </c>
      <c r="G193">
        <f t="shared" si="7"/>
        <v>3.6890971676857713</v>
      </c>
    </row>
    <row r="194" spans="1:7" x14ac:dyDescent="0.25">
      <c r="A194" s="15">
        <f>'DLX - historical u'!B194</f>
        <v>23346</v>
      </c>
      <c r="B194">
        <f>100*('DLX - historical u'!D194/'DLX - historical u'!C194)</f>
        <v>5.5064553665429159</v>
      </c>
      <c r="C194">
        <f>IF($B$1,'Data - Valletta'!B169,'Data - Barnichon'!B169)</f>
        <v>3.3757125588717507</v>
      </c>
      <c r="E194" s="7">
        <f t="shared" si="8"/>
        <v>35765</v>
      </c>
      <c r="F194">
        <f t="shared" si="6"/>
        <v>4.6836528612886514</v>
      </c>
      <c r="G194">
        <f t="shared" si="7"/>
        <v>3.7942295323088704</v>
      </c>
    </row>
    <row r="195" spans="1:7" x14ac:dyDescent="0.25">
      <c r="A195" s="15">
        <f>'DLX - historical u'!B195</f>
        <v>23377</v>
      </c>
      <c r="B195">
        <f>100*('DLX - historical u'!D195/'DLX - historical u'!C195)</f>
        <v>5.5683011775111941</v>
      </c>
      <c r="C195">
        <f>IF($B$1,'Data - Valletta'!B170,'Data - Barnichon'!B170)</f>
        <v>3.371345439859752</v>
      </c>
      <c r="E195" s="7">
        <f t="shared" si="8"/>
        <v>35855</v>
      </c>
      <c r="F195">
        <f t="shared" ref="F195:F258" si="9">AVERAGE(VLOOKUP(DATE(YEAR(E195),MONTH(E195),1),Data_hist_Unemployment,2),VLOOKUP(DATE(YEAR(E195),MONTH(E195)-1,1),Data_hist_Unemployment,2),VLOOKUP(DATE(YEAR(E195),MONTH(E195)-2,1),Data_hist_Unemployment,2))</f>
        <v>4.6412147307383442</v>
      </c>
      <c r="G195">
        <f t="shared" ref="G195:G258" si="10">AVERAGE(VLOOKUP(DATE(YEAR(E195),MONTH(E195),1),Data_hist_Unemployment,3),VLOOKUP(DATE(YEAR(E195),MONTH(E195)-1,1),Data_hist_Unemployment,3),VLOOKUP(DATE(YEAR(E195),MONTH(E195)-2,1),Data_hist_Unemployment,3))</f>
        <v>3.8793552455721887</v>
      </c>
    </row>
    <row r="196" spans="1:7" x14ac:dyDescent="0.25">
      <c r="A196" s="15">
        <f>'DLX - historical u'!B196</f>
        <v>23408</v>
      </c>
      <c r="B196">
        <f>100*('DLX - historical u'!D196/'DLX - historical u'!C196)</f>
        <v>5.409793211617572</v>
      </c>
      <c r="C196">
        <f>IF($B$1,'Data - Valletta'!B171,'Data - Barnichon'!B171)</f>
        <v>3.3541286293678478</v>
      </c>
      <c r="E196" s="7">
        <f t="shared" si="8"/>
        <v>35947</v>
      </c>
      <c r="F196">
        <f t="shared" si="9"/>
        <v>4.4176555814854614</v>
      </c>
      <c r="G196">
        <f t="shared" si="10"/>
        <v>3.86764931843144</v>
      </c>
    </row>
    <row r="197" spans="1:7" x14ac:dyDescent="0.25">
      <c r="A197" s="15">
        <f>'DLX - historical u'!B197</f>
        <v>23437</v>
      </c>
      <c r="B197">
        <f>100*('DLX - historical u'!D197/'DLX - historical u'!C197)</f>
        <v>5.4323160920330613</v>
      </c>
      <c r="C197">
        <f>IF($B$1,'Data - Valletta'!B172,'Data - Barnichon'!B172)</f>
        <v>3.3460709964437347</v>
      </c>
      <c r="E197" s="7">
        <f t="shared" ref="E197:E260" si="11">DATE(YEAR(E196),MONTH(E196)+3,1)</f>
        <v>36039</v>
      </c>
      <c r="F197">
        <f t="shared" si="9"/>
        <v>4.5321319594782681</v>
      </c>
      <c r="G197">
        <f t="shared" si="10"/>
        <v>3.8039659976493745</v>
      </c>
    </row>
    <row r="198" spans="1:7" x14ac:dyDescent="0.25">
      <c r="A198" s="15">
        <f>'DLX - historical u'!B198</f>
        <v>23468</v>
      </c>
      <c r="B198">
        <f>100*('DLX - historical u'!D198/'DLX - historical u'!C198)</f>
        <v>5.3470535251248741</v>
      </c>
      <c r="C198">
        <f>IF($B$1,'Data - Valletta'!B173,'Data - Barnichon'!B173)</f>
        <v>3.513956724777699</v>
      </c>
      <c r="E198" s="7">
        <f t="shared" si="11"/>
        <v>36130</v>
      </c>
      <c r="F198">
        <f t="shared" si="9"/>
        <v>4.4335624785740251</v>
      </c>
      <c r="G198">
        <f t="shared" si="10"/>
        <v>3.7677360223850744</v>
      </c>
    </row>
    <row r="199" spans="1:7" x14ac:dyDescent="0.25">
      <c r="A199" s="15">
        <f>'DLX - historical u'!B199</f>
        <v>23498</v>
      </c>
      <c r="B199">
        <f>100*('DLX - historical u'!D199/'DLX - historical u'!C199)</f>
        <v>5.1284147421486477</v>
      </c>
      <c r="C199">
        <f>IF($B$1,'Data - Valletta'!B174,'Data - Barnichon'!B174)</f>
        <v>3.5037963757108272</v>
      </c>
      <c r="E199" s="7">
        <f t="shared" si="11"/>
        <v>36220</v>
      </c>
      <c r="F199">
        <f t="shared" si="9"/>
        <v>4.2883878200448846</v>
      </c>
      <c r="G199">
        <f t="shared" si="10"/>
        <v>3.9801276456132695</v>
      </c>
    </row>
    <row r="200" spans="1:7" x14ac:dyDescent="0.25">
      <c r="A200" s="15">
        <f>'DLX - historical u'!B200</f>
        <v>23529</v>
      </c>
      <c r="B200">
        <f>100*('DLX - historical u'!D200/'DLX - historical u'!C200)</f>
        <v>5.2223682769197071</v>
      </c>
      <c r="C200">
        <f>IF($B$1,'Data - Valletta'!B175,'Data - Barnichon'!B175)</f>
        <v>3.5773935156260195</v>
      </c>
      <c r="E200" s="7">
        <f t="shared" si="11"/>
        <v>36312</v>
      </c>
      <c r="F200">
        <f t="shared" si="9"/>
        <v>4.2528203954871024</v>
      </c>
      <c r="G200">
        <f t="shared" si="10"/>
        <v>3.830590887857527</v>
      </c>
    </row>
    <row r="201" spans="1:7" x14ac:dyDescent="0.25">
      <c r="A201" s="15">
        <f>'DLX - historical u'!B201</f>
        <v>23559</v>
      </c>
      <c r="B201">
        <f>100*('DLX - historical u'!D201/'DLX - historical u'!C201)</f>
        <v>4.9419918637938824</v>
      </c>
      <c r="C201">
        <f>IF($B$1,'Data - Valletta'!B176,'Data - Barnichon'!B176)</f>
        <v>3.7297259973517685</v>
      </c>
      <c r="E201" s="7">
        <f t="shared" si="11"/>
        <v>36404</v>
      </c>
      <c r="F201">
        <f t="shared" si="9"/>
        <v>4.248123827626344</v>
      </c>
      <c r="G201">
        <f t="shared" si="10"/>
        <v>3.7578381427728993</v>
      </c>
    </row>
    <row r="202" spans="1:7" x14ac:dyDescent="0.25">
      <c r="A202" s="15">
        <f>'DLX - historical u'!B202</f>
        <v>23590</v>
      </c>
      <c r="B202">
        <f>100*('DLX - historical u'!D202/'DLX - historical u'!C202)</f>
        <v>4.9987691129407255</v>
      </c>
      <c r="C202">
        <f>IF($B$1,'Data - Valletta'!B177,'Data - Barnichon'!B177)</f>
        <v>3.6354300283465562</v>
      </c>
      <c r="E202" s="7">
        <f t="shared" si="11"/>
        <v>36495</v>
      </c>
      <c r="F202">
        <f t="shared" si="9"/>
        <v>4.0829305064578651</v>
      </c>
      <c r="G202">
        <f t="shared" si="10"/>
        <v>3.8139913198553139</v>
      </c>
    </row>
    <row r="203" spans="1:7" x14ac:dyDescent="0.25">
      <c r="A203" s="15">
        <f>'DLX - historical u'!B203</f>
        <v>23621</v>
      </c>
      <c r="B203">
        <f>100*('DLX - historical u'!D203/'DLX - historical u'!C203)</f>
        <v>5.0648110246964109</v>
      </c>
      <c r="C203">
        <f>IF($B$1,'Data - Valletta'!B178,'Data - Barnichon'!B178)</f>
        <v>3.7007186204560223</v>
      </c>
      <c r="E203" s="7">
        <f t="shared" si="11"/>
        <v>36586</v>
      </c>
      <c r="F203">
        <f t="shared" si="9"/>
        <v>4.0497811053418351</v>
      </c>
      <c r="G203">
        <f t="shared" si="10"/>
        <v>4.042367557455921</v>
      </c>
    </row>
    <row r="204" spans="1:7" x14ac:dyDescent="0.25">
      <c r="A204" s="15">
        <f>'DLX - historical u'!B204</f>
        <v>23651</v>
      </c>
      <c r="B204">
        <f>100*('DLX - historical u'!D204/'DLX - historical u'!C204)</f>
        <v>5.0826649206089378</v>
      </c>
      <c r="C204">
        <f>IF($B$1,'Data - Valletta'!B179,'Data - Barnichon'!B179)</f>
        <v>3.7134200184056554</v>
      </c>
      <c r="E204" s="7">
        <f t="shared" si="11"/>
        <v>36678</v>
      </c>
      <c r="F204">
        <f t="shared" si="9"/>
        <v>3.9488387046744937</v>
      </c>
      <c r="G204">
        <f t="shared" si="10"/>
        <v>3.8295144556839893</v>
      </c>
    </row>
    <row r="205" spans="1:7" x14ac:dyDescent="0.25">
      <c r="A205" s="15">
        <f>'DLX - historical u'!B205</f>
        <v>23682</v>
      </c>
      <c r="B205">
        <f>100*('DLX - historical u'!D205/'DLX - historical u'!C205)</f>
        <v>4.8454002128646669</v>
      </c>
      <c r="C205">
        <f>IF($B$1,'Data - Valletta'!B180,'Data - Barnichon'!B180)</f>
        <v>3.8478816123718507</v>
      </c>
      <c r="E205" s="7">
        <f t="shared" si="11"/>
        <v>36770</v>
      </c>
      <c r="F205">
        <f t="shared" si="9"/>
        <v>4.0310366735264758</v>
      </c>
      <c r="G205">
        <f t="shared" si="10"/>
        <v>3.6481051990262241</v>
      </c>
    </row>
    <row r="206" spans="1:7" x14ac:dyDescent="0.25">
      <c r="A206" s="15">
        <f>'DLX - historical u'!B206</f>
        <v>23712</v>
      </c>
      <c r="B206">
        <f>100*('DLX - historical u'!D206/'DLX - historical u'!C206)</f>
        <v>4.9697134689988429</v>
      </c>
      <c r="C206">
        <f>IF($B$1,'Data - Valletta'!B181,'Data - Barnichon'!B181)</f>
        <v>3.8335073196535423</v>
      </c>
      <c r="E206" s="7">
        <f t="shared" si="11"/>
        <v>36861</v>
      </c>
      <c r="F206">
        <f t="shared" si="9"/>
        <v>3.9192102663532484</v>
      </c>
      <c r="G206">
        <f t="shared" si="10"/>
        <v>3.678606313615274</v>
      </c>
    </row>
    <row r="207" spans="1:7" x14ac:dyDescent="0.25">
      <c r="A207" s="15">
        <f>'DLX - historical u'!B207</f>
        <v>23743</v>
      </c>
      <c r="B207">
        <f>100*('DLX - historical u'!D207/'DLX - historical u'!C207)</f>
        <v>4.8553059033016623</v>
      </c>
      <c r="C207">
        <f>IF($B$1,'Data - Valletta'!B182,'Data - Barnichon'!B182)</f>
        <v>3.8240096481328281</v>
      </c>
      <c r="E207" s="7">
        <f t="shared" si="11"/>
        <v>36951</v>
      </c>
      <c r="F207">
        <f t="shared" si="9"/>
        <v>4.2308539689381268</v>
      </c>
      <c r="G207">
        <f t="shared" si="10"/>
        <v>3.6886204193775409</v>
      </c>
    </row>
    <row r="208" spans="1:7" x14ac:dyDescent="0.25">
      <c r="A208" s="15">
        <f>'DLX - historical u'!B208</f>
        <v>23774</v>
      </c>
      <c r="B208">
        <f>100*('DLX - historical u'!D208/'DLX - historical u'!C208)</f>
        <v>5.0502999038682859</v>
      </c>
      <c r="C208">
        <f>IF($B$1,'Data - Valletta'!B183,'Data - Barnichon'!B183)</f>
        <v>3.9723311022652084</v>
      </c>
      <c r="E208" s="7">
        <f t="shared" si="11"/>
        <v>37043</v>
      </c>
      <c r="F208">
        <f t="shared" si="9"/>
        <v>4.4116981175416301</v>
      </c>
      <c r="G208">
        <f t="shared" si="10"/>
        <v>3.3906199225366698</v>
      </c>
    </row>
    <row r="209" spans="1:7" x14ac:dyDescent="0.25">
      <c r="A209" s="15">
        <f>'DLX - historical u'!B209</f>
        <v>23802</v>
      </c>
      <c r="B209">
        <f>100*('DLX - historical u'!D209/'DLX - historical u'!C209)</f>
        <v>4.7465144897158851</v>
      </c>
      <c r="C209">
        <f>IF($B$1,'Data - Valletta'!B184,'Data - Barnichon'!B184)</f>
        <v>4.0398588353689169</v>
      </c>
      <c r="E209" s="7">
        <f t="shared" si="11"/>
        <v>37135</v>
      </c>
      <c r="F209">
        <f t="shared" si="9"/>
        <v>4.8191181835360437</v>
      </c>
      <c r="G209">
        <f t="shared" si="10"/>
        <v>3.1313935999185012</v>
      </c>
    </row>
    <row r="210" spans="1:7" x14ac:dyDescent="0.25">
      <c r="A210" s="15">
        <f>'DLX - historical u'!B210</f>
        <v>23833</v>
      </c>
      <c r="B210">
        <f>100*('DLX - historical u'!D210/'DLX - historical u'!C210)</f>
        <v>4.8431858597833699</v>
      </c>
      <c r="C210">
        <f>IF($B$1,'Data - Valletta'!B185,'Data - Barnichon'!B185)</f>
        <v>4.1030923180379268</v>
      </c>
      <c r="E210" s="7">
        <f t="shared" si="11"/>
        <v>37226</v>
      </c>
      <c r="F210">
        <f t="shared" si="9"/>
        <v>5.5369531575682425</v>
      </c>
      <c r="G210">
        <f t="shared" si="10"/>
        <v>2.7188573121985193</v>
      </c>
    </row>
    <row r="211" spans="1:7" x14ac:dyDescent="0.25">
      <c r="A211" s="15">
        <f>'DLX - historical u'!B211</f>
        <v>23863</v>
      </c>
      <c r="B211">
        <f>100*('DLX - historical u'!D211/'DLX - historical u'!C211)</f>
        <v>4.6088147610990244</v>
      </c>
      <c r="C211">
        <f>IF($B$1,'Data - Valletta'!B186,'Data - Barnichon'!B186)</f>
        <v>4.2478380594863721</v>
      </c>
      <c r="E211" s="7">
        <f t="shared" si="11"/>
        <v>37316</v>
      </c>
      <c r="F211">
        <f t="shared" si="9"/>
        <v>5.7043804125865778</v>
      </c>
      <c r="G211">
        <f t="shared" si="10"/>
        <v>2.6827811551252529</v>
      </c>
    </row>
    <row r="212" spans="1:7" x14ac:dyDescent="0.25">
      <c r="A212" s="15">
        <f>'DLX - historical u'!B212</f>
        <v>23894</v>
      </c>
      <c r="B212">
        <f>100*('DLX - historical u'!D212/'DLX - historical u'!C212)</f>
        <v>4.551685212062571</v>
      </c>
      <c r="C212">
        <f>IF($B$1,'Data - Valletta'!B187,'Data - Barnichon'!B187)</f>
        <v>4.2340600158615986</v>
      </c>
      <c r="E212" s="7">
        <f t="shared" si="11"/>
        <v>37408</v>
      </c>
      <c r="F212">
        <f t="shared" si="9"/>
        <v>5.8441518378437785</v>
      </c>
      <c r="G212">
        <f t="shared" si="10"/>
        <v>2.5844011794777759</v>
      </c>
    </row>
    <row r="213" spans="1:7" x14ac:dyDescent="0.25">
      <c r="A213" s="15">
        <f>'DLX - historical u'!B213</f>
        <v>23924</v>
      </c>
      <c r="B213">
        <f>100*('DLX - historical u'!D213/'DLX - historical u'!C213)</f>
        <v>4.4154037532938295</v>
      </c>
      <c r="C213">
        <f>IF($B$1,'Data - Valletta'!B188,'Data - Barnichon'!B188)</f>
        <v>4.2173780095739755</v>
      </c>
      <c r="E213" s="7">
        <f t="shared" si="11"/>
        <v>37500</v>
      </c>
      <c r="F213">
        <f t="shared" si="9"/>
        <v>5.7297947970107366</v>
      </c>
      <c r="G213">
        <f t="shared" si="10"/>
        <v>2.5868242826265671</v>
      </c>
    </row>
    <row r="214" spans="1:7" x14ac:dyDescent="0.25">
      <c r="A214" s="15">
        <f>'DLX - historical u'!B214</f>
        <v>23955</v>
      </c>
      <c r="B214">
        <f>100*('DLX - historical u'!D214/'DLX - historical u'!C214)</f>
        <v>4.3609949608663028</v>
      </c>
      <c r="C214">
        <f>IF($B$1,'Data - Valletta'!B189,'Data - Barnichon'!B189)</f>
        <v>4.3597764592157722</v>
      </c>
      <c r="E214" s="7">
        <f t="shared" si="11"/>
        <v>37591</v>
      </c>
      <c r="F214">
        <f t="shared" si="9"/>
        <v>5.8488989877289406</v>
      </c>
      <c r="G214">
        <f t="shared" si="10"/>
        <v>2.5914788536633275</v>
      </c>
    </row>
    <row r="215" spans="1:7" x14ac:dyDescent="0.25">
      <c r="A215" s="15">
        <f>'DLX - historical u'!B215</f>
        <v>23986</v>
      </c>
      <c r="B215">
        <f>100*('DLX - historical u'!D215/'DLX - historical u'!C215)</f>
        <v>4.3166626399291292</v>
      </c>
      <c r="C215">
        <f>IF($B$1,'Data - Valletta'!B190,'Data - Barnichon'!B190)</f>
        <v>4.5010892153292543</v>
      </c>
      <c r="E215" s="7">
        <f t="shared" si="11"/>
        <v>37681</v>
      </c>
      <c r="F215">
        <f t="shared" si="9"/>
        <v>5.8727135704808191</v>
      </c>
      <c r="G215">
        <f t="shared" si="10"/>
        <v>2.5753895134268459</v>
      </c>
    </row>
    <row r="216" spans="1:7" x14ac:dyDescent="0.25">
      <c r="A216" s="15">
        <f>'DLX - historical u'!B216</f>
        <v>24016</v>
      </c>
      <c r="B216">
        <f>100*('DLX - historical u'!D216/'DLX - historical u'!C216)</f>
        <v>4.1997381009647503</v>
      </c>
      <c r="C216">
        <f>IF($B$1,'Data - Valletta'!B191,'Data - Barnichon'!B191)</f>
        <v>4.6419614735641979</v>
      </c>
      <c r="E216" s="7">
        <f t="shared" si="11"/>
        <v>37773</v>
      </c>
      <c r="F216">
        <f t="shared" si="9"/>
        <v>6.1505201232700442</v>
      </c>
      <c r="G216">
        <f t="shared" si="10"/>
        <v>2.415995237693195</v>
      </c>
    </row>
    <row r="217" spans="1:7" x14ac:dyDescent="0.25">
      <c r="A217" s="15">
        <f>'DLX - historical u'!B217</f>
        <v>24047</v>
      </c>
      <c r="B217">
        <f>100*('DLX - historical u'!D217/'DLX - historical u'!C217)</f>
        <v>4.1084535476021768</v>
      </c>
      <c r="C217">
        <f>IF($B$1,'Data - Valletta'!B192,'Data - Barnichon'!B192)</f>
        <v>4.9354255168308185</v>
      </c>
      <c r="E217" s="7">
        <f t="shared" si="11"/>
        <v>37865</v>
      </c>
      <c r="F217">
        <f t="shared" si="9"/>
        <v>6.1047638953544308</v>
      </c>
      <c r="G217">
        <f t="shared" si="10"/>
        <v>2.3970020501280227</v>
      </c>
    </row>
    <row r="218" spans="1:7" x14ac:dyDescent="0.25">
      <c r="A218" s="15">
        <f>'DLX - historical u'!B218</f>
        <v>24077</v>
      </c>
      <c r="B218">
        <f>100*('DLX - historical u'!D218/'DLX - historical u'!C218)</f>
        <v>4.0363282862583727</v>
      </c>
      <c r="C218">
        <f>IF($B$1,'Data - Valletta'!B193,'Data - Barnichon'!B193)</f>
        <v>4.9885139193478789</v>
      </c>
      <c r="E218" s="7">
        <f t="shared" si="11"/>
        <v>37956</v>
      </c>
      <c r="F218">
        <f t="shared" si="9"/>
        <v>5.8179736193044738</v>
      </c>
      <c r="G218">
        <f t="shared" si="10"/>
        <v>2.4789621878802461</v>
      </c>
    </row>
    <row r="219" spans="1:7" x14ac:dyDescent="0.25">
      <c r="A219" s="15">
        <f>'DLX - historical u'!B219</f>
        <v>24108</v>
      </c>
      <c r="B219">
        <f>100*('DLX - historical u'!D219/'DLX - historical u'!C219)</f>
        <v>3.9741441225760115</v>
      </c>
      <c r="C219">
        <f>IF($B$1,'Data - Valletta'!B194,'Data - Barnichon'!B194)</f>
        <v>5.050379163705883</v>
      </c>
      <c r="E219" s="7">
        <f t="shared" si="11"/>
        <v>38047</v>
      </c>
      <c r="F219">
        <f t="shared" si="9"/>
        <v>5.6817327212168536</v>
      </c>
      <c r="G219">
        <f t="shared" si="10"/>
        <v>2.5864858757371572</v>
      </c>
    </row>
    <row r="220" spans="1:7" x14ac:dyDescent="0.25">
      <c r="A220" s="15">
        <f>'DLX - historical u'!B220</f>
        <v>24139</v>
      </c>
      <c r="B220">
        <f>100*('DLX - historical u'!D220/'DLX - historical u'!C220)</f>
        <v>3.7623075486298263</v>
      </c>
      <c r="C220">
        <f>IF($B$1,'Data - Valletta'!B195,'Data - Barnichon'!B195)</f>
        <v>5.10862038590993</v>
      </c>
      <c r="E220" s="7">
        <f t="shared" si="11"/>
        <v>38139</v>
      </c>
      <c r="F220">
        <f t="shared" si="9"/>
        <v>5.5888588671877661</v>
      </c>
      <c r="G220">
        <f t="shared" si="10"/>
        <v>2.6829948505959602</v>
      </c>
    </row>
    <row r="221" spans="1:7" x14ac:dyDescent="0.25">
      <c r="A221" s="15">
        <f>'DLX - historical u'!B221</f>
        <v>24167</v>
      </c>
      <c r="B221">
        <f>100*('DLX - historical u'!D221/'DLX - historical u'!C221)</f>
        <v>3.8454878454878454</v>
      </c>
      <c r="C221">
        <f>IF($B$1,'Data - Valletta'!B196,'Data - Barnichon'!B196)</f>
        <v>5.385826927355521</v>
      </c>
      <c r="E221" s="7">
        <f t="shared" si="11"/>
        <v>38231</v>
      </c>
      <c r="F221">
        <f t="shared" si="9"/>
        <v>5.4335657784841445</v>
      </c>
      <c r="G221">
        <f t="shared" si="10"/>
        <v>2.8323444500840842</v>
      </c>
    </row>
    <row r="222" spans="1:7" x14ac:dyDescent="0.25">
      <c r="A222" s="15">
        <f>'DLX - historical u'!B222</f>
        <v>24198</v>
      </c>
      <c r="B222">
        <f>100*('DLX - historical u'!D222/'DLX - historical u'!C222)</f>
        <v>3.7537497677135043</v>
      </c>
      <c r="C222">
        <f>IF($B$1,'Data - Valletta'!B197,'Data - Barnichon'!B197)</f>
        <v>5.1375865765674131</v>
      </c>
      <c r="E222" s="7">
        <f t="shared" si="11"/>
        <v>38322</v>
      </c>
      <c r="F222">
        <f t="shared" si="9"/>
        <v>5.3888414073925119</v>
      </c>
      <c r="G222">
        <f t="shared" si="10"/>
        <v>2.7802506403623997</v>
      </c>
    </row>
    <row r="223" spans="1:7" x14ac:dyDescent="0.25">
      <c r="A223" s="15">
        <f>'DLX - historical u'!B223</f>
        <v>24228</v>
      </c>
      <c r="B223">
        <f>100*('DLX - historical u'!D223/'DLX - historical u'!C223)</f>
        <v>3.9100295571725847</v>
      </c>
      <c r="C223">
        <f>IF($B$1,'Data - Valletta'!B198,'Data - Barnichon'!B198)</f>
        <v>5.193267940044878</v>
      </c>
      <c r="E223" s="7">
        <f t="shared" si="11"/>
        <v>38412</v>
      </c>
      <c r="F223">
        <f t="shared" si="9"/>
        <v>5.2836734825335832</v>
      </c>
      <c r="G223">
        <f t="shared" si="10"/>
        <v>2.8420075377482252</v>
      </c>
    </row>
    <row r="224" spans="1:7" x14ac:dyDescent="0.25">
      <c r="A224" s="15">
        <f>'DLX - historical u'!B224</f>
        <v>24259</v>
      </c>
      <c r="B224">
        <f>100*('DLX - historical u'!D224/'DLX - historical u'!C224)</f>
        <v>3.7965814903433053</v>
      </c>
      <c r="C224">
        <f>IF($B$1,'Data - Valletta'!B199,'Data - Barnichon'!B199)</f>
        <v>5.2381452902590881</v>
      </c>
      <c r="E224" s="7">
        <f t="shared" si="11"/>
        <v>38504</v>
      </c>
      <c r="F224">
        <f t="shared" si="9"/>
        <v>5.1063611769703199</v>
      </c>
      <c r="G224">
        <f t="shared" si="10"/>
        <v>2.9982570551498449</v>
      </c>
    </row>
    <row r="225" spans="1:7" x14ac:dyDescent="0.25">
      <c r="A225" s="15">
        <f>'DLX - historical u'!B225</f>
        <v>24289</v>
      </c>
      <c r="B225">
        <f>100*('DLX - historical u'!D225/'DLX - historical u'!C225)</f>
        <v>3.7974014999471852</v>
      </c>
      <c r="C225">
        <f>IF($B$1,'Data - Valletta'!B200,'Data - Barnichon'!B200)</f>
        <v>5.2264562905114786</v>
      </c>
      <c r="E225" s="7">
        <f t="shared" si="11"/>
        <v>38596</v>
      </c>
      <c r="F225">
        <f t="shared" si="9"/>
        <v>4.9656233811252788</v>
      </c>
      <c r="G225">
        <f t="shared" si="10"/>
        <v>3.1143349820432538</v>
      </c>
    </row>
    <row r="226" spans="1:7" x14ac:dyDescent="0.25">
      <c r="A226" s="15">
        <f>'DLX - historical u'!B226</f>
        <v>24320</v>
      </c>
      <c r="B226">
        <f>100*('DLX - historical u'!D226/'DLX - historical u'!C226)</f>
        <v>3.8134813139415615</v>
      </c>
      <c r="C226">
        <f>IF($B$1,'Data - Valletta'!B201,'Data - Barnichon'!B201)</f>
        <v>5.1339590166347095</v>
      </c>
      <c r="E226" s="7">
        <f t="shared" si="11"/>
        <v>38687</v>
      </c>
      <c r="F226">
        <f t="shared" si="9"/>
        <v>4.9540483610839203</v>
      </c>
      <c r="G226">
        <f t="shared" si="10"/>
        <v>3.2036227956047196</v>
      </c>
    </row>
    <row r="227" spans="1:7" x14ac:dyDescent="0.25">
      <c r="A227" s="15">
        <f>'DLX - historical u'!B227</f>
        <v>24351</v>
      </c>
      <c r="B227">
        <f>100*('DLX - historical u'!D227/'DLX - historical u'!C227)</f>
        <v>3.6788682023771959</v>
      </c>
      <c r="C227">
        <f>IF($B$1,'Data - Valletta'!B202,'Data - Barnichon'!B202)</f>
        <v>5.0508127373715359</v>
      </c>
      <c r="E227" s="7">
        <f t="shared" si="11"/>
        <v>38777</v>
      </c>
      <c r="F227">
        <f t="shared" si="9"/>
        <v>4.7202763953106066</v>
      </c>
      <c r="G227">
        <f t="shared" si="10"/>
        <v>3.2125724139344203</v>
      </c>
    </row>
    <row r="228" spans="1:7" x14ac:dyDescent="0.25">
      <c r="A228" s="15">
        <f>'DLX - historical u'!B228</f>
        <v>24381</v>
      </c>
      <c r="B228">
        <f>100*('DLX - historical u'!D228/'DLX - historical u'!C228)</f>
        <v>3.6719641990052363</v>
      </c>
      <c r="C228">
        <f>IF($B$1,'Data - Valletta'!B203,'Data - Barnichon'!B203)</f>
        <v>5.0371814561364241</v>
      </c>
      <c r="E228" s="7">
        <f t="shared" si="11"/>
        <v>38869</v>
      </c>
      <c r="F228">
        <f t="shared" si="9"/>
        <v>4.6549785693897086</v>
      </c>
      <c r="G228">
        <f t="shared" si="10"/>
        <v>3.2516343482304517</v>
      </c>
    </row>
    <row r="229" spans="1:7" x14ac:dyDescent="0.25">
      <c r="A229" s="15">
        <f>'DLX - historical u'!B229</f>
        <v>24412</v>
      </c>
      <c r="B229">
        <f>100*('DLX - historical u'!D229/'DLX - historical u'!C229)</f>
        <v>3.615715963973372</v>
      </c>
      <c r="C229">
        <f>IF($B$1,'Data - Valletta'!B204,'Data - Barnichon'!B204)</f>
        <v>5.0288510497592105</v>
      </c>
      <c r="E229" s="7">
        <f t="shared" si="11"/>
        <v>38961</v>
      </c>
      <c r="F229">
        <f t="shared" si="9"/>
        <v>4.6427768338602293</v>
      </c>
      <c r="G229">
        <f t="shared" si="10"/>
        <v>3.2114320429839132</v>
      </c>
    </row>
    <row r="230" spans="1:7" x14ac:dyDescent="0.25">
      <c r="A230" s="15">
        <f>'DLX - historical u'!B230</f>
        <v>24442</v>
      </c>
      <c r="B230">
        <f>100*('DLX - historical u'!D230/'DLX - historical u'!C230)</f>
        <v>3.7995328870969844</v>
      </c>
      <c r="C230">
        <f>IF($B$1,'Data - Valletta'!B205,'Data - Barnichon'!B205)</f>
        <v>4.9421306719817153</v>
      </c>
      <c r="E230" s="7">
        <f t="shared" si="11"/>
        <v>39052</v>
      </c>
      <c r="F230">
        <f t="shared" si="9"/>
        <v>4.4536120826384549</v>
      </c>
      <c r="G230">
        <f t="shared" si="10"/>
        <v>3.3459636214094601</v>
      </c>
    </row>
    <row r="231" spans="1:7" x14ac:dyDescent="0.25">
      <c r="A231" s="15">
        <f>'DLX - historical u'!B231</f>
        <v>24473</v>
      </c>
      <c r="B231">
        <f>100*('DLX - historical u'!D231/'DLX - historical u'!C231)</f>
        <v>3.872701888072652</v>
      </c>
      <c r="C231">
        <f>IF($B$1,'Data - Valletta'!B206,'Data - Barnichon'!B206)</f>
        <v>5.0031917491281828</v>
      </c>
      <c r="E231" s="7">
        <f t="shared" si="11"/>
        <v>39142</v>
      </c>
      <c r="F231">
        <f t="shared" si="9"/>
        <v>4.5241472154514772</v>
      </c>
      <c r="G231">
        <f t="shared" si="10"/>
        <v>3.349734446070153</v>
      </c>
    </row>
    <row r="232" spans="1:7" x14ac:dyDescent="0.25">
      <c r="A232" s="15">
        <f>'DLX - historical u'!B232</f>
        <v>24504</v>
      </c>
      <c r="B232">
        <f>100*('DLX - historical u'!D232/'DLX - historical u'!C232)</f>
        <v>3.8094117954548423</v>
      </c>
      <c r="C232">
        <f>IF($B$1,'Data - Valletta'!B207,'Data - Barnichon'!B207)</f>
        <v>4.9301578362745442</v>
      </c>
      <c r="E232" s="7">
        <f t="shared" si="11"/>
        <v>39234</v>
      </c>
      <c r="F232">
        <f t="shared" si="9"/>
        <v>4.495238496504208</v>
      </c>
      <c r="G232">
        <f t="shared" si="10"/>
        <v>3.3109983758027881</v>
      </c>
    </row>
    <row r="233" spans="1:7" x14ac:dyDescent="0.25">
      <c r="A233" s="15">
        <f>'DLX - historical u'!B233</f>
        <v>24532</v>
      </c>
      <c r="B233">
        <f>100*('DLX - historical u'!D233/'DLX - historical u'!C233)</f>
        <v>3.7849806099989518</v>
      </c>
      <c r="C233">
        <f>IF($B$1,'Data - Valletta'!B208,'Data - Barnichon'!B208)</f>
        <v>4.7755485254548207</v>
      </c>
      <c r="E233" s="7">
        <f t="shared" si="11"/>
        <v>39326</v>
      </c>
      <c r="F233">
        <f t="shared" si="9"/>
        <v>4.6570242960462442</v>
      </c>
      <c r="G233">
        <f t="shared" si="10"/>
        <v>3.2522262558776265</v>
      </c>
    </row>
    <row r="234" spans="1:7" x14ac:dyDescent="0.25">
      <c r="A234" s="15">
        <f>'DLX - historical u'!B234</f>
        <v>24563</v>
      </c>
      <c r="B234">
        <f>100*('DLX - historical u'!D234/'DLX - historical u'!C234)</f>
        <v>3.7706604842596088</v>
      </c>
      <c r="C234">
        <f>IF($B$1,'Data - Valletta'!B209,'Data - Barnichon'!B209)</f>
        <v>4.8592327062403342</v>
      </c>
      <c r="E234" s="7">
        <f t="shared" si="11"/>
        <v>39417</v>
      </c>
      <c r="F234">
        <f t="shared" si="9"/>
        <v>4.7992287474356186</v>
      </c>
      <c r="G234">
        <f t="shared" si="10"/>
        <v>3.125063131161717</v>
      </c>
    </row>
    <row r="235" spans="1:7" x14ac:dyDescent="0.25">
      <c r="A235" s="15">
        <f>'DLX - historical u'!B235</f>
        <v>24593</v>
      </c>
      <c r="B235">
        <f>100*('DLX - historical u'!D235/'DLX - historical u'!C235)</f>
        <v>3.8151433446654419</v>
      </c>
      <c r="C235">
        <f>IF($B$1,'Data - Valletta'!B210,'Data - Barnichon'!B210)</f>
        <v>4.7745783157588235</v>
      </c>
      <c r="E235" s="7">
        <f t="shared" si="11"/>
        <v>39508</v>
      </c>
      <c r="F235">
        <f t="shared" si="9"/>
        <v>4.9788381806772692</v>
      </c>
      <c r="G235">
        <f t="shared" si="10"/>
        <v>2.9675421796361885</v>
      </c>
    </row>
    <row r="236" spans="1:7" x14ac:dyDescent="0.25">
      <c r="A236" s="15">
        <f>'DLX - historical u'!B236</f>
        <v>24624</v>
      </c>
      <c r="B236">
        <f>100*('DLX - historical u'!D236/'DLX - historical u'!C236)</f>
        <v>3.8721366636469523</v>
      </c>
      <c r="C236">
        <f>IF($B$1,'Data - Valletta'!B211,'Data - Barnichon'!B211)</f>
        <v>4.7682375743036332</v>
      </c>
      <c r="E236" s="7">
        <f t="shared" si="11"/>
        <v>39600</v>
      </c>
      <c r="F236">
        <f t="shared" si="9"/>
        <v>5.3204797287117414</v>
      </c>
      <c r="G236">
        <f t="shared" si="10"/>
        <v>2.8243822666884042</v>
      </c>
    </row>
    <row r="237" spans="1:7" x14ac:dyDescent="0.25">
      <c r="A237" s="15">
        <f>'DLX - historical u'!B237</f>
        <v>24654</v>
      </c>
      <c r="B237">
        <f>100*('DLX - historical u'!D237/'DLX - historical u'!C237)</f>
        <v>3.800475059382423</v>
      </c>
      <c r="C237">
        <f>IF($B$1,'Data - Valletta'!B212,'Data - Barnichon'!B212)</f>
        <v>4.6827645708428642</v>
      </c>
      <c r="E237" s="7">
        <f t="shared" si="11"/>
        <v>39692</v>
      </c>
      <c r="F237">
        <f t="shared" si="9"/>
        <v>6.0171758859119358</v>
      </c>
      <c r="G237">
        <f t="shared" si="10"/>
        <v>2.5943958377852048</v>
      </c>
    </row>
    <row r="238" spans="1:7" x14ac:dyDescent="0.25">
      <c r="A238" s="15">
        <f>'DLX - historical u'!B238</f>
        <v>24685</v>
      </c>
      <c r="B238">
        <f>100*('DLX - historical u'!D238/'DLX - historical u'!C238)</f>
        <v>3.7896335186329013</v>
      </c>
      <c r="C238">
        <f>IF($B$1,'Data - Valletta'!B213,'Data - Barnichon'!B213)</f>
        <v>4.8129135794027293</v>
      </c>
      <c r="E238" s="7">
        <f t="shared" si="11"/>
        <v>39783</v>
      </c>
      <c r="F238">
        <f t="shared" si="9"/>
        <v>6.878977197342695</v>
      </c>
      <c r="G238">
        <f t="shared" si="10"/>
        <v>2.3486127647014543</v>
      </c>
    </row>
    <row r="239" spans="1:7" x14ac:dyDescent="0.25">
      <c r="A239" s="15">
        <f>'DLX - historical u'!B239</f>
        <v>24716</v>
      </c>
      <c r="B239">
        <f>100*('DLX - historical u'!D239/'DLX - historical u'!C239)</f>
        <v>3.801470210250347</v>
      </c>
      <c r="C239">
        <f>IF($B$1,'Data - Valletta'!B214,'Data - Barnichon'!B214)</f>
        <v>4.7399114104958882</v>
      </c>
      <c r="E239" s="7">
        <f t="shared" si="11"/>
        <v>39873</v>
      </c>
      <c r="F239">
        <f t="shared" si="9"/>
        <v>8.273545942091955</v>
      </c>
      <c r="G239">
        <f t="shared" si="10"/>
        <v>2.0642509446248027</v>
      </c>
    </row>
    <row r="240" spans="1:7" x14ac:dyDescent="0.25">
      <c r="A240" s="15">
        <f>'DLX - historical u'!B240</f>
        <v>24746</v>
      </c>
      <c r="B240">
        <f>100*('DLX - historical u'!D240/'DLX - historical u'!C240)</f>
        <v>4.0194899864439728</v>
      </c>
      <c r="C240">
        <f>IF($B$1,'Data - Valletta'!B215,'Data - Barnichon'!B215)</f>
        <v>4.8841828928184547</v>
      </c>
      <c r="E240" s="7">
        <f t="shared" si="11"/>
        <v>39965</v>
      </c>
      <c r="F240">
        <f t="shared" si="9"/>
        <v>9.2734551466102406</v>
      </c>
      <c r="G240">
        <f t="shared" si="10"/>
        <v>1.811268014125176</v>
      </c>
    </row>
    <row r="241" spans="1:7" x14ac:dyDescent="0.25">
      <c r="A241" s="15">
        <f>'DLX - historical u'!B241</f>
        <v>24777</v>
      </c>
      <c r="B241">
        <f>100*('DLX - historical u'!D241/'DLX - historical u'!C241)</f>
        <v>3.9211673977823533</v>
      </c>
      <c r="C241">
        <f>IF($B$1,'Data - Valletta'!B216,'Data - Barnichon'!B216)</f>
        <v>4.7730159537445047</v>
      </c>
      <c r="E241" s="7">
        <f t="shared" si="11"/>
        <v>40057</v>
      </c>
      <c r="F241">
        <f t="shared" si="9"/>
        <v>9.6229831653560698</v>
      </c>
      <c r="G241">
        <f t="shared" si="10"/>
        <v>1.7806447346055514</v>
      </c>
    </row>
    <row r="242" spans="1:7" x14ac:dyDescent="0.25">
      <c r="A242" s="15">
        <f>'DLX - historical u'!B242</f>
        <v>24807</v>
      </c>
      <c r="B242">
        <f>100*('DLX - historical u'!D242/'DLX - historical u'!C242)</f>
        <v>3.8450268183613403</v>
      </c>
      <c r="C242">
        <f>IF($B$1,'Data - Valletta'!B217,'Data - Barnichon'!B217)</f>
        <v>4.832653944325382</v>
      </c>
      <c r="E242" s="7">
        <f t="shared" si="11"/>
        <v>40148</v>
      </c>
      <c r="F242">
        <f t="shared" si="9"/>
        <v>9.9342372645919994</v>
      </c>
      <c r="G242">
        <f t="shared" si="10"/>
        <v>1.8602305648998314</v>
      </c>
    </row>
    <row r="243" spans="1:7" x14ac:dyDescent="0.25">
      <c r="A243" s="15">
        <f>'DLX - historical u'!B243</f>
        <v>24838</v>
      </c>
      <c r="B243">
        <f>100*('DLX - historical u'!D243/'DLX - historical u'!C243)</f>
        <v>3.7098146381706152</v>
      </c>
      <c r="C243">
        <f>IF($B$1,'Data - Valletta'!B218,'Data - Barnichon'!B218)</f>
        <v>4.9196096797702573</v>
      </c>
      <c r="E243" s="7">
        <f t="shared" si="11"/>
        <v>40238</v>
      </c>
      <c r="F243">
        <f t="shared" si="9"/>
        <v>9.784784167249585</v>
      </c>
      <c r="G243">
        <f t="shared" si="10"/>
        <v>2.0538320614854779</v>
      </c>
    </row>
    <row r="244" spans="1:7" x14ac:dyDescent="0.25">
      <c r="A244" s="15">
        <f>'DLX - historical u'!B244</f>
        <v>24869</v>
      </c>
      <c r="B244">
        <f>100*('DLX - historical u'!D244/'DLX - historical u'!C244)</f>
        <v>3.8361242490093317</v>
      </c>
      <c r="C244">
        <f>IF($B$1,'Data - Valletta'!B219,'Data - Barnichon'!B219)</f>
        <v>4.8125887686381388</v>
      </c>
      <c r="E244" s="7">
        <f t="shared" si="11"/>
        <v>40330</v>
      </c>
      <c r="F244">
        <f t="shared" si="9"/>
        <v>9.648039062070227</v>
      </c>
      <c r="G244">
        <f t="shared" si="10"/>
        <v>2.2255063400662358</v>
      </c>
    </row>
    <row r="245" spans="1:7" x14ac:dyDescent="0.25">
      <c r="A245" s="15">
        <f>'DLX - historical u'!B245</f>
        <v>24898</v>
      </c>
      <c r="B245">
        <f>100*('DLX - historical u'!D245/'DLX - historical u'!C245)</f>
        <v>3.6763954201594764</v>
      </c>
      <c r="C245">
        <f>IF($B$1,'Data - Valletta'!B220,'Data - Barnichon'!B220)</f>
        <v>4.8803088703040656</v>
      </c>
      <c r="E245" s="7">
        <f t="shared" si="11"/>
        <v>40422</v>
      </c>
      <c r="F245">
        <f t="shared" si="9"/>
        <v>9.5114129159148195</v>
      </c>
      <c r="G245">
        <f t="shared" si="10"/>
        <v>2.2103246199089881</v>
      </c>
    </row>
    <row r="246" spans="1:7" x14ac:dyDescent="0.25">
      <c r="A246" s="15">
        <f>'DLX - historical u'!B246</f>
        <v>24929</v>
      </c>
      <c r="B246">
        <f>100*('DLX - historical u'!D246/'DLX - historical u'!C246)</f>
        <v>3.4610962054426988</v>
      </c>
      <c r="C246">
        <f>IF($B$1,'Data - Valletta'!B221,'Data - Barnichon'!B221)</f>
        <v>5.0058594141944717</v>
      </c>
      <c r="E246" s="7">
        <f t="shared" si="11"/>
        <v>40513</v>
      </c>
      <c r="F246">
        <f t="shared" si="9"/>
        <v>9.5655734017630767</v>
      </c>
      <c r="G246">
        <f t="shared" si="10"/>
        <v>2.3009092644633129</v>
      </c>
    </row>
    <row r="247" spans="1:7" x14ac:dyDescent="0.25">
      <c r="A247" s="15">
        <f>'DLX - historical u'!B247</f>
        <v>24959</v>
      </c>
      <c r="B247">
        <f>100*('DLX - historical u'!D247/'DLX - historical u'!C247)</f>
        <v>3.4750846576280643</v>
      </c>
      <c r="C247">
        <f>IF($B$1,'Data - Valletta'!B222,'Data - Barnichon'!B222)</f>
        <v>4.9995736919315039</v>
      </c>
      <c r="E247" s="7">
        <f t="shared" si="11"/>
        <v>40603</v>
      </c>
      <c r="F247">
        <f t="shared" si="9"/>
        <v>8.9789493807827476</v>
      </c>
      <c r="G247">
        <f t="shared" si="10"/>
        <v>2.3110163076353771</v>
      </c>
    </row>
    <row r="248" spans="1:7" x14ac:dyDescent="0.25">
      <c r="A248" s="15">
        <f>'DLX - historical u'!B248</f>
        <v>24990</v>
      </c>
      <c r="B248">
        <f>100*('DLX - historical u'!D248/'DLX - historical u'!C248)</f>
        <v>3.7133468149646105</v>
      </c>
      <c r="C248">
        <f>IF($B$1,'Data - Valletta'!B223,'Data - Barnichon'!B223)</f>
        <v>4.9843738863691831</v>
      </c>
      <c r="E248" s="7">
        <f t="shared" si="11"/>
        <v>40695</v>
      </c>
      <c r="F248">
        <f t="shared" si="9"/>
        <v>9.0565545759415631</v>
      </c>
      <c r="G248">
        <f t="shared" si="10"/>
        <v>2.3702356723374298</v>
      </c>
    </row>
    <row r="249" spans="1:7" x14ac:dyDescent="0.25">
      <c r="A249" s="15">
        <f>'DLX - historical u'!B249</f>
        <v>25020</v>
      </c>
      <c r="B249">
        <f>100*('DLX - historical u'!D249/'DLX - historical u'!C249)</f>
        <v>3.6507534506774726</v>
      </c>
      <c r="C249">
        <f>IF($B$1,'Data - Valletta'!B224,'Data - Barnichon'!B224)</f>
        <v>5.1113891265839007</v>
      </c>
      <c r="E249" s="7">
        <f t="shared" si="11"/>
        <v>40787</v>
      </c>
      <c r="F249">
        <f t="shared" si="9"/>
        <v>9.0503011681595336</v>
      </c>
      <c r="G249">
        <f t="shared" si="10"/>
        <v>2.5390156160663322</v>
      </c>
    </row>
    <row r="250" spans="1:7" x14ac:dyDescent="0.25">
      <c r="A250" s="15">
        <f>'DLX - historical u'!B250</f>
        <v>25051</v>
      </c>
      <c r="B250">
        <f>100*('DLX - historical u'!D250/'DLX - historical u'!C250)</f>
        <v>3.5122000735937875</v>
      </c>
      <c r="C250">
        <f>IF($B$1,'Data - Valletta'!B225,'Data - Barnichon'!B225)</f>
        <v>5.1669884939327986</v>
      </c>
      <c r="E250" s="7">
        <f t="shared" si="11"/>
        <v>40878</v>
      </c>
      <c r="F250">
        <f t="shared" si="9"/>
        <v>8.6989132054662921</v>
      </c>
      <c r="G250">
        <f t="shared" si="10"/>
        <v>2.5815537641269835</v>
      </c>
    </row>
    <row r="251" spans="1:7" x14ac:dyDescent="0.25">
      <c r="A251" s="15">
        <f>'DLX - historical u'!B251</f>
        <v>25082</v>
      </c>
      <c r="B251">
        <f>100*('DLX - historical u'!D251/'DLX - historical u'!C251)</f>
        <v>3.4061223972203201</v>
      </c>
      <c r="C251">
        <f>IF($B$1,'Data - Valletta'!B226,'Data - Barnichon'!B226)</f>
        <v>5.2263099543536589</v>
      </c>
      <c r="E251" s="7">
        <f t="shared" si="11"/>
        <v>40969</v>
      </c>
      <c r="F251">
        <f t="shared" si="9"/>
        <v>8.241217352600696</v>
      </c>
      <c r="G251">
        <f t="shared" si="10"/>
        <v>2.7089039899311627</v>
      </c>
    </row>
    <row r="252" spans="1:7" x14ac:dyDescent="0.25">
      <c r="A252" s="15">
        <f>'DLX - historical u'!B252</f>
        <v>25112</v>
      </c>
      <c r="B252">
        <f>100*('DLX - historical u'!D252/'DLX - historical u'!C252)</f>
        <v>3.4075500868044553</v>
      </c>
      <c r="C252">
        <f>IF($B$1,'Data - Valletta'!B227,'Data - Barnichon'!B227)</f>
        <v>5.4933075583313258</v>
      </c>
      <c r="E252" s="7">
        <f t="shared" si="11"/>
        <v>41061</v>
      </c>
      <c r="F252">
        <f t="shared" si="9"/>
        <v>8.1734307484995288</v>
      </c>
      <c r="G252">
        <f t="shared" si="10"/>
        <v>2.7230517184687497</v>
      </c>
    </row>
    <row r="253" spans="1:7" x14ac:dyDescent="0.25">
      <c r="A253" s="15">
        <f>'DLX - historical u'!B253</f>
        <v>25143</v>
      </c>
      <c r="B253">
        <f>100*('DLX - historical u'!D253/'DLX - historical u'!C253)</f>
        <v>3.4276407983941222</v>
      </c>
      <c r="C253">
        <f>IF($B$1,'Data - Valletta'!B228,'Data - Barnichon'!B228)</f>
        <v>5.4682932002735907</v>
      </c>
      <c r="E253" s="7">
        <f t="shared" si="11"/>
        <v>41153</v>
      </c>
      <c r="F253" t="e">
        <f t="shared" si="9"/>
        <v>#N/A</v>
      </c>
      <c r="G253" t="e">
        <f t="shared" si="10"/>
        <v>#N/A</v>
      </c>
    </row>
    <row r="254" spans="1:7" x14ac:dyDescent="0.25">
      <c r="A254" s="15">
        <f>'DLX - historical u'!B254</f>
        <v>25173</v>
      </c>
      <c r="B254">
        <f>100*('DLX - historical u'!D254/'DLX - historical u'!C254)</f>
        <v>3.3789310748398624</v>
      </c>
      <c r="C254">
        <f>IF($B$1,'Data - Valletta'!B229,'Data - Barnichon'!B229)</f>
        <v>5.3762922485118976</v>
      </c>
      <c r="E254" s="7">
        <f t="shared" si="11"/>
        <v>41244</v>
      </c>
      <c r="F254" t="e">
        <f t="shared" si="9"/>
        <v>#N/A</v>
      </c>
      <c r="G254" t="e">
        <f t="shared" si="10"/>
        <v>#N/A</v>
      </c>
    </row>
    <row r="255" spans="1:7" x14ac:dyDescent="0.25">
      <c r="A255" s="15">
        <f>'DLX - historical u'!B255</f>
        <v>25204</v>
      </c>
      <c r="B255">
        <f>100*('DLX - historical u'!D255/'DLX - historical u'!C255)</f>
        <v>3.417879104158545</v>
      </c>
      <c r="C255">
        <f>IF($B$1,'Data - Valletta'!B230,'Data - Barnichon'!B230)</f>
        <v>5.5759172299957234</v>
      </c>
      <c r="E255" s="7">
        <f t="shared" si="11"/>
        <v>41334</v>
      </c>
      <c r="F255" t="e">
        <f t="shared" si="9"/>
        <v>#N/A</v>
      </c>
      <c r="G255" t="e">
        <f t="shared" si="10"/>
        <v>#N/A</v>
      </c>
    </row>
    <row r="256" spans="1:7" x14ac:dyDescent="0.25">
      <c r="A256" s="15">
        <f>'DLX - historical u'!B256</f>
        <v>25235</v>
      </c>
      <c r="B256">
        <f>100*('DLX - historical u'!D256/'DLX - historical u'!C256)</f>
        <v>3.3642010022619626</v>
      </c>
      <c r="C256">
        <f>IF($B$1,'Data - Valletta'!B231,'Data - Barnichon'!B231)</f>
        <v>5.5521482262488293</v>
      </c>
      <c r="E256" s="7">
        <f t="shared" si="11"/>
        <v>41426</v>
      </c>
      <c r="F256" t="e">
        <f t="shared" si="9"/>
        <v>#N/A</v>
      </c>
      <c r="G256" t="e">
        <f t="shared" si="10"/>
        <v>#N/A</v>
      </c>
    </row>
    <row r="257" spans="1:7" x14ac:dyDescent="0.25">
      <c r="A257" s="15">
        <f>'DLX - historical u'!B257</f>
        <v>25263</v>
      </c>
      <c r="B257">
        <f>100*('DLX - historical u'!D257/'DLX - historical u'!C257)</f>
        <v>3.3866556775184504</v>
      </c>
      <c r="C257">
        <f>IF($B$1,'Data - Valletta'!B232,'Data - Barnichon'!B232)</f>
        <v>5.6026398808980575</v>
      </c>
      <c r="E257" s="7">
        <f t="shared" si="11"/>
        <v>41518</v>
      </c>
      <c r="F257" t="e">
        <f t="shared" si="9"/>
        <v>#N/A</v>
      </c>
      <c r="G257" t="e">
        <f t="shared" si="10"/>
        <v>#N/A</v>
      </c>
    </row>
    <row r="258" spans="1:7" x14ac:dyDescent="0.25">
      <c r="A258" s="15">
        <f>'DLX - historical u'!B258</f>
        <v>25294</v>
      </c>
      <c r="B258">
        <f>100*('DLX - historical u'!D258/'DLX - historical u'!C258)</f>
        <v>3.4354330414419354</v>
      </c>
      <c r="C258">
        <f>IF($B$1,'Data - Valletta'!B233,'Data - Barnichon'!B233)</f>
        <v>5.5881069467646123</v>
      </c>
      <c r="E258" s="7">
        <f t="shared" si="11"/>
        <v>41609</v>
      </c>
      <c r="F258" t="e">
        <f t="shared" si="9"/>
        <v>#N/A</v>
      </c>
      <c r="G258" t="e">
        <f t="shared" si="10"/>
        <v>#N/A</v>
      </c>
    </row>
    <row r="259" spans="1:7" x14ac:dyDescent="0.25">
      <c r="A259" s="15">
        <f>'DLX - historical u'!B259</f>
        <v>25324</v>
      </c>
      <c r="B259">
        <f>100*('DLX - historical u'!D259/'DLX - historical u'!C259)</f>
        <v>3.3859594383775353</v>
      </c>
      <c r="C259">
        <f>IF($B$1,'Data - Valletta'!B234,'Data - Barnichon'!B234)</f>
        <v>5.5672155676823998</v>
      </c>
      <c r="E259" s="7">
        <f t="shared" si="11"/>
        <v>41699</v>
      </c>
      <c r="F259" t="e">
        <f t="shared" ref="F259:F266" si="12">AVERAGE(VLOOKUP(DATE(YEAR(E259),MONTH(E259),1),Data_hist_Unemployment,2),VLOOKUP(DATE(YEAR(E259),MONTH(E259)-1,1),Data_hist_Unemployment,2),VLOOKUP(DATE(YEAR(E259),MONTH(E259)-2,1),Data_hist_Unemployment,2))</f>
        <v>#N/A</v>
      </c>
      <c r="G259" t="e">
        <f t="shared" ref="G259:G266" si="13">AVERAGE(VLOOKUP(DATE(YEAR(E259),MONTH(E259),1),Data_hist_Unemployment,3),VLOOKUP(DATE(YEAR(E259),MONTH(E259)-1,1),Data_hist_Unemployment,3),VLOOKUP(DATE(YEAR(E259),MONTH(E259)-2,1),Data_hist_Unemployment,3))</f>
        <v>#N/A</v>
      </c>
    </row>
    <row r="260" spans="1:7" x14ac:dyDescent="0.25">
      <c r="A260" s="15">
        <f>'DLX - historical u'!B260</f>
        <v>25355</v>
      </c>
      <c r="B260">
        <f>100*('DLX - historical u'!D260/'DLX - historical u'!C260)</f>
        <v>3.4896401308615053</v>
      </c>
      <c r="C260">
        <f>IF($B$1,'Data - Valletta'!B235,'Data - Barnichon'!B235)</f>
        <v>5.4063330971102372</v>
      </c>
      <c r="E260" s="7">
        <f t="shared" si="11"/>
        <v>41791</v>
      </c>
      <c r="F260" t="e">
        <f t="shared" si="12"/>
        <v>#N/A</v>
      </c>
      <c r="G260" t="e">
        <f t="shared" si="13"/>
        <v>#N/A</v>
      </c>
    </row>
    <row r="261" spans="1:7" x14ac:dyDescent="0.25">
      <c r="A261" s="15">
        <f>'DLX - historical u'!B261</f>
        <v>25385</v>
      </c>
      <c r="B261">
        <f>100*('DLX - historical u'!D261/'DLX - historical u'!C261)</f>
        <v>3.5483192497556506</v>
      </c>
      <c r="C261">
        <f>IF($B$1,'Data - Valletta'!B236,'Data - Barnichon'!B236)</f>
        <v>5.3266925953958095</v>
      </c>
      <c r="E261" s="7">
        <f t="shared" ref="E261:E266" si="14">DATE(YEAR(E260),MONTH(E260)+3,1)</f>
        <v>41883</v>
      </c>
      <c r="F261" t="e">
        <f t="shared" si="12"/>
        <v>#N/A</v>
      </c>
      <c r="G261" t="e">
        <f t="shared" si="13"/>
        <v>#N/A</v>
      </c>
    </row>
    <row r="262" spans="1:7" x14ac:dyDescent="0.25">
      <c r="A262" s="15">
        <f>'DLX - historical u'!B262</f>
        <v>25416</v>
      </c>
      <c r="B262">
        <f>100*('DLX - historical u'!D262/'DLX - historical u'!C262)</f>
        <v>3.5213177816684338</v>
      </c>
      <c r="C262">
        <f>IF($B$1,'Data - Valletta'!B237,'Data - Barnichon'!B237)</f>
        <v>5.2358146982881255</v>
      </c>
      <c r="E262" s="7">
        <f t="shared" si="14"/>
        <v>41974</v>
      </c>
      <c r="F262" t="e">
        <f t="shared" si="12"/>
        <v>#N/A</v>
      </c>
      <c r="G262" t="e">
        <f t="shared" si="13"/>
        <v>#N/A</v>
      </c>
    </row>
    <row r="263" spans="1:7" x14ac:dyDescent="0.25">
      <c r="A263" s="15">
        <f>'DLX - historical u'!B263</f>
        <v>25447</v>
      </c>
      <c r="B263">
        <f>100*('DLX - historical u'!D263/'DLX - historical u'!C263)</f>
        <v>3.7396973797515067</v>
      </c>
      <c r="C263">
        <f>IF($B$1,'Data - Valletta'!B238,'Data - Barnichon'!B238)</f>
        <v>5.5201397429159575</v>
      </c>
      <c r="E263" s="7">
        <f t="shared" si="14"/>
        <v>42064</v>
      </c>
      <c r="F263" t="e">
        <f t="shared" si="12"/>
        <v>#N/A</v>
      </c>
      <c r="G263" t="e">
        <f t="shared" si="13"/>
        <v>#N/A</v>
      </c>
    </row>
    <row r="264" spans="1:7" x14ac:dyDescent="0.25">
      <c r="A264" s="15">
        <f>'DLX - historical u'!B264</f>
        <v>25477</v>
      </c>
      <c r="B264">
        <f>100*('DLX - historical u'!D264/'DLX - historical u'!C264)</f>
        <v>3.7413797334773111</v>
      </c>
      <c r="C264">
        <f>IF($B$1,'Data - Valletta'!B239,'Data - Barnichon'!B239)</f>
        <v>5.4372057311493682</v>
      </c>
      <c r="E264" s="7">
        <f t="shared" si="14"/>
        <v>42156</v>
      </c>
      <c r="F264" t="e">
        <f t="shared" si="12"/>
        <v>#N/A</v>
      </c>
      <c r="G264" t="e">
        <f t="shared" si="13"/>
        <v>#N/A</v>
      </c>
    </row>
    <row r="265" spans="1:7" x14ac:dyDescent="0.25">
      <c r="A265" s="15">
        <f>'DLX - historical u'!B265</f>
        <v>25508</v>
      </c>
      <c r="B265">
        <f>100*('DLX - historical u'!D265/'DLX - historical u'!C265)</f>
        <v>3.5087288229295917</v>
      </c>
      <c r="C265">
        <f>IF($B$1,'Data - Valletta'!B240,'Data - Barnichon'!B240)</f>
        <v>5.303983298860186</v>
      </c>
      <c r="E265" s="7">
        <f t="shared" si="14"/>
        <v>42248</v>
      </c>
      <c r="F265" t="e">
        <f t="shared" si="12"/>
        <v>#N/A</v>
      </c>
      <c r="G265" t="e">
        <f t="shared" si="13"/>
        <v>#N/A</v>
      </c>
    </row>
    <row r="266" spans="1:7" x14ac:dyDescent="0.25">
      <c r="A266" s="15">
        <f>'DLX - historical u'!B266</f>
        <v>25538</v>
      </c>
      <c r="B266">
        <f>100*('DLX - historical u'!D266/'DLX - historical u'!C266)</f>
        <v>3.5332745270998731</v>
      </c>
      <c r="C266">
        <f>IF($B$1,'Data - Valletta'!B241,'Data - Barnichon'!B241)</f>
        <v>5.1554038108145832</v>
      </c>
      <c r="E266" s="7">
        <f t="shared" si="14"/>
        <v>42339</v>
      </c>
      <c r="F266" t="e">
        <f t="shared" si="12"/>
        <v>#N/A</v>
      </c>
      <c r="G266" t="e">
        <f t="shared" si="13"/>
        <v>#N/A</v>
      </c>
    </row>
    <row r="267" spans="1:7" x14ac:dyDescent="0.25">
      <c r="A267" s="15">
        <f>'DLX - historical u'!B267</f>
        <v>25569</v>
      </c>
      <c r="B267">
        <f>100*('DLX - historical u'!D267/'DLX - historical u'!C267)</f>
        <v>3.9045632524609362</v>
      </c>
      <c r="C267">
        <f>IF($B$1,'Data - Valletta'!B242,'Data - Barnichon'!B242)</f>
        <v>4.8873520980635572</v>
      </c>
      <c r="E267" s="7"/>
    </row>
    <row r="268" spans="1:7" x14ac:dyDescent="0.25">
      <c r="A268" s="15">
        <f>'DLX - historical u'!B268</f>
        <v>25600</v>
      </c>
      <c r="B268">
        <f>100*('DLX - historical u'!D268/'DLX - historical u'!C268)</f>
        <v>4.2032355053499044</v>
      </c>
      <c r="C268">
        <f>IF($B$1,'Data - Valletta'!B243,'Data - Barnichon'!B243)</f>
        <v>4.8787054490060129</v>
      </c>
      <c r="E268" s="7"/>
    </row>
    <row r="269" spans="1:7" x14ac:dyDescent="0.25">
      <c r="A269" s="15">
        <f>'DLX - historical u'!B269</f>
        <v>25628</v>
      </c>
      <c r="B269">
        <f>100*('DLX - historical u'!D269/'DLX - historical u'!C269)</f>
        <v>4.4061674222405394</v>
      </c>
      <c r="C269">
        <f>IF($B$1,'Data - Valletta'!B244,'Data - Barnichon'!B244)</f>
        <v>4.5986856090712269</v>
      </c>
      <c r="E269" s="7"/>
    </row>
    <row r="270" spans="1:7" x14ac:dyDescent="0.25">
      <c r="A270" s="15">
        <f>'DLX - historical u'!B270</f>
        <v>25659</v>
      </c>
      <c r="B270">
        <f>100*('DLX - historical u'!D270/'DLX - historical u'!C270)</f>
        <v>4.5897953509736844</v>
      </c>
      <c r="C270">
        <f>IF($B$1,'Data - Valletta'!B245,'Data - Barnichon'!B245)</f>
        <v>4.4771594492706326</v>
      </c>
      <c r="E270" s="7"/>
    </row>
    <row r="271" spans="1:7" x14ac:dyDescent="0.25">
      <c r="A271" s="15">
        <f>'DLX - historical u'!B271</f>
        <v>25689</v>
      </c>
      <c r="B271">
        <f>100*('DLX - historical u'!D271/'DLX - historical u'!C271)</f>
        <v>4.7512820823684878</v>
      </c>
      <c r="C271">
        <f>IF($B$1,'Data - Valletta'!B246,'Data - Barnichon'!B246)</f>
        <v>4.2152271626073476</v>
      </c>
      <c r="E271" s="7"/>
    </row>
    <row r="272" spans="1:7" x14ac:dyDescent="0.25">
      <c r="A272" s="15">
        <f>'DLX - historical u'!B272</f>
        <v>25720</v>
      </c>
      <c r="B272">
        <f>100*('DLX - historical u'!D272/'DLX - historical u'!C272)</f>
        <v>4.9355026429368118</v>
      </c>
      <c r="C272">
        <f>IF($B$1,'Data - Valletta'!B247,'Data - Barnichon'!B247)</f>
        <v>4.152732052362329</v>
      </c>
      <c r="E272" s="7"/>
    </row>
    <row r="273" spans="1:3" x14ac:dyDescent="0.25">
      <c r="A273" s="15">
        <f>'DLX - historical u'!B273</f>
        <v>25750</v>
      </c>
      <c r="B273">
        <f>100*('DLX - historical u'!D273/'DLX - historical u'!C273)</f>
        <v>5.0361274291021818</v>
      </c>
      <c r="C273">
        <f>IF($B$1,'Data - Valletta'!B248,'Data - Barnichon'!B248)</f>
        <v>4.0145140134626613</v>
      </c>
    </row>
    <row r="274" spans="1:3" x14ac:dyDescent="0.25">
      <c r="A274" s="15">
        <f>'DLX - historical u'!B274</f>
        <v>25781</v>
      </c>
      <c r="B274">
        <f>100*('DLX - historical u'!D274/'DLX - historical u'!C274)</f>
        <v>5.1351351351351351</v>
      </c>
      <c r="C274">
        <f>IF($B$1,'Data - Valletta'!B249,'Data - Barnichon'!B249)</f>
        <v>3.9545819471070924</v>
      </c>
    </row>
    <row r="275" spans="1:3" x14ac:dyDescent="0.25">
      <c r="A275" s="15">
        <f>'DLX - historical u'!B275</f>
        <v>25812</v>
      </c>
      <c r="B275">
        <f>100*('DLX - historical u'!D275/'DLX - historical u'!C275)</f>
        <v>5.3716517588060855</v>
      </c>
      <c r="C275">
        <f>IF($B$1,'Data - Valletta'!B250,'Data - Barnichon'!B250)</f>
        <v>3.88607102610277</v>
      </c>
    </row>
    <row r="276" spans="1:3" x14ac:dyDescent="0.25">
      <c r="A276" s="15">
        <f>'DLX - historical u'!B276</f>
        <v>25842</v>
      </c>
      <c r="B276">
        <f>100*('DLX - historical u'!D276/'DLX - historical u'!C276)</f>
        <v>5.51299293914213</v>
      </c>
      <c r="C276">
        <f>IF($B$1,'Data - Valletta'!B251,'Data - Barnichon'!B251)</f>
        <v>3.7085982490038134</v>
      </c>
    </row>
    <row r="277" spans="1:3" x14ac:dyDescent="0.25">
      <c r="A277" s="15">
        <f>'DLX - historical u'!B277</f>
        <v>25873</v>
      </c>
      <c r="B277">
        <f>100*('DLX - historical u'!D277/'DLX - historical u'!C277)</f>
        <v>5.8624982046248864</v>
      </c>
      <c r="C277">
        <f>IF($B$1,'Data - Valletta'!B252,'Data - Barnichon'!B252)</f>
        <v>3.7180663526979303</v>
      </c>
    </row>
    <row r="278" spans="1:3" x14ac:dyDescent="0.25">
      <c r="A278" s="15">
        <f>'DLX - historical u'!B278</f>
        <v>25903</v>
      </c>
      <c r="B278">
        <f>100*('DLX - historical u'!D278/'DLX - historical u'!C278)</f>
        <v>6.0666905700968092</v>
      </c>
      <c r="C278">
        <f>IF($B$1,'Data - Valletta'!B253,'Data - Barnichon'!B253)</f>
        <v>3.6945818020880861</v>
      </c>
    </row>
    <row r="279" spans="1:3" x14ac:dyDescent="0.25">
      <c r="A279" s="15">
        <f>'DLX - historical u'!B279</f>
        <v>25934</v>
      </c>
      <c r="B279">
        <f>100*('DLX - historical u'!D279/'DLX - historical u'!C279)</f>
        <v>5.9463327370304118</v>
      </c>
      <c r="C279">
        <f>IF($B$1,'Data - Valletta'!B254,'Data - Barnichon'!B254)</f>
        <v>3.5525273506885942</v>
      </c>
    </row>
    <row r="280" spans="1:3" x14ac:dyDescent="0.25">
      <c r="A280" s="15">
        <f>'DLX - historical u'!B280</f>
        <v>25965</v>
      </c>
      <c r="B280">
        <f>100*('DLX - historical u'!D280/'DLX - historical u'!C280)</f>
        <v>5.864622082939607</v>
      </c>
      <c r="C280">
        <f>IF($B$1,'Data - Valletta'!B255,'Data - Barnichon'!B255)</f>
        <v>3.6259364947324642</v>
      </c>
    </row>
    <row r="281" spans="1:3" x14ac:dyDescent="0.25">
      <c r="A281" s="15">
        <f>'DLX - historical u'!B281</f>
        <v>25993</v>
      </c>
      <c r="B281">
        <f>100*('DLX - historical u'!D281/'DLX - historical u'!C281)</f>
        <v>5.9670954232725091</v>
      </c>
      <c r="C281">
        <f>IF($B$1,'Data - Valletta'!B256,'Data - Barnichon'!B256)</f>
        <v>3.6244974075833407</v>
      </c>
    </row>
    <row r="282" spans="1:3" x14ac:dyDescent="0.25">
      <c r="A282" s="15">
        <f>'DLX - historical u'!B282</f>
        <v>26024</v>
      </c>
      <c r="B282">
        <f>100*('DLX - historical u'!D282/'DLX - historical u'!C282)</f>
        <v>5.9073690229433211</v>
      </c>
      <c r="C282">
        <f>IF($B$1,'Data - Valletta'!B257,'Data - Barnichon'!B257)</f>
        <v>3.6157000837785267</v>
      </c>
    </row>
    <row r="283" spans="1:3" x14ac:dyDescent="0.25">
      <c r="A283" s="15">
        <f>'DLX - historical u'!B283</f>
        <v>26054</v>
      </c>
      <c r="B283">
        <f>100*('DLX - historical u'!D283/'DLX - historical u'!C283)</f>
        <v>5.9380757116538891</v>
      </c>
      <c r="C283">
        <f>IF($B$1,'Data - Valletta'!B258,'Data - Barnichon'!B258)</f>
        <v>3.6735340275236226</v>
      </c>
    </row>
    <row r="284" spans="1:3" x14ac:dyDescent="0.25">
      <c r="A284" s="15">
        <f>'DLX - historical u'!B284</f>
        <v>26085</v>
      </c>
      <c r="B284">
        <f>100*('DLX - historical u'!D284/'DLX - historical u'!C284)</f>
        <v>5.9123599264090982</v>
      </c>
      <c r="C284">
        <f>IF($B$1,'Data - Valletta'!B259,'Data - Barnichon'!B259)</f>
        <v>3.8142523655637066</v>
      </c>
    </row>
    <row r="285" spans="1:3" x14ac:dyDescent="0.25">
      <c r="A285" s="15">
        <f>'DLX - historical u'!B285</f>
        <v>26115</v>
      </c>
      <c r="B285">
        <f>100*('DLX - historical u'!D285/'DLX - historical u'!C285)</f>
        <v>5.9698838036518858</v>
      </c>
      <c r="C285">
        <f>IF($B$1,'Data - Valletta'!B260,'Data - Barnichon'!B260)</f>
        <v>3.7410485511898828</v>
      </c>
    </row>
    <row r="286" spans="1:3" x14ac:dyDescent="0.25">
      <c r="A286" s="15">
        <f>'DLX - historical u'!B286</f>
        <v>26146</v>
      </c>
      <c r="B286">
        <f>100*('DLX - historical u'!D286/'DLX - historical u'!C286)</f>
        <v>6.0633259716792836</v>
      </c>
      <c r="C286">
        <f>IF($B$1,'Data - Valletta'!B261,'Data - Barnichon'!B261)</f>
        <v>3.8088900343281513</v>
      </c>
    </row>
    <row r="287" spans="1:3" x14ac:dyDescent="0.25">
      <c r="A287" s="15">
        <f>'DLX - historical u'!B287</f>
        <v>26177</v>
      </c>
      <c r="B287">
        <f>100*('DLX - historical u'!D287/'DLX - historical u'!C287)</f>
        <v>5.9505965939266616</v>
      </c>
      <c r="C287">
        <f>IF($B$1,'Data - Valletta'!B262,'Data - Barnichon'!B262)</f>
        <v>3.7252670408718078</v>
      </c>
    </row>
    <row r="288" spans="1:3" x14ac:dyDescent="0.25">
      <c r="A288" s="15">
        <f>'DLX - historical u'!B288</f>
        <v>26207</v>
      </c>
      <c r="B288">
        <f>100*('DLX - historical u'!D288/'DLX - historical u'!C288)</f>
        <v>5.8370251673107738</v>
      </c>
      <c r="C288">
        <f>IF($B$1,'Data - Valletta'!B263,'Data - Barnichon'!B263)</f>
        <v>3.7958741953672335</v>
      </c>
    </row>
    <row r="289" spans="1:3" x14ac:dyDescent="0.25">
      <c r="A289" s="15">
        <f>'DLX - historical u'!B289</f>
        <v>26238</v>
      </c>
      <c r="B289">
        <f>100*('DLX - historical u'!D289/'DLX - historical u'!C289)</f>
        <v>6.0392239462660022</v>
      </c>
      <c r="C289">
        <f>IF($B$1,'Data - Valletta'!B264,'Data - Barnichon'!B264)</f>
        <v>3.8537621351947329</v>
      </c>
    </row>
    <row r="290" spans="1:3" x14ac:dyDescent="0.25">
      <c r="A290" s="15">
        <f>'DLX - historical u'!B290</f>
        <v>26268</v>
      </c>
      <c r="B290">
        <f>100*('DLX - historical u'!D290/'DLX - historical u'!C290)</f>
        <v>6.0192700729927013</v>
      </c>
      <c r="C290">
        <f>IF($B$1,'Data - Valletta'!B265,'Data - Barnichon'!B265)</f>
        <v>3.8392413572658621</v>
      </c>
    </row>
    <row r="291" spans="1:3" x14ac:dyDescent="0.25">
      <c r="A291" s="15">
        <f>'DLX - historical u'!B291</f>
        <v>26299</v>
      </c>
      <c r="B291">
        <f>100*('DLX - historical u'!D291/'DLX - historical u'!C291)</f>
        <v>5.8375398357719419</v>
      </c>
      <c r="C291">
        <f>IF($B$1,'Data - Valletta'!B266,'Data - Barnichon'!B266)</f>
        <v>4.0270755175448372</v>
      </c>
    </row>
    <row r="292" spans="1:3" x14ac:dyDescent="0.25">
      <c r="A292" s="15">
        <f>'DLX - historical u'!B292</f>
        <v>26330</v>
      </c>
      <c r="B292">
        <f>100*('DLX - historical u'!D292/'DLX - historical u'!C292)</f>
        <v>5.7278348598261193</v>
      </c>
      <c r="C292">
        <f>IF($B$1,'Data - Valletta'!B267,'Data - Barnichon'!B267)</f>
        <v>4.0832563147878478</v>
      </c>
    </row>
    <row r="293" spans="1:3" x14ac:dyDescent="0.25">
      <c r="A293" s="15">
        <f>'DLX - historical u'!B293</f>
        <v>26359</v>
      </c>
      <c r="B293">
        <f>100*('DLX - historical u'!D293/'DLX - historical u'!C293)</f>
        <v>5.8168131068801889</v>
      </c>
      <c r="C293">
        <f>IF($B$1,'Data - Valletta'!B268,'Data - Barnichon'!B268)</f>
        <v>4.2008216220172745</v>
      </c>
    </row>
    <row r="294" spans="1:3" x14ac:dyDescent="0.25">
      <c r="A294" s="15">
        <f>'DLX - historical u'!B294</f>
        <v>26390</v>
      </c>
      <c r="B294">
        <f>100*('DLX - historical u'!D294/'DLX - historical u'!C294)</f>
        <v>5.7254023598956287</v>
      </c>
      <c r="C294">
        <f>IF($B$1,'Data - Valletta'!B269,'Data - Barnichon'!B269)</f>
        <v>4.1875458877716216</v>
      </c>
    </row>
    <row r="295" spans="1:3" x14ac:dyDescent="0.25">
      <c r="A295" s="15">
        <f>'DLX - historical u'!B295</f>
        <v>26420</v>
      </c>
      <c r="B295">
        <f>100*('DLX - historical u'!D295/'DLX - historical u'!C295)</f>
        <v>5.6699190176133811</v>
      </c>
      <c r="C295">
        <f>IF($B$1,'Data - Valletta'!B270,'Data - Barnichon'!B270)</f>
        <v>4.3049202898943522</v>
      </c>
    </row>
    <row r="296" spans="1:3" x14ac:dyDescent="0.25">
      <c r="A296" s="15">
        <f>'DLX - historical u'!B296</f>
        <v>26451</v>
      </c>
      <c r="B296">
        <f>100*('DLX - historical u'!D296/'DLX - historical u'!C296)</f>
        <v>5.6582304668643539</v>
      </c>
      <c r="C296">
        <f>IF($B$1,'Data - Valletta'!B271,'Data - Barnichon'!B271)</f>
        <v>4.2832369866364965</v>
      </c>
    </row>
    <row r="297" spans="1:3" x14ac:dyDescent="0.25">
      <c r="A297" s="15">
        <f>'DLX - historical u'!B297</f>
        <v>26481</v>
      </c>
      <c r="B297">
        <f>100*('DLX - historical u'!D297/'DLX - historical u'!C297)</f>
        <v>5.6378596100662124</v>
      </c>
      <c r="C297">
        <f>IF($B$1,'Data - Valletta'!B272,'Data - Barnichon'!B272)</f>
        <v>4.4264757474008283</v>
      </c>
    </row>
    <row r="298" spans="1:3" x14ac:dyDescent="0.25">
      <c r="A298" s="15">
        <f>'DLX - historical u'!B298</f>
        <v>26512</v>
      </c>
      <c r="B298">
        <f>100*('DLX - historical u'!D298/'DLX - historical u'!C298)</f>
        <v>5.6434749820034966</v>
      </c>
      <c r="C298">
        <f>IF($B$1,'Data - Valletta'!B273,'Data - Barnichon'!B273)</f>
        <v>4.5320167859978815</v>
      </c>
    </row>
    <row r="299" spans="1:3" x14ac:dyDescent="0.25">
      <c r="A299" s="15">
        <f>'DLX - historical u'!B299</f>
        <v>26543</v>
      </c>
      <c r="B299">
        <f>100*('DLX - historical u'!D299/'DLX - historical u'!C299)</f>
        <v>5.54856279751007</v>
      </c>
      <c r="C299">
        <f>IF($B$1,'Data - Valletta'!B274,'Data - Barnichon'!B274)</f>
        <v>4.5921479347553351</v>
      </c>
    </row>
    <row r="300" spans="1:3" x14ac:dyDescent="0.25">
      <c r="A300" s="15">
        <f>'DLX - historical u'!B300</f>
        <v>26573</v>
      </c>
      <c r="B300">
        <f>100*('DLX - historical u'!D300/'DLX - historical u'!C300)</f>
        <v>5.5720016916025648</v>
      </c>
      <c r="C300">
        <f>IF($B$1,'Data - Valletta'!B275,'Data - Barnichon'!B275)</f>
        <v>4.7625374900845223</v>
      </c>
    </row>
    <row r="301" spans="1:3" x14ac:dyDescent="0.25">
      <c r="A301" s="15">
        <f>'DLX - historical u'!B301</f>
        <v>26604</v>
      </c>
      <c r="B301">
        <f>100*('DLX - historical u'!D301/'DLX - historical u'!C301)</f>
        <v>5.253904466161293</v>
      </c>
      <c r="C301">
        <f>IF($B$1,'Data - Valletta'!B276,'Data - Barnichon'!B276)</f>
        <v>4.8085256127431171</v>
      </c>
    </row>
    <row r="302" spans="1:3" x14ac:dyDescent="0.25">
      <c r="A302" s="15">
        <f>'DLX - historical u'!B302</f>
        <v>26634</v>
      </c>
      <c r="B302">
        <f>100*('DLX - historical u'!D302/'DLX - historical u'!C302)</f>
        <v>5.1658460593793709</v>
      </c>
      <c r="C302">
        <f>IF($B$1,'Data - Valletta'!B277,'Data - Barnichon'!B277)</f>
        <v>5.2470279026167823</v>
      </c>
    </row>
    <row r="303" spans="1:3" x14ac:dyDescent="0.25">
      <c r="A303" s="15">
        <f>'DLX - historical u'!B303</f>
        <v>26665</v>
      </c>
      <c r="B303">
        <f>100*('DLX - historical u'!D303/'DLX - historical u'!C303)</f>
        <v>4.9447346462903061</v>
      </c>
      <c r="C303">
        <f>IF($B$1,'Data - Valletta'!B278,'Data - Barnichon'!B278)</f>
        <v>5.3483295159183131</v>
      </c>
    </row>
    <row r="304" spans="1:3" x14ac:dyDescent="0.25">
      <c r="A304" s="15">
        <f>'DLX - historical u'!B304</f>
        <v>26696</v>
      </c>
      <c r="B304">
        <f>100*('DLX - historical u'!D304/'DLX - historical u'!C304)</f>
        <v>5.0382508713955909</v>
      </c>
      <c r="C304">
        <f>IF($B$1,'Data - Valletta'!B279,'Data - Barnichon'!B279)</f>
        <v>5.3160537816714468</v>
      </c>
    </row>
    <row r="305" spans="1:3" x14ac:dyDescent="0.25">
      <c r="A305" s="15">
        <f>'DLX - historical u'!B305</f>
        <v>26724</v>
      </c>
      <c r="B305">
        <f>100*('DLX - historical u'!D305/'DLX - historical u'!C305)</f>
        <v>4.9456362695000342</v>
      </c>
      <c r="C305">
        <f>IF($B$1,'Data - Valletta'!B280,'Data - Barnichon'!B280)</f>
        <v>5.2960785232219045</v>
      </c>
    </row>
    <row r="306" spans="1:3" x14ac:dyDescent="0.25">
      <c r="A306" s="15">
        <f>'DLX - historical u'!B306</f>
        <v>26755</v>
      </c>
      <c r="B306">
        <f>100*('DLX - historical u'!D306/'DLX - historical u'!C306)</f>
        <v>5.0090992832910199</v>
      </c>
      <c r="C306">
        <f>IF($B$1,'Data - Valletta'!B281,'Data - Barnichon'!B281)</f>
        <v>5.2199740529633392</v>
      </c>
    </row>
    <row r="307" spans="1:3" x14ac:dyDescent="0.25">
      <c r="A307" s="15">
        <f>'DLX - historical u'!B307</f>
        <v>26785</v>
      </c>
      <c r="B307">
        <f>100*('DLX - historical u'!D307/'DLX - historical u'!C307)</f>
        <v>4.8653022691257295</v>
      </c>
      <c r="C307">
        <f>IF($B$1,'Data - Valletta'!B282,'Data - Barnichon'!B282)</f>
        <v>5.2718019850836573</v>
      </c>
    </row>
    <row r="308" spans="1:3" x14ac:dyDescent="0.25">
      <c r="A308" s="15">
        <f>'DLX - historical u'!B308</f>
        <v>26816</v>
      </c>
      <c r="B308">
        <f>100*('DLX - historical u'!D308/'DLX - historical u'!C308)</f>
        <v>4.8722472863715547</v>
      </c>
      <c r="C308">
        <f>IF($B$1,'Data - Valletta'!B283,'Data - Barnichon'!B283)</f>
        <v>5.2563247361034247</v>
      </c>
    </row>
    <row r="309" spans="1:3" x14ac:dyDescent="0.25">
      <c r="A309" s="15">
        <f>'DLX - historical u'!B309</f>
        <v>26846</v>
      </c>
      <c r="B309">
        <f>100*('DLX - historical u'!D309/'DLX - historical u'!C309)</f>
        <v>4.8044730145975629</v>
      </c>
      <c r="C309">
        <f>IF($B$1,'Data - Valletta'!B284,'Data - Barnichon'!B284)</f>
        <v>5.3817947757365259</v>
      </c>
    </row>
    <row r="310" spans="1:3" x14ac:dyDescent="0.25">
      <c r="A310" s="15">
        <f>'DLX - historical u'!B310</f>
        <v>26877</v>
      </c>
      <c r="B310">
        <f>100*('DLX - historical u'!D310/'DLX - historical u'!C310)</f>
        <v>4.8095722217877528</v>
      </c>
      <c r="C310">
        <f>IF($B$1,'Data - Valletta'!B285,'Data - Barnichon'!B285)</f>
        <v>5.2357188663150254</v>
      </c>
    </row>
    <row r="311" spans="1:3" x14ac:dyDescent="0.25">
      <c r="A311" s="15">
        <f>'DLX - historical u'!B311</f>
        <v>26908</v>
      </c>
      <c r="B311">
        <f>100*('DLX - historical u'!D311/'DLX - historical u'!C311)</f>
        <v>4.842049021572163</v>
      </c>
      <c r="C311">
        <f>IF($B$1,'Data - Valletta'!B286,'Data - Barnichon'!B286)</f>
        <v>5.161506786125182</v>
      </c>
    </row>
    <row r="312" spans="1:3" x14ac:dyDescent="0.25">
      <c r="A312" s="15">
        <f>'DLX - historical u'!B312</f>
        <v>26938</v>
      </c>
      <c r="B312">
        <f>100*('DLX - historical u'!D312/'DLX - historical u'!C312)</f>
        <v>4.5977521607438065</v>
      </c>
      <c r="C312">
        <f>IF($B$1,'Data - Valletta'!B287,'Data - Barnichon'!B287)</f>
        <v>5.2056020450245359</v>
      </c>
    </row>
    <row r="313" spans="1:3" x14ac:dyDescent="0.25">
      <c r="A313" s="15">
        <f>'DLX - historical u'!B313</f>
        <v>26969</v>
      </c>
      <c r="B313">
        <f>100*('DLX - historical u'!D313/'DLX - historical u'!C313)</f>
        <v>4.8458926760439169</v>
      </c>
      <c r="C313">
        <f>IF($B$1,'Data - Valletta'!B288,'Data - Barnichon'!B288)</f>
        <v>5.1855535416729994</v>
      </c>
    </row>
    <row r="314" spans="1:3" x14ac:dyDescent="0.25">
      <c r="A314" s="15">
        <f>'DLX - historical u'!B314</f>
        <v>26999</v>
      </c>
      <c r="B314">
        <f>100*('DLX - historical u'!D314/'DLX - historical u'!C314)</f>
        <v>4.93893717680713</v>
      </c>
      <c r="C314">
        <f>IF($B$1,'Data - Valletta'!B289,'Data - Barnichon'!B289)</f>
        <v>4.9887308239728805</v>
      </c>
    </row>
    <row r="315" spans="1:3" x14ac:dyDescent="0.25">
      <c r="A315" s="15">
        <f>'DLX - historical u'!B315</f>
        <v>27030</v>
      </c>
      <c r="B315">
        <f>100*('DLX - historical u'!D315/'DLX - historical u'!C315)</f>
        <v>5.0921610982576562</v>
      </c>
      <c r="C315">
        <f>IF($B$1,'Data - Valletta'!B290,'Data - Barnichon'!B290)</f>
        <v>4.9218120083152632</v>
      </c>
    </row>
    <row r="316" spans="1:3" x14ac:dyDescent="0.25">
      <c r="A316" s="15">
        <f>'DLX - historical u'!B316</f>
        <v>27061</v>
      </c>
      <c r="B316">
        <f>100*('DLX - historical u'!D316/'DLX - historical u'!C316)</f>
        <v>5.1713395638629285</v>
      </c>
      <c r="C316">
        <f>IF($B$1,'Data - Valletta'!B291,'Data - Barnichon'!B291)</f>
        <v>4.8508309779650229</v>
      </c>
    </row>
    <row r="317" spans="1:3" x14ac:dyDescent="0.25">
      <c r="A317" s="15">
        <f>'DLX - historical u'!B317</f>
        <v>27089</v>
      </c>
      <c r="B317">
        <f>100*('DLX - historical u'!D317/'DLX - historical u'!C317)</f>
        <v>5.0670836385903142</v>
      </c>
      <c r="C317">
        <f>IF($B$1,'Data - Valletta'!B292,'Data - Barnichon'!B292)</f>
        <v>4.848940346493948</v>
      </c>
    </row>
    <row r="318" spans="1:3" x14ac:dyDescent="0.25">
      <c r="A318" s="15">
        <f>'DLX - historical u'!B318</f>
        <v>27120</v>
      </c>
      <c r="B318">
        <f>100*('DLX - historical u'!D318/'DLX - historical u'!C318)</f>
        <v>5.0587706902406691</v>
      </c>
      <c r="C318">
        <f>IF($B$1,'Data - Valletta'!B293,'Data - Barnichon'!B293)</f>
        <v>4.9710119040304273</v>
      </c>
    </row>
    <row r="319" spans="1:3" x14ac:dyDescent="0.25">
      <c r="A319" s="15">
        <f>'DLX - historical u'!B319</f>
        <v>27150</v>
      </c>
      <c r="B319">
        <f>100*('DLX - historical u'!D319/'DLX - historical u'!C319)</f>
        <v>5.1366871915804184</v>
      </c>
      <c r="C319">
        <f>IF($B$1,'Data - Valletta'!B294,'Data - Barnichon'!B294)</f>
        <v>4.8979397739684307</v>
      </c>
    </row>
    <row r="320" spans="1:3" x14ac:dyDescent="0.25">
      <c r="A320" s="15">
        <f>'DLX - historical u'!B320</f>
        <v>27181</v>
      </c>
      <c r="B320">
        <f>100*('DLX - historical u'!D320/'DLX - historical u'!C320)</f>
        <v>5.3631297078416855</v>
      </c>
      <c r="C320">
        <f>IF($B$1,'Data - Valletta'!B295,'Data - Barnichon'!B295)</f>
        <v>4.7696081194168904</v>
      </c>
    </row>
    <row r="321" spans="1:3" x14ac:dyDescent="0.25">
      <c r="A321" s="15">
        <f>'DLX - historical u'!B321</f>
        <v>27211</v>
      </c>
      <c r="B321">
        <f>100*('DLX - historical u'!D321/'DLX - historical u'!C321)</f>
        <v>5.4906085975794907</v>
      </c>
      <c r="C321">
        <f>IF($B$1,'Data - Valletta'!B296,'Data - Barnichon'!B296)</f>
        <v>4.6453190700240174</v>
      </c>
    </row>
    <row r="322" spans="1:3" x14ac:dyDescent="0.25">
      <c r="A322" s="15">
        <f>'DLX - historical u'!B322</f>
        <v>27242</v>
      </c>
      <c r="B322">
        <f>100*('DLX - historical u'!D322/'DLX - historical u'!C322)</f>
        <v>5.4551972104845801</v>
      </c>
      <c r="C322">
        <f>IF($B$1,'Data - Valletta'!B297,'Data - Barnichon'!B297)</f>
        <v>4.5236365023020557</v>
      </c>
    </row>
    <row r="323" spans="1:3" x14ac:dyDescent="0.25">
      <c r="A323" s="15">
        <f>'DLX - historical u'!B323</f>
        <v>27273</v>
      </c>
      <c r="B323">
        <f>100*('DLX - historical u'!D323/'DLX - historical u'!C323)</f>
        <v>5.8786004670876215</v>
      </c>
      <c r="C323">
        <f>IF($B$1,'Data - Valletta'!B298,'Data - Barnichon'!B298)</f>
        <v>4.3418375281048363</v>
      </c>
    </row>
    <row r="324" spans="1:3" x14ac:dyDescent="0.25">
      <c r="A324" s="15">
        <f>'DLX - historical u'!B324</f>
        <v>27303</v>
      </c>
      <c r="B324">
        <f>100*('DLX - historical u'!D324/'DLX - historical u'!C324)</f>
        <v>5.9696491493547201</v>
      </c>
      <c r="C324">
        <f>IF($B$1,'Data - Valletta'!B299,'Data - Barnichon'!B299)</f>
        <v>4.0302880802027623</v>
      </c>
    </row>
    <row r="325" spans="1:3" x14ac:dyDescent="0.25">
      <c r="A325" s="15">
        <f>'DLX - historical u'!B325</f>
        <v>27334</v>
      </c>
      <c r="B325">
        <f>100*('DLX - historical u'!D325/'DLX - historical u'!C325)</f>
        <v>6.6188043033007782</v>
      </c>
      <c r="C325">
        <f>IF($B$1,'Data - Valletta'!B300,'Data - Barnichon'!B300)</f>
        <v>3.7396755229774814</v>
      </c>
    </row>
    <row r="326" spans="1:3" x14ac:dyDescent="0.25">
      <c r="A326" s="15">
        <f>'DLX - historical u'!B326</f>
        <v>27364</v>
      </c>
      <c r="B326">
        <f>100*('DLX - historical u'!D326/'DLX - historical u'!C326)</f>
        <v>7.1524035352446651</v>
      </c>
      <c r="C326">
        <f>IF($B$1,'Data - Valletta'!B301,'Data - Barnichon'!B301)</f>
        <v>3.4568740019830444</v>
      </c>
    </row>
    <row r="327" spans="1:3" x14ac:dyDescent="0.25">
      <c r="A327" s="15">
        <f>'DLX - historical u'!B327</f>
        <v>27395</v>
      </c>
      <c r="B327">
        <f>100*('DLX - historical u'!D327/'DLX - historical u'!C327)</f>
        <v>8.0545056266643744</v>
      </c>
      <c r="C327">
        <f>IF($B$1,'Data - Valletta'!B302,'Data - Barnichon'!B302)</f>
        <v>3.2869649771309848</v>
      </c>
    </row>
    <row r="328" spans="1:3" x14ac:dyDescent="0.25">
      <c r="A328" s="15">
        <f>'DLX - historical u'!B328</f>
        <v>27426</v>
      </c>
      <c r="B328">
        <f>100*('DLX - historical u'!D328/'DLX - historical u'!C328)</f>
        <v>8.1055445373803572</v>
      </c>
      <c r="C328">
        <f>IF($B$1,'Data - Valletta'!B303,'Data - Barnichon'!B303)</f>
        <v>3.2484826410055692</v>
      </c>
    </row>
    <row r="329" spans="1:3" x14ac:dyDescent="0.25">
      <c r="A329" s="15">
        <f>'DLX - historical u'!B329</f>
        <v>27454</v>
      </c>
      <c r="B329">
        <f>100*('DLX - historical u'!D329/'DLX - historical u'!C329)</f>
        <v>8.5633016690817367</v>
      </c>
      <c r="C329">
        <f>IF($B$1,'Data - Valletta'!B304,'Data - Barnichon'!B304)</f>
        <v>3.1977602310601227</v>
      </c>
    </row>
    <row r="330" spans="1:3" x14ac:dyDescent="0.25">
      <c r="A330" s="15">
        <f>'DLX - historical u'!B330</f>
        <v>27485</v>
      </c>
      <c r="B330">
        <f>100*('DLX - historical u'!D330/'DLX - historical u'!C330)</f>
        <v>8.7902440068951488</v>
      </c>
      <c r="C330">
        <f>IF($B$1,'Data - Valletta'!B305,'Data - Barnichon'!B305)</f>
        <v>3.2095311912412643</v>
      </c>
    </row>
    <row r="331" spans="1:3" x14ac:dyDescent="0.25">
      <c r="A331" s="15">
        <f>'DLX - historical u'!B331</f>
        <v>27515</v>
      </c>
      <c r="B331">
        <f>100*('DLX - historical u'!D331/'DLX - historical u'!C331)</f>
        <v>8.9823612117080653</v>
      </c>
      <c r="C331">
        <f>IF($B$1,'Data - Valletta'!B306,'Data - Barnichon'!B306)</f>
        <v>3.2028831882559761</v>
      </c>
    </row>
    <row r="332" spans="1:3" x14ac:dyDescent="0.25">
      <c r="A332" s="15">
        <f>'DLX - historical u'!B332</f>
        <v>27546</v>
      </c>
      <c r="B332">
        <f>100*('DLX - historical u'!D332/'DLX - historical u'!C332)</f>
        <v>8.7843975420785458</v>
      </c>
      <c r="C332">
        <f>IF($B$1,'Data - Valletta'!B307,'Data - Barnichon'!B307)</f>
        <v>3.4023365881082395</v>
      </c>
    </row>
    <row r="333" spans="1:3" x14ac:dyDescent="0.25">
      <c r="A333" s="15">
        <f>'DLX - historical u'!B333</f>
        <v>27576</v>
      </c>
      <c r="B333">
        <f>100*('DLX - historical u'!D333/'DLX - historical u'!C333)</f>
        <v>8.6438136161070407</v>
      </c>
      <c r="C333">
        <f>IF($B$1,'Data - Valletta'!B308,'Data - Barnichon'!B308)</f>
        <v>3.4581314313727711</v>
      </c>
    </row>
    <row r="334" spans="1:3" x14ac:dyDescent="0.25">
      <c r="A334" s="15">
        <f>'DLX - historical u'!B334</f>
        <v>27607</v>
      </c>
      <c r="B334">
        <f>100*('DLX - historical u'!D334/'DLX - historical u'!C334)</f>
        <v>8.4195322954057907</v>
      </c>
      <c r="C334">
        <f>IF($B$1,'Data - Valletta'!B309,'Data - Barnichon'!B309)</f>
        <v>3.3723468188758301</v>
      </c>
    </row>
    <row r="335" spans="1:3" x14ac:dyDescent="0.25">
      <c r="A335" s="15">
        <f>'DLX - historical u'!B335</f>
        <v>27638</v>
      </c>
      <c r="B335">
        <f>100*('DLX - historical u'!D335/'DLX - historical u'!C335)</f>
        <v>8.410649455425574</v>
      </c>
      <c r="C335">
        <f>IF($B$1,'Data - Valletta'!B310,'Data - Barnichon'!B310)</f>
        <v>3.4950941510243259</v>
      </c>
    </row>
    <row r="336" spans="1:3" x14ac:dyDescent="0.25">
      <c r="A336" s="15">
        <f>'DLX - historical u'!B336</f>
        <v>27668</v>
      </c>
      <c r="B336">
        <f>100*('DLX - historical u'!D336/'DLX - historical u'!C336)</f>
        <v>8.37726882153882</v>
      </c>
      <c r="C336">
        <f>IF($B$1,'Data - Valletta'!B311,'Data - Barnichon'!B311)</f>
        <v>3.4824273294025083</v>
      </c>
    </row>
    <row r="337" spans="1:3" x14ac:dyDescent="0.25">
      <c r="A337" s="15">
        <f>'DLX - historical u'!B337</f>
        <v>27699</v>
      </c>
      <c r="B337">
        <f>100*('DLX - historical u'!D337/'DLX - historical u'!C337)</f>
        <v>8.2694960212201583</v>
      </c>
      <c r="C337">
        <f>IF($B$1,'Data - Valletta'!B312,'Data - Barnichon'!B312)</f>
        <v>3.6032946076110304</v>
      </c>
    </row>
    <row r="338" spans="1:3" x14ac:dyDescent="0.25">
      <c r="A338" s="15">
        <f>'DLX - historical u'!B338</f>
        <v>27729</v>
      </c>
      <c r="B338">
        <f>100*('DLX - historical u'!D338/'DLX - historical u'!C338)</f>
        <v>8.2026078022222464</v>
      </c>
      <c r="C338">
        <f>IF($B$1,'Data - Valletta'!B313,'Data - Barnichon'!B313)</f>
        <v>3.5864410313359554</v>
      </c>
    </row>
    <row r="339" spans="1:3" x14ac:dyDescent="0.25">
      <c r="A339" s="15">
        <f>'DLX - historical u'!B339</f>
        <v>27760</v>
      </c>
      <c r="B339">
        <f>100*('DLX - historical u'!D339/'DLX - historical u'!C339)</f>
        <v>7.9360397750015803</v>
      </c>
      <c r="C339">
        <f>IF($B$1,'Data - Valletta'!B314,'Data - Barnichon'!B314)</f>
        <v>3.6237108384488095</v>
      </c>
    </row>
    <row r="340" spans="1:3" x14ac:dyDescent="0.25">
      <c r="A340" s="15">
        <f>'DLX - historical u'!B340</f>
        <v>27791</v>
      </c>
      <c r="B340">
        <f>100*('DLX - historical u'!D340/'DLX - historical u'!C340)</f>
        <v>7.711741299816838</v>
      </c>
      <c r="C340">
        <f>IF($B$1,'Data - Valletta'!B315,'Data - Barnichon'!B315)</f>
        <v>3.7965661273876479</v>
      </c>
    </row>
    <row r="341" spans="1:3" x14ac:dyDescent="0.25">
      <c r="A341" s="15">
        <f>'DLX - historical u'!B341</f>
        <v>27820</v>
      </c>
      <c r="B341">
        <f>100*('DLX - historical u'!D341/'DLX - historical u'!C341)</f>
        <v>7.5933413852859317</v>
      </c>
      <c r="C341">
        <f>IF($B$1,'Data - Valletta'!B316,'Data - Barnichon'!B316)</f>
        <v>3.8462253529869481</v>
      </c>
    </row>
    <row r="342" spans="1:3" x14ac:dyDescent="0.25">
      <c r="A342" s="15">
        <f>'DLX - historical u'!B342</f>
        <v>27851</v>
      </c>
      <c r="B342">
        <f>100*('DLX - historical u'!D342/'DLX - historical u'!C342)</f>
        <v>7.6556722996260946</v>
      </c>
      <c r="C342">
        <f>IF($B$1,'Data - Valletta'!B317,'Data - Barnichon'!B317)</f>
        <v>3.7687005552640094</v>
      </c>
    </row>
    <row r="343" spans="1:3" x14ac:dyDescent="0.25">
      <c r="A343" s="15">
        <f>'DLX - historical u'!B343</f>
        <v>27881</v>
      </c>
      <c r="B343">
        <f>100*('DLX - historical u'!D343/'DLX - historical u'!C343)</f>
        <v>7.3586027731697392</v>
      </c>
      <c r="C343">
        <f>IF($B$1,'Data - Valletta'!B318,'Data - Barnichon'!B318)</f>
        <v>3.8923870347867862</v>
      </c>
    </row>
    <row r="344" spans="1:3" x14ac:dyDescent="0.25">
      <c r="A344" s="15">
        <f>'DLX - historical u'!B344</f>
        <v>27912</v>
      </c>
      <c r="B344">
        <f>100*('DLX - historical u'!D344/'DLX - historical u'!C344)</f>
        <v>7.6362309016008769</v>
      </c>
      <c r="C344">
        <f>IF($B$1,'Data - Valletta'!B319,'Data - Barnichon'!B319)</f>
        <v>3.8879757474140599</v>
      </c>
    </row>
    <row r="345" spans="1:3" x14ac:dyDescent="0.25">
      <c r="A345" s="15">
        <f>'DLX - historical u'!B345</f>
        <v>27942</v>
      </c>
      <c r="B345">
        <f>100*('DLX - historical u'!D345/'DLX - historical u'!C345)</f>
        <v>7.7549879378358515</v>
      </c>
      <c r="C345">
        <f>IF($B$1,'Data - Valletta'!B320,'Data - Barnichon'!B320)</f>
        <v>3.8795436589807109</v>
      </c>
    </row>
    <row r="346" spans="1:3" x14ac:dyDescent="0.25">
      <c r="A346" s="15">
        <f>'DLX - historical u'!B346</f>
        <v>27973</v>
      </c>
      <c r="B346">
        <f>100*('DLX - historical u'!D346/'DLX - historical u'!C346)</f>
        <v>7.7712655440816194</v>
      </c>
      <c r="C346">
        <f>IF($B$1,'Data - Valletta'!B321,'Data - Barnichon'!B321)</f>
        <v>3.8709087255696839</v>
      </c>
    </row>
    <row r="347" spans="1:3" x14ac:dyDescent="0.25">
      <c r="A347" s="15">
        <f>'DLX - historical u'!B347</f>
        <v>28004</v>
      </c>
      <c r="B347">
        <f>100*('DLX - historical u'!D347/'DLX - historical u'!C347)</f>
        <v>7.6434704255693759</v>
      </c>
      <c r="C347">
        <f>IF($B$1,'Data - Valletta'!B322,'Data - Barnichon'!B322)</f>
        <v>3.7953341532485614</v>
      </c>
    </row>
    <row r="348" spans="1:3" x14ac:dyDescent="0.25">
      <c r="A348" s="15">
        <f>'DLX - historical u'!B348</f>
        <v>28034</v>
      </c>
      <c r="B348">
        <f>100*('DLX - historical u'!D348/'DLX - historical u'!C348)</f>
        <v>7.6832395764394432</v>
      </c>
      <c r="C348">
        <f>IF($B$1,'Data - Valletta'!B323,'Data - Barnichon'!B323)</f>
        <v>3.8601689630867924</v>
      </c>
    </row>
    <row r="349" spans="1:3" x14ac:dyDescent="0.25">
      <c r="A349" s="15">
        <f>'DLX - historical u'!B349</f>
        <v>28065</v>
      </c>
      <c r="B349">
        <f>100*('DLX - historical u'!D349/'DLX - historical u'!C349)</f>
        <v>7.8351533098895674</v>
      </c>
      <c r="C349">
        <f>IF($B$1,'Data - Valletta'!B324,'Data - Barnichon'!B324)</f>
        <v>3.9671408803702315</v>
      </c>
    </row>
    <row r="350" spans="1:3" x14ac:dyDescent="0.25">
      <c r="A350" s="15">
        <f>'DLX - historical u'!B350</f>
        <v>28095</v>
      </c>
      <c r="B350">
        <f>100*('DLX - historical u'!D350/'DLX - historical u'!C350)</f>
        <v>7.7505444385092659</v>
      </c>
      <c r="C350">
        <f>IF($B$1,'Data - Valletta'!B325,'Data - Barnichon'!B325)</f>
        <v>4.078034583676895</v>
      </c>
    </row>
    <row r="351" spans="1:3" x14ac:dyDescent="0.25">
      <c r="A351" s="15">
        <f>'DLX - historical u'!B351</f>
        <v>28126</v>
      </c>
      <c r="B351">
        <f>100*('DLX - historical u'!D351/'DLX - historical u'!C351)</f>
        <v>7.4890955476915471</v>
      </c>
      <c r="C351">
        <f>IF($B$1,'Data - Valletta'!B326,'Data - Barnichon'!B326)</f>
        <v>4.1847757533818886</v>
      </c>
    </row>
    <row r="352" spans="1:3" x14ac:dyDescent="0.25">
      <c r="A352" s="15">
        <f>'DLX - historical u'!B352</f>
        <v>28157</v>
      </c>
      <c r="B352">
        <f>100*('DLX - historical u'!D352/'DLX - historical u'!C352)</f>
        <v>7.6115968706856885</v>
      </c>
      <c r="C352">
        <f>IF($B$1,'Data - Valletta'!B327,'Data - Barnichon'!B327)</f>
        <v>4.1660514985207815</v>
      </c>
    </row>
    <row r="353" spans="1:3" x14ac:dyDescent="0.25">
      <c r="A353" s="15">
        <f>'DLX - historical u'!B353</f>
        <v>28185</v>
      </c>
      <c r="B353">
        <f>100*('DLX - historical u'!D353/'DLX - historical u'!C353)</f>
        <v>7.4473831728074202</v>
      </c>
      <c r="C353">
        <f>IF($B$1,'Data - Valletta'!B328,'Data - Barnichon'!B328)</f>
        <v>4.2620781697477819</v>
      </c>
    </row>
    <row r="354" spans="1:3" x14ac:dyDescent="0.25">
      <c r="A354" s="15">
        <f>'DLX - historical u'!B354</f>
        <v>28216</v>
      </c>
      <c r="B354">
        <f>100*('DLX - historical u'!D354/'DLX - historical u'!C354)</f>
        <v>7.1788874199125399</v>
      </c>
      <c r="C354">
        <f>IF($B$1,'Data - Valletta'!B329,'Data - Barnichon'!B329)</f>
        <v>4.3632002755907502</v>
      </c>
    </row>
    <row r="355" spans="1:3" x14ac:dyDescent="0.25">
      <c r="A355" s="15">
        <f>'DLX - historical u'!B355</f>
        <v>28246</v>
      </c>
      <c r="B355">
        <f>100*('DLX - historical u'!D355/'DLX - historical u'!C355)</f>
        <v>7.0045102113211373</v>
      </c>
      <c r="C355">
        <f>IF($B$1,'Data - Valletta'!B330,'Data - Barnichon'!B330)</f>
        <v>4.464174035272868</v>
      </c>
    </row>
    <row r="356" spans="1:3" x14ac:dyDescent="0.25">
      <c r="A356" s="15">
        <f>'DLX - historical u'!B356</f>
        <v>28277</v>
      </c>
      <c r="B356">
        <f>100*('DLX - historical u'!D356/'DLX - historical u'!C356)</f>
        <v>7.1992976294995614</v>
      </c>
      <c r="C356">
        <f>IF($B$1,'Data - Valletta'!B331,'Data - Barnichon'!B331)</f>
        <v>4.5027124170998851</v>
      </c>
    </row>
    <row r="357" spans="1:3" x14ac:dyDescent="0.25">
      <c r="A357" s="15">
        <f>'DLX - historical u'!B357</f>
        <v>28307</v>
      </c>
      <c r="B357">
        <f>100*('DLX - historical u'!D357/'DLX - historical u'!C357)</f>
        <v>6.9040469907898858</v>
      </c>
      <c r="C357">
        <f>IF($B$1,'Data - Valletta'!B332,'Data - Barnichon'!B332)</f>
        <v>4.605262014083559</v>
      </c>
    </row>
    <row r="358" spans="1:3" x14ac:dyDescent="0.25">
      <c r="A358" s="15">
        <f>'DLX - historical u'!B358</f>
        <v>28338</v>
      </c>
      <c r="B358">
        <f>100*('DLX - historical u'!D358/'DLX - historical u'!C358)</f>
        <v>6.9691846305577361</v>
      </c>
      <c r="C358">
        <f>IF($B$1,'Data - Valletta'!B333,'Data - Barnichon'!B333)</f>
        <v>4.7103027065129339</v>
      </c>
    </row>
    <row r="359" spans="1:3" x14ac:dyDescent="0.25">
      <c r="A359" s="15">
        <f>'DLX - historical u'!B359</f>
        <v>28369</v>
      </c>
      <c r="B359">
        <f>100*('DLX - historical u'!D359/'DLX - historical u'!C359)</f>
        <v>6.7881310769911414</v>
      </c>
      <c r="C359">
        <f>IF($B$1,'Data - Valletta'!B334,'Data - Barnichon'!B334)</f>
        <v>4.6245339561756857</v>
      </c>
    </row>
    <row r="360" spans="1:3" x14ac:dyDescent="0.25">
      <c r="A360" s="15">
        <f>'DLX - historical u'!B360</f>
        <v>28399</v>
      </c>
      <c r="B360">
        <f>100*('DLX - historical u'!D360/'DLX - historical u'!C360)</f>
        <v>6.7755347392676457</v>
      </c>
      <c r="C360">
        <f>IF($B$1,'Data - Valletta'!B335,'Data - Barnichon'!B335)</f>
        <v>4.8473174243143102</v>
      </c>
    </row>
    <row r="361" spans="1:3" x14ac:dyDescent="0.25">
      <c r="A361" s="15">
        <f>'DLX - historical u'!B361</f>
        <v>28430</v>
      </c>
      <c r="B361">
        <f>100*('DLX - historical u'!D361/'DLX - historical u'!C361)</f>
        <v>6.7759704104358889</v>
      </c>
      <c r="C361">
        <f>IF($B$1,'Data - Valletta'!B336,'Data - Barnichon'!B336)</f>
        <v>5.0007271794432846</v>
      </c>
    </row>
    <row r="362" spans="1:3" x14ac:dyDescent="0.25">
      <c r="A362" s="15">
        <f>'DLX - historical u'!B362</f>
        <v>28460</v>
      </c>
      <c r="B362">
        <f>100*('DLX - historical u'!D362/'DLX - historical u'!C362)</f>
        <v>6.354797942104268</v>
      </c>
      <c r="C362">
        <f>IF($B$1,'Data - Valletta'!B337,'Data - Barnichon'!B337)</f>
        <v>5.1612865754553923</v>
      </c>
    </row>
    <row r="363" spans="1:3" x14ac:dyDescent="0.25">
      <c r="A363" s="15">
        <f>'DLX - historical u'!B363</f>
        <v>28491</v>
      </c>
      <c r="B363">
        <f>100*('DLX - historical u'!D363/'DLX - historical u'!C363)</f>
        <v>6.4328412954903689</v>
      </c>
      <c r="C363">
        <f>IF($B$1,'Data - Valletta'!B338,'Data - Barnichon'!B338)</f>
        <v>5.152757254604154</v>
      </c>
    </row>
    <row r="364" spans="1:3" x14ac:dyDescent="0.25">
      <c r="A364" s="15">
        <f>'DLX - historical u'!B364</f>
        <v>28522</v>
      </c>
      <c r="B364">
        <f>100*('DLX - historical u'!D364/'DLX - historical u'!C364)</f>
        <v>6.2655572855201953</v>
      </c>
      <c r="C364">
        <f>IF($B$1,'Data - Valletta'!B339,'Data - Barnichon'!B339)</f>
        <v>5.1892706050600479</v>
      </c>
    </row>
    <row r="365" spans="1:3" x14ac:dyDescent="0.25">
      <c r="A365" s="15">
        <f>'DLX - historical u'!B365</f>
        <v>28550</v>
      </c>
      <c r="B365">
        <f>100*('DLX - historical u'!D365/'DLX - historical u'!C365)</f>
        <v>6.2685474617180397</v>
      </c>
      <c r="C365">
        <f>IF($B$1,'Data - Valletta'!B340,'Data - Barnichon'!B340)</f>
        <v>5.2714138278647473</v>
      </c>
    </row>
    <row r="366" spans="1:3" x14ac:dyDescent="0.25">
      <c r="A366" s="15">
        <f>'DLX - historical u'!B366</f>
        <v>28581</v>
      </c>
      <c r="B366">
        <f>100*('DLX - historical u'!D366/'DLX - historical u'!C366)</f>
        <v>6.084234154409593</v>
      </c>
      <c r="C366">
        <f>IF($B$1,'Data - Valletta'!B341,'Data - Barnichon'!B341)</f>
        <v>5.5681926746980164</v>
      </c>
    </row>
    <row r="367" spans="1:3" x14ac:dyDescent="0.25">
      <c r="A367" s="15">
        <f>'DLX - historical u'!B367</f>
        <v>28611</v>
      </c>
      <c r="B367">
        <f>100*('DLX - historical u'!D367/'DLX - historical u'!C367)</f>
        <v>6.0129936405747033</v>
      </c>
      <c r="C367">
        <f>IF($B$1,'Data - Valletta'!B342,'Data - Barnichon'!B342)</f>
        <v>5.4866947646645725</v>
      </c>
    </row>
    <row r="368" spans="1:3" x14ac:dyDescent="0.25">
      <c r="A368" s="15">
        <f>'DLX - historical u'!B368</f>
        <v>28642</v>
      </c>
      <c r="B368">
        <f>100*('DLX - historical u'!D368/'DLX - historical u'!C368)</f>
        <v>5.8883863594181944</v>
      </c>
      <c r="C368">
        <f>IF($B$1,'Data - Valletta'!B343,'Data - Barnichon'!B343)</f>
        <v>5.5107870117413835</v>
      </c>
    </row>
    <row r="369" spans="1:3" x14ac:dyDescent="0.25">
      <c r="A369" s="15">
        <f>'DLX - historical u'!B369</f>
        <v>28672</v>
      </c>
      <c r="B369">
        <f>100*('DLX - historical u'!D369/'DLX - historical u'!C369)</f>
        <v>6.161192980400199</v>
      </c>
      <c r="C369">
        <f>IF($B$1,'Data - Valletta'!B344,'Data - Barnichon'!B344)</f>
        <v>5.4382945205411852</v>
      </c>
    </row>
    <row r="370" spans="1:3" x14ac:dyDescent="0.25">
      <c r="A370" s="15">
        <f>'DLX - historical u'!B370</f>
        <v>28703</v>
      </c>
      <c r="B370">
        <f>100*('DLX - historical u'!D370/'DLX - historical u'!C370)</f>
        <v>5.9310708119128677</v>
      </c>
      <c r="C370">
        <f>IF($B$1,'Data - Valletta'!B345,'Data - Barnichon'!B345)</f>
        <v>5.5294138706932898</v>
      </c>
    </row>
    <row r="371" spans="1:3" x14ac:dyDescent="0.25">
      <c r="A371" s="15">
        <f>'DLX - historical u'!B371</f>
        <v>28734</v>
      </c>
      <c r="B371">
        <f>100*('DLX - historical u'!D371/'DLX - historical u'!C371)</f>
        <v>5.9584610146407897</v>
      </c>
      <c r="C371">
        <f>IF($B$1,'Data - Valletta'!B346,'Data - Barnichon'!B346)</f>
        <v>5.5695766272241185</v>
      </c>
    </row>
    <row r="372" spans="1:3" x14ac:dyDescent="0.25">
      <c r="A372" s="15">
        <f>'DLX - historical u'!B372</f>
        <v>28764</v>
      </c>
      <c r="B372">
        <f>100*('DLX - historical u'!D372/'DLX - historical u'!C372)</f>
        <v>5.7693053938688399</v>
      </c>
      <c r="C372">
        <f>IF($B$1,'Data - Valletta'!B347,'Data - Barnichon'!B347)</f>
        <v>5.7707390878632987</v>
      </c>
    </row>
    <row r="373" spans="1:3" x14ac:dyDescent="0.25">
      <c r="A373" s="15">
        <f>'DLX - historical u'!B373</f>
        <v>28795</v>
      </c>
      <c r="B373">
        <f>100*('DLX - historical u'!D373/'DLX - historical u'!C373)</f>
        <v>5.8679824646105718</v>
      </c>
      <c r="C373">
        <f>IF($B$1,'Data - Valletta'!B348,'Data - Barnichon'!B348)</f>
        <v>5.6831029149269687</v>
      </c>
    </row>
    <row r="374" spans="1:3" x14ac:dyDescent="0.25">
      <c r="A374" s="15">
        <f>'DLX - historical u'!B374</f>
        <v>28825</v>
      </c>
      <c r="B374">
        <f>100*('DLX - historical u'!D374/'DLX - historical u'!C374)</f>
        <v>5.9994798138889696</v>
      </c>
      <c r="C374">
        <f>IF($B$1,'Data - Valletta'!B349,'Data - Barnichon'!B349)</f>
        <v>5.7178401835904564</v>
      </c>
    </row>
    <row r="375" spans="1:3" x14ac:dyDescent="0.25">
      <c r="A375" s="15">
        <f>'DLX - historical u'!B375</f>
        <v>28856</v>
      </c>
      <c r="B375">
        <f>100*('DLX - historical u'!D375/'DLX - historical u'!C375)</f>
        <v>5.8708208001383859</v>
      </c>
      <c r="C375">
        <f>IF($B$1,'Data - Valletta'!B350,'Data - Barnichon'!B350)</f>
        <v>5.6537024456385048</v>
      </c>
    </row>
    <row r="376" spans="1:3" x14ac:dyDescent="0.25">
      <c r="A376" s="15">
        <f>'DLX - historical u'!B376</f>
        <v>28887</v>
      </c>
      <c r="B376">
        <f>100*('DLX - historical u'!D376/'DLX - historical u'!C376)</f>
        <v>5.9070639796367539</v>
      </c>
      <c r="C376">
        <f>IF($B$1,'Data - Valletta'!B351,'Data - Barnichon'!B351)</f>
        <v>5.5251798803561432</v>
      </c>
    </row>
    <row r="377" spans="1:3" x14ac:dyDescent="0.25">
      <c r="A377" s="15">
        <f>'DLX - historical u'!B377</f>
        <v>28915</v>
      </c>
      <c r="B377">
        <f>100*('DLX - historical u'!D377/'DLX - historical u'!C377)</f>
        <v>5.8409584181892935</v>
      </c>
      <c r="C377">
        <f>IF($B$1,'Data - Valletta'!B352,'Data - Barnichon'!B352)</f>
        <v>5.4938431738370666</v>
      </c>
    </row>
    <row r="378" spans="1:3" x14ac:dyDescent="0.25">
      <c r="A378" s="15">
        <f>'DLX - historical u'!B378</f>
        <v>28946</v>
      </c>
      <c r="B378">
        <f>100*('DLX - historical u'!D378/'DLX - historical u'!C378)</f>
        <v>5.825941711784357</v>
      </c>
      <c r="C378">
        <f>IF($B$1,'Data - Valletta'!B353,'Data - Barnichon'!B353)</f>
        <v>5.7200541731965027</v>
      </c>
    </row>
    <row r="379" spans="1:3" x14ac:dyDescent="0.25">
      <c r="A379" s="15">
        <f>'DLX - historical u'!B379</f>
        <v>28976</v>
      </c>
      <c r="B379">
        <f>100*('DLX - historical u'!D379/'DLX - historical u'!C379)</f>
        <v>5.6061667834618074</v>
      </c>
      <c r="C379">
        <f>IF($B$1,'Data - Valletta'!B354,'Data - Barnichon'!B354)</f>
        <v>5.6374960064849926</v>
      </c>
    </row>
    <row r="380" spans="1:3" x14ac:dyDescent="0.25">
      <c r="A380" s="15">
        <f>'DLX - historical u'!B380</f>
        <v>29007</v>
      </c>
      <c r="B380">
        <f>100*('DLX - historical u'!D380/'DLX - historical u'!C380)</f>
        <v>5.6948718438808079</v>
      </c>
      <c r="C380">
        <f>IF($B$1,'Data - Valletta'!B355,'Data - Barnichon'!B355)</f>
        <v>5.5083998591513774</v>
      </c>
    </row>
    <row r="381" spans="1:3" x14ac:dyDescent="0.25">
      <c r="A381" s="15">
        <f>'DLX - historical u'!B381</f>
        <v>29037</v>
      </c>
      <c r="B381">
        <f>100*('DLX - historical u'!D381/'DLX - historical u'!C381)</f>
        <v>5.710367421572923</v>
      </c>
      <c r="C381">
        <f>IF($B$1,'Data - Valletta'!B356,'Data - Barnichon'!B356)</f>
        <v>5.5083254856384816</v>
      </c>
    </row>
    <row r="382" spans="1:3" x14ac:dyDescent="0.25">
      <c r="A382" s="15">
        <f>'DLX - historical u'!B382</f>
        <v>29068</v>
      </c>
      <c r="B382">
        <f>100*('DLX - historical u'!D382/'DLX - historical u'!C382)</f>
        <v>6.0135495166324127</v>
      </c>
      <c r="C382">
        <f>IF($B$1,'Data - Valletta'!B357,'Data - Barnichon'!B357)</f>
        <v>5.5626380442499412</v>
      </c>
    </row>
    <row r="383" spans="1:3" x14ac:dyDescent="0.25">
      <c r="A383" s="15">
        <f>'DLX - historical u'!B383</f>
        <v>29099</v>
      </c>
      <c r="B383">
        <f>100*('DLX - historical u'!D383/'DLX - historical u'!C383)</f>
        <v>5.8656306263621723</v>
      </c>
      <c r="C383">
        <f>IF($B$1,'Data - Valletta'!B358,'Data - Barnichon'!B358)</f>
        <v>5.7163662212932991</v>
      </c>
    </row>
    <row r="384" spans="1:3" x14ac:dyDescent="0.25">
      <c r="A384" s="15">
        <f>'DLX - historical u'!B384</f>
        <v>29129</v>
      </c>
      <c r="B384">
        <f>100*('DLX - historical u'!D384/'DLX - historical u'!C384)</f>
        <v>5.9564806054872275</v>
      </c>
      <c r="C384">
        <f>IF($B$1,'Data - Valletta'!B359,'Data - Barnichon'!B359)</f>
        <v>5.7592419703538722</v>
      </c>
    </row>
    <row r="385" spans="1:3" x14ac:dyDescent="0.25">
      <c r="A385" s="15">
        <f>'DLX - historical u'!B385</f>
        <v>29160</v>
      </c>
      <c r="B385">
        <f>100*('DLX - historical u'!D385/'DLX - historical u'!C385)</f>
        <v>5.8953615846973877</v>
      </c>
      <c r="C385">
        <f>IF($B$1,'Data - Valletta'!B360,'Data - Barnichon'!B360)</f>
        <v>5.4290846294162245</v>
      </c>
    </row>
    <row r="386" spans="1:3" x14ac:dyDescent="0.25">
      <c r="A386" s="15">
        <f>'DLX - historical u'!B386</f>
        <v>29190</v>
      </c>
      <c r="B386">
        <f>100*('DLX - historical u'!D386/'DLX - historical u'!C386)</f>
        <v>5.9524929887631997</v>
      </c>
      <c r="C386">
        <f>IF($B$1,'Data - Valletta'!B361,'Data - Barnichon'!B361)</f>
        <v>5.3684440958807951</v>
      </c>
    </row>
    <row r="387" spans="1:3" x14ac:dyDescent="0.25">
      <c r="A387" s="15">
        <f>'DLX - historical u'!B387</f>
        <v>29221</v>
      </c>
      <c r="B387">
        <f>100*('DLX - historical u'!D387/'DLX - historical u'!C387)</f>
        <v>6.2714663763818246</v>
      </c>
      <c r="C387">
        <f>IF($B$1,'Data - Valletta'!B362,'Data - Barnichon'!B362)</f>
        <v>5.2522345574042628</v>
      </c>
    </row>
    <row r="388" spans="1:3" x14ac:dyDescent="0.25">
      <c r="A388" s="15">
        <f>'DLX - historical u'!B388</f>
        <v>29252</v>
      </c>
      <c r="B388">
        <f>100*('DLX - historical u'!D388/'DLX - historical u'!C388)</f>
        <v>6.2813387442945912</v>
      </c>
      <c r="C388">
        <f>IF($B$1,'Data - Valletta'!B363,'Data - Barnichon'!B363)</f>
        <v>5.0861126275220654</v>
      </c>
    </row>
    <row r="389" spans="1:3" x14ac:dyDescent="0.25">
      <c r="A389" s="15">
        <f>'DLX - historical u'!B389</f>
        <v>29281</v>
      </c>
      <c r="B389">
        <f>100*('DLX - historical u'!D389/'DLX - historical u'!C389)</f>
        <v>6.3217526916066973</v>
      </c>
      <c r="C389">
        <f>IF($B$1,'Data - Valletta'!B364,'Data - Barnichon'!B364)</f>
        <v>5.0291756172069455</v>
      </c>
    </row>
    <row r="390" spans="1:3" x14ac:dyDescent="0.25">
      <c r="A390" s="15">
        <f>'DLX - historical u'!B390</f>
        <v>29312</v>
      </c>
      <c r="B390">
        <f>100*('DLX - historical u'!D390/'DLX - historical u'!C390)</f>
        <v>6.9030218311114444</v>
      </c>
      <c r="C390">
        <f>IF($B$1,'Data - Valletta'!B365,'Data - Barnichon'!B365)</f>
        <v>4.4601220920353493</v>
      </c>
    </row>
    <row r="391" spans="1:3" x14ac:dyDescent="0.25">
      <c r="A391" s="15">
        <f>'DLX - historical u'!B391</f>
        <v>29342</v>
      </c>
      <c r="B391">
        <f>100*('DLX - historical u'!D391/'DLX - historical u'!C391)</f>
        <v>7.4666367402669058</v>
      </c>
      <c r="C391">
        <f>IF($B$1,'Data - Valletta'!B366,'Data - Barnichon'!B366)</f>
        <v>4.150650848285304</v>
      </c>
    </row>
    <row r="392" spans="1:3" x14ac:dyDescent="0.25">
      <c r="A392" s="15">
        <f>'DLX - historical u'!B392</f>
        <v>29373</v>
      </c>
      <c r="B392">
        <f>100*('DLX - historical u'!D392/'DLX - historical u'!C392)</f>
        <v>7.5838171942311297</v>
      </c>
      <c r="C392">
        <f>IF($B$1,'Data - Valletta'!B367,'Data - Barnichon'!B367)</f>
        <v>4.2227927966595331</v>
      </c>
    </row>
    <row r="393" spans="1:3" x14ac:dyDescent="0.25">
      <c r="A393" s="15">
        <f>'DLX - historical u'!B393</f>
        <v>29403</v>
      </c>
      <c r="B393">
        <f>100*('DLX - historical u'!D393/'DLX - historical u'!C393)</f>
        <v>7.8042908201830921</v>
      </c>
      <c r="C393">
        <f>IF($B$1,'Data - Valletta'!B368,'Data - Barnichon'!B368)</f>
        <v>4.2365976604620545</v>
      </c>
    </row>
    <row r="394" spans="1:3" x14ac:dyDescent="0.25">
      <c r="A394" s="15">
        <f>'DLX - historical u'!B394</f>
        <v>29434</v>
      </c>
      <c r="B394">
        <f>100*('DLX - historical u'!D394/'DLX - historical u'!C394)</f>
        <v>7.7316651883665557</v>
      </c>
      <c r="C394">
        <f>IF($B$1,'Data - Valletta'!B369,'Data - Barnichon'!B369)</f>
        <v>4.2760087117653329</v>
      </c>
    </row>
    <row r="395" spans="1:3" x14ac:dyDescent="0.25">
      <c r="A395" s="15">
        <f>'DLX - historical u'!B395</f>
        <v>29465</v>
      </c>
      <c r="B395">
        <f>100*('DLX - historical u'!D395/'DLX - historical u'!C395)</f>
        <v>7.489402229733515</v>
      </c>
      <c r="C395">
        <f>IF($B$1,'Data - Valletta'!B370,'Data - Barnichon'!B370)</f>
        <v>4.4288697619721038</v>
      </c>
    </row>
    <row r="396" spans="1:3" x14ac:dyDescent="0.25">
      <c r="A396" s="15">
        <f>'DLX - historical u'!B396</f>
        <v>29495</v>
      </c>
      <c r="B396">
        <f>100*('DLX - historical u'!D396/'DLX - historical u'!C396)</f>
        <v>7.5303756808342257</v>
      </c>
      <c r="C396">
        <f>IF($B$1,'Data - Valletta'!B371,'Data - Barnichon'!B371)</f>
        <v>4.4154813650074782</v>
      </c>
    </row>
    <row r="397" spans="1:3" x14ac:dyDescent="0.25">
      <c r="A397" s="15">
        <f>'DLX - historical u'!B397</f>
        <v>29526</v>
      </c>
      <c r="B397">
        <f>100*('DLX - historical u'!D397/'DLX - historical u'!C397)</f>
        <v>7.4585378551242005</v>
      </c>
      <c r="C397">
        <f>IF($B$1,'Data - Valletta'!B372,'Data - Barnichon'!B372)</f>
        <v>4.5635592929533972</v>
      </c>
    </row>
    <row r="398" spans="1:3" x14ac:dyDescent="0.25">
      <c r="A398" s="15">
        <f>'DLX - historical u'!B398</f>
        <v>29556</v>
      </c>
      <c r="B398">
        <f>100*('DLX - historical u'!D398/'DLX - historical u'!C398)</f>
        <v>7.1894328936582461</v>
      </c>
      <c r="C398">
        <f>IF($B$1,'Data - Valletta'!B373,'Data - Barnichon'!B373)</f>
        <v>4.3880041530744363</v>
      </c>
    </row>
    <row r="399" spans="1:3" x14ac:dyDescent="0.25">
      <c r="A399" s="15">
        <f>'DLX - historical u'!B399</f>
        <v>29587</v>
      </c>
      <c r="B399">
        <f>100*('DLX - historical u'!D399/'DLX - historical u'!C399)</f>
        <v>7.4713494899376078</v>
      </c>
      <c r="C399">
        <f>IF($B$1,'Data - Valletta'!B374,'Data - Barnichon'!B374)</f>
        <v>4.3275630487144561</v>
      </c>
    </row>
    <row r="400" spans="1:3" x14ac:dyDescent="0.25">
      <c r="A400" s="15">
        <f>'DLX - historical u'!B400</f>
        <v>29618</v>
      </c>
      <c r="B400">
        <f>100*('DLX - historical u'!D400/'DLX - historical u'!C400)</f>
        <v>7.4379630827220486</v>
      </c>
      <c r="C400">
        <f>IF($B$1,'Data - Valletta'!B375,'Data - Barnichon'!B375)</f>
        <v>4.3769096969404044</v>
      </c>
    </row>
    <row r="401" spans="1:3" x14ac:dyDescent="0.25">
      <c r="A401" s="15">
        <f>'DLX - historical u'!B401</f>
        <v>29646</v>
      </c>
      <c r="B401">
        <f>100*('DLX - historical u'!D401/'DLX - historical u'!C401)</f>
        <v>7.35309019557267</v>
      </c>
      <c r="C401">
        <f>IF($B$1,'Data - Valletta'!B376,'Data - Barnichon'!B376)</f>
        <v>4.3676779290573906</v>
      </c>
    </row>
    <row r="402" spans="1:3" x14ac:dyDescent="0.25">
      <c r="A402" s="15">
        <f>'DLX - historical u'!B402</f>
        <v>29677</v>
      </c>
      <c r="B402">
        <f>100*('DLX - historical u'!D402/'DLX - historical u'!C402)</f>
        <v>7.2242368602249254</v>
      </c>
      <c r="C402">
        <f>IF($B$1,'Data - Valletta'!B377,'Data - Barnichon'!B377)</f>
        <v>4.3615062608735364</v>
      </c>
    </row>
    <row r="403" spans="1:3" x14ac:dyDescent="0.25">
      <c r="A403" s="15">
        <f>'DLX - historical u'!B403</f>
        <v>29707</v>
      </c>
      <c r="B403">
        <f>100*('DLX - historical u'!D403/'DLX - historical u'!C403)</f>
        <v>7.4838402519638896</v>
      </c>
      <c r="C403">
        <f>IF($B$1,'Data - Valletta'!B378,'Data - Barnichon'!B378)</f>
        <v>4.3035299969443486</v>
      </c>
    </row>
    <row r="404" spans="1:3" x14ac:dyDescent="0.25">
      <c r="A404" s="15">
        <f>'DLX - historical u'!B404</f>
        <v>29738</v>
      </c>
      <c r="B404">
        <f>100*('DLX - historical u'!D404/'DLX - historical u'!C404)</f>
        <v>7.4707553784272474</v>
      </c>
      <c r="C404">
        <f>IF($B$1,'Data - Valletta'!B379,'Data - Barnichon'!B379)</f>
        <v>4.2901034267163709</v>
      </c>
    </row>
    <row r="405" spans="1:3" x14ac:dyDescent="0.25">
      <c r="A405" s="15">
        <f>'DLX - historical u'!B405</f>
        <v>29768</v>
      </c>
      <c r="B405">
        <f>100*('DLX - historical u'!D405/'DLX - historical u'!C405)</f>
        <v>7.2432661483473968</v>
      </c>
      <c r="C405">
        <f>IF($B$1,'Data - Valletta'!B380,'Data - Barnichon'!B380)</f>
        <v>4.2846426021368247</v>
      </c>
    </row>
    <row r="406" spans="1:3" x14ac:dyDescent="0.25">
      <c r="A406" s="15">
        <f>'DLX - historical u'!B406</f>
        <v>29799</v>
      </c>
      <c r="B406">
        <f>100*('DLX - historical u'!D406/'DLX - historical u'!C406)</f>
        <v>7.3911243964129678</v>
      </c>
      <c r="C406">
        <f>IF($B$1,'Data - Valletta'!B381,'Data - Barnichon'!B381)</f>
        <v>4.2294582647045011</v>
      </c>
    </row>
    <row r="407" spans="1:3" x14ac:dyDescent="0.25">
      <c r="A407" s="15">
        <f>'DLX - historical u'!B407</f>
        <v>29830</v>
      </c>
      <c r="B407">
        <f>100*('DLX - historical u'!D407/'DLX - historical u'!C407)</f>
        <v>7.5996823462056993</v>
      </c>
      <c r="C407">
        <f>IF($B$1,'Data - Valletta'!B382,'Data - Barnichon'!B382)</f>
        <v>4.0157342806852778</v>
      </c>
    </row>
    <row r="408" spans="1:3" x14ac:dyDescent="0.25">
      <c r="A408" s="15">
        <f>'DLX - historical u'!B408</f>
        <v>29860</v>
      </c>
      <c r="B408">
        <f>100*('DLX - historical u'!D408/'DLX - historical u'!C408)</f>
        <v>7.930363956560023</v>
      </c>
      <c r="C408">
        <f>IF($B$1,'Data - Valletta'!B383,'Data - Barnichon'!B383)</f>
        <v>3.8085286063367443</v>
      </c>
    </row>
    <row r="409" spans="1:3" x14ac:dyDescent="0.25">
      <c r="A409" s="15">
        <f>'DLX - historical u'!B409</f>
        <v>29891</v>
      </c>
      <c r="B409">
        <f>100*('DLX - historical u'!D409/'DLX - historical u'!C409)</f>
        <v>8.2655900985023241</v>
      </c>
      <c r="C409">
        <f>IF($B$1,'Data - Valletta'!B384,'Data - Barnichon'!B384)</f>
        <v>3.765789354046635</v>
      </c>
    </row>
    <row r="410" spans="1:3" x14ac:dyDescent="0.25">
      <c r="A410" s="15">
        <f>'DLX - historical u'!B410</f>
        <v>29921</v>
      </c>
      <c r="B410">
        <f>100*('DLX - historical u'!D410/'DLX - historical u'!C410)</f>
        <v>8.5087042750110182</v>
      </c>
      <c r="C410">
        <f>IF($B$1,'Data - Valletta'!B385,'Data - Barnichon'!B385)</f>
        <v>3.6175515377931275</v>
      </c>
    </row>
    <row r="411" spans="1:3" x14ac:dyDescent="0.25">
      <c r="A411" s="15">
        <f>'DLX - historical u'!B411</f>
        <v>29952</v>
      </c>
      <c r="B411">
        <f>100*('DLX - historical u'!D411/'DLX - historical u'!C411)</f>
        <v>8.6140674128463921</v>
      </c>
      <c r="C411">
        <f>IF($B$1,'Data - Valletta'!B386,'Data - Barnichon'!B386)</f>
        <v>3.6318729949788189</v>
      </c>
    </row>
    <row r="412" spans="1:3" x14ac:dyDescent="0.25">
      <c r="A412" s="15">
        <f>'DLX - historical u'!B412</f>
        <v>29983</v>
      </c>
      <c r="B412">
        <f>100*('DLX - historical u'!D412/'DLX - historical u'!C412)</f>
        <v>8.8656855490695818</v>
      </c>
      <c r="C412">
        <f>IF($B$1,'Data - Valletta'!B387,'Data - Barnichon'!B387)</f>
        <v>3.4681348045136269</v>
      </c>
    </row>
    <row r="413" spans="1:3" x14ac:dyDescent="0.25">
      <c r="A413" s="15">
        <f>'DLX - historical u'!B413</f>
        <v>30011</v>
      </c>
      <c r="B413">
        <f>100*('DLX - historical u'!D413/'DLX - historical u'!C413)</f>
        <v>9.0310038606514738</v>
      </c>
      <c r="C413">
        <f>IF($B$1,'Data - Valletta'!B388,'Data - Barnichon'!B388)</f>
        <v>3.3661682010024707</v>
      </c>
    </row>
    <row r="414" spans="1:3" x14ac:dyDescent="0.25">
      <c r="A414" s="15">
        <f>'DLX - historical u'!B414</f>
        <v>30042</v>
      </c>
      <c r="B414">
        <f>100*('DLX - historical u'!D414/'DLX - historical u'!C414)</f>
        <v>9.3279912584228732</v>
      </c>
      <c r="C414">
        <f>IF($B$1,'Data - Valletta'!B389,'Data - Barnichon'!B389)</f>
        <v>3.269315068027113</v>
      </c>
    </row>
    <row r="415" spans="1:3" x14ac:dyDescent="0.25">
      <c r="A415" s="15">
        <f>'DLX - historical u'!B415</f>
        <v>30072</v>
      </c>
      <c r="B415">
        <f>100*('DLX - historical u'!D415/'DLX - historical u'!C415)</f>
        <v>9.3570904745090591</v>
      </c>
      <c r="C415">
        <f>IF($B$1,'Data - Valletta'!B390,'Data - Barnichon'!B390)</f>
        <v>3.216475268281564</v>
      </c>
    </row>
    <row r="416" spans="1:3" x14ac:dyDescent="0.25">
      <c r="A416" s="15">
        <f>'DLX - historical u'!B416</f>
        <v>30103</v>
      </c>
      <c r="B416">
        <f>100*('DLX - historical u'!D416/'DLX - historical u'!C416)</f>
        <v>9.5729508271182127</v>
      </c>
      <c r="C416">
        <f>IF($B$1,'Data - Valletta'!B391,'Data - Barnichon'!B391)</f>
        <v>3.0635104661266039</v>
      </c>
    </row>
    <row r="417" spans="1:3" x14ac:dyDescent="0.25">
      <c r="A417" s="15">
        <f>'DLX - historical u'!B417</f>
        <v>30133</v>
      </c>
      <c r="B417">
        <f>100*('DLX - historical u'!D417/'DLX - historical u'!C417)</f>
        <v>9.8321581990538505</v>
      </c>
      <c r="C417">
        <f>IF($B$1,'Data - Valletta'!B392,'Data - Barnichon'!B392)</f>
        <v>2.9079399962237726</v>
      </c>
    </row>
    <row r="418" spans="1:3" x14ac:dyDescent="0.25">
      <c r="A418" s="15">
        <f>'DLX - historical u'!B418</f>
        <v>30164</v>
      </c>
      <c r="B418">
        <f>100*('DLX - historical u'!D418/'DLX - historical u'!C418)</f>
        <v>9.8458113904120754</v>
      </c>
      <c r="C418">
        <f>IF($B$1,'Data - Valletta'!B393,'Data - Barnichon'!B393)</f>
        <v>2.8607671987532646</v>
      </c>
    </row>
    <row r="419" spans="1:3" x14ac:dyDescent="0.25">
      <c r="A419" s="15">
        <f>'DLX - historical u'!B419</f>
        <v>30195</v>
      </c>
      <c r="B419">
        <f>100*('DLX - historical u'!D419/'DLX - historical u'!C419)</f>
        <v>10.130869482753949</v>
      </c>
      <c r="C419">
        <f>IF($B$1,'Data - Valletta'!B394,'Data - Barnichon'!B394)</f>
        <v>2.7021266041593801</v>
      </c>
    </row>
    <row r="420" spans="1:3" x14ac:dyDescent="0.25">
      <c r="A420" s="15">
        <f>'DLX - historical u'!B420</f>
        <v>30225</v>
      </c>
      <c r="B420">
        <f>100*('DLX - historical u'!D420/'DLX - historical u'!C420)</f>
        <v>10.410496279708155</v>
      </c>
      <c r="C420">
        <f>IF($B$1,'Data - Valletta'!B395,'Data - Barnichon'!B395)</f>
        <v>2.7136111423601728</v>
      </c>
    </row>
    <row r="421" spans="1:3" x14ac:dyDescent="0.25">
      <c r="A421" s="15">
        <f>'DLX - historical u'!B421</f>
        <v>30256</v>
      </c>
      <c r="B421">
        <f>100*('DLX - historical u'!D421/'DLX - historical u'!C421)</f>
        <v>10.750112561909051</v>
      </c>
      <c r="C421">
        <f>IF($B$1,'Data - Valletta'!B396,'Data - Barnichon'!B396)</f>
        <v>2.7745066525160147</v>
      </c>
    </row>
    <row r="422" spans="1:3" x14ac:dyDescent="0.25">
      <c r="A422" s="15">
        <f>'DLX - historical u'!B422</f>
        <v>30286</v>
      </c>
      <c r="B422">
        <f>100*('DLX - historical u'!D422/'DLX - historical u'!C422)</f>
        <v>10.8486447071109</v>
      </c>
      <c r="C422">
        <f>IF($B$1,'Data - Valletta'!B397,'Data - Barnichon'!B397)</f>
        <v>2.8306967504188281</v>
      </c>
    </row>
    <row r="423" spans="1:3" x14ac:dyDescent="0.25">
      <c r="A423" s="15">
        <f>'DLX - historical u'!B423</f>
        <v>30317</v>
      </c>
      <c r="B423">
        <f>100*('DLX - historical u'!D423/'DLX - historical u'!C423)</f>
        <v>10.419621482451783</v>
      </c>
      <c r="C423">
        <f>IF($B$1,'Data - Valletta'!B398,'Data - Barnichon'!B398)</f>
        <v>2.8789611730977023</v>
      </c>
    </row>
    <row r="424" spans="1:3" x14ac:dyDescent="0.25">
      <c r="A424" s="15">
        <f>'DLX - historical u'!B424</f>
        <v>30348</v>
      </c>
      <c r="B424">
        <f>100*('DLX - historical u'!D424/'DLX - historical u'!C424)</f>
        <v>10.435309217781153</v>
      </c>
      <c r="C424">
        <f>IF($B$1,'Data - Valletta'!B399,'Data - Barnichon'!B399)</f>
        <v>2.8812912285060448</v>
      </c>
    </row>
    <row r="425" spans="1:3" x14ac:dyDescent="0.25">
      <c r="A425" s="15">
        <f>'DLX - historical u'!B425</f>
        <v>30376</v>
      </c>
      <c r="B425">
        <f>100*('DLX - historical u'!D425/'DLX - historical u'!C425)</f>
        <v>10.315859911201136</v>
      </c>
      <c r="C425">
        <f>IF($B$1,'Data - Valletta'!B400,'Data - Barnichon'!B400)</f>
        <v>2.9850670687020311</v>
      </c>
    </row>
    <row r="426" spans="1:3" x14ac:dyDescent="0.25">
      <c r="A426" s="15">
        <f>'DLX - historical u'!B426</f>
        <v>30407</v>
      </c>
      <c r="B426">
        <f>100*('DLX - historical u'!D426/'DLX - historical u'!C426)</f>
        <v>10.16710578554156</v>
      </c>
      <c r="C426">
        <f>IF($B$1,'Data - Valletta'!B401,'Data - Barnichon'!B401)</f>
        <v>3.028286156760422</v>
      </c>
    </row>
    <row r="427" spans="1:3" x14ac:dyDescent="0.25">
      <c r="A427" s="15">
        <f>'DLX - historical u'!B427</f>
        <v>30437</v>
      </c>
      <c r="B427">
        <f>100*('DLX - historical u'!D427/'DLX - historical u'!C427)</f>
        <v>10.067150438643994</v>
      </c>
      <c r="C427">
        <f>IF($B$1,'Data - Valletta'!B402,'Data - Barnichon'!B402)</f>
        <v>3.2918286877637439</v>
      </c>
    </row>
    <row r="428" spans="1:3" x14ac:dyDescent="0.25">
      <c r="A428" s="15">
        <f>'DLX - historical u'!B428</f>
        <v>30468</v>
      </c>
      <c r="B428">
        <f>100*('DLX - historical u'!D428/'DLX - historical u'!C428)</f>
        <v>10.051931104139292</v>
      </c>
      <c r="C428">
        <f>IF($B$1,'Data - Valletta'!B403,'Data - Barnichon'!B403)</f>
        <v>3.2756780962590439</v>
      </c>
    </row>
    <row r="429" spans="1:3" x14ac:dyDescent="0.25">
      <c r="A429" s="15">
        <f>'DLX - historical u'!B429</f>
        <v>30498</v>
      </c>
      <c r="B429">
        <f>100*('DLX - historical u'!D429/'DLX - historical u'!C429)</f>
        <v>9.4384194137227517</v>
      </c>
      <c r="C429">
        <f>IF($B$1,'Data - Valletta'!B404,'Data - Barnichon'!B404)</f>
        <v>3.4740071536061192</v>
      </c>
    </row>
    <row r="430" spans="1:3" x14ac:dyDescent="0.25">
      <c r="A430" s="15">
        <f>'DLX - historical u'!B430</f>
        <v>30529</v>
      </c>
      <c r="B430">
        <f>100*('DLX - historical u'!D430/'DLX - historical u'!C430)</f>
        <v>9.4652992488706325</v>
      </c>
      <c r="C430">
        <f>IF($B$1,'Data - Valletta'!B405,'Data - Barnichon'!B405)</f>
        <v>3.5431918811295087</v>
      </c>
    </row>
    <row r="431" spans="1:3" x14ac:dyDescent="0.25">
      <c r="A431" s="15">
        <f>'DLX - historical u'!B431</f>
        <v>30560</v>
      </c>
      <c r="B431">
        <f>100*('DLX - historical u'!D431/'DLX - historical u'!C431)</f>
        <v>9.1559956544194918</v>
      </c>
      <c r="C431">
        <f>IF($B$1,'Data - Valletta'!B406,'Data - Barnichon'!B406)</f>
        <v>3.5993649083488499</v>
      </c>
    </row>
    <row r="432" spans="1:3" x14ac:dyDescent="0.25">
      <c r="A432" s="15">
        <f>'DLX - historical u'!B432</f>
        <v>30590</v>
      </c>
      <c r="B432">
        <f>100*('DLX - historical u'!D432/'DLX - historical u'!C432)</f>
        <v>8.833515000982791</v>
      </c>
      <c r="C432">
        <f>IF($B$1,'Data - Valletta'!B407,'Data - Barnichon'!B407)</f>
        <v>3.851225096264387</v>
      </c>
    </row>
    <row r="433" spans="1:3" x14ac:dyDescent="0.25">
      <c r="A433" s="15">
        <f>'DLX - historical u'!B433</f>
        <v>30621</v>
      </c>
      <c r="B433">
        <f>100*('DLX - historical u'!D433/'DLX - historical u'!C433)</f>
        <v>8.4640196742345939</v>
      </c>
      <c r="C433">
        <f>IF($B$1,'Data - Valletta'!B408,'Data - Barnichon'!B408)</f>
        <v>3.8871614699320229</v>
      </c>
    </row>
    <row r="434" spans="1:3" x14ac:dyDescent="0.25">
      <c r="A434" s="15">
        <f>'DLX - historical u'!B434</f>
        <v>30651</v>
      </c>
      <c r="B434">
        <f>100*('DLX - historical u'!D434/'DLX - historical u'!C434)</f>
        <v>8.3069965368967402</v>
      </c>
      <c r="C434">
        <f>IF($B$1,'Data - Valletta'!B409,'Data - Barnichon'!B409)</f>
        <v>4.0285856984072508</v>
      </c>
    </row>
    <row r="435" spans="1:3" x14ac:dyDescent="0.25">
      <c r="A435" s="15">
        <f>'DLX - historical u'!B435</f>
        <v>30682</v>
      </c>
      <c r="B435">
        <f>100*('DLX - historical u'!D435/'DLX - historical u'!C435)</f>
        <v>8.0278765517917456</v>
      </c>
      <c r="C435">
        <f>IF($B$1,'Data - Valletta'!B410,'Data - Barnichon'!B410)</f>
        <v>4.110596290791463</v>
      </c>
    </row>
    <row r="436" spans="1:3" x14ac:dyDescent="0.25">
      <c r="A436" s="15">
        <f>'DLX - historical u'!B436</f>
        <v>30713</v>
      </c>
      <c r="B436">
        <f>100*('DLX - historical u'!D436/'DLX - historical u'!C436)</f>
        <v>7.8062425076588378</v>
      </c>
      <c r="C436">
        <f>IF($B$1,'Data - Valletta'!B411,'Data - Barnichon'!B411)</f>
        <v>4.243010123921219</v>
      </c>
    </row>
    <row r="437" spans="1:3" x14ac:dyDescent="0.25">
      <c r="A437" s="15">
        <f>'DLX - historical u'!B437</f>
        <v>30742</v>
      </c>
      <c r="B437">
        <f>100*('DLX - historical u'!D437/'DLX - historical u'!C437)</f>
        <v>7.7595308438245816</v>
      </c>
      <c r="C437">
        <f>IF($B$1,'Data - Valletta'!B412,'Data - Barnichon'!B412)</f>
        <v>4.2282052915533423</v>
      </c>
    </row>
    <row r="438" spans="1:3" x14ac:dyDescent="0.25">
      <c r="A438" s="15">
        <f>'DLX - historical u'!B438</f>
        <v>30773</v>
      </c>
      <c r="B438">
        <f>100*('DLX - historical u'!D438/'DLX - historical u'!C438)</f>
        <v>7.7472634352508436</v>
      </c>
      <c r="C438">
        <f>IF($B$1,'Data - Valletta'!B413,'Data - Barnichon'!B413)</f>
        <v>4.4188461458476551</v>
      </c>
    </row>
    <row r="439" spans="1:3" x14ac:dyDescent="0.25">
      <c r="A439" s="15">
        <f>'DLX - historical u'!B439</f>
        <v>30803</v>
      </c>
      <c r="B439">
        <f>100*('DLX - historical u'!D439/'DLX - historical u'!C439)</f>
        <v>7.440452621668471</v>
      </c>
      <c r="C439">
        <f>IF($B$1,'Data - Valletta'!B414,'Data - Barnichon'!B414)</f>
        <v>4.4547791064433886</v>
      </c>
    </row>
    <row r="440" spans="1:3" x14ac:dyDescent="0.25">
      <c r="A440" s="15">
        <f>'DLX - historical u'!B440</f>
        <v>30834</v>
      </c>
      <c r="B440">
        <f>100*('DLX - historical u'!D440/'DLX - historical u'!C440)</f>
        <v>7.2273913387279576</v>
      </c>
      <c r="C440">
        <f>IF($B$1,'Data - Valletta'!B415,'Data - Barnichon'!B415)</f>
        <v>4.4861556054392855</v>
      </c>
    </row>
    <row r="441" spans="1:3" x14ac:dyDescent="0.25">
      <c r="A441" s="15">
        <f>'DLX - historical u'!B441</f>
        <v>30864</v>
      </c>
      <c r="B441">
        <f>100*('DLX - historical u'!D441/'DLX - historical u'!C441)</f>
        <v>7.4904362474993853</v>
      </c>
      <c r="C441">
        <f>IF($B$1,'Data - Valletta'!B416,'Data - Barnichon'!B416)</f>
        <v>4.5736962596753852</v>
      </c>
    </row>
    <row r="442" spans="1:3" x14ac:dyDescent="0.25">
      <c r="A442" s="15">
        <f>'DLX - historical u'!B442</f>
        <v>30895</v>
      </c>
      <c r="B442">
        <f>100*('DLX - historical u'!D442/'DLX - historical u'!C442)</f>
        <v>7.4937105258528174</v>
      </c>
      <c r="C442">
        <f>IF($B$1,'Data - Valletta'!B417,'Data - Barnichon'!B417)</f>
        <v>4.4089252435759487</v>
      </c>
    </row>
    <row r="443" spans="1:3" x14ac:dyDescent="0.25">
      <c r="A443" s="15">
        <f>'DLX - historical u'!B443</f>
        <v>30926</v>
      </c>
      <c r="B443">
        <f>100*('DLX - historical u'!D443/'DLX - historical u'!C443)</f>
        <v>7.348691780039875</v>
      </c>
      <c r="C443">
        <f>IF($B$1,'Data - Valletta'!B418,'Data - Barnichon'!B418)</f>
        <v>4.4954825654687349</v>
      </c>
    </row>
    <row r="444" spans="1:3" x14ac:dyDescent="0.25">
      <c r="A444" s="15">
        <f>'DLX - historical u'!B444</f>
        <v>30956</v>
      </c>
      <c r="B444">
        <f>100*('DLX - historical u'!D444/'DLX - historical u'!C444)</f>
        <v>7.3505292977486203</v>
      </c>
      <c r="C444">
        <f>IF($B$1,'Data - Valletta'!B419,'Data - Barnichon'!B419)</f>
        <v>4.5312666184345876</v>
      </c>
    </row>
    <row r="445" spans="1:3" x14ac:dyDescent="0.25">
      <c r="A445" s="15">
        <f>'DLX - historical u'!B445</f>
        <v>30987</v>
      </c>
      <c r="B445">
        <f>100*('DLX - historical u'!D445/'DLX - historical u'!C445)</f>
        <v>7.1805202767802401</v>
      </c>
      <c r="C445">
        <f>IF($B$1,'Data - Valletta'!B420,'Data - Barnichon'!B420)</f>
        <v>4.4628031293752954</v>
      </c>
    </row>
    <row r="446" spans="1:3" x14ac:dyDescent="0.25">
      <c r="A446" s="15">
        <f>'DLX - historical u'!B446</f>
        <v>31017</v>
      </c>
      <c r="B446">
        <f>100*('DLX - historical u'!D446/'DLX - historical u'!C446)</f>
        <v>7.2944030860264792</v>
      </c>
      <c r="C446">
        <f>IF($B$1,'Data - Valletta'!B421,'Data - Barnichon'!B421)</f>
        <v>4.6059230150618227</v>
      </c>
    </row>
    <row r="447" spans="1:3" x14ac:dyDescent="0.25">
      <c r="A447" s="15">
        <f>'DLX - historical u'!B447</f>
        <v>31048</v>
      </c>
      <c r="B447">
        <f>100*('DLX - historical u'!D447/'DLX - historical u'!C447)</f>
        <v>7.3419045543691439</v>
      </c>
      <c r="C447">
        <f>IF($B$1,'Data - Valletta'!B422,'Data - Barnichon'!B422)</f>
        <v>4.4927590350393647</v>
      </c>
    </row>
    <row r="448" spans="1:3" x14ac:dyDescent="0.25">
      <c r="A448" s="15">
        <f>'DLX - historical u'!B448</f>
        <v>31079</v>
      </c>
      <c r="B448">
        <f>100*('DLX - historical u'!D448/'DLX - historical u'!C448)</f>
        <v>7.2434625161043211</v>
      </c>
      <c r="C448">
        <f>IF($B$1,'Data - Valletta'!B423,'Data - Barnichon'!B423)</f>
        <v>4.5369457987454682</v>
      </c>
    </row>
    <row r="449" spans="1:3" x14ac:dyDescent="0.25">
      <c r="A449" s="15">
        <f>'DLX - historical u'!B449</f>
        <v>31107</v>
      </c>
      <c r="B449">
        <f>100*('DLX - historical u'!D449/'DLX - historical u'!C449)</f>
        <v>7.2306811875693668</v>
      </c>
      <c r="C449">
        <f>IF($B$1,'Data - Valletta'!B424,'Data - Barnichon'!B424)</f>
        <v>4.6204677409874773</v>
      </c>
    </row>
    <row r="450" spans="1:3" x14ac:dyDescent="0.25">
      <c r="A450" s="15">
        <f>'DLX - historical u'!B450</f>
        <v>31138</v>
      </c>
      <c r="B450">
        <f>100*('DLX - historical u'!D450/'DLX - historical u'!C450)</f>
        <v>7.2790489981011177</v>
      </c>
      <c r="C450">
        <f>IF($B$1,'Data - Valletta'!B425,'Data - Barnichon'!B425)</f>
        <v>4.5611714674270223</v>
      </c>
    </row>
    <row r="451" spans="1:3" x14ac:dyDescent="0.25">
      <c r="A451" s="15">
        <f>'DLX - historical u'!B451</f>
        <v>31168</v>
      </c>
      <c r="B451">
        <f>100*('DLX - historical u'!D451/'DLX - historical u'!C451)</f>
        <v>7.2044709026849718</v>
      </c>
      <c r="C451">
        <f>IF($B$1,'Data - Valletta'!B426,'Data - Barnichon'!B426)</f>
        <v>4.5981709454841839</v>
      </c>
    </row>
    <row r="452" spans="1:3" x14ac:dyDescent="0.25">
      <c r="A452" s="15">
        <f>'DLX - historical u'!B452</f>
        <v>31199</v>
      </c>
      <c r="B452">
        <f>100*('DLX - historical u'!D452/'DLX - historical u'!C452)</f>
        <v>7.3587613621536985</v>
      </c>
      <c r="C452">
        <f>IF($B$1,'Data - Valletta'!B427,'Data - Barnichon'!B427)</f>
        <v>4.5912968960839748</v>
      </c>
    </row>
    <row r="453" spans="1:3" x14ac:dyDescent="0.25">
      <c r="A453" s="15">
        <f>'DLX - historical u'!B453</f>
        <v>31229</v>
      </c>
      <c r="B453">
        <f>100*('DLX - historical u'!D453/'DLX - historical u'!C453)</f>
        <v>7.3820672910163019</v>
      </c>
      <c r="C453">
        <f>IF($B$1,'Data - Valletta'!B428,'Data - Barnichon'!B428)</f>
        <v>4.5376353136435421</v>
      </c>
    </row>
    <row r="454" spans="1:3" x14ac:dyDescent="0.25">
      <c r="A454" s="15">
        <f>'DLX - historical u'!B454</f>
        <v>31260</v>
      </c>
      <c r="B454">
        <f>100*('DLX - historical u'!D454/'DLX - historical u'!C454)</f>
        <v>7.1089677424950777</v>
      </c>
      <c r="C454">
        <f>IF($B$1,'Data - Valletta'!B429,'Data - Barnichon'!B429)</f>
        <v>4.5765391560608473</v>
      </c>
    </row>
    <row r="455" spans="1:3" x14ac:dyDescent="0.25">
      <c r="A455" s="15">
        <f>'DLX - historical u'!B455</f>
        <v>31291</v>
      </c>
      <c r="B455">
        <f>100*('DLX - historical u'!D455/'DLX - historical u'!C455)</f>
        <v>7.1161727276648978</v>
      </c>
      <c r="C455">
        <f>IF($B$1,'Data - Valletta'!B430,'Data - Barnichon'!B430)</f>
        <v>4.6157679268571936</v>
      </c>
    </row>
    <row r="456" spans="1:3" x14ac:dyDescent="0.25">
      <c r="A456" s="15">
        <f>'DLX - historical u'!B456</f>
        <v>31321</v>
      </c>
      <c r="B456">
        <f>100*('DLX - historical u'!D456/'DLX - historical u'!C456)</f>
        <v>7.1445176288260361</v>
      </c>
      <c r="C456">
        <f>IF($B$1,'Data - Valletta'!B431,'Data - Barnichon'!B431)</f>
        <v>4.5565621103553484</v>
      </c>
    </row>
    <row r="457" spans="1:3" x14ac:dyDescent="0.25">
      <c r="A457" s="15">
        <f>'DLX - historical u'!B457</f>
        <v>31352</v>
      </c>
      <c r="B457">
        <f>100*('DLX - historical u'!D457/'DLX - historical u'!C457)</f>
        <v>6.9987514530503292</v>
      </c>
      <c r="C457">
        <f>IF($B$1,'Data - Valletta'!B432,'Data - Barnichon'!B432)</f>
        <v>4.5954403661052394</v>
      </c>
    </row>
    <row r="458" spans="1:3" x14ac:dyDescent="0.25">
      <c r="A458" s="15">
        <f>'DLX - historical u'!B458</f>
        <v>31382</v>
      </c>
      <c r="B458">
        <f>100*('DLX - historical u'!D458/'DLX - historical u'!C458)</f>
        <v>6.9941729549478318</v>
      </c>
      <c r="C458">
        <f>IF($B$1,'Data - Valletta'!B433,'Data - Barnichon'!B433)</f>
        <v>4.439163212507502</v>
      </c>
    </row>
    <row r="459" spans="1:3" x14ac:dyDescent="0.25">
      <c r="A459" s="15">
        <f>'DLX - historical u'!B459</f>
        <v>31413</v>
      </c>
      <c r="B459">
        <f>100*('DLX - historical u'!D459/'DLX - historical u'!C459)</f>
        <v>6.6805505562126122</v>
      </c>
      <c r="C459">
        <f>IF($B$1,'Data - Valletta'!B434,'Data - Barnichon'!B434)</f>
        <v>4.4829036675042238</v>
      </c>
    </row>
    <row r="460" spans="1:3" x14ac:dyDescent="0.25">
      <c r="A460" s="15">
        <f>'DLX - historical u'!B460</f>
        <v>31444</v>
      </c>
      <c r="B460">
        <f>100*('DLX - historical u'!D460/'DLX - historical u'!C460)</f>
        <v>7.1884464673773545</v>
      </c>
      <c r="C460">
        <f>IF($B$1,'Data - Valletta'!B435,'Data - Barnichon'!B435)</f>
        <v>4.4794619198251091</v>
      </c>
    </row>
    <row r="461" spans="1:3" x14ac:dyDescent="0.25">
      <c r="A461" s="15">
        <f>'DLX - historical u'!B461</f>
        <v>31472</v>
      </c>
      <c r="B461">
        <f>100*('DLX - historical u'!D461/'DLX - historical u'!C461)</f>
        <v>7.1515099812318708</v>
      </c>
      <c r="C461">
        <f>IF($B$1,'Data - Valletta'!B436,'Data - Barnichon'!B436)</f>
        <v>4.474173041409637</v>
      </c>
    </row>
    <row r="462" spans="1:3" x14ac:dyDescent="0.25">
      <c r="A462" s="15">
        <f>'DLX - historical u'!B462</f>
        <v>31503</v>
      </c>
      <c r="B462">
        <f>100*('DLX - historical u'!D462/'DLX - historical u'!C462)</f>
        <v>7.1294623069317051</v>
      </c>
      <c r="C462">
        <f>IF($B$1,'Data - Valletta'!B437,'Data - Barnichon'!B437)</f>
        <v>4.4645000937292316</v>
      </c>
    </row>
    <row r="463" spans="1:3" x14ac:dyDescent="0.25">
      <c r="A463" s="15">
        <f>'DLX - historical u'!B463</f>
        <v>31533</v>
      </c>
      <c r="B463">
        <f>100*('DLX - historical u'!D463/'DLX - historical u'!C463)</f>
        <v>7.180416581580559</v>
      </c>
      <c r="C463">
        <f>IF($B$1,'Data - Valletta'!B438,'Data - Barnichon'!B438)</f>
        <v>4.4100832550298659</v>
      </c>
    </row>
    <row r="464" spans="1:3" x14ac:dyDescent="0.25">
      <c r="A464" s="15">
        <f>'DLX - historical u'!B464</f>
        <v>31564</v>
      </c>
      <c r="B464">
        <f>100*('DLX - historical u'!D464/'DLX - historical u'!C464)</f>
        <v>7.2050404796585479</v>
      </c>
      <c r="C464">
        <f>IF($B$1,'Data - Valletta'!B439,'Data - Barnichon'!B439)</f>
        <v>4.5125739756911374</v>
      </c>
    </row>
    <row r="465" spans="1:3" x14ac:dyDescent="0.25">
      <c r="A465" s="15">
        <f>'DLX - historical u'!B465</f>
        <v>31594</v>
      </c>
      <c r="B465">
        <f>100*('DLX - historical u'!D465/'DLX - historical u'!C465)</f>
        <v>7.0423012130806146</v>
      </c>
      <c r="C465">
        <f>IF($B$1,'Data - Valletta'!B440,'Data - Barnichon'!B440)</f>
        <v>4.4463545732621519</v>
      </c>
    </row>
    <row r="466" spans="1:3" x14ac:dyDescent="0.25">
      <c r="A466" s="15">
        <f>'DLX - historical u'!B466</f>
        <v>31625</v>
      </c>
      <c r="B466">
        <f>100*('DLX - historical u'!D466/'DLX - historical u'!C466)</f>
        <v>6.8853152771900126</v>
      </c>
      <c r="C466">
        <f>IF($B$1,'Data - Valletta'!B441,'Data - Barnichon'!B441)</f>
        <v>4.4902185748376757</v>
      </c>
    </row>
    <row r="467" spans="1:3" x14ac:dyDescent="0.25">
      <c r="A467" s="15">
        <f>'DLX - historical u'!B467</f>
        <v>31656</v>
      </c>
      <c r="B467">
        <f>100*('DLX - historical u'!D467/'DLX - historical u'!C467)</f>
        <v>7.0188774863803367</v>
      </c>
      <c r="C467">
        <f>IF($B$1,'Data - Valletta'!B442,'Data - Barnichon'!B442)</f>
        <v>4.526118687751036</v>
      </c>
    </row>
    <row r="468" spans="1:3" x14ac:dyDescent="0.25">
      <c r="A468" s="15">
        <f>'DLX - historical u'!B468</f>
        <v>31686</v>
      </c>
      <c r="B468">
        <f>100*('DLX - historical u'!D468/'DLX - historical u'!C468)</f>
        <v>6.9551790475547604</v>
      </c>
      <c r="C468">
        <f>IF($B$1,'Data - Valletta'!B443,'Data - Barnichon'!B443)</f>
        <v>4.5191491455912507</v>
      </c>
    </row>
    <row r="469" spans="1:3" x14ac:dyDescent="0.25">
      <c r="A469" s="15">
        <f>'DLX - historical u'!B469</f>
        <v>31717</v>
      </c>
      <c r="B469">
        <f>100*('DLX - historical u'!D469/'DLX - historical u'!C469)</f>
        <v>6.8774550297553816</v>
      </c>
      <c r="C469">
        <f>IF($B$1,'Data - Valletta'!B444,'Data - Barnichon'!B444)</f>
        <v>4.7050308705830153</v>
      </c>
    </row>
    <row r="470" spans="1:3" x14ac:dyDescent="0.25">
      <c r="A470" s="15">
        <f>'DLX - historical u'!B470</f>
        <v>31747</v>
      </c>
      <c r="B470">
        <f>100*('DLX - historical u'!D470/'DLX - historical u'!C470)</f>
        <v>6.6460952188245601</v>
      </c>
      <c r="C470">
        <f>IF($B$1,'Data - Valletta'!B445,'Data - Barnichon'!B445)</f>
        <v>4.4524517387601783</v>
      </c>
    </row>
    <row r="471" spans="1:3" x14ac:dyDescent="0.25">
      <c r="A471" s="15">
        <f>'DLX - historical u'!B471</f>
        <v>31778</v>
      </c>
      <c r="B471">
        <f>100*('DLX - historical u'!D471/'DLX - historical u'!C471)</f>
        <v>6.6405822710252842</v>
      </c>
      <c r="C471">
        <f>IF($B$1,'Data - Valletta'!B446,'Data - Barnichon'!B446)</f>
        <v>4.3963124771798681</v>
      </c>
    </row>
    <row r="472" spans="1:3" x14ac:dyDescent="0.25">
      <c r="A472" s="15">
        <f>'DLX - historical u'!B472</f>
        <v>31809</v>
      </c>
      <c r="B472">
        <f>100*('DLX - historical u'!D472/'DLX - historical u'!C472)</f>
        <v>6.6024747737613536</v>
      </c>
      <c r="C472">
        <f>IF($B$1,'Data - Valletta'!B447,'Data - Barnichon'!B447)</f>
        <v>4.5763659257198688</v>
      </c>
    </row>
    <row r="473" spans="1:3" x14ac:dyDescent="0.25">
      <c r="A473" s="15">
        <f>'DLX - historical u'!B473</f>
        <v>31837</v>
      </c>
      <c r="B473">
        <f>100*('DLX - historical u'!D473/'DLX - historical u'!C473)</f>
        <v>6.5917665800285059</v>
      </c>
      <c r="C473">
        <f>IF($B$1,'Data - Valletta'!B448,'Data - Barnichon'!B448)</f>
        <v>4.7565186061716691</v>
      </c>
    </row>
    <row r="474" spans="1:3" x14ac:dyDescent="0.25">
      <c r="A474" s="15">
        <f>'DLX - historical u'!B474</f>
        <v>31868</v>
      </c>
      <c r="B474">
        <f>100*('DLX - historical u'!D474/'DLX - historical u'!C474)</f>
        <v>6.3199705034524367</v>
      </c>
      <c r="C474">
        <f>IF($B$1,'Data - Valletta'!B449,'Data - Barnichon'!B449)</f>
        <v>4.6442416375013407</v>
      </c>
    </row>
    <row r="475" spans="1:3" x14ac:dyDescent="0.25">
      <c r="A475" s="15">
        <f>'DLX - historical u'!B475</f>
        <v>31898</v>
      </c>
      <c r="B475">
        <f>100*('DLX - historical u'!D475/'DLX - historical u'!C475)</f>
        <v>6.311245916938871</v>
      </c>
      <c r="C475">
        <f>IF($B$1,'Data - Valletta'!B450,'Data - Barnichon'!B450)</f>
        <v>4.7274472124988423</v>
      </c>
    </row>
    <row r="476" spans="1:3" x14ac:dyDescent="0.25">
      <c r="A476" s="15">
        <f>'DLX - historical u'!B476</f>
        <v>31929</v>
      </c>
      <c r="B476">
        <f>100*('DLX - historical u'!D476/'DLX - historical u'!C476)</f>
        <v>6.1833439202968803</v>
      </c>
      <c r="C476">
        <f>IF($B$1,'Data - Valletta'!B451,'Data - Barnichon'!B451)</f>
        <v>4.7662402123141137</v>
      </c>
    </row>
    <row r="477" spans="1:3" x14ac:dyDescent="0.25">
      <c r="A477" s="15">
        <f>'DLX - historical u'!B477</f>
        <v>31959</v>
      </c>
      <c r="B477">
        <f>100*('DLX - historical u'!D477/'DLX - historical u'!C477)</f>
        <v>6.061616987206218</v>
      </c>
      <c r="C477">
        <f>IF($B$1,'Data - Valletta'!B452,'Data - Barnichon'!B452)</f>
        <v>4.748869306981077</v>
      </c>
    </row>
    <row r="478" spans="1:3" x14ac:dyDescent="0.25">
      <c r="A478" s="15">
        <f>'DLX - historical u'!B478</f>
        <v>31990</v>
      </c>
      <c r="B478">
        <f>100*('DLX - historical u'!D478/'DLX - historical u'!C478)</f>
        <v>6.0348410046709553</v>
      </c>
      <c r="C478">
        <f>IF($B$1,'Data - Valletta'!B453,'Data - Barnichon'!B453)</f>
        <v>4.929666946743855</v>
      </c>
    </row>
    <row r="479" spans="1:3" x14ac:dyDescent="0.25">
      <c r="A479" s="15">
        <f>'DLX - historical u'!B479</f>
        <v>32021</v>
      </c>
      <c r="B479">
        <f>100*('DLX - historical u'!D479/'DLX - historical u'!C479)</f>
        <v>5.917790869170326</v>
      </c>
      <c r="C479">
        <f>IF($B$1,'Data - Valletta'!B454,'Data - Barnichon'!B454)</f>
        <v>4.8670738316673967</v>
      </c>
    </row>
    <row r="480" spans="1:3" x14ac:dyDescent="0.25">
      <c r="A480" s="15">
        <f>'DLX - historical u'!B480</f>
        <v>32051</v>
      </c>
      <c r="B480">
        <f>100*('DLX - historical u'!D480/'DLX - historical u'!C480)</f>
        <v>5.9970624600652238</v>
      </c>
      <c r="C480">
        <f>IF($B$1,'Data - Valletta'!B455,'Data - Barnichon'!B455)</f>
        <v>4.8938315299828092</v>
      </c>
    </row>
    <row r="481" spans="1:3" x14ac:dyDescent="0.25">
      <c r="A481" s="15">
        <f>'DLX - historical u'!B481</f>
        <v>32082</v>
      </c>
      <c r="B481">
        <f>100*('DLX - historical u'!D481/'DLX - historical u'!C481)</f>
        <v>5.8362369337979096</v>
      </c>
      <c r="C481">
        <f>IF($B$1,'Data - Valletta'!B456,'Data - Barnichon'!B456)</f>
        <v>4.9762913616065401</v>
      </c>
    </row>
    <row r="482" spans="1:3" x14ac:dyDescent="0.25">
      <c r="A482" s="15">
        <f>'DLX - historical u'!B482</f>
        <v>32112</v>
      </c>
      <c r="B482">
        <f>100*('DLX - historical u'!D482/'DLX - historical u'!C482)</f>
        <v>5.7450985264518053</v>
      </c>
      <c r="C482">
        <f>IF($B$1,'Data - Valletta'!B457,'Data - Barnichon'!B457)</f>
        <v>4.7280426804539326</v>
      </c>
    </row>
    <row r="483" spans="1:3" x14ac:dyDescent="0.25">
      <c r="A483" s="15">
        <f>'DLX - historical u'!B483</f>
        <v>32143</v>
      </c>
      <c r="B483">
        <f>100*('DLX - historical u'!D483/'DLX - historical u'!C483)</f>
        <v>5.7477535566963436</v>
      </c>
      <c r="C483">
        <f>IF($B$1,'Data - Valletta'!B458,'Data - Barnichon'!B458)</f>
        <v>4.7706530808732959</v>
      </c>
    </row>
    <row r="484" spans="1:3" x14ac:dyDescent="0.25">
      <c r="A484" s="15">
        <f>'DLX - historical u'!B484</f>
        <v>32174</v>
      </c>
      <c r="B484">
        <f>100*('DLX - historical u'!D484/'DLX - historical u'!C484)</f>
        <v>5.719072930766945</v>
      </c>
      <c r="C484">
        <f>IF($B$1,'Data - Valletta'!B459,'Data - Barnichon'!B459)</f>
        <v>4.7471271447899017</v>
      </c>
    </row>
    <row r="485" spans="1:3" x14ac:dyDescent="0.25">
      <c r="A485" s="15">
        <f>'DLX - historical u'!B485</f>
        <v>32203</v>
      </c>
      <c r="B485">
        <f>100*('DLX - historical u'!D485/'DLX - historical u'!C485)</f>
        <v>5.6867334364377697</v>
      </c>
      <c r="C485">
        <f>IF($B$1,'Data - Valletta'!B460,'Data - Barnichon'!B460)</f>
        <v>4.8280809862626199</v>
      </c>
    </row>
    <row r="486" spans="1:3" x14ac:dyDescent="0.25">
      <c r="A486" s="15">
        <f>'DLX - historical u'!B486</f>
        <v>32234</v>
      </c>
      <c r="B486">
        <f>100*('DLX - historical u'!D486/'DLX - historical u'!C486)</f>
        <v>5.4440788117211403</v>
      </c>
      <c r="C486">
        <f>IF($B$1,'Data - Valletta'!B461,'Data - Barnichon'!B461)</f>
        <v>4.7222078421925797</v>
      </c>
    </row>
    <row r="487" spans="1:3" x14ac:dyDescent="0.25">
      <c r="A487" s="15">
        <f>'DLX - historical u'!B487</f>
        <v>32264</v>
      </c>
      <c r="B487">
        <f>100*('DLX - historical u'!D487/'DLX - historical u'!C487)</f>
        <v>5.5991938614531973</v>
      </c>
      <c r="C487">
        <f>IF($B$1,'Data - Valletta'!B462,'Data - Barnichon'!B462)</f>
        <v>4.8500896747613558</v>
      </c>
    </row>
    <row r="488" spans="1:3" x14ac:dyDescent="0.25">
      <c r="A488" s="15">
        <f>'DLX - historical u'!B488</f>
        <v>32295</v>
      </c>
      <c r="B488">
        <f>100*('DLX - historical u'!D488/'DLX - historical u'!C488)</f>
        <v>5.3888518436195705</v>
      </c>
      <c r="C488">
        <f>IF($B$1,'Data - Valletta'!B463,'Data - Barnichon'!B463)</f>
        <v>4.693856088491847</v>
      </c>
    </row>
    <row r="489" spans="1:3" x14ac:dyDescent="0.25">
      <c r="A489" s="15">
        <f>'DLX - historical u'!B489</f>
        <v>32325</v>
      </c>
      <c r="B489">
        <f>100*('DLX - historical u'!D489/'DLX - historical u'!C489)</f>
        <v>5.4288414909793286</v>
      </c>
      <c r="C489">
        <f>IF($B$1,'Data - Valletta'!B464,'Data - Barnichon'!B464)</f>
        <v>4.7726255229916426</v>
      </c>
    </row>
    <row r="490" spans="1:3" x14ac:dyDescent="0.25">
      <c r="A490" s="15">
        <f>'DLX - historical u'!B490</f>
        <v>32356</v>
      </c>
      <c r="B490">
        <f>100*('DLX - historical u'!D490/'DLX - historical u'!C490)</f>
        <v>5.6032753326509726</v>
      </c>
      <c r="C490">
        <f>IF($B$1,'Data - Valletta'!B465,'Data - Barnichon'!B465)</f>
        <v>4.7687788597441783</v>
      </c>
    </row>
    <row r="491" spans="1:3" x14ac:dyDescent="0.25">
      <c r="A491" s="15">
        <f>'DLX - historical u'!B491</f>
        <v>32387</v>
      </c>
      <c r="B491">
        <f>100*('DLX - historical u'!D491/'DLX - historical u'!C491)</f>
        <v>5.4148901279107902</v>
      </c>
      <c r="C491">
        <f>IF($B$1,'Data - Valletta'!B466,'Data - Barnichon'!B466)</f>
        <v>4.5723879683634605</v>
      </c>
    </row>
    <row r="492" spans="1:3" x14ac:dyDescent="0.25">
      <c r="A492" s="15">
        <f>'DLX - historical u'!B492</f>
        <v>32417</v>
      </c>
      <c r="B492">
        <f>100*('DLX - historical u'!D492/'DLX - historical u'!C492)</f>
        <v>5.3745315287301771</v>
      </c>
      <c r="C492">
        <f>IF($B$1,'Data - Valletta'!B467,'Data - Barnichon'!B467)</f>
        <v>4.7428279332722658</v>
      </c>
    </row>
    <row r="493" spans="1:3" x14ac:dyDescent="0.25">
      <c r="A493" s="15">
        <f>'DLX - historical u'!B493</f>
        <v>32448</v>
      </c>
      <c r="B493">
        <f>100*('DLX - historical u'!D493/'DLX - historical u'!C493)</f>
        <v>5.3303652241982435</v>
      </c>
      <c r="C493">
        <f>IF($B$1,'Data - Valletta'!B468,'Data - Barnichon'!B468)</f>
        <v>4.6378485301393626</v>
      </c>
    </row>
    <row r="494" spans="1:3" x14ac:dyDescent="0.25">
      <c r="A494" s="15">
        <f>'DLX - historical u'!B494</f>
        <v>32478</v>
      </c>
      <c r="B494">
        <f>100*('DLX - historical u'!D494/'DLX - historical u'!C494)</f>
        <v>5.3155225000407755</v>
      </c>
      <c r="C494">
        <f>IF($B$1,'Data - Valletta'!B469,'Data - Barnichon'!B469)</f>
        <v>4.7129241996266824</v>
      </c>
    </row>
    <row r="495" spans="1:3" x14ac:dyDescent="0.25">
      <c r="A495" s="15">
        <f>'DLX - historical u'!B495</f>
        <v>32509</v>
      </c>
      <c r="B495">
        <f>100*('DLX - historical u'!D495/'DLX - historical u'!C495)</f>
        <v>5.4153497041899668</v>
      </c>
      <c r="C495">
        <f>IF($B$1,'Data - Valletta'!B470,'Data - Barnichon'!B470)</f>
        <v>4.7011101123974566</v>
      </c>
    </row>
    <row r="496" spans="1:3" x14ac:dyDescent="0.25">
      <c r="A496" s="15">
        <f>'DLX - historical u'!B496</f>
        <v>32540</v>
      </c>
      <c r="B496">
        <f>100*('DLX - historical u'!D496/'DLX - historical u'!C496)</f>
        <v>5.1642506192390458</v>
      </c>
      <c r="C496">
        <f>IF($B$1,'Data - Valletta'!B471,'Data - Barnichon'!B471)</f>
        <v>4.6444725357348533</v>
      </c>
    </row>
    <row r="497" spans="1:3" x14ac:dyDescent="0.25">
      <c r="A497" s="15">
        <f>'DLX - historical u'!B497</f>
        <v>32568</v>
      </c>
      <c r="B497">
        <f>100*('DLX - historical u'!D497/'DLX - historical u'!C497)</f>
        <v>5.0354224317722585</v>
      </c>
      <c r="C497">
        <f>IF($B$1,'Data - Valletta'!B472,'Data - Barnichon'!B472)</f>
        <v>4.4550532219790844</v>
      </c>
    </row>
    <row r="498" spans="1:3" x14ac:dyDescent="0.25">
      <c r="A498" s="15">
        <f>'DLX - historical u'!B498</f>
        <v>32599</v>
      </c>
      <c r="B498">
        <f>100*('DLX - historical u'!D498/'DLX - historical u'!C498)</f>
        <v>5.2344919677902322</v>
      </c>
      <c r="C498">
        <f>IF($B$1,'Data - Valletta'!B473,'Data - Barnichon'!B473)</f>
        <v>4.6270653196160021</v>
      </c>
    </row>
    <row r="499" spans="1:3" x14ac:dyDescent="0.25">
      <c r="A499" s="15">
        <f>'DLX - historical u'!B499</f>
        <v>32629</v>
      </c>
      <c r="B499">
        <f>100*('DLX - historical u'!D499/'DLX - historical u'!C499)</f>
        <v>5.1630302735798628</v>
      </c>
      <c r="C499">
        <f>IF($B$1,'Data - Valletta'!B474,'Data - Barnichon'!B474)</f>
        <v>4.398439287572308</v>
      </c>
    </row>
    <row r="500" spans="1:3" x14ac:dyDescent="0.25">
      <c r="A500" s="15">
        <f>'DLX - historical u'!B500</f>
        <v>32660</v>
      </c>
      <c r="B500">
        <f>100*('DLX - historical u'!D500/'DLX - historical u'!C500)</f>
        <v>5.3042461389572155</v>
      </c>
      <c r="C500">
        <f>IF($B$1,'Data - Valletta'!B475,'Data - Barnichon'!B475)</f>
        <v>4.3048008136487823</v>
      </c>
    </row>
    <row r="501" spans="1:3" x14ac:dyDescent="0.25">
      <c r="A501" s="15">
        <f>'DLX - historical u'!B501</f>
        <v>32690</v>
      </c>
      <c r="B501">
        <f>100*('DLX - historical u'!D501/'DLX - historical u'!C501)</f>
        <v>5.239297554994474</v>
      </c>
      <c r="C501">
        <f>IF($B$1,'Data - Valletta'!B476,'Data - Barnichon'!B476)</f>
        <v>4.3026036337605404</v>
      </c>
    </row>
    <row r="502" spans="1:3" x14ac:dyDescent="0.25">
      <c r="A502" s="15">
        <f>'DLX - historical u'!B502</f>
        <v>32721</v>
      </c>
      <c r="B502">
        <f>100*('DLX - historical u'!D502/'DLX - historical u'!C502)</f>
        <v>5.2437865438203692</v>
      </c>
      <c r="C502">
        <f>IF($B$1,'Data - Valletta'!B477,'Data - Barnichon'!B477)</f>
        <v>4.2595335587152192</v>
      </c>
    </row>
    <row r="503" spans="1:3" x14ac:dyDescent="0.25">
      <c r="A503" s="15">
        <f>'DLX - historical u'!B503</f>
        <v>32752</v>
      </c>
      <c r="B503">
        <f>100*('DLX - historical u'!D503/'DLX - historical u'!C503)</f>
        <v>5.3169173174982252</v>
      </c>
      <c r="C503">
        <f>IF($B$1,'Data - Valletta'!B478,'Data - Barnichon'!B478)</f>
        <v>4.2495803855805345</v>
      </c>
    </row>
    <row r="504" spans="1:3" x14ac:dyDescent="0.25">
      <c r="A504" s="15">
        <f>'DLX - historical u'!B504</f>
        <v>32782</v>
      </c>
      <c r="B504">
        <f>100*('DLX - historical u'!D504/'DLX - historical u'!C504)</f>
        <v>5.3376915088035677</v>
      </c>
      <c r="C504">
        <f>IF($B$1,'Data - Valletta'!B479,'Data - Barnichon'!B479)</f>
        <v>4.3340056385536103</v>
      </c>
    </row>
    <row r="505" spans="1:3" x14ac:dyDescent="0.25">
      <c r="A505" s="15">
        <f>'DLX - historical u'!B505</f>
        <v>32813</v>
      </c>
      <c r="B505">
        <f>100*('DLX - historical u'!D505/'DLX - historical u'!C505)</f>
        <v>5.3956690228423341</v>
      </c>
      <c r="C505">
        <f>IF($B$1,'Data - Valletta'!B480,'Data - Barnichon'!B480)</f>
        <v>4.1882432242673451</v>
      </c>
    </row>
    <row r="506" spans="1:3" x14ac:dyDescent="0.25">
      <c r="A506" s="15">
        <f>'DLX - historical u'!B506</f>
        <v>32843</v>
      </c>
      <c r="B506">
        <f>100*('DLX - historical u'!D506/'DLX - historical u'!C506)</f>
        <v>5.3551491200591181</v>
      </c>
      <c r="C506">
        <f>IF($B$1,'Data - Valletta'!B481,'Data - Barnichon'!B481)</f>
        <v>4.2737248715219058</v>
      </c>
    </row>
    <row r="507" spans="1:3" x14ac:dyDescent="0.25">
      <c r="A507" s="15">
        <f>'DLX - historical u'!B507</f>
        <v>32874</v>
      </c>
      <c r="B507">
        <f>100*('DLX - historical u'!D507/'DLX - historical u'!C507)</f>
        <v>5.3658420287206052</v>
      </c>
      <c r="C507">
        <f>IF($B$1,'Data - Valletta'!B482,'Data - Barnichon'!B482)</f>
        <v>4.3056202829428631</v>
      </c>
    </row>
    <row r="508" spans="1:3" x14ac:dyDescent="0.25">
      <c r="A508" s="15">
        <f>'DLX - historical u'!B508</f>
        <v>32905</v>
      </c>
      <c r="B508">
        <f>100*('DLX - historical u'!D508/'DLX - historical u'!C508)</f>
        <v>5.2907485482459631</v>
      </c>
      <c r="C508">
        <f>IF($B$1,'Data - Valletta'!B483,'Data - Barnichon'!B483)</f>
        <v>4.0738769277468601</v>
      </c>
    </row>
    <row r="509" spans="1:3" x14ac:dyDescent="0.25">
      <c r="A509" s="15">
        <f>'DLX - historical u'!B509</f>
        <v>32933</v>
      </c>
      <c r="B509">
        <f>100*('DLX - historical u'!D509/'DLX - historical u'!C509)</f>
        <v>5.2447913768570995</v>
      </c>
      <c r="C509">
        <f>IF($B$1,'Data - Valletta'!B484,'Data - Barnichon'!B484)</f>
        <v>3.9810374077321513</v>
      </c>
    </row>
    <row r="510" spans="1:3" x14ac:dyDescent="0.25">
      <c r="A510" s="15">
        <f>'DLX - historical u'!B510</f>
        <v>32964</v>
      </c>
      <c r="B510">
        <f>100*('DLX - historical u'!D510/'DLX - historical u'!C510)</f>
        <v>5.4095138043279292</v>
      </c>
      <c r="C510">
        <f>IF($B$1,'Data - Valletta'!B485,'Data - Barnichon'!B485)</f>
        <v>3.982912910159266</v>
      </c>
    </row>
    <row r="511" spans="1:3" x14ac:dyDescent="0.25">
      <c r="A511" s="15">
        <f>'DLX - historical u'!B511</f>
        <v>32994</v>
      </c>
      <c r="B511">
        <f>100*('DLX - historical u'!D511/'DLX - historical u'!C511)</f>
        <v>5.355341440747301</v>
      </c>
      <c r="C511">
        <f>IF($B$1,'Data - Valletta'!B486,'Data - Barnichon'!B486)</f>
        <v>3.8089409100925318</v>
      </c>
    </row>
    <row r="512" spans="1:3" x14ac:dyDescent="0.25">
      <c r="A512" s="15">
        <f>'DLX - historical u'!B512</f>
        <v>33025</v>
      </c>
      <c r="B512">
        <f>100*('DLX - historical u'!D512/'DLX - historical u'!C512)</f>
        <v>5.2479434273291234</v>
      </c>
      <c r="C512">
        <f>IF($B$1,'Data - Valletta'!B487,'Data - Barnichon'!B487)</f>
        <v>3.8064367028779982</v>
      </c>
    </row>
    <row r="513" spans="1:3" x14ac:dyDescent="0.25">
      <c r="A513" s="15">
        <f>'DLX - historical u'!B513</f>
        <v>33055</v>
      </c>
      <c r="B513">
        <f>100*('DLX - historical u'!D513/'DLX - historical u'!C513)</f>
        <v>5.5053606082779245</v>
      </c>
      <c r="C513">
        <f>IF($B$1,'Data - Valletta'!B488,'Data - Barnichon'!B488)</f>
        <v>3.7640730876085842</v>
      </c>
    </row>
    <row r="514" spans="1:3" x14ac:dyDescent="0.25">
      <c r="A514" s="15">
        <f>'DLX - historical u'!B514</f>
        <v>33086</v>
      </c>
      <c r="B514">
        <f>100*('DLX - historical u'!D514/'DLX - historical u'!C514)</f>
        <v>5.7052146995793311</v>
      </c>
      <c r="C514">
        <f>IF($B$1,'Data - Valletta'!B489,'Data - Barnichon'!B489)</f>
        <v>3.6354082638658887</v>
      </c>
    </row>
    <row r="515" spans="1:3" x14ac:dyDescent="0.25">
      <c r="A515" s="15">
        <f>'DLX - historical u'!B515</f>
        <v>33117</v>
      </c>
      <c r="B515">
        <f>100*('DLX - historical u'!D515/'DLX - historical u'!C515)</f>
        <v>5.8526355924125442</v>
      </c>
      <c r="C515">
        <f>IF($B$1,'Data - Valletta'!B490,'Data - Barnichon'!B490)</f>
        <v>3.5935193926905495</v>
      </c>
    </row>
    <row r="516" spans="1:3" x14ac:dyDescent="0.25">
      <c r="A516" s="15">
        <f>'DLX - historical u'!B516</f>
        <v>33147</v>
      </c>
      <c r="B516">
        <f>100*('DLX - historical u'!D516/'DLX - historical u'!C516)</f>
        <v>5.9200761934997415</v>
      </c>
      <c r="C516">
        <f>IF($B$1,'Data - Valletta'!B491,'Data - Barnichon'!B491)</f>
        <v>3.3334469705977861</v>
      </c>
    </row>
    <row r="517" spans="1:3" x14ac:dyDescent="0.25">
      <c r="A517" s="15">
        <f>'DLX - historical u'!B517</f>
        <v>33178</v>
      </c>
      <c r="B517">
        <f>100*('DLX - historical u'!D517/'DLX - historical u'!C517)</f>
        <v>6.1584833822479572</v>
      </c>
      <c r="C517">
        <f>IF($B$1,'Data - Valletta'!B492,'Data - Barnichon'!B492)</f>
        <v>3.1609150348767718</v>
      </c>
    </row>
    <row r="518" spans="1:3" x14ac:dyDescent="0.25">
      <c r="A518" s="15">
        <f>'DLX - historical u'!B518</f>
        <v>33208</v>
      </c>
      <c r="B518">
        <f>100*('DLX - historical u'!D518/'DLX - historical u'!C518)</f>
        <v>6.2635759699386409</v>
      </c>
      <c r="C518">
        <f>IF($B$1,'Data - Valletta'!B493,'Data - Barnichon'!B493)</f>
        <v>3.1636347914482807</v>
      </c>
    </row>
    <row r="519" spans="1:3" x14ac:dyDescent="0.25">
      <c r="A519" s="15">
        <f>'DLX - historical u'!B519</f>
        <v>33239</v>
      </c>
      <c r="B519">
        <f>100*('DLX - historical u'!D519/'DLX - historical u'!C519)</f>
        <v>6.3633837481640265</v>
      </c>
      <c r="C519">
        <f>IF($B$1,'Data - Valletta'!B494,'Data - Barnichon'!B494)</f>
        <v>2.9895240988195972</v>
      </c>
    </row>
    <row r="520" spans="1:3" x14ac:dyDescent="0.25">
      <c r="A520" s="15">
        <f>'DLX - historical u'!B520</f>
        <v>33270</v>
      </c>
      <c r="B520">
        <f>100*('DLX - historical u'!D520/'DLX - historical u'!C520)</f>
        <v>6.5584827805110297</v>
      </c>
      <c r="C520">
        <f>IF($B$1,'Data - Valletta'!B495,'Data - Barnichon'!B495)</f>
        <v>2.8656043843841323</v>
      </c>
    </row>
    <row r="521" spans="1:3" x14ac:dyDescent="0.25">
      <c r="A521" s="15">
        <f>'DLX - historical u'!B521</f>
        <v>33298</v>
      </c>
      <c r="B521">
        <f>100*('DLX - historical u'!D521/'DLX - historical u'!C521)</f>
        <v>6.8014385525752941</v>
      </c>
      <c r="C521">
        <f>IF($B$1,'Data - Valletta'!B496,'Data - Barnichon'!B496)</f>
        <v>2.8260294632060341</v>
      </c>
    </row>
    <row r="522" spans="1:3" x14ac:dyDescent="0.25">
      <c r="A522" s="15">
        <f>'DLX - historical u'!B522</f>
        <v>33329</v>
      </c>
      <c r="B522">
        <f>100*('DLX - historical u'!D522/'DLX - historical u'!C522)</f>
        <v>6.6686158611752058</v>
      </c>
      <c r="C522">
        <f>IF($B$1,'Data - Valletta'!B497,'Data - Barnichon'!B497)</f>
        <v>2.8325724359500195</v>
      </c>
    </row>
    <row r="523" spans="1:3" x14ac:dyDescent="0.25">
      <c r="A523" s="15">
        <f>'DLX - historical u'!B523</f>
        <v>33359</v>
      </c>
      <c r="B523">
        <f>100*('DLX - historical u'!D523/'DLX - historical u'!C523)</f>
        <v>6.9236621861526748</v>
      </c>
      <c r="C523">
        <f>IF($B$1,'Data - Valletta'!B498,'Data - Barnichon'!B498)</f>
        <v>2.7469607857817331</v>
      </c>
    </row>
    <row r="524" spans="1:3" x14ac:dyDescent="0.25">
      <c r="A524" s="15">
        <f>'DLX - historical u'!B524</f>
        <v>33390</v>
      </c>
      <c r="B524">
        <f>100*('DLX - historical u'!D524/'DLX - historical u'!C524)</f>
        <v>6.8803381592799866</v>
      </c>
      <c r="C524">
        <f>IF($B$1,'Data - Valletta'!B499,'Data - Barnichon'!B499)</f>
        <v>2.8812862879610996</v>
      </c>
    </row>
    <row r="525" spans="1:3" x14ac:dyDescent="0.25">
      <c r="A525" s="15">
        <f>'DLX - historical u'!B525</f>
        <v>33420</v>
      </c>
      <c r="B525">
        <f>100*('DLX - historical u'!D525/'DLX - historical u'!C525)</f>
        <v>6.8059673097959639</v>
      </c>
      <c r="C525">
        <f>IF($B$1,'Data - Valletta'!B500,'Data - Barnichon'!B500)</f>
        <v>2.7487994886437659</v>
      </c>
    </row>
    <row r="526" spans="1:3" x14ac:dyDescent="0.25">
      <c r="A526" s="15">
        <f>'DLX - historical u'!B526</f>
        <v>33451</v>
      </c>
      <c r="B526">
        <f>100*('DLX - historical u'!D526/'DLX - historical u'!C526)</f>
        <v>6.8695996829171619</v>
      </c>
      <c r="C526">
        <f>IF($B$1,'Data - Valletta'!B501,'Data - Barnichon'!B501)</f>
        <v>2.7023504226831752</v>
      </c>
    </row>
    <row r="527" spans="1:3" x14ac:dyDescent="0.25">
      <c r="A527" s="15">
        <f>'DLX - historical u'!B527</f>
        <v>33482</v>
      </c>
      <c r="B527">
        <f>100*('DLX - historical u'!D527/'DLX - historical u'!C527)</f>
        <v>6.8866956178444534</v>
      </c>
      <c r="C527">
        <f>IF($B$1,'Data - Valletta'!B502,'Data - Barnichon'!B502)</f>
        <v>2.7905929355847459</v>
      </c>
    </row>
    <row r="528" spans="1:3" x14ac:dyDescent="0.25">
      <c r="A528" s="15">
        <f>'DLX - historical u'!B528</f>
        <v>33512</v>
      </c>
      <c r="B528">
        <f>100*('DLX - historical u'!D528/'DLX - historical u'!C528)</f>
        <v>6.9818859462105785</v>
      </c>
      <c r="C528">
        <f>IF($B$1,'Data - Valletta'!B503,'Data - Barnichon'!B503)</f>
        <v>2.6566891706458495</v>
      </c>
    </row>
    <row r="529" spans="1:3" x14ac:dyDescent="0.25">
      <c r="A529" s="15">
        <f>'DLX - historical u'!B529</f>
        <v>33543</v>
      </c>
      <c r="B529">
        <f>100*('DLX - historical u'!D529/'DLX - historical u'!C529)</f>
        <v>7.0488788565204699</v>
      </c>
      <c r="C529">
        <f>IF($B$1,'Data - Valletta'!B504,'Data - Barnichon'!B504)</f>
        <v>2.7044914834668843</v>
      </c>
    </row>
    <row r="530" spans="1:3" x14ac:dyDescent="0.25">
      <c r="A530" s="15">
        <f>'DLX - historical u'!B530</f>
        <v>33573</v>
      </c>
      <c r="B530">
        <f>100*('DLX - historical u'!D530/'DLX - historical u'!C530)</f>
        <v>7.261731825933178</v>
      </c>
      <c r="C530">
        <f>IF($B$1,'Data - Valletta'!B505,'Data - Barnichon'!B505)</f>
        <v>2.70421989364127</v>
      </c>
    </row>
    <row r="531" spans="1:3" x14ac:dyDescent="0.25">
      <c r="A531" s="15">
        <f>'DLX - historical u'!B531</f>
        <v>33604</v>
      </c>
      <c r="B531">
        <f>100*('DLX - historical u'!D531/'DLX - historical u'!C531)</f>
        <v>7.2944578464729961</v>
      </c>
      <c r="C531">
        <f>IF($B$1,'Data - Valletta'!B506,'Data - Barnichon'!B506)</f>
        <v>2.6590902219582468</v>
      </c>
    </row>
    <row r="532" spans="1:3" x14ac:dyDescent="0.25">
      <c r="A532" s="15">
        <f>'DLX - historical u'!B532</f>
        <v>33635</v>
      </c>
      <c r="B532">
        <f>100*('DLX - historical u'!D532/'DLX - historical u'!C532)</f>
        <v>7.4319809444448808</v>
      </c>
      <c r="C532">
        <f>IF($B$1,'Data - Valletta'!B507,'Data - Barnichon'!B507)</f>
        <v>2.7512856456005652</v>
      </c>
    </row>
    <row r="533" spans="1:3" x14ac:dyDescent="0.25">
      <c r="A533" s="15">
        <f>'DLX - historical u'!B533</f>
        <v>33664</v>
      </c>
      <c r="B533">
        <f>100*('DLX - historical u'!D533/'DLX - historical u'!C533)</f>
        <v>7.4135607034262252</v>
      </c>
      <c r="C533">
        <f>IF($B$1,'Data - Valletta'!B508,'Data - Barnichon'!B508)</f>
        <v>2.8858214166893172</v>
      </c>
    </row>
    <row r="534" spans="1:3" x14ac:dyDescent="0.25">
      <c r="A534" s="15">
        <f>'DLX - historical u'!B534</f>
        <v>33695</v>
      </c>
      <c r="B534">
        <f>100*('DLX - historical u'!D534/'DLX - historical u'!C534)</f>
        <v>7.3646169851612555</v>
      </c>
      <c r="C534">
        <f>IF($B$1,'Data - Valletta'!B509,'Data - Barnichon'!B509)</f>
        <v>2.7464402671019319</v>
      </c>
    </row>
    <row r="535" spans="1:3" x14ac:dyDescent="0.25">
      <c r="A535" s="15">
        <f>'DLX - historical u'!B535</f>
        <v>33725</v>
      </c>
      <c r="B535">
        <f>100*('DLX - historical u'!D535/'DLX - historical u'!C535)</f>
        <v>7.6054293274221623</v>
      </c>
      <c r="C535">
        <f>IF($B$1,'Data - Valletta'!B510,'Data - Barnichon'!B510)</f>
        <v>2.8329508396508154</v>
      </c>
    </row>
    <row r="536" spans="1:3" x14ac:dyDescent="0.25">
      <c r="A536" s="15">
        <f>'DLX - historical u'!B536</f>
        <v>33756</v>
      </c>
      <c r="B536">
        <f>100*('DLX - historical u'!D536/'DLX - historical u'!C536)</f>
        <v>7.8157233047120096</v>
      </c>
      <c r="C536">
        <f>IF($B$1,'Data - Valletta'!B511,'Data - Barnichon'!B511)</f>
        <v>2.8313433217618749</v>
      </c>
    </row>
    <row r="537" spans="1:3" x14ac:dyDescent="0.25">
      <c r="A537" s="15">
        <f>'DLX - historical u'!B537</f>
        <v>33786</v>
      </c>
      <c r="B537">
        <f>100*('DLX - historical u'!D537/'DLX - historical u'!C537)</f>
        <v>7.6616133724321926</v>
      </c>
      <c r="C537">
        <f>IF($B$1,'Data - Valletta'!B512,'Data - Barnichon'!B512)</f>
        <v>2.7409714615330265</v>
      </c>
    </row>
    <row r="538" spans="1:3" x14ac:dyDescent="0.25">
      <c r="A538" s="15">
        <f>'DLX - historical u'!B538</f>
        <v>33817</v>
      </c>
      <c r="B538">
        <f>100*('DLX - historical u'!D538/'DLX - historical u'!C538)</f>
        <v>7.6096506573985518</v>
      </c>
      <c r="C538">
        <f>IF($B$1,'Data - Valletta'!B513,'Data - Barnichon'!B513)</f>
        <v>2.8284795326536227</v>
      </c>
    </row>
    <row r="539" spans="1:3" x14ac:dyDescent="0.25">
      <c r="A539" s="15">
        <f>'DLX - historical u'!B539</f>
        <v>33848</v>
      </c>
      <c r="B539">
        <f>100*('DLX - historical u'!D539/'DLX - historical u'!C539)</f>
        <v>7.6116139174014208</v>
      </c>
      <c r="C539">
        <f>IF($B$1,'Data - Valletta'!B514,'Data - Barnichon'!B514)</f>
        <v>2.7808321505938598</v>
      </c>
    </row>
    <row r="540" spans="1:3" x14ac:dyDescent="0.25">
      <c r="A540" s="15">
        <f>'DLX - historical u'!B540</f>
        <v>33878</v>
      </c>
      <c r="B540">
        <f>100*('DLX - historical u'!D540/'DLX - historical u'!C540)</f>
        <v>7.3406964210394765</v>
      </c>
      <c r="C540">
        <f>IF($B$1,'Data - Valletta'!B515,'Data - Barnichon'!B515)</f>
        <v>2.7753466667203979</v>
      </c>
    </row>
    <row r="541" spans="1:3" x14ac:dyDescent="0.25">
      <c r="A541" s="15">
        <f>'DLX - historical u'!B541</f>
        <v>33909</v>
      </c>
      <c r="B541">
        <f>100*('DLX - historical u'!D541/'DLX - historical u'!C541)</f>
        <v>7.4469990112191589</v>
      </c>
      <c r="C541">
        <f>IF($B$1,'Data - Valletta'!B516,'Data - Barnichon'!B516)</f>
        <v>2.9502490492647397</v>
      </c>
    </row>
    <row r="542" spans="1:3" x14ac:dyDescent="0.25">
      <c r="A542" s="15">
        <f>'DLX - historical u'!B542</f>
        <v>33939</v>
      </c>
      <c r="B542">
        <f>100*('DLX - historical u'!D542/'DLX - historical u'!C542)</f>
        <v>7.434229973396393</v>
      </c>
      <c r="C542">
        <f>IF($B$1,'Data - Valletta'!B517,'Data - Barnichon'!B517)</f>
        <v>2.8999642310169071</v>
      </c>
    </row>
    <row r="543" spans="1:3" x14ac:dyDescent="0.25">
      <c r="A543" s="15">
        <f>'DLX - historical u'!B543</f>
        <v>33970</v>
      </c>
      <c r="B543">
        <f>100*('DLX - historical u'!D543/'DLX - historical u'!C543)</f>
        <v>7.2624610591900316</v>
      </c>
      <c r="C543">
        <f>IF($B$1,'Data - Valletta'!B518,'Data - Barnichon'!B518)</f>
        <v>2.9352743199893161</v>
      </c>
    </row>
    <row r="544" spans="1:3" x14ac:dyDescent="0.25">
      <c r="A544" s="15">
        <f>'DLX - historical u'!B544</f>
        <v>34001</v>
      </c>
      <c r="B544">
        <f>100*('DLX - historical u'!D544/'DLX - historical u'!C544)</f>
        <v>7.1486400224197792</v>
      </c>
      <c r="C544">
        <f>IF($B$1,'Data - Valletta'!B519,'Data - Barnichon'!B519)</f>
        <v>2.9718623850419115</v>
      </c>
    </row>
    <row r="545" spans="1:3" x14ac:dyDescent="0.25">
      <c r="A545" s="15">
        <f>'DLX - historical u'!B545</f>
        <v>34029</v>
      </c>
      <c r="B545">
        <f>100*('DLX - historical u'!D545/'DLX - historical u'!C545)</f>
        <v>7.0421001881833316</v>
      </c>
      <c r="C545">
        <f>IF($B$1,'Data - Valletta'!B520,'Data - Barnichon'!B520)</f>
        <v>2.9293075941798028</v>
      </c>
    </row>
    <row r="546" spans="1:3" x14ac:dyDescent="0.25">
      <c r="A546" s="15">
        <f>'DLX - historical u'!B546</f>
        <v>34060</v>
      </c>
      <c r="B546">
        <f>100*('DLX - historical u'!D546/'DLX - historical u'!C546)</f>
        <v>7.0848628134137988</v>
      </c>
      <c r="C546">
        <f>IF($B$1,'Data - Valletta'!B521,'Data - Barnichon'!B521)</f>
        <v>2.8761385693864159</v>
      </c>
    </row>
    <row r="547" spans="1:3" x14ac:dyDescent="0.25">
      <c r="A547" s="15">
        <f>'DLX - historical u'!B547</f>
        <v>34090</v>
      </c>
      <c r="B547">
        <f>100*('DLX - historical u'!D547/'DLX - historical u'!C547)</f>
        <v>7.0777633370466635</v>
      </c>
      <c r="C547">
        <f>IF($B$1,'Data - Valletta'!B522,'Data - Barnichon'!B522)</f>
        <v>3.0006001960800717</v>
      </c>
    </row>
    <row r="548" spans="1:3" x14ac:dyDescent="0.25">
      <c r="A548" s="15">
        <f>'DLX - historical u'!B548</f>
        <v>34121</v>
      </c>
      <c r="B548">
        <f>100*('DLX - historical u'!D548/'DLX - historical u'!C548)</f>
        <v>7.0480871023328771</v>
      </c>
      <c r="C548">
        <f>IF($B$1,'Data - Valletta'!B523,'Data - Barnichon'!B523)</f>
        <v>2.9514760845185255</v>
      </c>
    </row>
    <row r="549" spans="1:3" x14ac:dyDescent="0.25">
      <c r="A549" s="15">
        <f>'DLX - historical u'!B549</f>
        <v>34151</v>
      </c>
      <c r="B549">
        <f>100*('DLX - historical u'!D549/'DLX - historical u'!C549)</f>
        <v>6.9012419144184181</v>
      </c>
      <c r="C549">
        <f>IF($B$1,'Data - Valletta'!B524,'Data - Barnichon'!B524)</f>
        <v>2.988878336296477</v>
      </c>
    </row>
    <row r="550" spans="1:3" x14ac:dyDescent="0.25">
      <c r="A550" s="15">
        <f>'DLX - historical u'!B550</f>
        <v>34182</v>
      </c>
      <c r="B550">
        <f>100*('DLX - historical u'!D550/'DLX - historical u'!C550)</f>
        <v>6.7605829392295886</v>
      </c>
      <c r="C550">
        <f>IF($B$1,'Data - Valletta'!B525,'Data - Barnichon'!B525)</f>
        <v>3.1142003139760619</v>
      </c>
    </row>
    <row r="551" spans="1:3" x14ac:dyDescent="0.25">
      <c r="A551" s="15">
        <f>'DLX - historical u'!B551</f>
        <v>34213</v>
      </c>
      <c r="B551">
        <f>100*('DLX - historical u'!D551/'DLX - historical u'!C551)</f>
        <v>6.7410341306433139</v>
      </c>
      <c r="C551">
        <f>IF($B$1,'Data - Valletta'!B526,'Data - Barnichon'!B526)</f>
        <v>3.1065091813642858</v>
      </c>
    </row>
    <row r="552" spans="1:3" x14ac:dyDescent="0.25">
      <c r="A552" s="15">
        <f>'DLX - historical u'!B552</f>
        <v>34243</v>
      </c>
      <c r="B552">
        <f>100*('DLX - historical u'!D552/'DLX - historical u'!C552)</f>
        <v>6.7529500744753914</v>
      </c>
      <c r="C552">
        <f>IF($B$1,'Data - Valletta'!B527,'Data - Barnichon'!B527)</f>
        <v>3.228119238401268</v>
      </c>
    </row>
    <row r="553" spans="1:3" x14ac:dyDescent="0.25">
      <c r="A553" s="15">
        <f>'DLX - historical u'!B553</f>
        <v>34274</v>
      </c>
      <c r="B553">
        <f>100*('DLX - historical u'!D553/'DLX - historical u'!C553)</f>
        <v>6.5854091017724024</v>
      </c>
      <c r="C553">
        <f>IF($B$1,'Data - Valletta'!B528,'Data - Barnichon'!B528)</f>
        <v>3.2199472248170355</v>
      </c>
    </row>
    <row r="554" spans="1:3" x14ac:dyDescent="0.25">
      <c r="A554" s="15">
        <f>'DLX - historical u'!B554</f>
        <v>34304</v>
      </c>
      <c r="B554">
        <f>100*('DLX - historical u'!D554/'DLX - historical u'!C554)</f>
        <v>6.5237300005387064</v>
      </c>
      <c r="C554">
        <f>IF($B$1,'Data - Valletta'!B529,'Data - Barnichon'!B529)</f>
        <v>3.2541004987797391</v>
      </c>
    </row>
    <row r="555" spans="1:3" x14ac:dyDescent="0.25">
      <c r="A555" s="15">
        <f>'DLX - historical u'!B555</f>
        <v>34335</v>
      </c>
      <c r="B555">
        <f>100*('DLX - historical u'!D555/'DLX - historical u'!C555)</f>
        <v>6.6081656406015501</v>
      </c>
      <c r="C555">
        <f>IF($B$1,'Data - Valletta'!B530,'Data - Barnichon'!B530)</f>
        <v>3.2893620001717547</v>
      </c>
    </row>
    <row r="556" spans="1:3" x14ac:dyDescent="0.25">
      <c r="A556" s="15">
        <f>'DLX - historical u'!B556</f>
        <v>34366</v>
      </c>
      <c r="B556">
        <f>100*('DLX - historical u'!D556/'DLX - historical u'!C556)</f>
        <v>6.5685051542446944</v>
      </c>
      <c r="C556">
        <f>IF($B$1,'Data - Valletta'!B531,'Data - Barnichon'!B531)</f>
        <v>3.4119665025974366</v>
      </c>
    </row>
    <row r="557" spans="1:3" x14ac:dyDescent="0.25">
      <c r="A557" s="15">
        <f>'DLX - historical u'!B557</f>
        <v>34394</v>
      </c>
      <c r="B557">
        <f>100*('DLX - historical u'!D557/'DLX - historical u'!C557)</f>
        <v>6.4953987730061353</v>
      </c>
      <c r="C557">
        <f>IF($B$1,'Data - Valletta'!B532,'Data - Barnichon'!B532)</f>
        <v>3.4396357564430713</v>
      </c>
    </row>
    <row r="558" spans="1:3" x14ac:dyDescent="0.25">
      <c r="A558" s="15">
        <f>'DLX - historical u'!B558</f>
        <v>34425</v>
      </c>
      <c r="B558">
        <f>100*('DLX - historical u'!D558/'DLX - historical u'!C558)</f>
        <v>6.3779943500662224</v>
      </c>
      <c r="C558">
        <f>IF($B$1,'Data - Valletta'!B533,'Data - Barnichon'!B533)</f>
        <v>3.4279595235931688</v>
      </c>
    </row>
    <row r="559" spans="1:3" x14ac:dyDescent="0.25">
      <c r="A559" s="15">
        <f>'DLX - historical u'!B559</f>
        <v>34455</v>
      </c>
      <c r="B559">
        <f>100*('DLX - historical u'!D559/'DLX - historical u'!C559)</f>
        <v>6.0521949242615403</v>
      </c>
      <c r="C559">
        <f>IF($B$1,'Data - Valletta'!B534,'Data - Barnichon'!B534)</f>
        <v>3.5456004333465856</v>
      </c>
    </row>
    <row r="560" spans="1:3" x14ac:dyDescent="0.25">
      <c r="A560" s="15">
        <f>'DLX - historical u'!B560</f>
        <v>34486</v>
      </c>
      <c r="B560">
        <f>100*('DLX - historical u'!D560/'DLX - historical u'!C560)</f>
        <v>6.0714914867379992</v>
      </c>
      <c r="C560">
        <f>IF($B$1,'Data - Valletta'!B535,'Data - Barnichon'!B535)</f>
        <v>3.4490391691687838</v>
      </c>
    </row>
    <row r="561" spans="1:3" x14ac:dyDescent="0.25">
      <c r="A561" s="15">
        <f>'DLX - historical u'!B561</f>
        <v>34516</v>
      </c>
      <c r="B561">
        <f>100*('DLX - historical u'!D561/'DLX - historical u'!C561)</f>
        <v>6.0818051005725131</v>
      </c>
      <c r="C561">
        <f>IF($B$1,'Data - Valletta'!B536,'Data - Barnichon'!B536)</f>
        <v>3.6065876035863891</v>
      </c>
    </row>
    <row r="562" spans="1:3" x14ac:dyDescent="0.25">
      <c r="A562" s="15">
        <f>'DLX - historical u'!B562</f>
        <v>34547</v>
      </c>
      <c r="B562">
        <f>100*('DLX - historical u'!D562/'DLX - historical u'!C562)</f>
        <v>6.0430394210626552</v>
      </c>
      <c r="C562">
        <f>IF($B$1,'Data - Valletta'!B537,'Data - Barnichon'!B537)</f>
        <v>3.4685479241496355</v>
      </c>
    </row>
    <row r="563" spans="1:3" x14ac:dyDescent="0.25">
      <c r="A563" s="15">
        <f>'DLX - historical u'!B563</f>
        <v>34578</v>
      </c>
      <c r="B563">
        <f>100*('DLX - historical u'!D563/'DLX - historical u'!C563)</f>
        <v>5.884904239048554</v>
      </c>
      <c r="C563">
        <f>IF($B$1,'Data - Valletta'!B538,'Data - Barnichon'!B538)</f>
        <v>3.4990120666272135</v>
      </c>
    </row>
    <row r="564" spans="1:3" x14ac:dyDescent="0.25">
      <c r="A564" s="15">
        <f>'DLX - historical u'!B564</f>
        <v>34608</v>
      </c>
      <c r="B564">
        <f>100*('DLX - historical u'!D564/'DLX - historical u'!C564)</f>
        <v>5.7930531940733543</v>
      </c>
      <c r="C564">
        <f>IF($B$1,'Data - Valletta'!B539,'Data - Barnichon'!B539)</f>
        <v>3.7020684724588913</v>
      </c>
    </row>
    <row r="565" spans="1:3" x14ac:dyDescent="0.25">
      <c r="A565" s="15">
        <f>'DLX - historical u'!B565</f>
        <v>34639</v>
      </c>
      <c r="B565">
        <f>100*('DLX - historical u'!D565/'DLX - historical u'!C565)</f>
        <v>5.591738632658787</v>
      </c>
      <c r="C565">
        <f>IF($B$1,'Data - Valletta'!B540,'Data - Barnichon'!B540)</f>
        <v>3.6448153127746532</v>
      </c>
    </row>
    <row r="566" spans="1:3" x14ac:dyDescent="0.25">
      <c r="A566" s="15">
        <f>'DLX - historical u'!B566</f>
        <v>34669</v>
      </c>
      <c r="B566">
        <f>100*('DLX - historical u'!D566/'DLX - historical u'!C566)</f>
        <v>5.4793067123401862</v>
      </c>
      <c r="C566">
        <f>IF($B$1,'Data - Valletta'!B541,'Data - Barnichon'!B541)</f>
        <v>3.7606305326617311</v>
      </c>
    </row>
    <row r="567" spans="1:3" x14ac:dyDescent="0.25">
      <c r="A567" s="15">
        <f>'DLX - historical u'!B567</f>
        <v>34700</v>
      </c>
      <c r="B567">
        <f>100*('DLX - historical u'!D567/'DLX - historical u'!C567)</f>
        <v>5.5855132613338583</v>
      </c>
      <c r="C567">
        <f>IF($B$1,'Data - Valletta'!B542,'Data - Barnichon'!B542)</f>
        <v>3.6235810436733065</v>
      </c>
    </row>
    <row r="568" spans="1:3" x14ac:dyDescent="0.25">
      <c r="A568" s="15">
        <f>'DLX - historical u'!B568</f>
        <v>34731</v>
      </c>
      <c r="B568">
        <f>100*('DLX - historical u'!D568/'DLX - historical u'!C568)</f>
        <v>5.4399576126859177</v>
      </c>
      <c r="C568">
        <f>IF($B$1,'Data - Valletta'!B543,'Data - Barnichon'!B543)</f>
        <v>3.6237124310535735</v>
      </c>
    </row>
    <row r="569" spans="1:3" x14ac:dyDescent="0.25">
      <c r="A569" s="15">
        <f>'DLX - historical u'!B569</f>
        <v>34759</v>
      </c>
      <c r="B569">
        <f>100*('DLX - historical u'!D569/'DLX - historical u'!C569)</f>
        <v>5.4145093408423408</v>
      </c>
      <c r="C569">
        <f>IF($B$1,'Data - Valletta'!B544,'Data - Barnichon'!B544)</f>
        <v>3.5405643683381003</v>
      </c>
    </row>
    <row r="570" spans="1:3" x14ac:dyDescent="0.25">
      <c r="A570" s="15">
        <f>'DLX - historical u'!B570</f>
        <v>34790</v>
      </c>
      <c r="B570">
        <f>100*('DLX - historical u'!D570/'DLX - historical u'!C570)</f>
        <v>5.7658948638660537</v>
      </c>
      <c r="C570">
        <f>IF($B$1,'Data - Valletta'!B545,'Data - Barnichon'!B545)</f>
        <v>3.5842413641658792</v>
      </c>
    </row>
    <row r="571" spans="1:3" x14ac:dyDescent="0.25">
      <c r="A571" s="15">
        <f>'DLX - historical u'!B571</f>
        <v>34820</v>
      </c>
      <c r="B571">
        <f>100*('DLX - historical u'!D571/'DLX - historical u'!C571)</f>
        <v>5.6351487664105697</v>
      </c>
      <c r="C571">
        <f>IF($B$1,'Data - Valletta'!B546,'Data - Barnichon'!B546)</f>
        <v>3.3414878976188152</v>
      </c>
    </row>
    <row r="572" spans="1:3" x14ac:dyDescent="0.25">
      <c r="A572" s="15">
        <f>'DLX - historical u'!B572</f>
        <v>34851</v>
      </c>
      <c r="B572">
        <f>100*('DLX - historical u'!D572/'DLX - historical u'!C572)</f>
        <v>5.6286898726022931</v>
      </c>
      <c r="C572">
        <f>IF($B$1,'Data - Valletta'!B547,'Data - Barnichon'!B547)</f>
        <v>3.3837164743305594</v>
      </c>
    </row>
    <row r="573" spans="1:3" x14ac:dyDescent="0.25">
      <c r="A573" s="15">
        <f>'DLX - historical u'!B573</f>
        <v>34881</v>
      </c>
      <c r="B573">
        <f>100*('DLX - historical u'!D573/'DLX - historical u'!C573)</f>
        <v>5.687493860649977</v>
      </c>
      <c r="C573">
        <f>IF($B$1,'Data - Valletta'!B548,'Data - Barnichon'!B548)</f>
        <v>3.5556856549400675</v>
      </c>
    </row>
    <row r="574" spans="1:3" x14ac:dyDescent="0.25">
      <c r="A574" s="15">
        <f>'DLX - historical u'!B574</f>
        <v>34912</v>
      </c>
      <c r="B574">
        <f>100*('DLX - historical u'!D574/'DLX - historical u'!C574)</f>
        <v>5.6553016563897955</v>
      </c>
      <c r="C574">
        <f>IF($B$1,'Data - Valletta'!B549,'Data - Barnichon'!B549)</f>
        <v>3.5119181433035807</v>
      </c>
    </row>
    <row r="575" spans="1:3" x14ac:dyDescent="0.25">
      <c r="A575" s="15">
        <f>'DLX - historical u'!B575</f>
        <v>34943</v>
      </c>
      <c r="B575">
        <f>100*('DLX - historical u'!D575/'DLX - historical u'!C575)</f>
        <v>5.6390495509422296</v>
      </c>
      <c r="C575">
        <f>IF($B$1,'Data - Valletta'!B550,'Data - Barnichon'!B550)</f>
        <v>3.5113881077731466</v>
      </c>
    </row>
    <row r="576" spans="1:3" x14ac:dyDescent="0.25">
      <c r="A576" s="15">
        <f>'DLX - historical u'!B576</f>
        <v>34973</v>
      </c>
      <c r="B576">
        <f>100*('DLX - historical u'!D576/'DLX - historical u'!C576)</f>
        <v>5.5215648452334305</v>
      </c>
      <c r="C576">
        <f>IF($B$1,'Data - Valletta'!B551,'Data - Barnichon'!B551)</f>
        <v>3.5575327729812085</v>
      </c>
    </row>
    <row r="577" spans="1:3" x14ac:dyDescent="0.25">
      <c r="A577" s="15">
        <f>'DLX - historical u'!B577</f>
        <v>35004</v>
      </c>
      <c r="B577">
        <f>100*('DLX - historical u'!D577/'DLX - historical u'!C577)</f>
        <v>5.5997104378119955</v>
      </c>
      <c r="C577">
        <f>IF($B$1,'Data - Valletta'!B552,'Data - Barnichon'!B552)</f>
        <v>3.4350441138347856</v>
      </c>
    </row>
    <row r="578" spans="1:3" x14ac:dyDescent="0.25">
      <c r="A578" s="15">
        <f>'DLX - historical u'!B578</f>
        <v>35034</v>
      </c>
      <c r="B578">
        <f>100*('DLX - historical u'!D578/'DLX - historical u'!C578)</f>
        <v>5.601799095924112</v>
      </c>
      <c r="C578">
        <f>IF($B$1,'Data - Valletta'!B553,'Data - Barnichon'!B553)</f>
        <v>3.7325574812190565</v>
      </c>
    </row>
    <row r="579" spans="1:3" x14ac:dyDescent="0.25">
      <c r="A579" s="15">
        <f>'DLX - historical u'!B579</f>
        <v>35065</v>
      </c>
      <c r="B579">
        <f>100*('DLX - historical u'!D579/'DLX - historical u'!C579)</f>
        <v>5.6486396814863973</v>
      </c>
      <c r="C579">
        <f>IF($B$1,'Data - Valletta'!B554,'Data - Barnichon'!B554)</f>
        <v>3.5317237056859443</v>
      </c>
    </row>
    <row r="580" spans="1:3" x14ac:dyDescent="0.25">
      <c r="A580" s="15">
        <f>'DLX - historical u'!B580</f>
        <v>35096</v>
      </c>
      <c r="B580">
        <f>100*('DLX - historical u'!D580/'DLX - historical u'!C580)</f>
        <v>5.5004813767374694</v>
      </c>
      <c r="C580">
        <f>IF($B$1,'Data - Valletta'!B555,'Data - Barnichon'!B555)</f>
        <v>3.4424219400979199</v>
      </c>
    </row>
    <row r="581" spans="1:3" x14ac:dyDescent="0.25">
      <c r="A581" s="15">
        <f>'DLX - historical u'!B581</f>
        <v>35125</v>
      </c>
      <c r="B581">
        <f>100*('DLX - historical u'!D581/'DLX - historical u'!C581)</f>
        <v>5.4948190418981833</v>
      </c>
      <c r="C581">
        <f>IF($B$1,'Data - Valletta'!B556,'Data - Barnichon'!B556)</f>
        <v>3.5277294016204093</v>
      </c>
    </row>
    <row r="582" spans="1:3" x14ac:dyDescent="0.25">
      <c r="A582" s="15">
        <f>'DLX - historical u'!B582</f>
        <v>35156</v>
      </c>
      <c r="B582">
        <f>100*('DLX - historical u'!D582/'DLX - historical u'!C582)</f>
        <v>5.558095780644484</v>
      </c>
      <c r="C582">
        <f>IF($B$1,'Data - Valletta'!B557,'Data - Barnichon'!B557)</f>
        <v>3.4465155264831235</v>
      </c>
    </row>
    <row r="583" spans="1:3" x14ac:dyDescent="0.25">
      <c r="A583" s="15">
        <f>'DLX - historical u'!B583</f>
        <v>35186</v>
      </c>
      <c r="B583">
        <f>100*('DLX - historical u'!D583/'DLX - historical u'!C583)</f>
        <v>5.5533527347812095</v>
      </c>
      <c r="C583">
        <f>IF($B$1,'Data - Valletta'!B558,'Data - Barnichon'!B558)</f>
        <v>3.3188840516400449</v>
      </c>
    </row>
    <row r="584" spans="1:3" x14ac:dyDescent="0.25">
      <c r="A584" s="15">
        <f>'DLX - historical u'!B584</f>
        <v>35217</v>
      </c>
      <c r="B584">
        <f>100*('DLX - historical u'!D584/'DLX - historical u'!C584)</f>
        <v>5.3067757690898079</v>
      </c>
      <c r="C584">
        <f>IF($B$1,'Data - Valletta'!B559,'Data - Barnichon'!B559)</f>
        <v>3.6125469838929738</v>
      </c>
    </row>
    <row r="585" spans="1:3" x14ac:dyDescent="0.25">
      <c r="A585" s="15">
        <f>'DLX - historical u'!B585</f>
        <v>35247</v>
      </c>
      <c r="B585">
        <f>100*('DLX - historical u'!D585/'DLX - historical u'!C585)</f>
        <v>5.4637931548062317</v>
      </c>
      <c r="C585">
        <f>IF($B$1,'Data - Valletta'!B560,'Data - Barnichon'!B560)</f>
        <v>3.4045244949832383</v>
      </c>
    </row>
    <row r="586" spans="1:3" x14ac:dyDescent="0.25">
      <c r="A586" s="15">
        <f>'DLX - historical u'!B586</f>
        <v>35278</v>
      </c>
      <c r="B586">
        <f>100*('DLX - historical u'!D586/'DLX - historical u'!C586)</f>
        <v>5.133752070061318</v>
      </c>
      <c r="C586">
        <f>IF($B$1,'Data - Valletta'!B561,'Data - Barnichon'!B561)</f>
        <v>3.4058072295286164</v>
      </c>
    </row>
    <row r="587" spans="1:3" x14ac:dyDescent="0.25">
      <c r="A587" s="15">
        <f>'DLX - historical u'!B587</f>
        <v>35309</v>
      </c>
      <c r="B587">
        <f>100*('DLX - historical u'!D587/'DLX - historical u'!C587)</f>
        <v>5.1882689662862882</v>
      </c>
      <c r="C587">
        <f>IF($B$1,'Data - Valletta'!B562,'Data - Barnichon'!B562)</f>
        <v>3.578418650073377</v>
      </c>
    </row>
    <row r="588" spans="1:3" x14ac:dyDescent="0.25">
      <c r="A588" s="15">
        <f>'DLX - historical u'!B588</f>
        <v>35339</v>
      </c>
      <c r="B588">
        <f>100*('DLX - historical u'!D588/'DLX - historical u'!C588)</f>
        <v>5.2111976638180861</v>
      </c>
      <c r="C588">
        <f>IF($B$1,'Data - Valletta'!B563,'Data - Barnichon'!B563)</f>
        <v>3.4110447112454572</v>
      </c>
    </row>
    <row r="589" spans="1:3" x14ac:dyDescent="0.25">
      <c r="A589" s="15">
        <f>'DLX - historical u'!B589</f>
        <v>35370</v>
      </c>
      <c r="B589">
        <f>100*('DLX - historical u'!D589/'DLX - historical u'!C589)</f>
        <v>5.3597220884843004</v>
      </c>
      <c r="C589">
        <f>IF($B$1,'Data - Valletta'!B564,'Data - Barnichon'!B564)</f>
        <v>3.6639397014923354</v>
      </c>
    </row>
    <row r="590" spans="1:3" x14ac:dyDescent="0.25">
      <c r="A590" s="15">
        <f>'DLX - historical u'!B590</f>
        <v>35400</v>
      </c>
      <c r="B590">
        <f>100*('DLX - historical u'!D590/'DLX - historical u'!C590)</f>
        <v>5.3680992946644661</v>
      </c>
      <c r="C590">
        <f>IF($B$1,'Data - Valletta'!B565,'Data - Barnichon'!B565)</f>
        <v>3.6266573423904886</v>
      </c>
    </row>
    <row r="591" spans="1:3" x14ac:dyDescent="0.25">
      <c r="A591" s="15">
        <f>'DLX - historical u'!B591</f>
        <v>35431</v>
      </c>
      <c r="B591">
        <f>100*('DLX - historical u'!D591/'DLX - historical u'!C591)</f>
        <v>5.2843727852586824</v>
      </c>
      <c r="C591">
        <f>IF($B$1,'Data - Valletta'!B566,'Data - Barnichon'!B566)</f>
        <v>3.5877709425413054</v>
      </c>
    </row>
    <row r="592" spans="1:3" x14ac:dyDescent="0.25">
      <c r="A592" s="15">
        <f>'DLX - historical u'!B592</f>
        <v>35462</v>
      </c>
      <c r="B592">
        <f>100*('DLX - historical u'!D592/'DLX - historical u'!C592)</f>
        <v>5.2451994091580501</v>
      </c>
      <c r="C592">
        <f>IF($B$1,'Data - Valletta'!B567,'Data - Barnichon'!B567)</f>
        <v>3.7147669710952114</v>
      </c>
    </row>
    <row r="593" spans="1:3" x14ac:dyDescent="0.25">
      <c r="A593" s="15">
        <f>'DLX - historical u'!B593</f>
        <v>35490</v>
      </c>
      <c r="B593">
        <f>100*('DLX - historical u'!D593/'DLX - historical u'!C593)</f>
        <v>5.1511873486838713</v>
      </c>
      <c r="C593">
        <f>IF($B$1,'Data - Valletta'!B568,'Data - Barnichon'!B568)</f>
        <v>3.6728935015112305</v>
      </c>
    </row>
    <row r="594" spans="1:3" x14ac:dyDescent="0.25">
      <c r="A594" s="15">
        <f>'DLX - historical u'!B594</f>
        <v>35521</v>
      </c>
      <c r="B594">
        <f>100*('DLX - historical u'!D594/'DLX - historical u'!C594)</f>
        <v>5.0530819903540758</v>
      </c>
      <c r="C594">
        <f>IF($B$1,'Data - Valletta'!B569,'Data - Barnichon'!B569)</f>
        <v>3.6314160589221984</v>
      </c>
    </row>
    <row r="595" spans="1:3" x14ac:dyDescent="0.25">
      <c r="A595" s="15">
        <f>'DLX - historical u'!B595</f>
        <v>35551</v>
      </c>
      <c r="B595">
        <f>100*('DLX - historical u'!D595/'DLX - historical u'!C595)</f>
        <v>4.8891043866028987</v>
      </c>
      <c r="C595">
        <f>IF($B$1,'Data - Valletta'!B570,'Data - Barnichon'!B570)</f>
        <v>3.4224294050339381</v>
      </c>
    </row>
    <row r="596" spans="1:3" x14ac:dyDescent="0.25">
      <c r="A596" s="15">
        <f>'DLX - historical u'!B596</f>
        <v>35582</v>
      </c>
      <c r="B596">
        <f>100*('DLX - historical u'!D596/'DLX - historical u'!C596)</f>
        <v>4.991520508622652</v>
      </c>
      <c r="C596">
        <f>IF($B$1,'Data - Valletta'!B571,'Data - Barnichon'!B571)</f>
        <v>3.7230265977883468</v>
      </c>
    </row>
    <row r="597" spans="1:3" x14ac:dyDescent="0.25">
      <c r="A597" s="15">
        <f>'DLX - historical u'!B597</f>
        <v>35612</v>
      </c>
      <c r="B597">
        <f>100*('DLX - historical u'!D597/'DLX - historical u'!C597)</f>
        <v>4.8762795196260171</v>
      </c>
      <c r="C597">
        <f>IF($B$1,'Data - Valletta'!B572,'Data - Barnichon'!B572)</f>
        <v>3.598757322269722</v>
      </c>
    </row>
    <row r="598" spans="1:3" x14ac:dyDescent="0.25">
      <c r="A598" s="15">
        <f>'DLX - historical u'!B598</f>
        <v>35643</v>
      </c>
      <c r="B598">
        <f>100*('DLX - historical u'!D598/'DLX - historical u'!C598)</f>
        <v>4.8368443396916945</v>
      </c>
      <c r="C598">
        <f>IF($B$1,'Data - Valletta'!B573,'Data - Barnichon'!B573)</f>
        <v>3.6512383165646085</v>
      </c>
    </row>
    <row r="599" spans="1:3" x14ac:dyDescent="0.25">
      <c r="A599" s="15">
        <f>'DLX - historical u'!B599</f>
        <v>35674</v>
      </c>
      <c r="B599">
        <f>100*('DLX - historical u'!D599/'DLX - historical u'!C599)</f>
        <v>4.8699469544539964</v>
      </c>
      <c r="C599">
        <f>IF($B$1,'Data - Valletta'!B574,'Data - Barnichon'!B574)</f>
        <v>3.8172958642229835</v>
      </c>
    </row>
    <row r="600" spans="1:3" x14ac:dyDescent="0.25">
      <c r="A600" s="15">
        <f>'DLX - historical u'!B600</f>
        <v>35704</v>
      </c>
      <c r="B600">
        <f>100*('DLX - historical u'!D600/'DLX - historical u'!C600)</f>
        <v>4.7236026435780527</v>
      </c>
      <c r="C600">
        <f>IF($B$1,'Data - Valletta'!B575,'Data - Barnichon'!B575)</f>
        <v>3.7349822891334359</v>
      </c>
    </row>
    <row r="601" spans="1:3" x14ac:dyDescent="0.25">
      <c r="A601" s="15">
        <f>'DLX - historical u'!B601</f>
        <v>35735</v>
      </c>
      <c r="B601">
        <f>100*('DLX - historical u'!D601/'DLX - historical u'!C601)</f>
        <v>4.6056906710669461</v>
      </c>
      <c r="C601">
        <f>IF($B$1,'Data - Valletta'!B576,'Data - Barnichon'!B576)</f>
        <v>3.9500736478439844</v>
      </c>
    </row>
    <row r="602" spans="1:3" x14ac:dyDescent="0.25">
      <c r="A602" s="15">
        <f>'DLX - historical u'!B602</f>
        <v>35765</v>
      </c>
      <c r="B602">
        <f>100*('DLX - historical u'!D602/'DLX - historical u'!C602)</f>
        <v>4.7216652692209546</v>
      </c>
      <c r="C602">
        <f>IF($B$1,'Data - Valletta'!B577,'Data - Barnichon'!B577)</f>
        <v>3.6976326599491904</v>
      </c>
    </row>
    <row r="603" spans="1:3" x14ac:dyDescent="0.25">
      <c r="A603" s="15">
        <f>'DLX - historical u'!B603</f>
        <v>35796</v>
      </c>
      <c r="B603">
        <f>100*('DLX - historical u'!D603/'DLX - historical u'!C603)</f>
        <v>4.6449542288194321</v>
      </c>
      <c r="C603">
        <f>IF($B$1,'Data - Valletta'!B578,'Data - Barnichon'!B578)</f>
        <v>3.8288629630052085</v>
      </c>
    </row>
    <row r="604" spans="1:3" x14ac:dyDescent="0.25">
      <c r="A604" s="15">
        <f>'DLX - historical u'!B604</f>
        <v>35827</v>
      </c>
      <c r="B604">
        <f>100*('DLX - historical u'!D604/'DLX - historical u'!C604)</f>
        <v>4.5991598109574658</v>
      </c>
      <c r="C604">
        <f>IF($B$1,'Data - Valletta'!B579,'Data - Barnichon'!B579)</f>
        <v>3.9214485151362526</v>
      </c>
    </row>
    <row r="605" spans="1:3" x14ac:dyDescent="0.25">
      <c r="A605" s="15">
        <f>'DLX - historical u'!B605</f>
        <v>35855</v>
      </c>
      <c r="B605">
        <f>100*('DLX - historical u'!D605/'DLX - historical u'!C605)</f>
        <v>4.6795301524381356</v>
      </c>
      <c r="C605">
        <f>IF($B$1,'Data - Valletta'!B580,'Data - Barnichon'!B580)</f>
        <v>3.8877542585751041</v>
      </c>
    </row>
    <row r="606" spans="1:3" x14ac:dyDescent="0.25">
      <c r="A606" s="15">
        <f>'DLX - historical u'!B606</f>
        <v>35886</v>
      </c>
      <c r="B606">
        <f>100*('DLX - historical u'!D606/'DLX - historical u'!C606)</f>
        <v>4.3317535545023693</v>
      </c>
      <c r="C606">
        <f>IF($B$1,'Data - Valletta'!B581,'Data - Barnichon'!B581)</f>
        <v>3.8926574651520545</v>
      </c>
    </row>
    <row r="607" spans="1:3" x14ac:dyDescent="0.25">
      <c r="A607" s="15">
        <f>'DLX - historical u'!B607</f>
        <v>35916</v>
      </c>
      <c r="B607">
        <f>100*('DLX - historical u'!D607/'DLX - historical u'!C607)</f>
        <v>4.4019159654077979</v>
      </c>
      <c r="C607">
        <f>IF($B$1,'Data - Valletta'!B582,'Data - Barnichon'!B582)</f>
        <v>3.894508494577444</v>
      </c>
    </row>
    <row r="608" spans="1:3" x14ac:dyDescent="0.25">
      <c r="A608" s="15">
        <f>'DLX - historical u'!B608</f>
        <v>35947</v>
      </c>
      <c r="B608">
        <f>100*('DLX - historical u'!D608/'DLX - historical u'!C608)</f>
        <v>4.5192972245462144</v>
      </c>
      <c r="C608">
        <f>IF($B$1,'Data - Valletta'!B583,'Data - Barnichon'!B583)</f>
        <v>3.815781995564822</v>
      </c>
    </row>
    <row r="609" spans="1:3" x14ac:dyDescent="0.25">
      <c r="A609" s="15">
        <f>'DLX - historical u'!B609</f>
        <v>35977</v>
      </c>
      <c r="B609">
        <f>100*('DLX - historical u'!D609/'DLX - historical u'!C609)</f>
        <v>4.5490885833066841</v>
      </c>
      <c r="C609">
        <f>IF($B$1,'Data - Valletta'!B584,'Data - Barnichon'!B584)</f>
        <v>3.8279235894148922</v>
      </c>
    </row>
    <row r="610" spans="1:3" x14ac:dyDescent="0.25">
      <c r="A610" s="15">
        <f>'DLX - historical u'!B610</f>
        <v>36008</v>
      </c>
      <c r="B610">
        <f>100*('DLX - historical u'!D610/'DLX - historical u'!C610)</f>
        <v>4.4915315839209127</v>
      </c>
      <c r="C610">
        <f>IF($B$1,'Data - Valletta'!B585,'Data - Barnichon'!B585)</f>
        <v>3.8741481931948889</v>
      </c>
    </row>
    <row r="611" spans="1:3" x14ac:dyDescent="0.25">
      <c r="A611" s="15">
        <f>'DLX - historical u'!B611</f>
        <v>36039</v>
      </c>
      <c r="B611">
        <f>100*('DLX - historical u'!D611/'DLX - historical u'!C611)</f>
        <v>4.5557757112072084</v>
      </c>
      <c r="C611">
        <f>IF($B$1,'Data - Valletta'!B586,'Data - Barnichon'!B586)</f>
        <v>3.7098262103383428</v>
      </c>
    </row>
    <row r="612" spans="1:3" x14ac:dyDescent="0.25">
      <c r="A612" s="15">
        <f>'DLX - historical u'!B612</f>
        <v>36069</v>
      </c>
      <c r="B612">
        <f>100*('DLX - historical u'!D612/'DLX - historical u'!C612)</f>
        <v>4.5415428228436712</v>
      </c>
      <c r="C612">
        <f>IF($B$1,'Data - Valletta'!B587,'Data - Barnichon'!B587)</f>
        <v>3.6752043944506578</v>
      </c>
    </row>
    <row r="613" spans="1:3" x14ac:dyDescent="0.25">
      <c r="A613" s="15">
        <f>'DLX - historical u'!B613</f>
        <v>36100</v>
      </c>
      <c r="B613">
        <f>100*('DLX - historical u'!D613/'DLX - historical u'!C613)</f>
        <v>4.4081196117964172</v>
      </c>
      <c r="C613">
        <f>IF($B$1,'Data - Valletta'!B588,'Data - Barnichon'!B588)</f>
        <v>3.8550076901907904</v>
      </c>
    </row>
    <row r="614" spans="1:3" x14ac:dyDescent="0.25">
      <c r="A614" s="15">
        <f>'DLX - historical u'!B614</f>
        <v>36130</v>
      </c>
      <c r="B614">
        <f>100*('DLX - historical u'!D614/'DLX - historical u'!C614)</f>
        <v>4.351025001081986</v>
      </c>
      <c r="C614">
        <f>IF($B$1,'Data - Valletta'!B589,'Data - Barnichon'!B589)</f>
        <v>3.7729959825137747</v>
      </c>
    </row>
    <row r="615" spans="1:3" x14ac:dyDescent="0.25">
      <c r="A615" s="15">
        <f>'DLX - historical u'!B615</f>
        <v>36161</v>
      </c>
      <c r="B615">
        <f>100*('DLX - historical u'!D615/'DLX - historical u'!C615)</f>
        <v>4.2991877873139428</v>
      </c>
      <c r="C615">
        <f>IF($B$1,'Data - Valletta'!B590,'Data - Barnichon'!B590)</f>
        <v>4.0020874171161065</v>
      </c>
    </row>
    <row r="616" spans="1:3" x14ac:dyDescent="0.25">
      <c r="A616" s="15">
        <f>'DLX - historical u'!B616</f>
        <v>36192</v>
      </c>
      <c r="B616">
        <f>100*('DLX - historical u'!D616/'DLX - historical u'!C616)</f>
        <v>4.3974468758770069</v>
      </c>
      <c r="C616">
        <f>IF($B$1,'Data - Valletta'!B591,'Data - Barnichon'!B591)</f>
        <v>4.0494358100344314</v>
      </c>
    </row>
    <row r="617" spans="1:3" x14ac:dyDescent="0.25">
      <c r="A617" s="15">
        <f>'DLX - historical u'!B617</f>
        <v>36220</v>
      </c>
      <c r="B617">
        <f>100*('DLX - historical u'!D617/'DLX - historical u'!C617)</f>
        <v>4.1685287969437042</v>
      </c>
      <c r="C617">
        <f>IF($B$1,'Data - Valletta'!B592,'Data - Barnichon'!B592)</f>
        <v>3.888859709689271</v>
      </c>
    </row>
    <row r="618" spans="1:3" x14ac:dyDescent="0.25">
      <c r="A618" s="15">
        <f>'DLX - historical u'!B618</f>
        <v>36251</v>
      </c>
      <c r="B618">
        <f>100*('DLX - historical u'!D618/'DLX - historical u'!C618)</f>
        <v>4.3206989111896315</v>
      </c>
      <c r="C618">
        <f>IF($B$1,'Data - Valletta'!B593,'Data - Barnichon'!B593)</f>
        <v>3.8508522505238223</v>
      </c>
    </row>
    <row r="619" spans="1:3" x14ac:dyDescent="0.25">
      <c r="A619" s="15">
        <f>'DLX - historical u'!B619</f>
        <v>36281</v>
      </c>
      <c r="B619">
        <f>100*('DLX - historical u'!D619/'DLX - historical u'!C619)</f>
        <v>4.1665768077810608</v>
      </c>
      <c r="C619">
        <f>IF($B$1,'Data - Valletta'!B594,'Data - Barnichon'!B594)</f>
        <v>3.9037326158907106</v>
      </c>
    </row>
    <row r="620" spans="1:3" x14ac:dyDescent="0.25">
      <c r="A620" s="15">
        <f>'DLX - historical u'!B620</f>
        <v>36312</v>
      </c>
      <c r="B620">
        <f>100*('DLX - historical u'!D620/'DLX - historical u'!C620)</f>
        <v>4.271185467490616</v>
      </c>
      <c r="C620">
        <f>IF($B$1,'Data - Valletta'!B595,'Data - Barnichon'!B595)</f>
        <v>3.7371877971580481</v>
      </c>
    </row>
    <row r="621" spans="1:3" x14ac:dyDescent="0.25">
      <c r="A621" s="15">
        <f>'DLX - historical u'!B621</f>
        <v>36342</v>
      </c>
      <c r="B621">
        <f>100*('DLX - historical u'!D621/'DLX - historical u'!C621)</f>
        <v>4.3208858353832138</v>
      </c>
      <c r="C621">
        <f>IF($B$1,'Data - Valletta'!B596,'Data - Barnichon'!B596)</f>
        <v>3.7903983299361856</v>
      </c>
    </row>
    <row r="622" spans="1:3" x14ac:dyDescent="0.25">
      <c r="A622" s="15">
        <f>'DLX - historical u'!B622</f>
        <v>36373</v>
      </c>
      <c r="B622">
        <f>100*('DLX - historical u'!D622/'DLX - historical u'!C622)</f>
        <v>4.1870472638600011</v>
      </c>
      <c r="C622">
        <f>IF($B$1,'Data - Valletta'!B597,'Data - Barnichon'!B597)</f>
        <v>3.8022883386377182</v>
      </c>
    </row>
    <row r="623" spans="1:3" x14ac:dyDescent="0.25">
      <c r="A623" s="15">
        <f>'DLX - historical u'!B623</f>
        <v>36404</v>
      </c>
      <c r="B623">
        <f>100*('DLX - historical u'!D623/'DLX - historical u'!C623)</f>
        <v>4.236438383635817</v>
      </c>
      <c r="C623">
        <f>IF($B$1,'Data - Valletta'!B598,'Data - Barnichon'!B598)</f>
        <v>3.6808277597447945</v>
      </c>
    </row>
    <row r="624" spans="1:3" x14ac:dyDescent="0.25">
      <c r="A624" s="15">
        <f>'DLX - historical u'!B624</f>
        <v>36434</v>
      </c>
      <c r="B624">
        <f>100*('DLX - historical u'!D624/'DLX - historical u'!C624)</f>
        <v>4.1339047441887082</v>
      </c>
      <c r="C624">
        <f>IF($B$1,'Data - Valletta'!B599,'Data - Barnichon'!B599)</f>
        <v>3.8193810941670261</v>
      </c>
    </row>
    <row r="625" spans="1:3" x14ac:dyDescent="0.25">
      <c r="A625" s="15">
        <f>'DLX - historical u'!B625</f>
        <v>36465</v>
      </c>
      <c r="B625">
        <f>100*('DLX - historical u'!D625/'DLX - historical u'!C625)</f>
        <v>4.0821281913943936</v>
      </c>
      <c r="C625">
        <f>IF($B$1,'Data - Valletta'!B600,'Data - Barnichon'!B600)</f>
        <v>3.784154882818914</v>
      </c>
    </row>
    <row r="626" spans="1:3" x14ac:dyDescent="0.25">
      <c r="A626" s="15">
        <f>'DLX - historical u'!B626</f>
        <v>36495</v>
      </c>
      <c r="B626">
        <f>100*('DLX - historical u'!D626/'DLX - historical u'!C626)</f>
        <v>4.0327585837904936</v>
      </c>
      <c r="C626">
        <f>IF($B$1,'Data - Valletta'!B601,'Data - Barnichon'!B601)</f>
        <v>3.8384379825800021</v>
      </c>
    </row>
    <row r="627" spans="1:3" x14ac:dyDescent="0.25">
      <c r="A627" s="15">
        <f>'DLX - historical u'!B627</f>
        <v>36526</v>
      </c>
      <c r="B627">
        <f>100*('DLX - historical u'!D627/'DLX - historical u'!C627)</f>
        <v>4.0121742920002523</v>
      </c>
      <c r="C627">
        <f>IF($B$1,'Data - Valletta'!B602,'Data - Barnichon'!B602)</f>
        <v>4.0286728978923545</v>
      </c>
    </row>
    <row r="628" spans="1:3" x14ac:dyDescent="0.25">
      <c r="A628" s="15">
        <f>'DLX - historical u'!B628</f>
        <v>36557</v>
      </c>
      <c r="B628">
        <f>100*('DLX - historical u'!D628/'DLX - historical u'!C628)</f>
        <v>4.1121469085191213</v>
      </c>
      <c r="C628">
        <f>IF($B$1,'Data - Valletta'!B603,'Data - Barnichon'!B603)</f>
        <v>4.0902261193284009</v>
      </c>
    </row>
    <row r="629" spans="1:3" x14ac:dyDescent="0.25">
      <c r="A629" s="15">
        <f>'DLX - historical u'!B629</f>
        <v>36586</v>
      </c>
      <c r="B629">
        <f>100*('DLX - historical u'!D629/'DLX - historical u'!C629)</f>
        <v>4.025022115506129</v>
      </c>
      <c r="C629">
        <f>IF($B$1,'Data - Valletta'!B604,'Data - Barnichon'!B604)</f>
        <v>4.0082036551470095</v>
      </c>
    </row>
    <row r="630" spans="1:3" x14ac:dyDescent="0.25">
      <c r="A630" s="15">
        <f>'DLX - historical u'!B630</f>
        <v>36617</v>
      </c>
      <c r="B630">
        <f>100*('DLX - historical u'!D630/'DLX - historical u'!C630)</f>
        <v>3.8395527877212765</v>
      </c>
      <c r="C630">
        <f>IF($B$1,'Data - Valletta'!B605,'Data - Barnichon'!B605)</f>
        <v>4.020793459539866</v>
      </c>
    </row>
    <row r="631" spans="1:3" x14ac:dyDescent="0.25">
      <c r="A631" s="15">
        <f>'DLX - historical u'!B631</f>
        <v>36647</v>
      </c>
      <c r="B631">
        <f>100*('DLX - historical u'!D631/'DLX - historical u'!C631)</f>
        <v>4.043880102255808</v>
      </c>
      <c r="C631">
        <f>IF($B$1,'Data - Valletta'!B606,'Data - Barnichon'!B606)</f>
        <v>3.7732356057095706</v>
      </c>
    </row>
    <row r="632" spans="1:3" x14ac:dyDescent="0.25">
      <c r="A632" s="15">
        <f>'DLX - historical u'!B632</f>
        <v>36678</v>
      </c>
      <c r="B632">
        <f>100*('DLX - historical u'!D632/'DLX - historical u'!C632)</f>
        <v>3.9630832240463985</v>
      </c>
      <c r="C632">
        <f>IF($B$1,'Data - Valletta'!B607,'Data - Barnichon'!B607)</f>
        <v>3.6945143018025308</v>
      </c>
    </row>
    <row r="633" spans="1:3" x14ac:dyDescent="0.25">
      <c r="A633" s="15">
        <f>'DLX - historical u'!B633</f>
        <v>36708</v>
      </c>
      <c r="B633">
        <f>100*('DLX - historical u'!D633/'DLX - historical u'!C633)</f>
        <v>4.0392752217489702</v>
      </c>
      <c r="C633">
        <f>IF($B$1,'Data - Valletta'!B608,'Data - Barnichon'!B608)</f>
        <v>3.7538521609705948</v>
      </c>
    </row>
    <row r="634" spans="1:3" x14ac:dyDescent="0.25">
      <c r="A634" s="15">
        <f>'DLX - historical u'!B634</f>
        <v>36739</v>
      </c>
      <c r="B634">
        <f>100*('DLX - historical u'!D634/'DLX - historical u'!C634)</f>
        <v>4.1069649297612862</v>
      </c>
      <c r="C634">
        <f>IF($B$1,'Data - Valletta'!B609,'Data - Barnichon'!B609)</f>
        <v>3.5429419031189573</v>
      </c>
    </row>
    <row r="635" spans="1:3" x14ac:dyDescent="0.25">
      <c r="A635" s="15">
        <f>'DLX - historical u'!B635</f>
        <v>36770</v>
      </c>
      <c r="B635">
        <f>100*('DLX - historical u'!D635/'DLX - historical u'!C635)</f>
        <v>3.9468698690691704</v>
      </c>
      <c r="C635">
        <f>IF($B$1,'Data - Valletta'!B610,'Data - Barnichon'!B610)</f>
        <v>3.6475215329891206</v>
      </c>
    </row>
    <row r="636" spans="1:3" x14ac:dyDescent="0.25">
      <c r="A636" s="15">
        <f>'DLX - historical u'!B636</f>
        <v>36800</v>
      </c>
      <c r="B636">
        <f>100*('DLX - historical u'!D636/'DLX - historical u'!C636)</f>
        <v>3.8801867874521458</v>
      </c>
      <c r="C636">
        <f>IF($B$1,'Data - Valletta'!B611,'Data - Barnichon'!B611)</f>
        <v>3.6219662904606413</v>
      </c>
    </row>
    <row r="637" spans="1:3" x14ac:dyDescent="0.25">
      <c r="A637" s="15">
        <f>'DLX - historical u'!B637</f>
        <v>36831</v>
      </c>
      <c r="B637">
        <f>100*('DLX - historical u'!D637/'DLX - historical u'!C637)</f>
        <v>3.9444048068717561</v>
      </c>
      <c r="C637">
        <f>IF($B$1,'Data - Valletta'!B612,'Data - Barnichon'!B612)</f>
        <v>3.4955549322218218</v>
      </c>
    </row>
    <row r="638" spans="1:3" x14ac:dyDescent="0.25">
      <c r="A638" s="15">
        <f>'DLX - historical u'!B638</f>
        <v>36861</v>
      </c>
      <c r="B638">
        <f>100*('DLX - historical u'!D638/'DLX - historical u'!C638)</f>
        <v>3.9330392047358429</v>
      </c>
      <c r="C638">
        <f>100*'DLX - JOLTS'!C19/'DLX - LABOR'!C16</f>
        <v>3.9182977181633594</v>
      </c>
    </row>
    <row r="639" spans="1:3" x14ac:dyDescent="0.25">
      <c r="A639" s="15">
        <f>'DLX - historical u'!B639</f>
        <v>36892</v>
      </c>
      <c r="B639">
        <f>100*('DLX - historical u'!D639/'DLX - historical u'!C639)</f>
        <v>4.1884561891515997</v>
      </c>
      <c r="C639">
        <f>100*'DLX - JOLTS'!C20/'DLX - LABOR'!C17</f>
        <v>3.9149668594205305</v>
      </c>
    </row>
    <row r="640" spans="1:3" x14ac:dyDescent="0.25">
      <c r="A640" s="15">
        <f>'DLX - historical u'!B640</f>
        <v>36923</v>
      </c>
      <c r="B640">
        <f>100*('DLX - historical u'!D640/'DLX - historical u'!C640)</f>
        <v>4.2372704434903028</v>
      </c>
      <c r="C640">
        <f>100*'DLX - JOLTS'!C21/'DLX - LABOR'!C18</f>
        <v>3.5479027231775686</v>
      </c>
    </row>
    <row r="641" spans="1:3" x14ac:dyDescent="0.25">
      <c r="A641" s="15">
        <f>'DLX - historical u'!B641</f>
        <v>36951</v>
      </c>
      <c r="B641">
        <f>100*('DLX - historical u'!D641/'DLX - historical u'!C641)</f>
        <v>4.2668352741724798</v>
      </c>
      <c r="C641">
        <f>100*'DLX - JOLTS'!C22/'DLX - LABOR'!C19</f>
        <v>3.6029916755345242</v>
      </c>
    </row>
    <row r="642" spans="1:3" x14ac:dyDescent="0.25">
      <c r="A642" s="15">
        <f>'DLX - historical u'!B642</f>
        <v>36982</v>
      </c>
      <c r="B642">
        <f>100*('DLX - historical u'!D642/'DLX - historical u'!C642)</f>
        <v>4.3679345819780035</v>
      </c>
      <c r="C642">
        <f>100*'DLX - JOLTS'!C23/'DLX - LABOR'!C20</f>
        <v>3.5191613913280237</v>
      </c>
    </row>
    <row r="643" spans="1:3" x14ac:dyDescent="0.25">
      <c r="A643" s="15">
        <f>'DLX - historical u'!B643</f>
        <v>37012</v>
      </c>
      <c r="B643">
        <f>100*('DLX - historical u'!D643/'DLX - historical u'!C643)</f>
        <v>4.344185657070291</v>
      </c>
      <c r="C643">
        <f>100*'DLX - JOLTS'!C24/'DLX - LABOR'!C21</f>
        <v>3.3682617741630416</v>
      </c>
    </row>
    <row r="644" spans="1:3" x14ac:dyDescent="0.25">
      <c r="A644" s="15">
        <f>'DLX - historical u'!B644</f>
        <v>37043</v>
      </c>
      <c r="B644">
        <f>100*('DLX - historical u'!D644/'DLX - historical u'!C644)</f>
        <v>4.5229741135765957</v>
      </c>
      <c r="C644">
        <f>100*'DLX - JOLTS'!C25/'DLX - LABOR'!C22</f>
        <v>3.2844366021189426</v>
      </c>
    </row>
    <row r="645" spans="1:3" x14ac:dyDescent="0.25">
      <c r="A645" s="15">
        <f>'DLX - historical u'!B645</f>
        <v>37073</v>
      </c>
      <c r="B645">
        <f>100*('DLX - historical u'!D645/'DLX - historical u'!C645)</f>
        <v>4.582538599690924</v>
      </c>
      <c r="C645">
        <f>100*'DLX - JOLTS'!C26/'DLX - LABOR'!C23</f>
        <v>3.2071981928715454</v>
      </c>
    </row>
    <row r="646" spans="1:3" x14ac:dyDescent="0.25">
      <c r="A646" s="15">
        <f>'DLX - historical u'!B646</f>
        <v>37104</v>
      </c>
      <c r="B646">
        <f>100*('DLX - historical u'!D646/'DLX - historical u'!C646)</f>
        <v>4.9147148320817395</v>
      </c>
      <c r="C646">
        <f>100*'DLX - JOLTS'!C27/'DLX - LABOR'!C24</f>
        <v>3.1411506674660576</v>
      </c>
    </row>
    <row r="647" spans="1:3" x14ac:dyDescent="0.25">
      <c r="A647" s="15">
        <f>'DLX - historical u'!B647</f>
        <v>37135</v>
      </c>
      <c r="B647">
        <f>100*('DLX - historical u'!D647/'DLX - historical u'!C647)</f>
        <v>4.9601011188354667</v>
      </c>
      <c r="C647">
        <f>100*'DLX - JOLTS'!C28/'DLX - LABOR'!C25</f>
        <v>3.045831939417901</v>
      </c>
    </row>
    <row r="648" spans="1:3" x14ac:dyDescent="0.25">
      <c r="A648" s="15">
        <f>'DLX - historical u'!B648</f>
        <v>37165</v>
      </c>
      <c r="B648">
        <f>100*('DLX - historical u'!D648/'DLX - historical u'!C648)</f>
        <v>5.339866468636786</v>
      </c>
      <c r="C648">
        <f>100*'DLX - JOLTS'!C29/'DLX - LABOR'!C26</f>
        <v>2.7310908356390966</v>
      </c>
    </row>
    <row r="649" spans="1:3" x14ac:dyDescent="0.25">
      <c r="A649" s="15">
        <f>'DLX - historical u'!B649</f>
        <v>37196</v>
      </c>
      <c r="B649">
        <f>100*('DLX - historical u'!D649/'DLX - historical u'!C649)</f>
        <v>5.5483915696062116</v>
      </c>
      <c r="C649">
        <f>100*'DLX - JOLTS'!C30/'DLX - LABOR'!C27</f>
        <v>2.7028678818622134</v>
      </c>
    </row>
    <row r="650" spans="1:3" x14ac:dyDescent="0.25">
      <c r="A650" s="15">
        <f>'DLX - historical u'!B650</f>
        <v>37226</v>
      </c>
      <c r="B650">
        <f>100*('DLX - historical u'!D650/'DLX - historical u'!C650)</f>
        <v>5.7226014344617306</v>
      </c>
      <c r="C650">
        <f>100*'DLX - JOLTS'!C31/'DLX - LABOR'!C28</f>
        <v>2.7226132190942471</v>
      </c>
    </row>
    <row r="651" spans="1:3" x14ac:dyDescent="0.25">
      <c r="A651" s="15">
        <f>'DLX - historical u'!B651</f>
        <v>37257</v>
      </c>
      <c r="B651">
        <f>100*('DLX - historical u'!D651/'DLX - historical u'!C651)</f>
        <v>5.6865647783268347</v>
      </c>
      <c r="C651">
        <f>100*'DLX - JOLTS'!C32/'DLX - LABOR'!C29</f>
        <v>2.7352574067125608</v>
      </c>
    </row>
    <row r="652" spans="1:3" x14ac:dyDescent="0.25">
      <c r="A652" s="15">
        <f>'DLX - historical u'!B652</f>
        <v>37288</v>
      </c>
      <c r="B652">
        <f>100*('DLX - historical u'!D652/'DLX - historical u'!C652)</f>
        <v>5.6791079341596786</v>
      </c>
      <c r="C652">
        <f>100*'DLX - JOLTS'!C33/'DLX - LABOR'!C30</f>
        <v>2.5834642952968685</v>
      </c>
    </row>
    <row r="653" spans="1:3" x14ac:dyDescent="0.25">
      <c r="A653" s="15">
        <f>'DLX - historical u'!B653</f>
        <v>37316</v>
      </c>
      <c r="B653">
        <f>100*('DLX - historical u'!D653/'DLX - historical u'!C653)</f>
        <v>5.7474685252732192</v>
      </c>
      <c r="C653">
        <f>100*'DLX - JOLTS'!C34/'DLX - LABOR'!C31</f>
        <v>2.7296217633663291</v>
      </c>
    </row>
    <row r="654" spans="1:3" x14ac:dyDescent="0.25">
      <c r="A654" s="15">
        <f>'DLX - historical u'!B654</f>
        <v>37347</v>
      </c>
      <c r="B654">
        <f>100*('DLX - historical u'!D654/'DLX - historical u'!C654)</f>
        <v>5.9416134047331148</v>
      </c>
      <c r="C654">
        <f>100*'DLX - JOLTS'!C35/'DLX - LABOR'!C32</f>
        <v>2.58790673408165</v>
      </c>
    </row>
    <row r="655" spans="1:3" x14ac:dyDescent="0.25">
      <c r="A655" s="15">
        <f>'DLX - historical u'!B655</f>
        <v>37377</v>
      </c>
      <c r="B655">
        <f>100*('DLX - historical u'!D655/'DLX - historical u'!C655)</f>
        <v>5.7948916088258429</v>
      </c>
      <c r="C655">
        <f>100*'DLX - JOLTS'!C36/'DLX - LABOR'!C33</f>
        <v>2.6717205819163956</v>
      </c>
    </row>
    <row r="656" spans="1:3" x14ac:dyDescent="0.25">
      <c r="A656" s="15">
        <f>'DLX - historical u'!B656</f>
        <v>37408</v>
      </c>
      <c r="B656">
        <f>100*('DLX - historical u'!D656/'DLX - historical u'!C656)</f>
        <v>5.7959504999723768</v>
      </c>
      <c r="C656">
        <f>100*'DLX - JOLTS'!C37/'DLX - LABOR'!C34</f>
        <v>2.4935762224352827</v>
      </c>
    </row>
    <row r="657" spans="1:3" x14ac:dyDescent="0.25">
      <c r="A657" s="15">
        <f>'DLX - historical u'!B657</f>
        <v>37438</v>
      </c>
      <c r="B657">
        <f>100*('DLX - historical u'!D657/'DLX - historical u'!C657)</f>
        <v>5.7940788519574866</v>
      </c>
      <c r="C657">
        <f>100*'DLX - JOLTS'!C38/'DLX - LABOR'!C35</f>
        <v>2.6121665707157935</v>
      </c>
    </row>
    <row r="658" spans="1:3" x14ac:dyDescent="0.25">
      <c r="A658" s="15">
        <f>'DLX - historical u'!B658</f>
        <v>37469</v>
      </c>
      <c r="B658">
        <f>100*('DLX - historical u'!D658/'DLX - historical u'!C658)</f>
        <v>5.7265411112413709</v>
      </c>
      <c r="C658">
        <f>100*'DLX - JOLTS'!C39/'DLX - LABOR'!C36</f>
        <v>2.6215992139040716</v>
      </c>
    </row>
    <row r="659" spans="1:3" x14ac:dyDescent="0.25">
      <c r="A659" s="15">
        <f>'DLX - historical u'!B659</f>
        <v>37500</v>
      </c>
      <c r="B659">
        <f>100*('DLX - historical u'!D659/'DLX - historical u'!C659)</f>
        <v>5.6687644278333522</v>
      </c>
      <c r="C659">
        <f>100*'DLX - JOLTS'!C40/'DLX - LABOR'!C37</f>
        <v>2.5267070632598361</v>
      </c>
    </row>
    <row r="660" spans="1:3" x14ac:dyDescent="0.25">
      <c r="A660" s="15">
        <f>'DLX - historical u'!B660</f>
        <v>37530</v>
      </c>
      <c r="B660">
        <f>100*('DLX - historical u'!D660/'DLX - historical u'!C660)</f>
        <v>5.7165861513687597</v>
      </c>
      <c r="C660">
        <f>100*'DLX - JOLTS'!C41/'DLX - LABOR'!C38</f>
        <v>2.7315276605539784</v>
      </c>
    </row>
    <row r="661" spans="1:3" x14ac:dyDescent="0.25">
      <c r="A661" s="15">
        <f>'DLX - historical u'!B661</f>
        <v>37561</v>
      </c>
      <c r="B661">
        <f>100*('DLX - historical u'!D661/'DLX - historical u'!C661)</f>
        <v>5.8742010879682294</v>
      </c>
      <c r="C661">
        <f>100*'DLX - JOLTS'!C42/'DLX - LABOR'!C39</f>
        <v>2.6952999125351012</v>
      </c>
    </row>
    <row r="662" spans="1:3" x14ac:dyDescent="0.25">
      <c r="A662" s="15">
        <f>'DLX - historical u'!B662</f>
        <v>37591</v>
      </c>
      <c r="B662">
        <f>100*('DLX - historical u'!D662/'DLX - historical u'!C662)</f>
        <v>5.9559097238498335</v>
      </c>
      <c r="C662">
        <f>100*'DLX - JOLTS'!C43/'DLX - LABOR'!C40</f>
        <v>2.3476089879009026</v>
      </c>
    </row>
    <row r="663" spans="1:3" x14ac:dyDescent="0.25">
      <c r="A663" s="15">
        <f>'DLX - historical u'!B663</f>
        <v>37622</v>
      </c>
      <c r="B663">
        <f>100*('DLX - historical u'!D663/'DLX - historical u'!C663)</f>
        <v>5.8381356338694097</v>
      </c>
      <c r="C663">
        <f>100*'DLX - JOLTS'!C44/'DLX - LABOR'!C41</f>
        <v>2.7773086666154909</v>
      </c>
    </row>
    <row r="664" spans="1:3" x14ac:dyDescent="0.25">
      <c r="A664" s="15">
        <f>'DLX - historical u'!B664</f>
        <v>37653</v>
      </c>
      <c r="B664">
        <f>100*('DLX - historical u'!D664/'DLX - historical u'!C664)</f>
        <v>5.8986995208761117</v>
      </c>
      <c r="C664">
        <f>100*'DLX - JOLTS'!C45/'DLX - LABOR'!C42</f>
        <v>2.5962447448716865</v>
      </c>
    </row>
    <row r="665" spans="1:3" x14ac:dyDescent="0.25">
      <c r="A665" s="15">
        <f>'DLX - historical u'!B665</f>
        <v>37681</v>
      </c>
      <c r="B665">
        <f>100*('DLX - historical u'!D665/'DLX - historical u'!C665)</f>
        <v>5.8813055566969368</v>
      </c>
      <c r="C665">
        <f>100*'DLX - JOLTS'!C46/'DLX - LABOR'!C43</f>
        <v>2.352615128793361</v>
      </c>
    </row>
    <row r="666" spans="1:3" x14ac:dyDescent="0.25">
      <c r="A666" s="15">
        <f>'DLX - historical u'!B666</f>
        <v>37712</v>
      </c>
      <c r="B666">
        <f>100*('DLX - historical u'!D666/'DLX - historical u'!C666)</f>
        <v>6.0365662165298959</v>
      </c>
      <c r="C666">
        <f>100*'DLX - JOLTS'!C47/'DLX - LABOR'!C44</f>
        <v>2.3927793051929549</v>
      </c>
    </row>
    <row r="667" spans="1:3" x14ac:dyDescent="0.25">
      <c r="A667" s="15">
        <f>'DLX - historical u'!B667</f>
        <v>37742</v>
      </c>
      <c r="B667">
        <f>100*('DLX - historical u'!D667/'DLX - historical u'!C667)</f>
        <v>6.1139931740614335</v>
      </c>
      <c r="C667">
        <f>100*'DLX - JOLTS'!C48/'DLX - LABOR'!C45</f>
        <v>2.3937153419593344</v>
      </c>
    </row>
    <row r="668" spans="1:3" x14ac:dyDescent="0.25">
      <c r="A668" s="15">
        <f>'DLX - historical u'!B668</f>
        <v>37773</v>
      </c>
      <c r="B668">
        <f>100*('DLX - historical u'!D668/'DLX - historical u'!C668)</f>
        <v>6.3010009792188013</v>
      </c>
      <c r="C668">
        <f>100*'DLX - JOLTS'!C49/'DLX - LABOR'!C46</f>
        <v>2.4614910659272953</v>
      </c>
    </row>
    <row r="669" spans="1:3" x14ac:dyDescent="0.25">
      <c r="A669" s="15">
        <f>'DLX - historical u'!B669</f>
        <v>37803</v>
      </c>
      <c r="B669">
        <f>100*('DLX - historical u'!D669/'DLX - historical u'!C669)</f>
        <v>6.1514830870054951</v>
      </c>
      <c r="C669">
        <f>100*'DLX - JOLTS'!C50/'DLX - LABOR'!C47</f>
        <v>2.3917144727216724</v>
      </c>
    </row>
    <row r="670" spans="1:3" x14ac:dyDescent="0.25">
      <c r="A670" s="15">
        <f>'DLX - historical u'!B670</f>
        <v>37834</v>
      </c>
      <c r="B670">
        <f>100*('DLX - historical u'!D670/'DLX - historical u'!C670)</f>
        <v>6.0746355286967804</v>
      </c>
      <c r="C670">
        <f>100*'DLX - JOLTS'!C51/'DLX - LABOR'!C48</f>
        <v>2.4510861192420275</v>
      </c>
    </row>
    <row r="671" spans="1:3" x14ac:dyDescent="0.25">
      <c r="A671" s="15">
        <f>'DLX - historical u'!B671</f>
        <v>37865</v>
      </c>
      <c r="B671">
        <f>100*('DLX - historical u'!D671/'DLX - historical u'!C671)</f>
        <v>6.0881730703610177</v>
      </c>
      <c r="C671">
        <f>100*'DLX - JOLTS'!C52/'DLX - LABOR'!C49</f>
        <v>2.3482055584203683</v>
      </c>
    </row>
    <row r="672" spans="1:3" x14ac:dyDescent="0.25">
      <c r="A672" s="15">
        <f>'DLX - historical u'!B672</f>
        <v>37895</v>
      </c>
      <c r="B672">
        <f>100*('DLX - historical u'!D672/'DLX - historical u'!C672)</f>
        <v>5.9516344502303777</v>
      </c>
      <c r="C672">
        <f>100*'DLX - JOLTS'!C53/'DLX - LABOR'!C50</f>
        <v>2.4130458171310885</v>
      </c>
    </row>
    <row r="673" spans="1:3" x14ac:dyDescent="0.25">
      <c r="A673" s="15">
        <f>'DLX - historical u'!B673</f>
        <v>37926</v>
      </c>
      <c r="B673">
        <f>100*('DLX - historical u'!D673/'DLX - historical u'!C673)</f>
        <v>5.834013605442177</v>
      </c>
      <c r="C673">
        <f>100*'DLX - JOLTS'!C54/'DLX - LABOR'!C51</f>
        <v>2.524973105885969</v>
      </c>
    </row>
    <row r="674" spans="1:3" x14ac:dyDescent="0.25">
      <c r="A674" s="15">
        <f>'DLX - historical u'!B674</f>
        <v>37956</v>
      </c>
      <c r="B674">
        <f>100*('DLX - historical u'!D674/'DLX - historical u'!C674)</f>
        <v>5.6682728022408657</v>
      </c>
      <c r="C674">
        <f>100*'DLX - JOLTS'!C55/'DLX - LABOR'!C52</f>
        <v>2.4988676406236805</v>
      </c>
    </row>
    <row r="675" spans="1:3" x14ac:dyDescent="0.25">
      <c r="A675" s="15">
        <f>'DLX - historical u'!B675</f>
        <v>37987</v>
      </c>
      <c r="B675">
        <f>100*('DLX - historical u'!D675/'DLX - historical u'!C675)</f>
        <v>5.7000040860244345</v>
      </c>
      <c r="C675">
        <f>100*'DLX - JOLTS'!C56/'DLX - LABOR'!C53</f>
        <v>2.5471358140176812</v>
      </c>
    </row>
    <row r="676" spans="1:3" x14ac:dyDescent="0.25">
      <c r="A676" s="15">
        <f>'DLX - historical u'!B676</f>
        <v>38018</v>
      </c>
      <c r="B676">
        <f>100*('DLX - historical u'!D676/'DLX - historical u'!C676)</f>
        <v>5.5668023093334424</v>
      </c>
      <c r="C676">
        <f>100*'DLX - JOLTS'!C57/'DLX - LABOR'!C54</f>
        <v>2.6175602652052277</v>
      </c>
    </row>
    <row r="677" spans="1:3" x14ac:dyDescent="0.25">
      <c r="A677" s="15">
        <f>'DLX - historical u'!B677</f>
        <v>38047</v>
      </c>
      <c r="B677">
        <f>100*('DLX - historical u'!D677/'DLX - historical u'!C677)</f>
        <v>5.7783917682926829</v>
      </c>
      <c r="C677">
        <f>100*'DLX - JOLTS'!C58/'DLX - LABOR'!C55</f>
        <v>2.5947615479885631</v>
      </c>
    </row>
    <row r="678" spans="1:3" x14ac:dyDescent="0.25">
      <c r="A678" s="15">
        <f>'DLX - historical u'!B678</f>
        <v>38078</v>
      </c>
      <c r="B678">
        <f>100*('DLX - historical u'!D678/'DLX - historical u'!C678)</f>
        <v>5.5635001702417437</v>
      </c>
      <c r="C678">
        <f>100*'DLX - JOLTS'!C59/'DLX - LABOR'!C56</f>
        <v>2.6890294618125767</v>
      </c>
    </row>
    <row r="679" spans="1:3" x14ac:dyDescent="0.25">
      <c r="A679" s="15">
        <f>'DLX - historical u'!B679</f>
        <v>38108</v>
      </c>
      <c r="B679">
        <f>100*('DLX - historical u'!D679/'DLX - historical u'!C679)</f>
        <v>5.5839254751300444</v>
      </c>
      <c r="C679">
        <f>100*'DLX - JOLTS'!C60/'DLX - LABOR'!C57</f>
        <v>2.7557646485638814</v>
      </c>
    </row>
    <row r="680" spans="1:3" x14ac:dyDescent="0.25">
      <c r="A680" s="15">
        <f>'DLX - historical u'!B680</f>
        <v>38139</v>
      </c>
      <c r="B680">
        <f>100*('DLX - historical u'!D680/'DLX - historical u'!C680)</f>
        <v>5.6191509561915094</v>
      </c>
      <c r="C680">
        <f>100*'DLX - JOLTS'!C61/'DLX - LABOR'!C58</f>
        <v>2.6041904414114212</v>
      </c>
    </row>
    <row r="681" spans="1:3" x14ac:dyDescent="0.25">
      <c r="A681" s="15">
        <f>'DLX - historical u'!B681</f>
        <v>38169</v>
      </c>
      <c r="B681">
        <f>100*('DLX - historical u'!D681/'DLX - historical u'!C681)</f>
        <v>5.5087614765864092</v>
      </c>
      <c r="C681">
        <f>100*'DLX - JOLTS'!C62/'DLX - LABOR'!C59</f>
        <v>2.8953212460452664</v>
      </c>
    </row>
    <row r="682" spans="1:3" x14ac:dyDescent="0.25">
      <c r="A682" s="15">
        <f>'DLX - historical u'!B682</f>
        <v>38200</v>
      </c>
      <c r="B682">
        <f>100*('DLX - historical u'!D682/'DLX - historical u'!C682)</f>
        <v>5.4145997668808103</v>
      </c>
      <c r="C682">
        <f>100*'DLX - JOLTS'!C63/'DLX - LABOR'!C60</f>
        <v>2.7528303320416381</v>
      </c>
    </row>
    <row r="683" spans="1:3" x14ac:dyDescent="0.25">
      <c r="A683" s="15">
        <f>'DLX - historical u'!B683</f>
        <v>38231</v>
      </c>
      <c r="B683">
        <f>100*('DLX - historical u'!D683/'DLX - historical u'!C683)</f>
        <v>5.377336091985212</v>
      </c>
      <c r="C683">
        <f>100*'DLX - JOLTS'!C64/'DLX - LABOR'!C61</f>
        <v>2.8488817721653477</v>
      </c>
    </row>
    <row r="684" spans="1:3" x14ac:dyDescent="0.25">
      <c r="A684" s="15">
        <f>'DLX - historical u'!B684</f>
        <v>38261</v>
      </c>
      <c r="B684">
        <f>100*('DLX - historical u'!D684/'DLX - historical u'!C684)</f>
        <v>5.4542502012950544</v>
      </c>
      <c r="C684">
        <f>100*'DLX - JOLTS'!C65/'DLX - LABOR'!C62</f>
        <v>2.9034431081070853</v>
      </c>
    </row>
    <row r="685" spans="1:3" x14ac:dyDescent="0.25">
      <c r="A685" s="15">
        <f>'DLX - historical u'!B685</f>
        <v>38292</v>
      </c>
      <c r="B685">
        <f>100*('DLX - historical u'!D685/'DLX - historical u'!C685)</f>
        <v>5.3535994384525045</v>
      </c>
      <c r="C685">
        <f>100*'DLX - JOLTS'!C66/'DLX - LABOR'!C63</f>
        <v>2.5593499871389449</v>
      </c>
    </row>
    <row r="686" spans="1:3" x14ac:dyDescent="0.25">
      <c r="A686" s="15">
        <f>'DLX - historical u'!B686</f>
        <v>38322</v>
      </c>
      <c r="B686">
        <f>100*('DLX - historical u'!D686/'DLX - historical u'!C686)</f>
        <v>5.3586745824299769</v>
      </c>
      <c r="C686">
        <f>100*'DLX - JOLTS'!C67/'DLX - LABOR'!C64</f>
        <v>2.8779588258411679</v>
      </c>
    </row>
    <row r="687" spans="1:3" x14ac:dyDescent="0.25">
      <c r="A687" s="15">
        <f>'DLX - historical u'!B687</f>
        <v>38353</v>
      </c>
      <c r="B687">
        <f>100*('DLX - historical u'!D687/'DLX - historical u'!C687)</f>
        <v>5.2584290915969163</v>
      </c>
      <c r="C687">
        <f>100*'DLX - JOLTS'!C68/'DLX - LABOR'!C65</f>
        <v>2.7466346553116954</v>
      </c>
    </row>
    <row r="688" spans="1:3" x14ac:dyDescent="0.25">
      <c r="A688" s="15">
        <f>'DLX - historical u'!B688</f>
        <v>38384</v>
      </c>
      <c r="B688">
        <f>100*('DLX - historical u'!D688/'DLX - historical u'!C688)</f>
        <v>5.3786632875899816</v>
      </c>
      <c r="C688">
        <f>100*'DLX - JOLTS'!C69/'DLX - LABOR'!C66</f>
        <v>2.8313475465925104</v>
      </c>
    </row>
    <row r="689" spans="1:3" x14ac:dyDescent="0.25">
      <c r="A689" s="15">
        <f>'DLX - historical u'!B689</f>
        <v>38412</v>
      </c>
      <c r="B689">
        <f>100*('DLX - historical u'!D689/'DLX - historical u'!C689)</f>
        <v>5.2139280684138525</v>
      </c>
      <c r="C689">
        <f>100*'DLX - JOLTS'!C70/'DLX - LABOR'!C67</f>
        <v>2.9480404113404699</v>
      </c>
    </row>
    <row r="690" spans="1:3" x14ac:dyDescent="0.25">
      <c r="A690" s="15">
        <f>'DLX - historical u'!B690</f>
        <v>38443</v>
      </c>
      <c r="B690">
        <f>100*('DLX - historical u'!D690/'DLX - historical u'!C690)</f>
        <v>5.1515517773927986</v>
      </c>
      <c r="C690">
        <f>100*'DLX - JOLTS'!C71/'DLX - LABOR'!C68</f>
        <v>3.0459329999849842</v>
      </c>
    </row>
    <row r="691" spans="1:3" x14ac:dyDescent="0.25">
      <c r="A691" s="15">
        <f>'DLX - historical u'!B691</f>
        <v>38473</v>
      </c>
      <c r="B691">
        <f>100*('DLX - historical u'!D691/'DLX - historical u'!C691)</f>
        <v>5.125920367678094</v>
      </c>
      <c r="C691">
        <f>100*'DLX - JOLTS'!C72/'DLX - LABOR'!C69</f>
        <v>2.9070813712846046</v>
      </c>
    </row>
    <row r="692" spans="1:3" x14ac:dyDescent="0.25">
      <c r="A692" s="15">
        <f>'DLX - historical u'!B692</f>
        <v>38504</v>
      </c>
      <c r="B692">
        <f>100*('DLX - historical u'!D692/'DLX - historical u'!C692)</f>
        <v>5.041611385840068</v>
      </c>
      <c r="C692">
        <f>100*'DLX - JOLTS'!C73/'DLX - LABOR'!C70</f>
        <v>3.0417567941799457</v>
      </c>
    </row>
    <row r="693" spans="1:3" x14ac:dyDescent="0.25">
      <c r="A693" s="15">
        <f>'DLX - historical u'!B693</f>
        <v>38534</v>
      </c>
      <c r="B693">
        <f>100*('DLX - historical u'!D693/'DLX - historical u'!C693)</f>
        <v>4.9561004336420575</v>
      </c>
      <c r="C693">
        <f>100*'DLX - JOLTS'!C74/'DLX - LABOR'!C71</f>
        <v>3.1011859890581501</v>
      </c>
    </row>
    <row r="694" spans="1:3" x14ac:dyDescent="0.25">
      <c r="A694" s="15">
        <f>'DLX - historical u'!B694</f>
        <v>38565</v>
      </c>
      <c r="B694">
        <f>100*('DLX - historical u'!D694/'DLX - historical u'!C694)</f>
        <v>4.9038917338211636</v>
      </c>
      <c r="C694">
        <f>100*'DLX - JOLTS'!C75/'DLX - LABOR'!C72</f>
        <v>3.0572242014101092</v>
      </c>
    </row>
    <row r="695" spans="1:3" x14ac:dyDescent="0.25">
      <c r="A695" s="15">
        <f>'DLX - historical u'!B695</f>
        <v>38596</v>
      </c>
      <c r="B695">
        <f>100*('DLX - historical u'!D695/'DLX - historical u'!C695)</f>
        <v>5.0368779759126134</v>
      </c>
      <c r="C695">
        <f>100*'DLX - JOLTS'!C76/'DLX - LABOR'!C73</f>
        <v>3.184594755661502</v>
      </c>
    </row>
    <row r="696" spans="1:3" x14ac:dyDescent="0.25">
      <c r="A696" s="15">
        <f>'DLX - historical u'!B696</f>
        <v>38626</v>
      </c>
      <c r="B696">
        <f>100*('DLX - historical u'!D696/'DLX - historical u'!C696)</f>
        <v>4.9686335424430501</v>
      </c>
      <c r="C696">
        <f>100*'DLX - JOLTS'!C77/'DLX - LABOR'!C74</f>
        <v>3.1424955330553903</v>
      </c>
    </row>
    <row r="697" spans="1:3" x14ac:dyDescent="0.25">
      <c r="A697" s="15">
        <f>'DLX - historical u'!B697</f>
        <v>38657</v>
      </c>
      <c r="B697">
        <f>100*('DLX - historical u'!D697/'DLX - historical u'!C697)</f>
        <v>5.0418152134075234</v>
      </c>
      <c r="C697">
        <f>100*'DLX - JOLTS'!C78/'DLX - LABOR'!C75</f>
        <v>3.2951119164673903</v>
      </c>
    </row>
    <row r="698" spans="1:3" x14ac:dyDescent="0.25">
      <c r="A698" s="15">
        <f>'DLX - historical u'!B698</f>
        <v>38687</v>
      </c>
      <c r="B698">
        <f>100*('DLX - historical u'!D698/'DLX - historical u'!C698)</f>
        <v>4.8516963274011866</v>
      </c>
      <c r="C698">
        <f>100*'DLX - JOLTS'!C79/'DLX - LABOR'!C76</f>
        <v>3.1732609372913791</v>
      </c>
    </row>
    <row r="699" spans="1:3" x14ac:dyDescent="0.25">
      <c r="A699" s="15">
        <f>'DLX - historical u'!B699</f>
        <v>38718</v>
      </c>
      <c r="B699">
        <f>100*('DLX - historical u'!D699/'DLX - historical u'!C699)</f>
        <v>4.7026242560613527</v>
      </c>
      <c r="C699">
        <f>100*'DLX - JOLTS'!C80/'DLX - LABOR'!C77</f>
        <v>3.1799373783281641</v>
      </c>
    </row>
    <row r="700" spans="1:3" x14ac:dyDescent="0.25">
      <c r="A700" s="15">
        <f>'DLX - historical u'!B700</f>
        <v>38749</v>
      </c>
      <c r="B700">
        <f>100*('DLX - historical u'!D700/'DLX - historical u'!C700)</f>
        <v>4.768954003226213</v>
      </c>
      <c r="C700">
        <f>100*'DLX - JOLTS'!C81/'DLX - LABOR'!C78</f>
        <v>3.1621779297408668</v>
      </c>
    </row>
    <row r="701" spans="1:3" x14ac:dyDescent="0.25">
      <c r="A701" s="15">
        <f>'DLX - historical u'!B701</f>
        <v>38777</v>
      </c>
      <c r="B701">
        <f>100*('DLX - historical u'!D701/'DLX - historical u'!C701)</f>
        <v>4.689250926644255</v>
      </c>
      <c r="C701">
        <f>100*'DLX - JOLTS'!C82/'DLX - LABOR'!C79</f>
        <v>3.2956019337342295</v>
      </c>
    </row>
    <row r="702" spans="1:3" x14ac:dyDescent="0.25">
      <c r="A702" s="15">
        <f>'DLX - historical u'!B702</f>
        <v>38808</v>
      </c>
      <c r="B702">
        <f>100*('DLX - historical u'!D702/'DLX - historical u'!C702)</f>
        <v>4.7189506962440602</v>
      </c>
      <c r="C702">
        <f>100*'DLX - JOLTS'!C83/'DLX - LABOR'!C80</f>
        <v>3.2661892741229201</v>
      </c>
    </row>
    <row r="703" spans="1:3" x14ac:dyDescent="0.25">
      <c r="A703" s="15">
        <f>'DLX - historical u'!B703</f>
        <v>38838</v>
      </c>
      <c r="B703">
        <f>100*('DLX - historical u'!D703/'DLX - historical u'!C703)</f>
        <v>4.6204052452852666</v>
      </c>
      <c r="C703">
        <f>100*'DLX - JOLTS'!C84/'DLX - LABOR'!C81</f>
        <v>3.3019110905063616</v>
      </c>
    </row>
    <row r="704" spans="1:3" x14ac:dyDescent="0.25">
      <c r="A704" s="15">
        <f>'DLX - historical u'!B704</f>
        <v>38869</v>
      </c>
      <c r="B704">
        <f>100*('DLX - historical u'!D704/'DLX - historical u'!C704)</f>
        <v>4.625579766639798</v>
      </c>
      <c r="C704">
        <f>100*'DLX - JOLTS'!C85/'DLX - LABOR'!C82</f>
        <v>3.1868026800620739</v>
      </c>
    </row>
    <row r="705" spans="1:3" x14ac:dyDescent="0.25">
      <c r="A705" s="15">
        <f>'DLX - historical u'!B705</f>
        <v>38899</v>
      </c>
      <c r="B705">
        <f>100*('DLX - historical u'!D705/'DLX - historical u'!C705)</f>
        <v>4.7398217694894207</v>
      </c>
      <c r="C705">
        <f>100*'DLX - JOLTS'!C86/'DLX - LABOR'!C83</f>
        <v>2.9931852896251909</v>
      </c>
    </row>
    <row r="706" spans="1:3" x14ac:dyDescent="0.25">
      <c r="A706" s="15">
        <f>'DLX - historical u'!B706</f>
        <v>38930</v>
      </c>
      <c r="B706">
        <f>100*('DLX - historical u'!D706/'DLX - historical u'!C706)</f>
        <v>4.6738643254501833</v>
      </c>
      <c r="C706">
        <f>100*'DLX - JOLTS'!C87/'DLX - LABOR'!C84</f>
        <v>3.2986454872799009</v>
      </c>
    </row>
    <row r="707" spans="1:3" x14ac:dyDescent="0.25">
      <c r="A707" s="15">
        <f>'DLX - historical u'!B707</f>
        <v>38961</v>
      </c>
      <c r="B707">
        <f>100*('DLX - historical u'!D707/'DLX - historical u'!C707)</f>
        <v>4.514644406641084</v>
      </c>
      <c r="C707">
        <f>100*'DLX - JOLTS'!C88/'DLX - LABOR'!C85</f>
        <v>3.3424653520466467</v>
      </c>
    </row>
    <row r="708" spans="1:3" x14ac:dyDescent="0.25">
      <c r="A708" s="15">
        <f>'DLX - historical u'!B708</f>
        <v>38991</v>
      </c>
      <c r="B708">
        <f>100*('DLX - historical u'!D708/'DLX - historical u'!C708)</f>
        <v>4.4244644536671025</v>
      </c>
      <c r="C708">
        <f>100*'DLX - JOLTS'!C89/'DLX - LABOR'!C86</f>
        <v>3.2481850747580712</v>
      </c>
    </row>
    <row r="709" spans="1:3" x14ac:dyDescent="0.25">
      <c r="A709" s="15">
        <f>'DLX - historical u'!B709</f>
        <v>39022</v>
      </c>
      <c r="B709">
        <f>100*('DLX - historical u'!D709/'DLX - historical u'!C709)</f>
        <v>4.5090088316732935</v>
      </c>
      <c r="C709">
        <f>100*'DLX - JOLTS'!C90/'DLX - LABOR'!C87</f>
        <v>3.4415665162276627</v>
      </c>
    </row>
    <row r="710" spans="1:3" x14ac:dyDescent="0.25">
      <c r="A710" s="15">
        <f>'DLX - historical u'!B710</f>
        <v>39052</v>
      </c>
      <c r="B710">
        <f>100*('DLX - historical u'!D710/'DLX - historical u'!C710)</f>
        <v>4.4273629625749678</v>
      </c>
      <c r="C710">
        <f>100*'DLX - JOLTS'!C91/'DLX - LABOR'!C88</f>
        <v>3.3481392732426469</v>
      </c>
    </row>
    <row r="711" spans="1:3" x14ac:dyDescent="0.25">
      <c r="A711" s="15">
        <f>'DLX - historical u'!B711</f>
        <v>39083</v>
      </c>
      <c r="B711">
        <f>100*('DLX - historical u'!D711/'DLX - historical u'!C711)</f>
        <v>4.6466071148722765</v>
      </c>
      <c r="C711">
        <f>100*'DLX - JOLTS'!C92/'DLX - LABOR'!C89</f>
        <v>3.3562333172887584</v>
      </c>
    </row>
    <row r="712" spans="1:3" x14ac:dyDescent="0.25">
      <c r="A712" s="15">
        <f>'DLX - historical u'!B712</f>
        <v>39114</v>
      </c>
      <c r="B712">
        <f>100*('DLX - historical u'!D712/'DLX - historical u'!C712)</f>
        <v>4.5279540864017571</v>
      </c>
      <c r="C712">
        <f>100*'DLX - JOLTS'!C93/'DLX - LABOR'!C90</f>
        <v>3.267230761382105</v>
      </c>
    </row>
    <row r="713" spans="1:3" x14ac:dyDescent="0.25">
      <c r="A713" s="15">
        <f>'DLX - historical u'!B713</f>
        <v>39142</v>
      </c>
      <c r="B713">
        <f>100*('DLX - historical u'!D713/'DLX - historical u'!C713)</f>
        <v>4.3978804450803981</v>
      </c>
      <c r="C713">
        <f>100*'DLX - JOLTS'!C94/'DLX - LABOR'!C91</f>
        <v>3.4257392595395957</v>
      </c>
    </row>
    <row r="714" spans="1:3" x14ac:dyDescent="0.25">
      <c r="A714" s="15">
        <f>'DLX - historical u'!B714</f>
        <v>39173</v>
      </c>
      <c r="B714">
        <f>100*('DLX - historical u'!D714/'DLX - historical u'!C714)</f>
        <v>4.493718634171942</v>
      </c>
      <c r="C714">
        <f>100*'DLX - JOLTS'!C95/'DLX - LABOR'!C92</f>
        <v>3.2719152124417157</v>
      </c>
    </row>
    <row r="715" spans="1:3" x14ac:dyDescent="0.25">
      <c r="A715" s="15">
        <f>'DLX - historical u'!B715</f>
        <v>39203</v>
      </c>
      <c r="B715">
        <f>100*('DLX - historical u'!D715/'DLX - historical u'!C715)</f>
        <v>4.4317809654811029</v>
      </c>
      <c r="C715">
        <f>100*'DLX - JOLTS'!C96/'DLX - LABOR'!C93</f>
        <v>3.2548033601720778</v>
      </c>
    </row>
    <row r="716" spans="1:3" x14ac:dyDescent="0.25">
      <c r="A716" s="15">
        <f>'DLX - historical u'!B716</f>
        <v>39234</v>
      </c>
      <c r="B716">
        <f>100*('DLX - historical u'!D716/'DLX - historical u'!C716)</f>
        <v>4.5602158898595802</v>
      </c>
      <c r="C716">
        <f>100*'DLX - JOLTS'!C97/'DLX - LABOR'!C94</f>
        <v>3.4062765547945704</v>
      </c>
    </row>
    <row r="717" spans="1:3" x14ac:dyDescent="0.25">
      <c r="A717" s="15">
        <f>'DLX - historical u'!B717</f>
        <v>39264</v>
      </c>
      <c r="B717">
        <f>100*('DLX - historical u'!D717/'DLX - historical u'!C717)</f>
        <v>4.6709004665020188</v>
      </c>
      <c r="C717">
        <f>100*'DLX - JOLTS'!C98/'DLX - LABOR'!C95</f>
        <v>3.1994885467899774</v>
      </c>
    </row>
    <row r="718" spans="1:3" x14ac:dyDescent="0.25">
      <c r="A718" s="15">
        <f>'DLX - historical u'!B718</f>
        <v>39295</v>
      </c>
      <c r="B718">
        <f>100*('DLX - historical u'!D718/'DLX - historical u'!C718)</f>
        <v>4.6265441999620291</v>
      </c>
      <c r="C718">
        <f>100*'DLX - JOLTS'!C99/'DLX - LABOR'!C96</f>
        <v>3.2631204179351734</v>
      </c>
    </row>
    <row r="719" spans="1:3" x14ac:dyDescent="0.25">
      <c r="A719" s="15">
        <f>'DLX - historical u'!B719</f>
        <v>39326</v>
      </c>
      <c r="B719">
        <f>100*('DLX - historical u'!D719/'DLX - historical u'!C719)</f>
        <v>4.6736282216746838</v>
      </c>
      <c r="C719">
        <f>100*'DLX - JOLTS'!C100/'DLX - LABOR'!C97</f>
        <v>3.2940698029077282</v>
      </c>
    </row>
    <row r="720" spans="1:3" x14ac:dyDescent="0.25">
      <c r="A720" s="15">
        <f>'DLX - historical u'!B720</f>
        <v>39356</v>
      </c>
      <c r="B720">
        <f>100*('DLX - historical u'!D720/'DLX - historical u'!C720)</f>
        <v>4.7244145890862566</v>
      </c>
      <c r="C720">
        <f>100*'DLX - JOLTS'!C101/'DLX - LABOR'!C98</f>
        <v>3.1027500163302633</v>
      </c>
    </row>
    <row r="721" spans="1:3" x14ac:dyDescent="0.25">
      <c r="A721" s="15">
        <f>'DLX - historical u'!B721</f>
        <v>39387</v>
      </c>
      <c r="B721">
        <f>100*('DLX - historical u'!D721/'DLX - historical u'!C721)</f>
        <v>4.7063412097377055</v>
      </c>
      <c r="C721">
        <f>100*'DLX - JOLTS'!C102/'DLX - LABOR'!C99</f>
        <v>3.1879790852327528</v>
      </c>
    </row>
    <row r="722" spans="1:3" x14ac:dyDescent="0.25">
      <c r="A722" s="15">
        <f>'DLX - historical u'!B722</f>
        <v>39417</v>
      </c>
      <c r="B722">
        <f>100*('DLX - historical u'!D722/'DLX - historical u'!C722)</f>
        <v>4.9669304434828936</v>
      </c>
      <c r="C722">
        <f>100*'DLX - JOLTS'!C103/'DLX - LABOR'!C100</f>
        <v>3.0844602919221349</v>
      </c>
    </row>
    <row r="723" spans="1:3" x14ac:dyDescent="0.25">
      <c r="A723" s="15">
        <f>'DLX - historical u'!B723</f>
        <v>39448</v>
      </c>
      <c r="B723">
        <f>100*('DLX - historical u'!D723/'DLX - historical u'!C723)</f>
        <v>4.9832873600519223</v>
      </c>
      <c r="C723">
        <f>100*'DLX - JOLTS'!C104/'DLX - LABOR'!C101</f>
        <v>3.0639820899415313</v>
      </c>
    </row>
    <row r="724" spans="1:3" x14ac:dyDescent="0.25">
      <c r="A724" s="15">
        <f>'DLX - historical u'!B724</f>
        <v>39479</v>
      </c>
      <c r="B724">
        <f>100*('DLX - historical u'!D724/'DLX - historical u'!C724)</f>
        <v>4.8754295532646053</v>
      </c>
      <c r="C724">
        <f>100*'DLX - JOLTS'!C105/'DLX - LABOR'!C102</f>
        <v>2.9252060693494952</v>
      </c>
    </row>
    <row r="725" spans="1:3" x14ac:dyDescent="0.25">
      <c r="A725" s="15">
        <f>'DLX - historical u'!B725</f>
        <v>39508</v>
      </c>
      <c r="B725">
        <f>100*('DLX - historical u'!D725/'DLX - historical u'!C725)</f>
        <v>5.0777976287152828</v>
      </c>
      <c r="C725">
        <f>100*'DLX - JOLTS'!C106/'DLX - LABOR'!C103</f>
        <v>2.9134383796175385</v>
      </c>
    </row>
    <row r="726" spans="1:3" x14ac:dyDescent="0.25">
      <c r="A726" s="15">
        <f>'DLX - historical u'!B726</f>
        <v>39539</v>
      </c>
      <c r="B726">
        <f>100*('DLX - historical u'!D726/'DLX - historical u'!C726)</f>
        <v>4.9628969634692801</v>
      </c>
      <c r="C726">
        <f>100*'DLX - JOLTS'!C107/'DLX - LABOR'!C104</f>
        <v>2.8640762591182538</v>
      </c>
    </row>
    <row r="727" spans="1:3" x14ac:dyDescent="0.25">
      <c r="A727" s="15">
        <f>'DLX - historical u'!B727</f>
        <v>39569</v>
      </c>
      <c r="B727">
        <f>100*('DLX - historical u'!D727/'DLX - historical u'!C727)</f>
        <v>5.4398185647173172</v>
      </c>
      <c r="C727">
        <f>100*'DLX - JOLTS'!C108/'DLX - LABOR'!C105</f>
        <v>2.8600323035955939</v>
      </c>
    </row>
    <row r="728" spans="1:3" x14ac:dyDescent="0.25">
      <c r="A728" s="15">
        <f>'DLX - historical u'!B728</f>
        <v>39600</v>
      </c>
      <c r="B728">
        <f>100*('DLX - historical u'!D728/'DLX - historical u'!C728)</f>
        <v>5.558723657948625</v>
      </c>
      <c r="C728">
        <f>100*'DLX - JOLTS'!C109/'DLX - LABOR'!C106</f>
        <v>2.749038237351364</v>
      </c>
    </row>
    <row r="729" spans="1:3" x14ac:dyDescent="0.25">
      <c r="A729" s="15">
        <f>'DLX - historical u'!B729</f>
        <v>39630</v>
      </c>
      <c r="B729">
        <f>100*('DLX - historical u'!D729/'DLX - historical u'!C729)</f>
        <v>5.7936302433972031</v>
      </c>
      <c r="C729">
        <f>100*'DLX - JOLTS'!C110/'DLX - LABOR'!C107</f>
        <v>2.7627373429267794</v>
      </c>
    </row>
    <row r="730" spans="1:3" x14ac:dyDescent="0.25">
      <c r="A730" s="15">
        <f>'DLX - historical u'!B730</f>
        <v>39661</v>
      </c>
      <c r="B730">
        <f>100*('DLX - historical u'!D730/'DLX - historical u'!C730)</f>
        <v>6.1107303131021817</v>
      </c>
      <c r="C730">
        <f>100*'DLX - JOLTS'!C111/'DLX - LABOR'!C108</f>
        <v>2.6666374192038842</v>
      </c>
    </row>
    <row r="731" spans="1:3" x14ac:dyDescent="0.25">
      <c r="A731" s="15">
        <f>'DLX - historical u'!B731</f>
        <v>39692</v>
      </c>
      <c r="B731">
        <f>100*('DLX - historical u'!D731/'DLX - historical u'!C731)</f>
        <v>6.1471671012364215</v>
      </c>
      <c r="C731">
        <f>100*'DLX - JOLTS'!C112/'DLX - LABOR'!C109</f>
        <v>2.3538127512249507</v>
      </c>
    </row>
    <row r="732" spans="1:3" x14ac:dyDescent="0.25">
      <c r="A732" s="15">
        <f>'DLX - historical u'!B732</f>
        <v>39722</v>
      </c>
      <c r="B732">
        <f>100*('DLX - historical u'!D732/'DLX - historical u'!C732)</f>
        <v>6.5104116222760284</v>
      </c>
      <c r="C732">
        <f>100*'DLX - JOLTS'!C113/'DLX - LABOR'!C110</f>
        <v>2.4903749181039876</v>
      </c>
    </row>
    <row r="733" spans="1:3" x14ac:dyDescent="0.25">
      <c r="A733" s="15">
        <f>'DLX - historical u'!B733</f>
        <v>39753</v>
      </c>
      <c r="B733">
        <f>100*('DLX - historical u'!D733/'DLX - historical u'!C733)</f>
        <v>6.8192107203373391</v>
      </c>
      <c r="C733">
        <f>100*'DLX - JOLTS'!C114/'DLX - LABOR'!C111</f>
        <v>2.3319016587677726</v>
      </c>
    </row>
    <row r="734" spans="1:3" x14ac:dyDescent="0.25">
      <c r="A734" s="15">
        <f>'DLX - historical u'!B734</f>
        <v>39783</v>
      </c>
      <c r="B734">
        <f>100*('DLX - historical u'!D734/'DLX - historical u'!C734)</f>
        <v>7.3073092494147174</v>
      </c>
      <c r="C734">
        <f>100*'DLX - JOLTS'!C115/'DLX - LABOR'!C112</f>
        <v>2.2235617172326032</v>
      </c>
    </row>
    <row r="735" spans="1:3" x14ac:dyDescent="0.25">
      <c r="A735" s="15">
        <f>'DLX - historical u'!B735</f>
        <v>39814</v>
      </c>
      <c r="B735">
        <f>100*('DLX - historical u'!D735/'DLX - historical u'!C735)</f>
        <v>7.8120542545190492</v>
      </c>
      <c r="C735">
        <f>100*'DLX - JOLTS'!C116/'DLX - LABOR'!C113</f>
        <v>2.127866667664962</v>
      </c>
    </row>
    <row r="736" spans="1:3" x14ac:dyDescent="0.25">
      <c r="A736" s="15">
        <f>'DLX - historical u'!B736</f>
        <v>39845</v>
      </c>
      <c r="B736">
        <f>100*('DLX - historical u'!D736/'DLX - historical u'!C736)</f>
        <v>8.3224933827764502</v>
      </c>
      <c r="C736">
        <f>100*'DLX - JOLTS'!C117/'DLX - LABOR'!C114</f>
        <v>2.1033296446020309</v>
      </c>
    </row>
    <row r="737" spans="1:3" x14ac:dyDescent="0.25">
      <c r="A737" s="15">
        <f>'DLX - historical u'!B737</f>
        <v>39873</v>
      </c>
      <c r="B737">
        <f>100*('DLX - historical u'!D737/'DLX - historical u'!C737)</f>
        <v>8.6860901889803621</v>
      </c>
      <c r="C737">
        <f>100*'DLX - JOLTS'!C118/'DLX - LABOR'!C115</f>
        <v>1.961556521607416</v>
      </c>
    </row>
    <row r="738" spans="1:3" x14ac:dyDescent="0.25">
      <c r="A738" s="15">
        <f>'DLX - historical u'!B738</f>
        <v>39904</v>
      </c>
      <c r="B738">
        <f>100*('DLX - historical u'!D738/'DLX - historical u'!C738)</f>
        <v>8.93234056328909</v>
      </c>
      <c r="C738">
        <f>100*'DLX - JOLTS'!C119/'DLX - LABOR'!C116</f>
        <v>1.7625203660560658</v>
      </c>
    </row>
    <row r="739" spans="1:3" x14ac:dyDescent="0.25">
      <c r="A739" s="15">
        <f>'DLX - historical u'!B739</f>
        <v>39934</v>
      </c>
      <c r="B739">
        <f>100*('DLX - historical u'!D739/'DLX - historical u'!C739)</f>
        <v>9.3701550387596892</v>
      </c>
      <c r="C739">
        <f>100*'DLX - JOLTS'!C120/'DLX - LABOR'!C117</f>
        <v>1.8391418864755507</v>
      </c>
    </row>
    <row r="740" spans="1:3" x14ac:dyDescent="0.25">
      <c r="A740" s="15">
        <f>'DLX - historical u'!B740</f>
        <v>39965</v>
      </c>
      <c r="B740">
        <f>100*('DLX - historical u'!D740/'DLX - historical u'!C740)</f>
        <v>9.5178698377819426</v>
      </c>
      <c r="C740">
        <f>100*'DLX - JOLTS'!C121/'DLX - LABOR'!C118</f>
        <v>1.8321417898439116</v>
      </c>
    </row>
    <row r="741" spans="1:3" x14ac:dyDescent="0.25">
      <c r="A741" s="15">
        <f>'DLX - historical u'!B741</f>
        <v>39995</v>
      </c>
      <c r="B741">
        <f>100*('DLX - historical u'!D741/'DLX - historical u'!C741)</f>
        <v>9.4772806688322611</v>
      </c>
      <c r="C741">
        <f>100*'DLX - JOLTS'!C122/'DLX - LABOR'!C119</f>
        <v>1.6794198088565195</v>
      </c>
    </row>
    <row r="742" spans="1:3" x14ac:dyDescent="0.25">
      <c r="A742" s="15">
        <f>'DLX - historical u'!B742</f>
        <v>40026</v>
      </c>
      <c r="B742">
        <f>100*('DLX - historical u'!D742/'DLX - historical u'!C742)</f>
        <v>9.6300520350702126</v>
      </c>
      <c r="C742">
        <f>100*'DLX - JOLTS'!C123/'DLX - LABOR'!C120</f>
        <v>1.7455149961903442</v>
      </c>
    </row>
    <row r="743" spans="1:3" x14ac:dyDescent="0.25">
      <c r="A743" s="15">
        <f>'DLX - historical u'!B743</f>
        <v>40057</v>
      </c>
      <c r="B743">
        <f>100*('DLX - historical u'!D743/'DLX - historical u'!C743)</f>
        <v>9.7616167921657357</v>
      </c>
      <c r="C743">
        <f>100*'DLX - JOLTS'!C124/'DLX - LABOR'!C121</f>
        <v>1.9169993987697904</v>
      </c>
    </row>
    <row r="744" spans="1:3" x14ac:dyDescent="0.25">
      <c r="A744" s="15">
        <f>'DLX - historical u'!B744</f>
        <v>40087</v>
      </c>
      <c r="B744">
        <f>100*('DLX - historical u'!D744/'DLX - historical u'!C744)</f>
        <v>10.025223960161746</v>
      </c>
      <c r="C744">
        <f>100*'DLX - JOLTS'!C125/'DLX - LABOR'!C122</f>
        <v>1.8528240125992033</v>
      </c>
    </row>
    <row r="745" spans="1:3" x14ac:dyDescent="0.25">
      <c r="A745" s="15">
        <f>'DLX - historical u'!B745</f>
        <v>40118</v>
      </c>
      <c r="B745">
        <f>100*('DLX - historical u'!D745/'DLX - historical u'!C745)</f>
        <v>9.898396312884751</v>
      </c>
      <c r="C745">
        <f>100*'DLX - JOLTS'!C126/'DLX - LABOR'!C123</f>
        <v>1.847246891651865</v>
      </c>
    </row>
    <row r="746" spans="1:3" x14ac:dyDescent="0.25">
      <c r="A746" s="15">
        <f>'DLX - historical u'!B746</f>
        <v>40148</v>
      </c>
      <c r="B746">
        <f>100*('DLX - historical u'!D746/'DLX - historical u'!C746)</f>
        <v>9.8790915207295011</v>
      </c>
      <c r="C746">
        <f>100*'DLX - JOLTS'!C127/'DLX - LABOR'!C124</f>
        <v>1.880620790448426</v>
      </c>
    </row>
    <row r="747" spans="1:3" x14ac:dyDescent="0.25">
      <c r="A747" s="15">
        <f>'DLX - historical u'!B747</f>
        <v>40179</v>
      </c>
      <c r="B747">
        <f>100*('DLX - historical u'!D747/'DLX - historical u'!C747)</f>
        <v>9.7442881905978336</v>
      </c>
      <c r="C747">
        <f>100*'DLX - JOLTS'!C128/'DLX - LABOR'!C125</f>
        <v>2.1101648372898922</v>
      </c>
    </row>
    <row r="748" spans="1:3" x14ac:dyDescent="0.25">
      <c r="A748" s="15">
        <f>'DLX - historical u'!B748</f>
        <v>40210</v>
      </c>
      <c r="B748">
        <f>100*('DLX - historical u'!D748/'DLX - historical u'!C748)</f>
        <v>9.7843907770780199</v>
      </c>
      <c r="C748">
        <f>100*'DLX - JOLTS'!C129/'DLX - LABOR'!C126</f>
        <v>1.9892606233171366</v>
      </c>
    </row>
    <row r="749" spans="1:3" x14ac:dyDescent="0.25">
      <c r="A749" s="15">
        <f>'DLX - historical u'!B749</f>
        <v>40238</v>
      </c>
      <c r="B749">
        <f>100*('DLX - historical u'!D749/'DLX - historical u'!C749)</f>
        <v>9.8256735340728998</v>
      </c>
      <c r="C749">
        <f>100*'DLX - JOLTS'!C130/'DLX - LABOR'!C127</f>
        <v>2.0620707238494047</v>
      </c>
    </row>
    <row r="750" spans="1:3" x14ac:dyDescent="0.25">
      <c r="A750" s="15">
        <f>'DLX - historical u'!B750</f>
        <v>40269</v>
      </c>
      <c r="B750">
        <f>100*('DLX - historical u'!D750/'DLX - historical u'!C750)</f>
        <v>9.8499948229447085</v>
      </c>
      <c r="C750">
        <f>100*'DLX - JOLTS'!C131/'DLX - LABOR'!C128</f>
        <v>2.4423159972854589</v>
      </c>
    </row>
    <row r="751" spans="1:3" x14ac:dyDescent="0.25">
      <c r="A751" s="15">
        <f>'DLX - historical u'!B751</f>
        <v>40299</v>
      </c>
      <c r="B751">
        <f>100*('DLX - historical u'!D751/'DLX - historical u'!C751)</f>
        <v>9.646210509934118</v>
      </c>
      <c r="C751">
        <f>100*'DLX - JOLTS'!C132/'DLX - LABOR'!C129</f>
        <v>2.1837650167450149</v>
      </c>
    </row>
    <row r="752" spans="1:3" x14ac:dyDescent="0.25">
      <c r="A752" s="15">
        <f>'DLX - historical u'!B752</f>
        <v>40330</v>
      </c>
      <c r="B752">
        <f>100*('DLX - historical u'!D752/'DLX - historical u'!C752)</f>
        <v>9.447911853331858</v>
      </c>
      <c r="C752">
        <f>100*'DLX - JOLTS'!C133/'DLX - LABOR'!C130</f>
        <v>2.0504380061682346</v>
      </c>
    </row>
    <row r="753" spans="1:3" x14ac:dyDescent="0.25">
      <c r="A753" s="15">
        <f>'DLX - historical u'!B753</f>
        <v>40360</v>
      </c>
      <c r="B753">
        <f>100*('DLX - historical u'!D753/'DLX - historical u'!C753)</f>
        <v>9.5019122199963579</v>
      </c>
      <c r="C753">
        <f>100*'DLX - JOLTS'!C134/'DLX - LABOR'!C131</f>
        <v>2.2460238683317559</v>
      </c>
    </row>
    <row r="754" spans="1:3" x14ac:dyDescent="0.25">
      <c r="A754" s="15">
        <f>'DLX - historical u'!B754</f>
        <v>40391</v>
      </c>
      <c r="B754">
        <f>100*('DLX - historical u'!D754/'DLX - historical u'!C754)</f>
        <v>9.5636484004335607</v>
      </c>
      <c r="C754">
        <f>100*'DLX - JOLTS'!C135/'DLX - LABOR'!C132</f>
        <v>2.2507543567953694</v>
      </c>
    </row>
    <row r="755" spans="1:3" x14ac:dyDescent="0.25">
      <c r="A755" s="15">
        <f>'DLX - historical u'!B755</f>
        <v>40422</v>
      </c>
      <c r="B755">
        <f>100*('DLX - historical u'!D755/'DLX - historical u'!C755)</f>
        <v>9.4686781273145435</v>
      </c>
      <c r="C755">
        <f>100*'DLX - JOLTS'!C136/'DLX - LABOR'!C133</f>
        <v>2.1341956345998385</v>
      </c>
    </row>
    <row r="756" spans="1:3" x14ac:dyDescent="0.25">
      <c r="A756" s="15">
        <f>'DLX - historical u'!B756</f>
        <v>40452</v>
      </c>
      <c r="B756">
        <f>100*('DLX - historical u'!D756/'DLX - historical u'!C756)</f>
        <v>9.5218887638329566</v>
      </c>
      <c r="C756">
        <f>100*'DLX - JOLTS'!C137/'DLX - LABOR'!C134</f>
        <v>2.3288882056800277</v>
      </c>
    </row>
    <row r="757" spans="1:3" x14ac:dyDescent="0.25">
      <c r="A757" s="15">
        <f>'DLX - historical u'!B757</f>
        <v>40483</v>
      </c>
      <c r="B757">
        <f>100*('DLX - historical u'!D757/'DLX - historical u'!C757)</f>
        <v>9.8051817373296721</v>
      </c>
      <c r="C757">
        <f>100*'DLX - JOLTS'!C138/'DLX - LABOR'!C135</f>
        <v>2.3474574969668116</v>
      </c>
    </row>
    <row r="758" spans="1:3" x14ac:dyDescent="0.25">
      <c r="A758" s="15">
        <f>'DLX - historical u'!B758</f>
        <v>40513</v>
      </c>
      <c r="B758">
        <f>100*('DLX - historical u'!D758/'DLX - historical u'!C758)</f>
        <v>9.3696497041266031</v>
      </c>
      <c r="C758">
        <f>100*'DLX - JOLTS'!C139/'DLX - LABOR'!C136</f>
        <v>2.2263820907430993</v>
      </c>
    </row>
    <row r="759" spans="1:3" x14ac:dyDescent="0.25">
      <c r="A759" s="15">
        <f>'DLX - historical u'!B759</f>
        <v>40544</v>
      </c>
      <c r="B759">
        <f>100*('DLX - historical u'!D759/'DLX - historical u'!C759)</f>
        <v>9.0825448613376842</v>
      </c>
      <c r="C759">
        <f>100*'DLX - JOLTS'!C140/'DLX - LABOR'!C137</f>
        <v>2.1923100508983873</v>
      </c>
    </row>
    <row r="760" spans="1:3" x14ac:dyDescent="0.25">
      <c r="A760" s="15">
        <f>'DLX - historical u'!B760</f>
        <v>40575</v>
      </c>
      <c r="B760">
        <f>100*('DLX - historical u'!D760/'DLX - historical u'!C760)</f>
        <v>8.9698764530143116</v>
      </c>
      <c r="C760">
        <f>100*'DLX - JOLTS'!C141/'DLX - LABOR'!C138</f>
        <v>2.3049374024304385</v>
      </c>
    </row>
    <row r="761" spans="1:3" x14ac:dyDescent="0.25">
      <c r="A761" s="15">
        <f>'DLX - historical u'!B761</f>
        <v>40603</v>
      </c>
      <c r="B761">
        <f>100*('DLX - historical u'!D761/'DLX - historical u'!C761)</f>
        <v>8.8844268279962453</v>
      </c>
      <c r="C761">
        <f>100*'DLX - JOLTS'!C142/'DLX - LABOR'!C139</f>
        <v>2.4358014695773056</v>
      </c>
    </row>
    <row r="762" spans="1:3" x14ac:dyDescent="0.25">
      <c r="A762" s="15">
        <f>'DLX - historical u'!B762</f>
        <v>40634</v>
      </c>
      <c r="B762">
        <f>100*('DLX - historical u'!D762/'DLX - historical u'!C762)</f>
        <v>8.9897014730804337</v>
      </c>
      <c r="C762">
        <f>100*'DLX - JOLTS'!C143/'DLX - LABOR'!C140</f>
        <v>2.2977289533669278</v>
      </c>
    </row>
    <row r="763" spans="1:3" x14ac:dyDescent="0.25">
      <c r="A763" s="15">
        <f>'DLX - historical u'!B763</f>
        <v>40664</v>
      </c>
      <c r="B763">
        <f>100*('DLX - historical u'!D763/'DLX - historical u'!C763)</f>
        <v>9.0383864671437877</v>
      </c>
      <c r="C763">
        <f>100*'DLX - JOLTS'!C144/'DLX - LABOR'!C141</f>
        <v>2.3447918492383426</v>
      </c>
    </row>
    <row r="764" spans="1:3" x14ac:dyDescent="0.25">
      <c r="A764" s="15">
        <f>'DLX - historical u'!B764</f>
        <v>40695</v>
      </c>
      <c r="B764">
        <f>100*('DLX - historical u'!D764/'DLX - historical u'!C764)</f>
        <v>9.141575787600468</v>
      </c>
      <c r="C764">
        <f>100*'DLX - JOLTS'!C145/'DLX - LABOR'!C142</f>
        <v>2.4681862144070186</v>
      </c>
    </row>
    <row r="765" spans="1:3" x14ac:dyDescent="0.25">
      <c r="A765" s="15">
        <f>'DLX - historical u'!B765</f>
        <v>40725</v>
      </c>
      <c r="B765">
        <f>100*('DLX - historical u'!D765/'DLX - historical u'!C765)</f>
        <v>9.0689758604050645</v>
      </c>
      <c r="C765">
        <f>100*'DLX - JOLTS'!C146/'DLX - LABOR'!C143</f>
        <v>2.5615073778413633</v>
      </c>
    </row>
    <row r="766" spans="1:3" x14ac:dyDescent="0.25">
      <c r="A766" s="15">
        <f>'DLX - historical u'!B766</f>
        <v>40756</v>
      </c>
      <c r="B766">
        <f>100*('DLX - historical u'!D766/'DLX - historical u'!C766)</f>
        <v>9.0581360542447005</v>
      </c>
      <c r="C766">
        <f>100*'DLX - JOLTS'!C147/'DLX - LABOR'!C144</f>
        <v>2.397104006327381</v>
      </c>
    </row>
    <row r="767" spans="1:3" x14ac:dyDescent="0.25">
      <c r="A767" s="15">
        <f>'DLX - historical u'!B767</f>
        <v>40787</v>
      </c>
      <c r="B767">
        <f>100*('DLX - historical u'!D767/'DLX - historical u'!C767)</f>
        <v>9.0237915898288357</v>
      </c>
      <c r="C767">
        <f>100*'DLX - JOLTS'!C148/'DLX - LABOR'!C145</f>
        <v>2.6584354640302519</v>
      </c>
    </row>
    <row r="768" spans="1:3" x14ac:dyDescent="0.25">
      <c r="A768" s="15">
        <f>'DLX - historical u'!B768</f>
        <v>40817</v>
      </c>
      <c r="B768">
        <f>100*('DLX - historical u'!D768/'DLX - historical u'!C768)</f>
        <v>8.9311099138630503</v>
      </c>
      <c r="C768">
        <f>100*'DLX - JOLTS'!C149/'DLX - LABOR'!C146</f>
        <v>2.5856182571354869</v>
      </c>
    </row>
    <row r="769" spans="1:3" x14ac:dyDescent="0.25">
      <c r="A769" s="15">
        <f>'DLX - historical u'!B769</f>
        <v>40848</v>
      </c>
      <c r="B769">
        <f>100*('DLX - historical u'!D769/'DLX - historical u'!C769)</f>
        <v>8.654839317383086</v>
      </c>
      <c r="C769">
        <f>100*'DLX - JOLTS'!C150/'DLX - LABOR'!C147</f>
        <v>2.4809984616900191</v>
      </c>
    </row>
    <row r="770" spans="1:3" x14ac:dyDescent="0.25">
      <c r="A770" s="15">
        <f>'DLX - historical u'!B770</f>
        <v>40878</v>
      </c>
      <c r="B770">
        <f>100*('DLX - historical u'!D770/'DLX - historical u'!C770)</f>
        <v>8.5107903851527418</v>
      </c>
      <c r="C770">
        <f>100*'DLX - JOLTS'!C151/'DLX - LABOR'!C148</f>
        <v>2.6780445735554448</v>
      </c>
    </row>
    <row r="771" spans="1:3" x14ac:dyDescent="0.25">
      <c r="A771" s="15">
        <f>'DLX - historical u'!B771</f>
        <v>40909</v>
      </c>
      <c r="B771">
        <f>100*('DLX - historical u'!D771/'DLX - historical u'!C771)</f>
        <v>8.2632209592279544</v>
      </c>
      <c r="C771">
        <f>100*'DLX - JOLTS'!C152/'DLX - LABOR'!C149</f>
        <v>2.6249235624070479</v>
      </c>
    </row>
    <row r="772" spans="1:3" x14ac:dyDescent="0.25">
      <c r="A772" s="15">
        <f>'DLX - historical u'!B772</f>
        <v>40940</v>
      </c>
      <c r="B772">
        <f>100*('DLX - historical u'!D772/'DLX - historical u'!C772)</f>
        <v>8.2688172737310417</v>
      </c>
      <c r="C772">
        <f>100*'DLX - JOLTS'!C153/'DLX - LABOR'!C150</f>
        <v>2.6861060880048222</v>
      </c>
    </row>
    <row r="773" spans="1:3" x14ac:dyDescent="0.25">
      <c r="A773" s="15">
        <f>'DLX - historical u'!B773</f>
        <v>40969</v>
      </c>
      <c r="B773">
        <f>100*('DLX - historical u'!D773/'DLX - historical u'!C773)</f>
        <v>8.1916138248430901</v>
      </c>
      <c r="C773">
        <f>100*'DLX - JOLTS'!C154/'DLX - LABOR'!C151</f>
        <v>2.8156823193816187</v>
      </c>
    </row>
    <row r="774" spans="1:3" x14ac:dyDescent="0.25">
      <c r="A774" s="15">
        <f>'DLX - historical u'!B774</f>
        <v>41000</v>
      </c>
      <c r="B774">
        <f>100*('DLX - historical u'!D774/'DLX - historical u'!C774)</f>
        <v>8.0976905386583748</v>
      </c>
      <c r="C774">
        <f>100*'DLX - JOLTS'!C155/'DLX - LABOR'!C152</f>
        <v>2.593074602613386</v>
      </c>
    </row>
    <row r="775" spans="1:3" x14ac:dyDescent="0.25">
      <c r="A775" s="15">
        <f>'DLX - historical u'!B775</f>
        <v>41030</v>
      </c>
      <c r="B775">
        <f>100*('DLX - historical u'!D775/'DLX - historical u'!C775)</f>
        <v>8.2060810156960642</v>
      </c>
      <c r="C775">
        <f>100*'DLX - JOLTS'!C156/'DLX - LABOR'!C153</f>
        <v>2.7492519809349112</v>
      </c>
    </row>
    <row r="776" spans="1:3" x14ac:dyDescent="0.25">
      <c r="A776" s="15">
        <f>'DLX - historical u'!B776</f>
        <v>41061</v>
      </c>
      <c r="B776">
        <f>100*('DLX - historical u'!D776/'DLX - historical u'!C776)</f>
        <v>8.2165206911441508</v>
      </c>
      <c r="C776">
        <f>100*'DLX - JOLTS'!C157/'DLX - LABOR'!C154</f>
        <v>2.8268285718579524</v>
      </c>
    </row>
    <row r="777" spans="1:3" x14ac:dyDescent="0.25">
      <c r="A777" s="15">
        <f>'DLX - historical u'!B777</f>
        <v>41091</v>
      </c>
      <c r="B777">
        <f>100*('DLX - historical u'!D777/'DLX - historical u'!C777)</f>
        <v>8.2535013192441919</v>
      </c>
      <c r="C777" t="e">
        <f>100*'DLX - JOLTS'!C158/'DLX - LABOR'!C155</f>
        <v>#N/A</v>
      </c>
    </row>
    <row r="778" spans="1:3" x14ac:dyDescent="0.25">
      <c r="A778" s="15">
        <f>'DLX - historical u'!B778</f>
        <v>41122</v>
      </c>
      <c r="B778" t="e">
        <f>100*('DLX - historical u'!D778/'DLX - historical u'!C778)</f>
        <v>#N/A</v>
      </c>
      <c r="C778" t="e">
        <f>100*'DLX - JOLTS'!C159/'DLX - LABOR'!C156</f>
        <v>#N/A</v>
      </c>
    </row>
    <row r="779" spans="1:3" x14ac:dyDescent="0.25">
      <c r="A779" s="15">
        <f>'DLX - historical u'!B779</f>
        <v>41153</v>
      </c>
      <c r="B779" t="e">
        <f>100*('DLX - historical u'!D779/'DLX - historical u'!C779)</f>
        <v>#N/A</v>
      </c>
      <c r="C779" t="e">
        <f>100*'DLX - JOLTS'!C160/'DLX - LABOR'!C157</f>
        <v>#N/A</v>
      </c>
    </row>
    <row r="780" spans="1:3" x14ac:dyDescent="0.25">
      <c r="A780" s="15">
        <f>'DLX - historical u'!B780</f>
        <v>41183</v>
      </c>
      <c r="B780" t="e">
        <f>100*('DLX - historical u'!D780/'DLX - historical u'!C780)</f>
        <v>#N/A</v>
      </c>
      <c r="C780" t="e">
        <f>100*'DLX - JOLTS'!C161/'DLX - LABOR'!C158</f>
        <v>#N/A</v>
      </c>
    </row>
    <row r="781" spans="1:3" x14ac:dyDescent="0.25">
      <c r="A781" s="15">
        <f>'DLX - historical u'!B781</f>
        <v>41214</v>
      </c>
      <c r="B781" t="e">
        <f>100*('DLX - historical u'!D781/'DLX - historical u'!C781)</f>
        <v>#N/A</v>
      </c>
      <c r="C781" t="e">
        <f>100*'DLX - JOLTS'!C162/'DLX - LABOR'!C159</f>
        <v>#N/A</v>
      </c>
    </row>
    <row r="782" spans="1:3" x14ac:dyDescent="0.25">
      <c r="A782" s="15">
        <f>'DLX - historical u'!B782</f>
        <v>41244</v>
      </c>
      <c r="B782" t="e">
        <f>100*('DLX - historical u'!D782/'DLX - historical u'!C782)</f>
        <v>#N/A</v>
      </c>
      <c r="C782" t="e">
        <f>100*'DLX - JOLTS'!C163/'DLX - LABOR'!C160</f>
        <v>#N/A</v>
      </c>
    </row>
    <row r="783" spans="1:3" x14ac:dyDescent="0.25">
      <c r="A783" s="15">
        <f>'DLX - historical u'!B783</f>
        <v>41275</v>
      </c>
      <c r="B783" t="e">
        <f>100*('DLX - historical u'!D783/'DLX - historical u'!C783)</f>
        <v>#N/A</v>
      </c>
      <c r="C783" t="e">
        <f>100*'DLX - JOLTS'!C164/'DLX - LABOR'!C161</f>
        <v>#N/A</v>
      </c>
    </row>
    <row r="784" spans="1:3" x14ac:dyDescent="0.25">
      <c r="A784" s="15">
        <f>'DLX - historical u'!B784</f>
        <v>41306</v>
      </c>
      <c r="B784" t="e">
        <f>100*('DLX - historical u'!D784/'DLX - historical u'!C784)</f>
        <v>#N/A</v>
      </c>
      <c r="C784" t="e">
        <f>100*'DLX - JOLTS'!C165/'DLX - LABOR'!C162</f>
        <v>#N/A</v>
      </c>
    </row>
    <row r="785" spans="1:3" x14ac:dyDescent="0.25">
      <c r="A785" s="15">
        <f>'DLX - historical u'!B785</f>
        <v>41334</v>
      </c>
      <c r="B785" t="e">
        <f>100*('DLX - historical u'!D785/'DLX - historical u'!C785)</f>
        <v>#N/A</v>
      </c>
      <c r="C785" t="e">
        <f>100*'DLX - JOLTS'!C166/'DLX - LABOR'!C163</f>
        <v>#N/A</v>
      </c>
    </row>
    <row r="786" spans="1:3" x14ac:dyDescent="0.25">
      <c r="A786" s="15">
        <f>'DLX - historical u'!B786</f>
        <v>41365</v>
      </c>
      <c r="B786" t="e">
        <f>100*('DLX - historical u'!D786/'DLX - historical u'!C786)</f>
        <v>#N/A</v>
      </c>
      <c r="C786" t="e">
        <f>100*'DLX - JOLTS'!C167/'DLX - LABOR'!C164</f>
        <v>#N/A</v>
      </c>
    </row>
    <row r="787" spans="1:3" x14ac:dyDescent="0.25">
      <c r="A787" s="15">
        <f>'DLX - historical u'!B787</f>
        <v>41395</v>
      </c>
      <c r="B787" t="e">
        <f>100*('DLX - historical u'!D787/'DLX - historical u'!C787)</f>
        <v>#N/A</v>
      </c>
      <c r="C787" t="e">
        <f>100*'DLX - JOLTS'!C168/'DLX - LABOR'!C165</f>
        <v>#N/A</v>
      </c>
    </row>
    <row r="788" spans="1:3" x14ac:dyDescent="0.25">
      <c r="A788" s="15">
        <f>'DLX - historical u'!B788</f>
        <v>41426</v>
      </c>
      <c r="B788" t="e">
        <f>100*('DLX - historical u'!D788/'DLX - historical u'!C788)</f>
        <v>#N/A</v>
      </c>
      <c r="C788" t="e">
        <f>100*'DLX - JOLTS'!C169/'DLX - LABOR'!C166</f>
        <v>#N/A</v>
      </c>
    </row>
    <row r="789" spans="1:3" x14ac:dyDescent="0.25">
      <c r="A789" s="15">
        <f>'DLX - historical u'!B789</f>
        <v>41456</v>
      </c>
      <c r="B789" t="e">
        <f>100*('DLX - historical u'!D789/'DLX - historical u'!C789)</f>
        <v>#N/A</v>
      </c>
      <c r="C789" t="e">
        <f>100*'DLX - JOLTS'!C170/'DLX - LABOR'!C167</f>
        <v>#N/A</v>
      </c>
    </row>
    <row r="790" spans="1:3" x14ac:dyDescent="0.25">
      <c r="A790" s="15">
        <f>'DLX - historical u'!B790</f>
        <v>41487</v>
      </c>
      <c r="B790" t="e">
        <f>100*('DLX - historical u'!D790/'DLX - historical u'!C790)</f>
        <v>#N/A</v>
      </c>
      <c r="C790" t="e">
        <f>100*'DLX - JOLTS'!C171/'DLX - LABOR'!C168</f>
        <v>#N/A</v>
      </c>
    </row>
    <row r="791" spans="1:3" x14ac:dyDescent="0.25">
      <c r="A791" s="15">
        <f>'DLX - historical u'!B791</f>
        <v>41518</v>
      </c>
      <c r="B791" t="e">
        <f>100*('DLX - historical u'!D791/'DLX - historical u'!C791)</f>
        <v>#N/A</v>
      </c>
      <c r="C791" t="e">
        <f>100*'DLX - JOLTS'!C172/'DLX - LABOR'!C169</f>
        <v>#N/A</v>
      </c>
    </row>
    <row r="792" spans="1:3" x14ac:dyDescent="0.25">
      <c r="A792" s="15">
        <f>'DLX - historical u'!B792</f>
        <v>41548</v>
      </c>
      <c r="B792" t="e">
        <f>100*('DLX - historical u'!D792/'DLX - historical u'!C792)</f>
        <v>#N/A</v>
      </c>
      <c r="C792" t="e">
        <f>100*'DLX - JOLTS'!C173/'DLX - LABOR'!C170</f>
        <v>#N/A</v>
      </c>
    </row>
    <row r="793" spans="1:3" x14ac:dyDescent="0.25">
      <c r="A793" s="15">
        <f>'DLX - historical u'!B793</f>
        <v>41579</v>
      </c>
      <c r="B793" t="e">
        <f>100*('DLX - historical u'!D793/'DLX - historical u'!C793)</f>
        <v>#N/A</v>
      </c>
      <c r="C793" t="e">
        <f>100*'DLX - JOLTS'!C174/'DLX - LABOR'!C171</f>
        <v>#N/A</v>
      </c>
    </row>
    <row r="794" spans="1:3" x14ac:dyDescent="0.25">
      <c r="A794" s="15">
        <f>'DLX - historical u'!B794</f>
        <v>41609</v>
      </c>
      <c r="B794" t="e">
        <f>100*('DLX - historical u'!D794/'DLX - historical u'!C794)</f>
        <v>#N/A</v>
      </c>
      <c r="C794" t="e">
        <f>100*'DLX - JOLTS'!C175/'DLX - LABOR'!C172</f>
        <v>#N/A</v>
      </c>
    </row>
    <row r="795" spans="1:3" x14ac:dyDescent="0.25">
      <c r="A795" s="15">
        <f>'DLX - historical u'!B795</f>
        <v>41640</v>
      </c>
      <c r="B795" t="e">
        <f>100*('DLX - historical u'!D795/'DLX - historical u'!C795)</f>
        <v>#N/A</v>
      </c>
      <c r="C795" t="e">
        <f>100*'DLX - JOLTS'!C176/'DLX - LABOR'!C173</f>
        <v>#N/A</v>
      </c>
    </row>
    <row r="796" spans="1:3" x14ac:dyDescent="0.25">
      <c r="A796" s="15">
        <f>'DLX - historical u'!B796</f>
        <v>41671</v>
      </c>
      <c r="B796" t="e">
        <f>100*('DLX - historical u'!D796/'DLX - historical u'!C796)</f>
        <v>#N/A</v>
      </c>
      <c r="C796" t="e">
        <f>100*'DLX - JOLTS'!C177/'DLX - LABOR'!C174</f>
        <v>#N/A</v>
      </c>
    </row>
    <row r="797" spans="1:3" x14ac:dyDescent="0.25">
      <c r="A797" s="15">
        <f>'DLX - historical u'!B797</f>
        <v>41699</v>
      </c>
      <c r="B797" t="e">
        <f>100*('DLX - historical u'!D797/'DLX - historical u'!C797)</f>
        <v>#N/A</v>
      </c>
      <c r="C797" t="e">
        <f>100*'DLX - JOLTS'!C178/'DLX - LABOR'!C175</f>
        <v>#N/A</v>
      </c>
    </row>
    <row r="798" spans="1:3" x14ac:dyDescent="0.25">
      <c r="A798" s="15">
        <f>'DLX - historical u'!B798</f>
        <v>41730</v>
      </c>
      <c r="B798" t="e">
        <f>100*('DLX - historical u'!D798/'DLX - historical u'!C798)</f>
        <v>#N/A</v>
      </c>
      <c r="C798" t="e">
        <f>100*'DLX - JOLTS'!C179/'DLX - LABOR'!C176</f>
        <v>#N/A</v>
      </c>
    </row>
    <row r="799" spans="1:3" x14ac:dyDescent="0.25">
      <c r="A799" s="15">
        <f>'DLX - historical u'!B799</f>
        <v>41760</v>
      </c>
      <c r="B799" t="e">
        <f>100*('DLX - historical u'!D799/'DLX - historical u'!C799)</f>
        <v>#N/A</v>
      </c>
      <c r="C799" t="e">
        <f>100*'DLX - JOLTS'!C180/'DLX - LABOR'!C177</f>
        <v>#N/A</v>
      </c>
    </row>
    <row r="800" spans="1:3" x14ac:dyDescent="0.25">
      <c r="A800" s="15">
        <f>'DLX - historical u'!B800</f>
        <v>41791</v>
      </c>
      <c r="B800" t="e">
        <f>100*('DLX - historical u'!D800/'DLX - historical u'!C800)</f>
        <v>#N/A</v>
      </c>
      <c r="C800" t="e">
        <f>100*'DLX - JOLTS'!C181/'DLX - LABOR'!C178</f>
        <v>#N/A</v>
      </c>
    </row>
    <row r="801" spans="1:3" x14ac:dyDescent="0.25">
      <c r="A801" s="15">
        <f>'DLX - historical u'!B801</f>
        <v>41821</v>
      </c>
      <c r="B801" t="e">
        <f>100*('DLX - historical u'!D801/'DLX - historical u'!C801)</f>
        <v>#N/A</v>
      </c>
      <c r="C801" t="e">
        <f>100*'DLX - JOLTS'!C182/'DLX - LABOR'!C179</f>
        <v>#N/A</v>
      </c>
    </row>
    <row r="802" spans="1:3" x14ac:dyDescent="0.25">
      <c r="A802" s="15">
        <f>'DLX - historical u'!B802</f>
        <v>41852</v>
      </c>
      <c r="B802" t="e">
        <f>100*('DLX - historical u'!D802/'DLX - historical u'!C802)</f>
        <v>#N/A</v>
      </c>
      <c r="C802" t="e">
        <f>100*'DLX - JOLTS'!C183/'DLX - LABOR'!C180</f>
        <v>#N/A</v>
      </c>
    </row>
    <row r="803" spans="1:3" x14ac:dyDescent="0.25">
      <c r="A803" s="15">
        <f>'DLX - historical u'!B803</f>
        <v>41883</v>
      </c>
      <c r="B803" t="e">
        <f>100*('DLX - historical u'!D803/'DLX - historical u'!C803)</f>
        <v>#N/A</v>
      </c>
      <c r="C803" t="e">
        <f>100*'DLX - JOLTS'!C184/'DLX - LABOR'!C181</f>
        <v>#N/A</v>
      </c>
    </row>
    <row r="804" spans="1:3" x14ac:dyDescent="0.25">
      <c r="A804" s="15">
        <f>'DLX - historical u'!B804</f>
        <v>41913</v>
      </c>
      <c r="B804" t="e">
        <f>100*('DLX - historical u'!D804/'DLX - historical u'!C804)</f>
        <v>#N/A</v>
      </c>
      <c r="C804" t="e">
        <f>100*'DLX - JOLTS'!C185/'DLX - LABOR'!C182</f>
        <v>#N/A</v>
      </c>
    </row>
    <row r="805" spans="1:3" x14ac:dyDescent="0.25">
      <c r="A805" s="15">
        <f>'DLX - historical u'!B805</f>
        <v>41944</v>
      </c>
      <c r="B805" t="e">
        <f>100*('DLX - historical u'!D805/'DLX - historical u'!C805)</f>
        <v>#N/A</v>
      </c>
      <c r="C805" t="e">
        <f>100*'DLX - JOLTS'!C186/'DLX - LABOR'!C183</f>
        <v>#N/A</v>
      </c>
    </row>
    <row r="806" spans="1:3" x14ac:dyDescent="0.25">
      <c r="A806" s="15">
        <f>'DLX - historical u'!B806</f>
        <v>41974</v>
      </c>
      <c r="B806" t="e">
        <f>100*('DLX - historical u'!D806/'DLX - historical u'!C806)</f>
        <v>#N/A</v>
      </c>
      <c r="C806" t="e">
        <f>100*'DLX - JOLTS'!C187/'DLX - LABOR'!C184</f>
        <v>#N/A</v>
      </c>
    </row>
    <row r="807" spans="1:3" x14ac:dyDescent="0.25">
      <c r="A807" s="15">
        <f>'DLX - historical u'!B807</f>
        <v>42005</v>
      </c>
      <c r="B807" t="e">
        <f>100*('DLX - historical u'!D807/'DLX - historical u'!C807)</f>
        <v>#N/A</v>
      </c>
      <c r="C807" t="e">
        <f>100*'DLX - JOLTS'!C188/'DLX - LABOR'!C185</f>
        <v>#N/A</v>
      </c>
    </row>
    <row r="808" spans="1:3" x14ac:dyDescent="0.25">
      <c r="A808" s="15">
        <f>'DLX - historical u'!B808</f>
        <v>42036</v>
      </c>
      <c r="B808" t="e">
        <f>100*('DLX - historical u'!D808/'DLX - historical u'!C808)</f>
        <v>#N/A</v>
      </c>
      <c r="C808" t="e">
        <f>100*'DLX - JOLTS'!C189/'DLX - LABOR'!C186</f>
        <v>#N/A</v>
      </c>
    </row>
    <row r="809" spans="1:3" x14ac:dyDescent="0.25">
      <c r="A809" s="15">
        <f>'DLX - historical u'!B809</f>
        <v>42064</v>
      </c>
      <c r="B809" t="e">
        <f>100*('DLX - historical u'!D809/'DLX - historical u'!C809)</f>
        <v>#N/A</v>
      </c>
      <c r="C809" t="e">
        <f>100*'DLX - JOLTS'!C190/'DLX - LABOR'!C187</f>
        <v>#N/A</v>
      </c>
    </row>
    <row r="810" spans="1:3" x14ac:dyDescent="0.25">
      <c r="A810" s="15">
        <f>'DLX - historical u'!B810</f>
        <v>42095</v>
      </c>
      <c r="B810" t="e">
        <f>100*('DLX - historical u'!D810/'DLX - historical u'!C810)</f>
        <v>#N/A</v>
      </c>
      <c r="C810" t="e">
        <f>100*'DLX - JOLTS'!C191/'DLX - LABOR'!C188</f>
        <v>#N/A</v>
      </c>
    </row>
    <row r="811" spans="1:3" x14ac:dyDescent="0.25">
      <c r="A811" s="15">
        <f>'DLX - historical u'!B811</f>
        <v>42125</v>
      </c>
      <c r="B811" t="e">
        <f>100*('DLX - historical u'!D811/'DLX - historical u'!C811)</f>
        <v>#N/A</v>
      </c>
      <c r="C811" t="e">
        <f>100*'DLX - JOLTS'!C192/'DLX - LABOR'!C189</f>
        <v>#N/A</v>
      </c>
    </row>
    <row r="812" spans="1:3" x14ac:dyDescent="0.25">
      <c r="A812" s="15">
        <f>'DLX - historical u'!B812</f>
        <v>42156</v>
      </c>
      <c r="B812" t="e">
        <f>100*('DLX - historical u'!D812/'DLX - historical u'!C812)</f>
        <v>#N/A</v>
      </c>
      <c r="C812" t="e">
        <f>100*'DLX - JOLTS'!C193/'DLX - LABOR'!C190</f>
        <v>#N/A</v>
      </c>
    </row>
    <row r="813" spans="1:3" x14ac:dyDescent="0.25">
      <c r="A813" s="15">
        <f>'DLX - historical u'!B813</f>
        <v>42186</v>
      </c>
      <c r="B813" t="e">
        <f>100*('DLX - historical u'!D813/'DLX - historical u'!C813)</f>
        <v>#N/A</v>
      </c>
      <c r="C813" t="e">
        <f>100*'DLX - JOLTS'!C194/'DLX - LABOR'!C191</f>
        <v>#N/A</v>
      </c>
    </row>
    <row r="814" spans="1:3" x14ac:dyDescent="0.25">
      <c r="A814" s="15">
        <f>'DLX - historical u'!B814</f>
        <v>42217</v>
      </c>
      <c r="B814" t="e">
        <f>100*('DLX - historical u'!D814/'DLX - historical u'!C814)</f>
        <v>#N/A</v>
      </c>
      <c r="C814" t="e">
        <f>100*'DLX - JOLTS'!C195/'DLX - LABOR'!C192</f>
        <v>#N/A</v>
      </c>
    </row>
    <row r="815" spans="1:3" x14ac:dyDescent="0.25">
      <c r="A815" s="15">
        <f>'DLX - historical u'!B815</f>
        <v>42248</v>
      </c>
      <c r="B815" t="e">
        <f>100*('DLX - historical u'!D815/'DLX - historical u'!C815)</f>
        <v>#N/A</v>
      </c>
      <c r="C815" t="e">
        <f>100*'DLX - JOLTS'!C196/'DLX - LABOR'!C193</f>
        <v>#N/A</v>
      </c>
    </row>
    <row r="816" spans="1:3" x14ac:dyDescent="0.25">
      <c r="A816" s="15">
        <f>'DLX - historical u'!B816</f>
        <v>42278</v>
      </c>
      <c r="B816" t="e">
        <f>100*('DLX - historical u'!D816/'DLX - historical u'!C816)</f>
        <v>#N/A</v>
      </c>
      <c r="C816" t="e">
        <f>100*'DLX - JOLTS'!C197/'DLX - LABOR'!C194</f>
        <v>#N/A</v>
      </c>
    </row>
    <row r="817" spans="1:3" x14ac:dyDescent="0.25">
      <c r="A817" s="15">
        <f>'DLX - historical u'!B817</f>
        <v>42309</v>
      </c>
      <c r="B817" t="e">
        <f>100*('DLX - historical u'!D817/'DLX - historical u'!C817)</f>
        <v>#N/A</v>
      </c>
      <c r="C817" t="e">
        <f>100*'DLX - JOLTS'!C198/'DLX - LABOR'!C195</f>
        <v>#N/A</v>
      </c>
    </row>
    <row r="818" spans="1:3" x14ac:dyDescent="0.25">
      <c r="A818" s="15">
        <f>'DLX - historical u'!B818</f>
        <v>42339</v>
      </c>
      <c r="B818" t="e">
        <f>100*('DLX - historical u'!D818/'DLX - historical u'!C818)</f>
        <v>#N/A</v>
      </c>
      <c r="C818" t="e">
        <f>100*'DLX - JOLTS'!C199/'DLX - LABOR'!C196</f>
        <v>#N/A</v>
      </c>
    </row>
    <row r="819" spans="1:3" x14ac:dyDescent="0.25">
      <c r="A819" s="15"/>
    </row>
    <row r="820" spans="1:3" x14ac:dyDescent="0.25">
      <c r="A820" s="15"/>
    </row>
    <row r="821" spans="1:3" x14ac:dyDescent="0.25">
      <c r="A821" s="15"/>
    </row>
    <row r="822" spans="1:3" x14ac:dyDescent="0.25">
      <c r="A822" s="15"/>
    </row>
    <row r="823" spans="1:3" x14ac:dyDescent="0.25">
      <c r="A823" s="15"/>
    </row>
    <row r="824" spans="1:3" x14ac:dyDescent="0.25">
      <c r="A824" s="15"/>
    </row>
    <row r="825" spans="1:3" x14ac:dyDescent="0.25">
      <c r="A825" s="15"/>
    </row>
    <row r="826" spans="1:3" x14ac:dyDescent="0.25">
      <c r="A826" s="15"/>
    </row>
    <row r="827" spans="1:3" x14ac:dyDescent="0.25">
      <c r="A827" s="15"/>
    </row>
    <row r="828" spans="1:3" x14ac:dyDescent="0.25">
      <c r="A828" s="15"/>
    </row>
    <row r="829" spans="1:3" x14ac:dyDescent="0.25">
      <c r="A829" s="15"/>
    </row>
    <row r="830" spans="1:3" x14ac:dyDescent="0.25">
      <c r="A830" s="15"/>
    </row>
    <row r="831" spans="1:3" x14ac:dyDescent="0.25">
      <c r="A831" s="15"/>
    </row>
    <row r="832" spans="1:3" x14ac:dyDescent="0.25">
      <c r="A832" s="15"/>
    </row>
    <row r="833" spans="1:1" x14ac:dyDescent="0.25">
      <c r="A833" s="15"/>
    </row>
    <row r="834" spans="1:1" x14ac:dyDescent="0.25">
      <c r="A834" s="15"/>
    </row>
    <row r="835" spans="1:1" x14ac:dyDescent="0.25">
      <c r="A835" s="15"/>
    </row>
    <row r="836" spans="1:1" x14ac:dyDescent="0.25">
      <c r="A836" s="15"/>
    </row>
    <row r="837" spans="1:1" x14ac:dyDescent="0.25">
      <c r="A837" s="15"/>
    </row>
    <row r="838" spans="1:1" x14ac:dyDescent="0.25">
      <c r="A838" s="15"/>
    </row>
    <row r="839" spans="1:1" x14ac:dyDescent="0.25">
      <c r="A839" s="15"/>
    </row>
    <row r="840" spans="1:1" x14ac:dyDescent="0.25">
      <c r="A840" s="15"/>
    </row>
    <row r="841" spans="1:1" x14ac:dyDescent="0.25">
      <c r="A841" s="15"/>
    </row>
    <row r="842" spans="1:1" x14ac:dyDescent="0.25">
      <c r="A842" s="15"/>
    </row>
    <row r="843" spans="1:1" x14ac:dyDescent="0.25">
      <c r="A843" s="15"/>
    </row>
    <row r="844" spans="1:1" x14ac:dyDescent="0.25">
      <c r="A844" s="15"/>
    </row>
    <row r="845" spans="1:1" x14ac:dyDescent="0.25">
      <c r="A845" s="15"/>
    </row>
    <row r="846" spans="1:1" x14ac:dyDescent="0.25">
      <c r="A846" s="15"/>
    </row>
    <row r="847" spans="1:1" x14ac:dyDescent="0.25">
      <c r="A847" s="15"/>
    </row>
    <row r="848" spans="1:1" x14ac:dyDescent="0.25">
      <c r="A848" s="15"/>
    </row>
    <row r="849" spans="1:1" x14ac:dyDescent="0.25">
      <c r="A849" s="15"/>
    </row>
    <row r="850" spans="1:1" x14ac:dyDescent="0.25">
      <c r="A850" s="15"/>
    </row>
    <row r="851" spans="1:1" x14ac:dyDescent="0.25">
      <c r="A851" s="15"/>
    </row>
    <row r="852" spans="1:1" x14ac:dyDescent="0.25">
      <c r="A852" s="15"/>
    </row>
    <row r="853" spans="1:1" x14ac:dyDescent="0.25">
      <c r="A853" s="15"/>
    </row>
    <row r="854" spans="1:1" x14ac:dyDescent="0.25">
      <c r="A854" s="15"/>
    </row>
    <row r="855" spans="1:1" x14ac:dyDescent="0.25">
      <c r="A855" s="15"/>
    </row>
    <row r="856" spans="1:1" x14ac:dyDescent="0.25">
      <c r="A856" s="15"/>
    </row>
    <row r="857" spans="1:1" x14ac:dyDescent="0.25">
      <c r="A857" s="15"/>
    </row>
    <row r="858" spans="1:1" x14ac:dyDescent="0.25">
      <c r="A858" s="15"/>
    </row>
    <row r="859" spans="1:1" x14ac:dyDescent="0.25">
      <c r="A859" s="15"/>
    </row>
    <row r="860" spans="1:1" x14ac:dyDescent="0.25">
      <c r="A860" s="15"/>
    </row>
    <row r="861" spans="1:1" x14ac:dyDescent="0.25">
      <c r="A861" s="15"/>
    </row>
    <row r="862" spans="1:1" x14ac:dyDescent="0.25">
      <c r="A862" s="15"/>
    </row>
    <row r="863" spans="1:1" x14ac:dyDescent="0.25">
      <c r="A863" s="15"/>
    </row>
    <row r="864" spans="1:1" x14ac:dyDescent="0.25">
      <c r="A864" s="15"/>
    </row>
    <row r="865" spans="1:1" x14ac:dyDescent="0.25">
      <c r="A865" s="15"/>
    </row>
    <row r="866" spans="1:1" x14ac:dyDescent="0.25">
      <c r="A866" s="15"/>
    </row>
    <row r="867" spans="1:1" x14ac:dyDescent="0.25">
      <c r="A867" s="15"/>
    </row>
    <row r="868" spans="1:1" x14ac:dyDescent="0.25">
      <c r="A868" s="15"/>
    </row>
    <row r="869" spans="1:1" x14ac:dyDescent="0.25">
      <c r="A869" s="15"/>
    </row>
    <row r="870" spans="1:1" x14ac:dyDescent="0.25">
      <c r="A870" s="15"/>
    </row>
    <row r="871" spans="1:1" x14ac:dyDescent="0.25">
      <c r="A871" s="15"/>
    </row>
    <row r="872" spans="1:1" x14ac:dyDescent="0.25">
      <c r="A872" s="15"/>
    </row>
    <row r="873" spans="1:1" x14ac:dyDescent="0.25">
      <c r="A873" s="15"/>
    </row>
    <row r="874" spans="1:1" x14ac:dyDescent="0.25">
      <c r="A874" s="15"/>
    </row>
    <row r="875" spans="1:1" x14ac:dyDescent="0.25">
      <c r="A875" s="15"/>
    </row>
    <row r="876" spans="1:1" x14ac:dyDescent="0.25">
      <c r="A876" s="15"/>
    </row>
    <row r="877" spans="1:1" x14ac:dyDescent="0.25">
      <c r="A877" s="15"/>
    </row>
    <row r="878" spans="1:1" x14ac:dyDescent="0.25">
      <c r="A878" s="15"/>
    </row>
    <row r="879" spans="1:1" x14ac:dyDescent="0.25">
      <c r="A879" s="15"/>
    </row>
    <row r="880" spans="1:1" x14ac:dyDescent="0.25">
      <c r="A880" s="1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7" tint="-0.249977111117893"/>
  </sheetPr>
  <dimension ref="A1:C308"/>
  <sheetViews>
    <sheetView topLeftCell="A244" workbookViewId="0">
      <selection activeCell="B250" sqref="B250"/>
    </sheetView>
  </sheetViews>
  <sheetFormatPr defaultRowHeight="15" x14ac:dyDescent="0.25"/>
  <cols>
    <col min="1" max="1" width="13.28515625" customWidth="1"/>
  </cols>
  <sheetData>
    <row r="1" spans="1:3" x14ac:dyDescent="0.25">
      <c r="A1" t="s">
        <v>1467</v>
      </c>
      <c r="B1" t="s">
        <v>1464</v>
      </c>
      <c r="C1" t="s">
        <v>1468</v>
      </c>
    </row>
    <row r="2" spans="1:3" x14ac:dyDescent="0.25">
      <c r="A2" s="7">
        <f>'Plumbing - Quarterly u'!E3</f>
        <v>18323</v>
      </c>
      <c r="B2">
        <f>'Plumbing - Quarterly u'!F3</f>
        <v>6.4005488990164423</v>
      </c>
      <c r="C2" s="12">
        <f>'DLX - CBO'!C11</f>
        <v>5.26</v>
      </c>
    </row>
    <row r="3" spans="1:3" x14ac:dyDescent="0.25">
      <c r="A3" s="7">
        <f>'Plumbing - Quarterly u'!E4</f>
        <v>18415</v>
      </c>
      <c r="B3">
        <f>'Plumbing - Quarterly u'!F4</f>
        <v>5.5589892641737064</v>
      </c>
      <c r="C3" s="12">
        <f>'DLX - CBO'!C12</f>
        <v>5.26</v>
      </c>
    </row>
    <row r="4" spans="1:3" x14ac:dyDescent="0.25">
      <c r="A4" s="7">
        <f>'Plumbing - Quarterly u'!E5</f>
        <v>18507</v>
      </c>
      <c r="B4">
        <f>'Plumbing - Quarterly u'!F5</f>
        <v>4.6477123486134069</v>
      </c>
      <c r="C4" s="12">
        <f>'DLX - CBO'!C13</f>
        <v>5.27</v>
      </c>
    </row>
    <row r="5" spans="1:3" x14ac:dyDescent="0.25">
      <c r="A5" s="7">
        <f>'Plumbing - Quarterly u'!E6</f>
        <v>18598</v>
      </c>
      <c r="B5">
        <f>'Plumbing - Quarterly u'!F6</f>
        <v>4.2044215501478854</v>
      </c>
      <c r="C5" s="12">
        <f>'DLX - CBO'!C14</f>
        <v>5.28</v>
      </c>
    </row>
    <row r="6" spans="1:3" x14ac:dyDescent="0.25">
      <c r="A6" s="7">
        <f>'Plumbing - Quarterly u'!E7</f>
        <v>18688</v>
      </c>
      <c r="B6">
        <f>'Plumbing - Quarterly u'!F7</f>
        <v>3.5155518597599418</v>
      </c>
      <c r="C6" s="12">
        <f>'DLX - CBO'!C15</f>
        <v>5.29</v>
      </c>
    </row>
    <row r="7" spans="1:3" x14ac:dyDescent="0.25">
      <c r="A7" s="7">
        <f>'Plumbing - Quarterly u'!E8</f>
        <v>18780</v>
      </c>
      <c r="B7">
        <f>'Plumbing - Quarterly u'!F8</f>
        <v>3.1113498158059332</v>
      </c>
      <c r="C7" s="12">
        <f>'DLX - CBO'!C16</f>
        <v>5.31</v>
      </c>
    </row>
    <row r="8" spans="1:3" x14ac:dyDescent="0.25">
      <c r="A8" s="7">
        <f>'Plumbing - Quarterly u'!E9</f>
        <v>18872</v>
      </c>
      <c r="B8">
        <f>'Plumbing - Quarterly u'!F9</f>
        <v>3.202317789343414</v>
      </c>
      <c r="C8" s="12">
        <f>'DLX - CBO'!C17</f>
        <v>5.32</v>
      </c>
    </row>
    <row r="9" spans="1:3" x14ac:dyDescent="0.25">
      <c r="A9" s="7">
        <f>'Plumbing - Quarterly u'!E10</f>
        <v>18963</v>
      </c>
      <c r="B9">
        <f>'Plumbing - Quarterly u'!F10</f>
        <v>3.3924578627930146</v>
      </c>
      <c r="C9" s="12">
        <f>'DLX - CBO'!C18</f>
        <v>5.34</v>
      </c>
    </row>
    <row r="10" spans="1:3" x14ac:dyDescent="0.25">
      <c r="A10" s="7">
        <f>'Plumbing - Quarterly u'!E11</f>
        <v>19054</v>
      </c>
      <c r="B10">
        <f>'Plumbing - Quarterly u'!F11</f>
        <v>3.0771039332671264</v>
      </c>
      <c r="C10" s="12">
        <f>'DLX - CBO'!C19</f>
        <v>5.36</v>
      </c>
    </row>
    <row r="11" spans="1:3" x14ac:dyDescent="0.25">
      <c r="A11" s="7">
        <f>'Plumbing - Quarterly u'!E12</f>
        <v>19146</v>
      </c>
      <c r="B11">
        <f>'Plumbing - Quarterly u'!F12</f>
        <v>2.9899730945029144</v>
      </c>
      <c r="C11" s="12">
        <f>'DLX - CBO'!C20</f>
        <v>5.37</v>
      </c>
    </row>
    <row r="12" spans="1:3" x14ac:dyDescent="0.25">
      <c r="A12" s="7">
        <f>'Plumbing - Quarterly u'!E13</f>
        <v>19238</v>
      </c>
      <c r="B12">
        <f>'Plumbing - Quarterly u'!F13</f>
        <v>3.2286042094521412</v>
      </c>
      <c r="C12" s="12">
        <f>'DLX - CBO'!C21</f>
        <v>5.38</v>
      </c>
    </row>
    <row r="13" spans="1:3" x14ac:dyDescent="0.25">
      <c r="A13" s="7">
        <f>'Plumbing - Quarterly u'!E14</f>
        <v>19329</v>
      </c>
      <c r="B13">
        <f>'Plumbing - Quarterly u'!F14</f>
        <v>2.8062549959584189</v>
      </c>
      <c r="C13" s="12">
        <f>'DLX - CBO'!C22</f>
        <v>5.38</v>
      </c>
    </row>
    <row r="14" spans="1:3" x14ac:dyDescent="0.25">
      <c r="A14" s="7">
        <f>'Plumbing - Quarterly u'!E15</f>
        <v>19419</v>
      </c>
      <c r="B14">
        <f>'Plumbing - Quarterly u'!F15</f>
        <v>2.6872394313589338</v>
      </c>
      <c r="C14" s="12">
        <f>'DLX - CBO'!C23</f>
        <v>5.37</v>
      </c>
    </row>
    <row r="15" spans="1:3" x14ac:dyDescent="0.25">
      <c r="A15" s="7">
        <f>'Plumbing - Quarterly u'!E16</f>
        <v>19511</v>
      </c>
      <c r="B15">
        <f>'Plumbing - Quarterly u'!F16</f>
        <v>2.6082818341077139</v>
      </c>
      <c r="C15" s="12">
        <f>'DLX - CBO'!C24</f>
        <v>5.37</v>
      </c>
    </row>
    <row r="16" spans="1:3" x14ac:dyDescent="0.25">
      <c r="A16" s="7">
        <f>'Plumbing - Quarterly u'!E17</f>
        <v>19603</v>
      </c>
      <c r="B16">
        <f>'Plumbing - Quarterly u'!F17</f>
        <v>2.7287311626481912</v>
      </c>
      <c r="C16" s="12">
        <f>'DLX - CBO'!C25</f>
        <v>5.37</v>
      </c>
    </row>
    <row r="17" spans="1:3" x14ac:dyDescent="0.25">
      <c r="A17" s="7">
        <f>'Plumbing - Quarterly u'!E18</f>
        <v>19694</v>
      </c>
      <c r="B17">
        <f>'Plumbing - Quarterly u'!F18</f>
        <v>3.7133159125407147</v>
      </c>
      <c r="C17" s="12">
        <f>'DLX - CBO'!C26</f>
        <v>5.37</v>
      </c>
    </row>
    <row r="18" spans="1:3" x14ac:dyDescent="0.25">
      <c r="A18" s="7">
        <f>'Plumbing - Quarterly u'!E19</f>
        <v>19784</v>
      </c>
      <c r="B18">
        <f>'Plumbing - Quarterly u'!F19</f>
        <v>5.245236759719262</v>
      </c>
      <c r="C18" s="12">
        <f>'DLX - CBO'!C27</f>
        <v>5.37</v>
      </c>
    </row>
    <row r="19" spans="1:3" x14ac:dyDescent="0.25">
      <c r="A19" s="7">
        <f>'Plumbing - Quarterly u'!E20</f>
        <v>19876</v>
      </c>
      <c r="B19">
        <f>'Plumbing - Quarterly u'!F20</f>
        <v>5.7952752145803359</v>
      </c>
      <c r="C19" s="12">
        <f>'DLX - CBO'!C28</f>
        <v>5.37</v>
      </c>
    </row>
    <row r="20" spans="1:3" x14ac:dyDescent="0.25">
      <c r="A20" s="7">
        <f>'Plumbing - Quarterly u'!E21</f>
        <v>19968</v>
      </c>
      <c r="B20">
        <f>'Plumbing - Quarterly u'!F21</f>
        <v>5.9819212851010048</v>
      </c>
      <c r="C20" s="12">
        <f>'DLX - CBO'!C29</f>
        <v>5.37</v>
      </c>
    </row>
    <row r="21" spans="1:3" x14ac:dyDescent="0.25">
      <c r="A21" s="7">
        <f>'Plumbing - Quarterly u'!E22</f>
        <v>20059</v>
      </c>
      <c r="B21">
        <f>'Plumbing - Quarterly u'!F22</f>
        <v>5.3725307810750982</v>
      </c>
      <c r="C21" s="12">
        <f>'DLX - CBO'!C30</f>
        <v>5.37</v>
      </c>
    </row>
    <row r="22" spans="1:3" x14ac:dyDescent="0.25">
      <c r="A22" s="7">
        <f>'Plumbing - Quarterly u'!E23</f>
        <v>20149</v>
      </c>
      <c r="B22">
        <f>'Plumbing - Quarterly u'!F23</f>
        <v>4.7229197089687682</v>
      </c>
      <c r="C22" s="12">
        <f>'DLX - CBO'!C31</f>
        <v>5.37</v>
      </c>
    </row>
    <row r="23" spans="1:3" x14ac:dyDescent="0.25">
      <c r="A23" s="7">
        <f>'Plumbing - Quarterly u'!E24</f>
        <v>20241</v>
      </c>
      <c r="B23">
        <f>'Plumbing - Quarterly u'!F24</f>
        <v>4.3926661957227244</v>
      </c>
      <c r="C23" s="12">
        <f>'DLX - CBO'!C32</f>
        <v>5.38</v>
      </c>
    </row>
    <row r="24" spans="1:3" x14ac:dyDescent="0.25">
      <c r="A24" s="7">
        <f>'Plumbing - Quarterly u'!E25</f>
        <v>20333</v>
      </c>
      <c r="B24">
        <f>'Plumbing - Quarterly u'!F25</f>
        <v>4.1219751045531909</v>
      </c>
      <c r="C24" s="12">
        <f>'DLX - CBO'!C33</f>
        <v>5.38</v>
      </c>
    </row>
    <row r="25" spans="1:3" x14ac:dyDescent="0.25">
      <c r="A25" s="7">
        <f>'Plumbing - Quarterly u'!E26</f>
        <v>20424</v>
      </c>
      <c r="B25">
        <f>'Plumbing - Quarterly u'!F26</f>
        <v>4.2215390940655668</v>
      </c>
      <c r="C25" s="12">
        <f>'DLX - CBO'!C34</f>
        <v>5.39</v>
      </c>
    </row>
    <row r="26" spans="1:3" x14ac:dyDescent="0.25">
      <c r="A26" s="7">
        <f>'Plumbing - Quarterly u'!E27</f>
        <v>20515</v>
      </c>
      <c r="B26">
        <f>'Plumbing - Quarterly u'!F27</f>
        <v>4.0439320017616511</v>
      </c>
      <c r="C26" s="12">
        <f>'DLX - CBO'!C35</f>
        <v>5.4</v>
      </c>
    </row>
    <row r="27" spans="1:3" x14ac:dyDescent="0.25">
      <c r="A27" s="7">
        <f>'Plumbing - Quarterly u'!E28</f>
        <v>20607</v>
      </c>
      <c r="B27">
        <f>'Plumbing - Quarterly u'!F28</f>
        <v>4.2026019760730824</v>
      </c>
      <c r="C27" s="12">
        <f>'DLX - CBO'!C36</f>
        <v>5.41</v>
      </c>
    </row>
    <row r="28" spans="1:3" x14ac:dyDescent="0.25">
      <c r="A28" s="7">
        <f>'Plumbing - Quarterly u'!E29</f>
        <v>20699</v>
      </c>
      <c r="B28">
        <f>'Plumbing - Quarterly u'!F29</f>
        <v>4.1410500885546018</v>
      </c>
      <c r="C28" s="12">
        <f>'DLX - CBO'!C37</f>
        <v>5.41</v>
      </c>
    </row>
    <row r="29" spans="1:3" x14ac:dyDescent="0.25">
      <c r="A29" s="7">
        <f>'Plumbing - Quarterly u'!E30</f>
        <v>20790</v>
      </c>
      <c r="B29">
        <f>'Plumbing - Quarterly u'!F30</f>
        <v>4.1128412752193908</v>
      </c>
      <c r="C29" s="12">
        <f>'DLX - CBO'!C38</f>
        <v>5.41</v>
      </c>
    </row>
    <row r="30" spans="1:3" x14ac:dyDescent="0.25">
      <c r="A30" s="7">
        <f>'Plumbing - Quarterly u'!E31</f>
        <v>20880</v>
      </c>
      <c r="B30">
        <f>'Plumbing - Quarterly u'!F31</f>
        <v>3.9597422307235028</v>
      </c>
      <c r="C30" s="12">
        <f>'DLX - CBO'!C39</f>
        <v>5.4</v>
      </c>
    </row>
    <row r="31" spans="1:3" x14ac:dyDescent="0.25">
      <c r="A31" s="7">
        <f>'Plumbing - Quarterly u'!E32</f>
        <v>20972</v>
      </c>
      <c r="B31">
        <f>'Plumbing - Quarterly u'!F32</f>
        <v>4.0746015758410588</v>
      </c>
      <c r="C31" s="12">
        <f>'DLX - CBO'!C40</f>
        <v>5.4</v>
      </c>
    </row>
    <row r="32" spans="1:3" x14ac:dyDescent="0.25">
      <c r="A32" s="7">
        <f>'Plumbing - Quarterly u'!E33</f>
        <v>21064</v>
      </c>
      <c r="B32">
        <f>'Plumbing - Quarterly u'!F33</f>
        <v>4.2195755330415698</v>
      </c>
      <c r="C32" s="12">
        <f>'DLX - CBO'!C41</f>
        <v>5.4</v>
      </c>
    </row>
    <row r="33" spans="1:3" x14ac:dyDescent="0.25">
      <c r="A33" s="7">
        <f>'Plumbing - Quarterly u'!E34</f>
        <v>21155</v>
      </c>
      <c r="B33">
        <f>'Plumbing - Quarterly u'!F34</f>
        <v>4.9354090311198808</v>
      </c>
      <c r="C33" s="12">
        <f>'DLX - CBO'!C42</f>
        <v>5.4</v>
      </c>
    </row>
    <row r="34" spans="1:3" x14ac:dyDescent="0.25">
      <c r="A34" s="7">
        <f>'Plumbing - Quarterly u'!E35</f>
        <v>21245</v>
      </c>
      <c r="B34">
        <f>'Plumbing - Quarterly u'!F35</f>
        <v>6.2869361193056248</v>
      </c>
      <c r="C34" s="12">
        <f>'DLX - CBO'!C43</f>
        <v>5.4</v>
      </c>
    </row>
    <row r="35" spans="1:3" x14ac:dyDescent="0.25">
      <c r="A35" s="7">
        <f>'Plumbing - Quarterly u'!E36</f>
        <v>21337</v>
      </c>
      <c r="B35">
        <f>'Plumbing - Quarterly u'!F36</f>
        <v>7.3719392744314503</v>
      </c>
      <c r="C35" s="12">
        <f>'DLX - CBO'!C44</f>
        <v>5.4</v>
      </c>
    </row>
    <row r="36" spans="1:3" x14ac:dyDescent="0.25">
      <c r="A36" s="7">
        <f>'Plumbing - Quarterly u'!E37</f>
        <v>21429</v>
      </c>
      <c r="B36">
        <f>'Plumbing - Quarterly u'!F37</f>
        <v>7.3212280711598048</v>
      </c>
      <c r="C36" s="12">
        <f>'DLX - CBO'!C45</f>
        <v>5.4</v>
      </c>
    </row>
    <row r="37" spans="1:3" x14ac:dyDescent="0.25">
      <c r="A37" s="7">
        <f>'Plumbing - Quarterly u'!E38</f>
        <v>21520</v>
      </c>
      <c r="B37">
        <f>'Plumbing - Quarterly u'!F38</f>
        <v>6.3643300487287675</v>
      </c>
      <c r="C37" s="12">
        <f>'DLX - CBO'!C46</f>
        <v>5.4</v>
      </c>
    </row>
    <row r="38" spans="1:3" x14ac:dyDescent="0.25">
      <c r="A38" s="7">
        <f>'Plumbing - Quarterly u'!E39</f>
        <v>21610</v>
      </c>
      <c r="B38">
        <f>'Plumbing - Quarterly u'!F39</f>
        <v>5.811082204845488</v>
      </c>
      <c r="C38" s="12">
        <f>'DLX - CBO'!C47</f>
        <v>5.41</v>
      </c>
    </row>
    <row r="39" spans="1:3" x14ac:dyDescent="0.25">
      <c r="A39" s="7">
        <f>'Plumbing - Quarterly u'!E40</f>
        <v>21702</v>
      </c>
      <c r="B39">
        <f>'Plumbing - Quarterly u'!F40</f>
        <v>5.1167849637703187</v>
      </c>
      <c r="C39" s="12">
        <f>'DLX - CBO'!C48</f>
        <v>5.42</v>
      </c>
    </row>
    <row r="40" spans="1:3" x14ac:dyDescent="0.25">
      <c r="A40" s="7">
        <f>'Plumbing - Quarterly u'!E41</f>
        <v>21794</v>
      </c>
      <c r="B40">
        <f>'Plumbing - Quarterly u'!F41</f>
        <v>5.2993087840566639</v>
      </c>
      <c r="C40" s="12">
        <f>'DLX - CBO'!C49</f>
        <v>5.43</v>
      </c>
    </row>
    <row r="41" spans="1:3" x14ac:dyDescent="0.25">
      <c r="A41" s="7">
        <f>'Plumbing - Quarterly u'!E42</f>
        <v>21885</v>
      </c>
      <c r="B41">
        <f>'Plumbing - Quarterly u'!F42</f>
        <v>5.6056834686256023</v>
      </c>
      <c r="C41" s="12">
        <f>'DLX - CBO'!C50</f>
        <v>5.45</v>
      </c>
    </row>
    <row r="42" spans="1:3" x14ac:dyDescent="0.25">
      <c r="A42" s="7">
        <f>'Plumbing - Quarterly u'!E43</f>
        <v>21976</v>
      </c>
      <c r="B42">
        <f>'Plumbing - Quarterly u'!F43</f>
        <v>5.1725572534709272</v>
      </c>
      <c r="C42" s="12">
        <f>'DLX - CBO'!C51</f>
        <v>5.48</v>
      </c>
    </row>
    <row r="43" spans="1:3" x14ac:dyDescent="0.25">
      <c r="A43" s="7">
        <f>'Plumbing - Quarterly u'!E44</f>
        <v>22068</v>
      </c>
      <c r="B43">
        <f>'Plumbing - Quarterly u'!F44</f>
        <v>5.2379184211667296</v>
      </c>
      <c r="C43" s="12">
        <f>'DLX - CBO'!C52</f>
        <v>5.49</v>
      </c>
    </row>
    <row r="44" spans="1:3" x14ac:dyDescent="0.25">
      <c r="A44" s="7">
        <f>'Plumbing - Quarterly u'!E45</f>
        <v>22160</v>
      </c>
      <c r="B44">
        <f>'Plumbing - Quarterly u'!F45</f>
        <v>5.5622134501728953</v>
      </c>
      <c r="C44" s="12">
        <f>'DLX - CBO'!C53</f>
        <v>5.5</v>
      </c>
    </row>
    <row r="45" spans="1:3" x14ac:dyDescent="0.25">
      <c r="A45" s="7">
        <f>'Plumbing - Quarterly u'!E46</f>
        <v>22251</v>
      </c>
      <c r="B45">
        <f>'Plumbing - Quarterly u'!F46</f>
        <v>6.2634118762234001</v>
      </c>
      <c r="C45" s="12">
        <f>'DLX - CBO'!C54</f>
        <v>5.51</v>
      </c>
    </row>
    <row r="46" spans="1:3" x14ac:dyDescent="0.25">
      <c r="A46" s="7">
        <f>'Plumbing - Quarterly u'!E47</f>
        <v>22341</v>
      </c>
      <c r="B46">
        <f>'Plumbing - Quarterly u'!F47</f>
        <v>6.7853757722013475</v>
      </c>
      <c r="C46" s="12">
        <f>'DLX - CBO'!C55</f>
        <v>5.51</v>
      </c>
    </row>
    <row r="47" spans="1:3" x14ac:dyDescent="0.25">
      <c r="A47" s="7">
        <f>'Plumbing - Quarterly u'!E48</f>
        <v>22433</v>
      </c>
      <c r="B47">
        <f>'Plumbing - Quarterly u'!F48</f>
        <v>6.9856175895813628</v>
      </c>
      <c r="C47" s="12">
        <f>'DLX - CBO'!C56</f>
        <v>5.51</v>
      </c>
    </row>
    <row r="48" spans="1:3" x14ac:dyDescent="0.25">
      <c r="A48" s="7">
        <f>'Plumbing - Quarterly u'!E49</f>
        <v>22525</v>
      </c>
      <c r="B48">
        <f>'Plumbing - Quarterly u'!F49</f>
        <v>6.7612642737033246</v>
      </c>
      <c r="C48" s="12">
        <f>'DLX - CBO'!C57</f>
        <v>5.51</v>
      </c>
    </row>
    <row r="49" spans="1:3" x14ac:dyDescent="0.25">
      <c r="A49" s="7">
        <f>'Plumbing - Quarterly u'!E50</f>
        <v>22616</v>
      </c>
      <c r="B49">
        <f>'Plumbing - Quarterly u'!F50</f>
        <v>6.1835933320329346</v>
      </c>
      <c r="C49" s="12">
        <f>'DLX - CBO'!C58</f>
        <v>5.51</v>
      </c>
    </row>
    <row r="50" spans="1:3" x14ac:dyDescent="0.25">
      <c r="A50" s="7">
        <f>'Plumbing - Quarterly u'!E51</f>
        <v>22706</v>
      </c>
      <c r="B50">
        <f>'Plumbing - Quarterly u'!F51</f>
        <v>5.6268909932464544</v>
      </c>
      <c r="C50" s="12">
        <f>'DLX - CBO'!C59</f>
        <v>5.5</v>
      </c>
    </row>
    <row r="51" spans="1:3" x14ac:dyDescent="0.25">
      <c r="A51" s="7">
        <f>'Plumbing - Quarterly u'!E52</f>
        <v>22798</v>
      </c>
      <c r="B51">
        <f>'Plumbing - Quarterly u'!F52</f>
        <v>5.4949328187418329</v>
      </c>
      <c r="C51" s="12">
        <f>'DLX - CBO'!C60</f>
        <v>5.5</v>
      </c>
    </row>
    <row r="52" spans="1:3" x14ac:dyDescent="0.25">
      <c r="A52" s="7">
        <f>'Plumbing - Quarterly u'!E53</f>
        <v>22890</v>
      </c>
      <c r="B52">
        <f>'Plumbing - Quarterly u'!F53</f>
        <v>5.5509268388215558</v>
      </c>
      <c r="C52" s="12">
        <f>'DLX - CBO'!C61</f>
        <v>5.51</v>
      </c>
    </row>
    <row r="53" spans="1:3" x14ac:dyDescent="0.25">
      <c r="A53" s="7">
        <f>'Plumbing - Quarterly u'!E54</f>
        <v>22981</v>
      </c>
      <c r="B53">
        <f>'Plumbing - Quarterly u'!F54</f>
        <v>5.5182282397040083</v>
      </c>
      <c r="C53" s="12">
        <f>'DLX - CBO'!C62</f>
        <v>5.51</v>
      </c>
    </row>
    <row r="54" spans="1:3" x14ac:dyDescent="0.25">
      <c r="A54" s="7">
        <f>'Plumbing - Quarterly u'!E55</f>
        <v>23071</v>
      </c>
      <c r="B54">
        <f>'Plumbing - Quarterly u'!F55</f>
        <v>5.7915221060237441</v>
      </c>
      <c r="C54" s="12">
        <f>'DLX - CBO'!C63</f>
        <v>5.53</v>
      </c>
    </row>
    <row r="55" spans="1:3" x14ac:dyDescent="0.25">
      <c r="A55" s="7">
        <f>'Plumbing - Quarterly u'!E56</f>
        <v>23163</v>
      </c>
      <c r="B55">
        <f>'Plumbing - Quarterly u'!F56</f>
        <v>5.6929471126731812</v>
      </c>
      <c r="C55" s="12">
        <f>'DLX - CBO'!C64</f>
        <v>5.54</v>
      </c>
    </row>
    <row r="56" spans="1:3" x14ac:dyDescent="0.25">
      <c r="A56" s="7">
        <f>'Plumbing - Quarterly u'!E57</f>
        <v>23255</v>
      </c>
      <c r="B56">
        <f>'Plumbing - Quarterly u'!F57</f>
        <v>5.5059496746221255</v>
      </c>
      <c r="C56" s="12">
        <f>'DLX - CBO'!C65</f>
        <v>5.55</v>
      </c>
    </row>
    <row r="57" spans="1:3" x14ac:dyDescent="0.25">
      <c r="A57" s="7">
        <f>'Plumbing - Quarterly u'!E58</f>
        <v>23346</v>
      </c>
      <c r="B57">
        <f>'Plumbing - Quarterly u'!F58</f>
        <v>5.5848093611676894</v>
      </c>
      <c r="C57" s="12">
        <f>'DLX - CBO'!C66</f>
        <v>5.56</v>
      </c>
    </row>
    <row r="58" spans="1:3" x14ac:dyDescent="0.25">
      <c r="A58" s="7">
        <f>'Plumbing - Quarterly u'!E59</f>
        <v>23437</v>
      </c>
      <c r="B58">
        <f>'Plumbing - Quarterly u'!F59</f>
        <v>5.4701368270539428</v>
      </c>
      <c r="C58" s="12">
        <f>'DLX - CBO'!C67</f>
        <v>5.57</v>
      </c>
    </row>
    <row r="59" spans="1:3" x14ac:dyDescent="0.25">
      <c r="A59" s="7">
        <f>'Plumbing - Quarterly u'!E60</f>
        <v>23529</v>
      </c>
      <c r="B59">
        <f>'Plumbing - Quarterly u'!F60</f>
        <v>5.2326121813977435</v>
      </c>
      <c r="C59" s="12">
        <f>'DLX - CBO'!C68</f>
        <v>5.59</v>
      </c>
    </row>
    <row r="60" spans="1:3" x14ac:dyDescent="0.25">
      <c r="A60" s="7">
        <f>'Plumbing - Quarterly u'!E61</f>
        <v>23621</v>
      </c>
      <c r="B60">
        <f>'Plumbing - Quarterly u'!F61</f>
        <v>5.0018573338103396</v>
      </c>
      <c r="C60" s="12">
        <f>'DLX - CBO'!C69</f>
        <v>5.6</v>
      </c>
    </row>
    <row r="61" spans="1:3" x14ac:dyDescent="0.25">
      <c r="A61" s="7">
        <f>'Plumbing - Quarterly u'!E62</f>
        <v>23712</v>
      </c>
      <c r="B61">
        <f>'Plumbing - Quarterly u'!F62</f>
        <v>4.9659262008241489</v>
      </c>
      <c r="C61" s="12">
        <f>'DLX - CBO'!C70</f>
        <v>5.62</v>
      </c>
    </row>
    <row r="62" spans="1:3" x14ac:dyDescent="0.25">
      <c r="A62" s="7">
        <f>'Plumbing - Quarterly u'!E63</f>
        <v>23802</v>
      </c>
      <c r="B62">
        <f>'Plumbing - Quarterly u'!F63</f>
        <v>4.8840400989619441</v>
      </c>
      <c r="C62" s="12">
        <f>'DLX - CBO'!C71</f>
        <v>5.64</v>
      </c>
    </row>
    <row r="63" spans="1:3" x14ac:dyDescent="0.25">
      <c r="A63" s="7">
        <f>'Plumbing - Quarterly u'!E64</f>
        <v>23894</v>
      </c>
      <c r="B63">
        <f>'Plumbing - Quarterly u'!F64</f>
        <v>4.6678952776483218</v>
      </c>
      <c r="C63" s="12">
        <f>'DLX - CBO'!C72</f>
        <v>5.66</v>
      </c>
    </row>
    <row r="64" spans="1:3" x14ac:dyDescent="0.25">
      <c r="A64" s="7">
        <f>'Plumbing - Quarterly u'!E65</f>
        <v>23986</v>
      </c>
      <c r="B64">
        <f>'Plumbing - Quarterly u'!F65</f>
        <v>4.3643537846964202</v>
      </c>
      <c r="C64" s="12">
        <f>'DLX - CBO'!C73</f>
        <v>5.69</v>
      </c>
    </row>
    <row r="65" spans="1:3" x14ac:dyDescent="0.25">
      <c r="A65" s="7">
        <f>'Plumbing - Quarterly u'!E66</f>
        <v>24077</v>
      </c>
      <c r="B65">
        <f>'Plumbing - Quarterly u'!F66</f>
        <v>4.1148399782751</v>
      </c>
      <c r="C65" s="12">
        <f>'DLX - CBO'!C74</f>
        <v>5.71</v>
      </c>
    </row>
    <row r="66" spans="1:3" x14ac:dyDescent="0.25">
      <c r="A66" s="7">
        <f>'Plumbing - Quarterly u'!E67</f>
        <v>24167</v>
      </c>
      <c r="B66">
        <f>'Plumbing - Quarterly u'!F67</f>
        <v>3.8606465055645613</v>
      </c>
      <c r="C66" s="12">
        <f>'DLX - CBO'!C75</f>
        <v>5.74</v>
      </c>
    </row>
    <row r="67" spans="1:3" x14ac:dyDescent="0.25">
      <c r="A67" s="7">
        <f>'Plumbing - Quarterly u'!E68</f>
        <v>24259</v>
      </c>
      <c r="B67">
        <f>'Plumbing - Quarterly u'!F68</f>
        <v>3.8201202717431317</v>
      </c>
      <c r="C67" s="12">
        <f>'DLX - CBO'!C76</f>
        <v>5.76</v>
      </c>
    </row>
    <row r="68" spans="1:3" x14ac:dyDescent="0.25">
      <c r="A68" s="7">
        <f>'Plumbing - Quarterly u'!E69</f>
        <v>24351</v>
      </c>
      <c r="B68">
        <f>'Plumbing - Quarterly u'!F69</f>
        <v>3.7632503387553142</v>
      </c>
      <c r="C68" s="12">
        <f>'DLX - CBO'!C77</f>
        <v>5.77</v>
      </c>
    </row>
    <row r="69" spans="1:3" x14ac:dyDescent="0.25">
      <c r="A69" s="7">
        <f>'Plumbing - Quarterly u'!E70</f>
        <v>24442</v>
      </c>
      <c r="B69">
        <f>'Plumbing - Quarterly u'!F70</f>
        <v>3.6957376833585314</v>
      </c>
      <c r="C69" s="12">
        <f>'DLX - CBO'!C78</f>
        <v>5.78</v>
      </c>
    </row>
    <row r="70" spans="1:3" x14ac:dyDescent="0.25">
      <c r="A70" s="7">
        <f>'Plumbing - Quarterly u'!E71</f>
        <v>24532</v>
      </c>
      <c r="B70">
        <f>'Plumbing - Quarterly u'!F71</f>
        <v>3.8223647645088157</v>
      </c>
      <c r="C70" s="12">
        <f>'DLX - CBO'!C79</f>
        <v>5.78</v>
      </c>
    </row>
    <row r="71" spans="1:3" x14ac:dyDescent="0.25">
      <c r="A71" s="7">
        <f>'Plumbing - Quarterly u'!E72</f>
        <v>24624</v>
      </c>
      <c r="B71">
        <f>'Plumbing - Quarterly u'!F72</f>
        <v>3.8193134975240013</v>
      </c>
      <c r="C71" s="12">
        <f>'DLX - CBO'!C80</f>
        <v>5.78</v>
      </c>
    </row>
    <row r="72" spans="1:3" x14ac:dyDescent="0.25">
      <c r="A72" s="7">
        <f>'Plumbing - Quarterly u'!E73</f>
        <v>24716</v>
      </c>
      <c r="B72">
        <f>'Plumbing - Quarterly u'!F73</f>
        <v>3.7971929294218909</v>
      </c>
      <c r="C72" s="12">
        <f>'DLX - CBO'!C81</f>
        <v>5.78</v>
      </c>
    </row>
    <row r="73" spans="1:3" x14ac:dyDescent="0.25">
      <c r="A73" s="7">
        <f>'Plumbing - Quarterly u'!E74</f>
        <v>24807</v>
      </c>
      <c r="B73">
        <f>'Plumbing - Quarterly u'!F74</f>
        <v>3.9285614008625558</v>
      </c>
      <c r="C73" s="12">
        <f>'DLX - CBO'!C82</f>
        <v>5.78</v>
      </c>
    </row>
    <row r="74" spans="1:3" x14ac:dyDescent="0.25">
      <c r="A74" s="7">
        <f>'Plumbing - Quarterly u'!E75</f>
        <v>24898</v>
      </c>
      <c r="B74">
        <f>'Plumbing - Quarterly u'!F75</f>
        <v>3.7407781024464746</v>
      </c>
      <c r="C74" s="12">
        <f>'DLX - CBO'!C83</f>
        <v>5.78</v>
      </c>
    </row>
    <row r="75" spans="1:3" x14ac:dyDescent="0.25">
      <c r="A75" s="7">
        <f>'Plumbing - Quarterly u'!E76</f>
        <v>24990</v>
      </c>
      <c r="B75">
        <f>'Plumbing - Quarterly u'!F76</f>
        <v>3.5498425593451244</v>
      </c>
      <c r="C75" s="12">
        <f>'DLX - CBO'!C84</f>
        <v>5.79</v>
      </c>
    </row>
    <row r="76" spans="1:3" x14ac:dyDescent="0.25">
      <c r="A76" s="7">
        <f>'Plumbing - Quarterly u'!E77</f>
        <v>25082</v>
      </c>
      <c r="B76">
        <f>'Plumbing - Quarterly u'!F77</f>
        <v>3.5230253071638598</v>
      </c>
      <c r="C76" s="12">
        <f>'DLX - CBO'!C85</f>
        <v>5.79</v>
      </c>
    </row>
    <row r="77" spans="1:3" x14ac:dyDescent="0.25">
      <c r="A77" s="7">
        <f>'Plumbing - Quarterly u'!E78</f>
        <v>25173</v>
      </c>
      <c r="B77">
        <f>'Plumbing - Quarterly u'!F78</f>
        <v>3.4047073200128133</v>
      </c>
      <c r="C77" s="12">
        <f>'DLX - CBO'!C86</f>
        <v>5.81</v>
      </c>
    </row>
    <row r="78" spans="1:3" x14ac:dyDescent="0.25">
      <c r="A78" s="7">
        <f>'Plumbing - Quarterly u'!E79</f>
        <v>25263</v>
      </c>
      <c r="B78">
        <f>'Plumbing - Quarterly u'!F79</f>
        <v>3.3895785946463195</v>
      </c>
      <c r="C78" s="12">
        <f>'DLX - CBO'!C87</f>
        <v>5.82</v>
      </c>
    </row>
    <row r="79" spans="1:3" x14ac:dyDescent="0.25">
      <c r="A79" s="7">
        <f>'Plumbing - Quarterly u'!E80</f>
        <v>25355</v>
      </c>
      <c r="B79">
        <f>'Plumbing - Quarterly u'!F80</f>
        <v>3.4370108702269921</v>
      </c>
      <c r="C79" s="12">
        <f>'DLX - CBO'!C88</f>
        <v>5.84</v>
      </c>
    </row>
    <row r="80" spans="1:3" x14ac:dyDescent="0.25">
      <c r="A80" s="7">
        <f>'Plumbing - Quarterly u'!E81</f>
        <v>25447</v>
      </c>
      <c r="B80">
        <f>'Plumbing - Quarterly u'!F81</f>
        <v>3.6031114703918639</v>
      </c>
      <c r="C80" s="12">
        <f>'DLX - CBO'!C89</f>
        <v>5.85</v>
      </c>
    </row>
    <row r="81" spans="1:3" x14ac:dyDescent="0.25">
      <c r="A81" s="7">
        <f>'Plumbing - Quarterly u'!E82</f>
        <v>25538</v>
      </c>
      <c r="B81">
        <f>'Plumbing - Quarterly u'!F82</f>
        <v>3.594461027835592</v>
      </c>
      <c r="C81" s="12">
        <f>'DLX - CBO'!C90</f>
        <v>5.86</v>
      </c>
    </row>
    <row r="82" spans="1:3" x14ac:dyDescent="0.25">
      <c r="A82" s="7">
        <f>'Plumbing - Quarterly u'!E83</f>
        <v>25628</v>
      </c>
      <c r="B82">
        <f>'Plumbing - Quarterly u'!F83</f>
        <v>4.1713220600171264</v>
      </c>
      <c r="C82" s="12">
        <f>'DLX - CBO'!C91</f>
        <v>5.88</v>
      </c>
    </row>
    <row r="83" spans="1:3" x14ac:dyDescent="0.25">
      <c r="A83" s="7">
        <f>'Plumbing - Quarterly u'!E84</f>
        <v>25720</v>
      </c>
      <c r="B83">
        <f>'Plumbing - Quarterly u'!F84</f>
        <v>4.758860025426328</v>
      </c>
      <c r="C83" s="12">
        <f>'DLX - CBO'!C92</f>
        <v>5.89</v>
      </c>
    </row>
    <row r="84" spans="1:3" x14ac:dyDescent="0.25">
      <c r="A84" s="7">
        <f>'Plumbing - Quarterly u'!E85</f>
        <v>25812</v>
      </c>
      <c r="B84">
        <f>'Plumbing - Quarterly u'!F85</f>
        <v>5.180971441014468</v>
      </c>
      <c r="C84" s="12">
        <f>'DLX - CBO'!C93</f>
        <v>5.9</v>
      </c>
    </row>
    <row r="85" spans="1:3" x14ac:dyDescent="0.25">
      <c r="A85" s="7">
        <f>'Plumbing - Quarterly u'!E86</f>
        <v>25903</v>
      </c>
      <c r="B85">
        <f>'Plumbing - Quarterly u'!F86</f>
        <v>5.8140605712879418</v>
      </c>
      <c r="C85" s="12">
        <f>'DLX - CBO'!C94</f>
        <v>5.91</v>
      </c>
    </row>
    <row r="86" spans="1:3" x14ac:dyDescent="0.25">
      <c r="A86" s="7">
        <f>'Plumbing - Quarterly u'!E87</f>
        <v>25993</v>
      </c>
      <c r="B86">
        <f>'Plumbing - Quarterly u'!F87</f>
        <v>5.9260167477475081</v>
      </c>
      <c r="C86" s="12">
        <f>'DLX - CBO'!C95</f>
        <v>5.92</v>
      </c>
    </row>
    <row r="87" spans="1:3" x14ac:dyDescent="0.25">
      <c r="A87" s="7">
        <f>'Plumbing - Quarterly u'!E88</f>
        <v>26085</v>
      </c>
      <c r="B87">
        <f>'Plumbing - Quarterly u'!F88</f>
        <v>5.9192682203354359</v>
      </c>
      <c r="C87" s="12">
        <f>'DLX - CBO'!C96</f>
        <v>5.93</v>
      </c>
    </row>
    <row r="88" spans="1:3" x14ac:dyDescent="0.25">
      <c r="A88" s="7">
        <f>'Plumbing - Quarterly u'!E89</f>
        <v>26177</v>
      </c>
      <c r="B88">
        <f>'Plumbing - Quarterly u'!F89</f>
        <v>5.9946021230859436</v>
      </c>
      <c r="C88" s="12">
        <f>'DLX - CBO'!C97</f>
        <v>5.95</v>
      </c>
    </row>
    <row r="89" spans="1:3" x14ac:dyDescent="0.25">
      <c r="A89" s="7">
        <f>'Plumbing - Quarterly u'!E90</f>
        <v>26268</v>
      </c>
      <c r="B89">
        <f>'Plumbing - Quarterly u'!F90</f>
        <v>5.9651730621898258</v>
      </c>
      <c r="C89" s="12">
        <f>'DLX - CBO'!C98</f>
        <v>5.97</v>
      </c>
    </row>
    <row r="90" spans="1:3" x14ac:dyDescent="0.25">
      <c r="A90" s="7">
        <f>'Plumbing - Quarterly u'!E91</f>
        <v>26359</v>
      </c>
      <c r="B90">
        <f>'Plumbing - Quarterly u'!F91</f>
        <v>5.7940626008260834</v>
      </c>
      <c r="C90" s="12">
        <f>'DLX - CBO'!C99</f>
        <v>6</v>
      </c>
    </row>
    <row r="91" spans="1:3" x14ac:dyDescent="0.25">
      <c r="A91" s="7">
        <f>'Plumbing - Quarterly u'!E92</f>
        <v>26451</v>
      </c>
      <c r="B91">
        <f>'Plumbing - Quarterly u'!F92</f>
        <v>5.6845172814577873</v>
      </c>
      <c r="C91" s="12">
        <f>'DLX - CBO'!C100</f>
        <v>6.02</v>
      </c>
    </row>
    <row r="92" spans="1:3" x14ac:dyDescent="0.25">
      <c r="A92" s="7">
        <f>'Plumbing - Quarterly u'!E93</f>
        <v>26543</v>
      </c>
      <c r="B92">
        <f>'Plumbing - Quarterly u'!F93</f>
        <v>5.6099657965265921</v>
      </c>
      <c r="C92" s="12">
        <f>'DLX - CBO'!C101</f>
        <v>6.05</v>
      </c>
    </row>
    <row r="93" spans="1:3" x14ac:dyDescent="0.25">
      <c r="A93" s="7">
        <f>'Plumbing - Quarterly u'!E94</f>
        <v>26634</v>
      </c>
      <c r="B93">
        <f>'Plumbing - Quarterly u'!F94</f>
        <v>5.3305840723810762</v>
      </c>
      <c r="C93" s="12">
        <f>'DLX - CBO'!C102</f>
        <v>6.07</v>
      </c>
    </row>
    <row r="94" spans="1:3" x14ac:dyDescent="0.25">
      <c r="A94" s="7">
        <f>'Plumbing - Quarterly u'!E95</f>
        <v>26724</v>
      </c>
      <c r="B94">
        <f>'Plumbing - Quarterly u'!F95</f>
        <v>4.9762072623953104</v>
      </c>
      <c r="C94" s="12">
        <f>'DLX - CBO'!C103</f>
        <v>6.1</v>
      </c>
    </row>
    <row r="95" spans="1:3" x14ac:dyDescent="0.25">
      <c r="A95" s="7">
        <f>'Plumbing - Quarterly u'!E96</f>
        <v>26816</v>
      </c>
      <c r="B95">
        <f>'Plumbing - Quarterly u'!F96</f>
        <v>4.9155496129294347</v>
      </c>
      <c r="C95" s="12">
        <f>'DLX - CBO'!C104</f>
        <v>6.12</v>
      </c>
    </row>
    <row r="96" spans="1:3" x14ac:dyDescent="0.25">
      <c r="A96" s="7">
        <f>'Plumbing - Quarterly u'!E97</f>
        <v>26908</v>
      </c>
      <c r="B96">
        <f>'Plumbing - Quarterly u'!F97</f>
        <v>4.8186980859858259</v>
      </c>
      <c r="C96" s="12">
        <f>'DLX - CBO'!C105</f>
        <v>6.14</v>
      </c>
    </row>
    <row r="97" spans="1:3" x14ac:dyDescent="0.25">
      <c r="A97" s="7">
        <f>'Plumbing - Quarterly u'!E98</f>
        <v>26999</v>
      </c>
      <c r="B97">
        <f>'Plumbing - Quarterly u'!F98</f>
        <v>4.7941940045316178</v>
      </c>
      <c r="C97" s="12">
        <f>'DLX - CBO'!C106</f>
        <v>6.15</v>
      </c>
    </row>
    <row r="98" spans="1:3" x14ac:dyDescent="0.25">
      <c r="A98" s="7">
        <f>'Plumbing - Quarterly u'!E99</f>
        <v>27089</v>
      </c>
      <c r="B98">
        <f>'Plumbing - Quarterly u'!F99</f>
        <v>5.1101947669036329</v>
      </c>
      <c r="C98" s="12">
        <f>'DLX - CBO'!C107</f>
        <v>6.16</v>
      </c>
    </row>
    <row r="99" spans="1:3" x14ac:dyDescent="0.25">
      <c r="A99" s="7">
        <f>'Plumbing - Quarterly u'!E100</f>
        <v>27181</v>
      </c>
      <c r="B99">
        <f>'Plumbing - Quarterly u'!F100</f>
        <v>5.1861958632209246</v>
      </c>
      <c r="C99" s="12">
        <f>'DLX - CBO'!C108</f>
        <v>6.17</v>
      </c>
    </row>
    <row r="100" spans="1:3" x14ac:dyDescent="0.25">
      <c r="A100" s="7">
        <f>'Plumbing - Quarterly u'!E101</f>
        <v>27273</v>
      </c>
      <c r="B100">
        <f>'Plumbing - Quarterly u'!F101</f>
        <v>5.6081354250505635</v>
      </c>
      <c r="C100" s="12">
        <f>'DLX - CBO'!C109</f>
        <v>6.17</v>
      </c>
    </row>
    <row r="101" spans="1:3" x14ac:dyDescent="0.25">
      <c r="A101" s="7">
        <f>'Plumbing - Quarterly u'!E102</f>
        <v>27364</v>
      </c>
      <c r="B101">
        <f>'Plumbing - Quarterly u'!F102</f>
        <v>6.5802856626333872</v>
      </c>
      <c r="C101" s="12">
        <f>'DLX - CBO'!C110</f>
        <v>6.17</v>
      </c>
    </row>
    <row r="102" spans="1:3" x14ac:dyDescent="0.25">
      <c r="A102" s="7">
        <f>'Plumbing - Quarterly u'!E103</f>
        <v>27454</v>
      </c>
      <c r="B102">
        <f>'Plumbing - Quarterly u'!F103</f>
        <v>8.2411172777088222</v>
      </c>
      <c r="C102" s="12">
        <f>'DLX - CBO'!C111</f>
        <v>6.17</v>
      </c>
    </row>
    <row r="103" spans="1:3" x14ac:dyDescent="0.25">
      <c r="A103" s="7">
        <f>'Plumbing - Quarterly u'!E104</f>
        <v>27546</v>
      </c>
      <c r="B103">
        <f>'Plumbing - Quarterly u'!F104</f>
        <v>8.8523342535605867</v>
      </c>
      <c r="C103" s="12">
        <f>'DLX - CBO'!C112</f>
        <v>6.17</v>
      </c>
    </row>
    <row r="104" spans="1:3" x14ac:dyDescent="0.25">
      <c r="A104" s="7">
        <f>'Plumbing - Quarterly u'!E105</f>
        <v>27638</v>
      </c>
      <c r="B104">
        <f>'Plumbing - Quarterly u'!F105</f>
        <v>8.4913317889794673</v>
      </c>
      <c r="C104" s="12">
        <f>'DLX - CBO'!C113</f>
        <v>6.17</v>
      </c>
    </row>
    <row r="105" spans="1:3" x14ac:dyDescent="0.25">
      <c r="A105" s="7">
        <f>'Plumbing - Quarterly u'!E106</f>
        <v>27729</v>
      </c>
      <c r="B105">
        <f>'Plumbing - Quarterly u'!F106</f>
        <v>8.283124214993741</v>
      </c>
      <c r="C105" s="12">
        <f>'DLX - CBO'!C114</f>
        <v>6.18</v>
      </c>
    </row>
    <row r="106" spans="1:3" x14ac:dyDescent="0.25">
      <c r="A106" s="7">
        <f>'Plumbing - Quarterly u'!E107</f>
        <v>27820</v>
      </c>
      <c r="B106">
        <f>'Plumbing - Quarterly u'!F107</f>
        <v>7.7470408200347833</v>
      </c>
      <c r="C106" s="12">
        <f>'DLX - CBO'!C115</f>
        <v>6.19</v>
      </c>
    </row>
    <row r="107" spans="1:3" x14ac:dyDescent="0.25">
      <c r="A107" s="7">
        <f>'Plumbing - Quarterly u'!E108</f>
        <v>27912</v>
      </c>
      <c r="B107">
        <f>'Plumbing - Quarterly u'!F108</f>
        <v>7.5501686581322369</v>
      </c>
      <c r="C107" s="12">
        <f>'DLX - CBO'!C116</f>
        <v>6.2</v>
      </c>
    </row>
    <row r="108" spans="1:3" x14ac:dyDescent="0.25">
      <c r="A108" s="7">
        <f>'Plumbing - Quarterly u'!E109</f>
        <v>28004</v>
      </c>
      <c r="B108">
        <f>'Plumbing - Quarterly u'!F109</f>
        <v>7.7232413024956159</v>
      </c>
      <c r="C108" s="12">
        <f>'DLX - CBO'!C117</f>
        <v>6.2</v>
      </c>
    </row>
    <row r="109" spans="1:3" x14ac:dyDescent="0.25">
      <c r="A109" s="7">
        <f>'Plumbing - Quarterly u'!E110</f>
        <v>28095</v>
      </c>
      <c r="B109">
        <f>'Plumbing - Quarterly u'!F110</f>
        <v>7.7563124416127591</v>
      </c>
      <c r="C109" s="12">
        <f>'DLX - CBO'!C118</f>
        <v>6.21</v>
      </c>
    </row>
    <row r="110" spans="1:3" x14ac:dyDescent="0.25">
      <c r="A110" s="7">
        <f>'Plumbing - Quarterly u'!E111</f>
        <v>28185</v>
      </c>
      <c r="B110">
        <f>'Plumbing - Quarterly u'!F111</f>
        <v>7.5160251970615519</v>
      </c>
      <c r="C110" s="12">
        <f>'DLX - CBO'!C119</f>
        <v>6.22</v>
      </c>
    </row>
    <row r="111" spans="1:3" x14ac:dyDescent="0.25">
      <c r="A111" s="7">
        <f>'Plumbing - Quarterly u'!E112</f>
        <v>28277</v>
      </c>
      <c r="B111">
        <f>'Plumbing - Quarterly u'!F112</f>
        <v>7.1275650869110789</v>
      </c>
      <c r="C111" s="12">
        <f>'DLX - CBO'!C120</f>
        <v>6.23</v>
      </c>
    </row>
    <row r="112" spans="1:3" x14ac:dyDescent="0.25">
      <c r="A112" s="7">
        <f>'Plumbing - Quarterly u'!E113</f>
        <v>28369</v>
      </c>
      <c r="B112">
        <f>'Plumbing - Quarterly u'!F113</f>
        <v>6.8871208994462547</v>
      </c>
      <c r="C112" s="12">
        <f>'DLX - CBO'!C121</f>
        <v>6.24</v>
      </c>
    </row>
    <row r="113" spans="1:3" x14ac:dyDescent="0.25">
      <c r="A113" s="7">
        <f>'Plumbing - Quarterly u'!E114</f>
        <v>28460</v>
      </c>
      <c r="B113">
        <f>'Plumbing - Quarterly u'!F114</f>
        <v>6.6354343639359348</v>
      </c>
      <c r="C113" s="12">
        <f>'DLX - CBO'!C122</f>
        <v>6.25</v>
      </c>
    </row>
    <row r="114" spans="1:3" x14ac:dyDescent="0.25">
      <c r="A114" s="7">
        <f>'Plumbing - Quarterly u'!E115</f>
        <v>28550</v>
      </c>
      <c r="B114">
        <f>'Plumbing - Quarterly u'!F115</f>
        <v>6.3223153475762013</v>
      </c>
      <c r="C114" s="12">
        <f>'DLX - CBO'!C123</f>
        <v>6.26</v>
      </c>
    </row>
    <row r="115" spans="1:3" x14ac:dyDescent="0.25">
      <c r="A115" s="7">
        <f>'Plumbing - Quarterly u'!E116</f>
        <v>28642</v>
      </c>
      <c r="B115">
        <f>'Plumbing - Quarterly u'!F116</f>
        <v>5.9952047181341639</v>
      </c>
      <c r="C115" s="12">
        <f>'DLX - CBO'!C124</f>
        <v>6.27</v>
      </c>
    </row>
    <row r="116" spans="1:3" x14ac:dyDescent="0.25">
      <c r="A116" s="7">
        <f>'Plumbing - Quarterly u'!E117</f>
        <v>28734</v>
      </c>
      <c r="B116">
        <f>'Plumbing - Quarterly u'!F117</f>
        <v>6.0169082689846185</v>
      </c>
      <c r="C116" s="12">
        <f>'DLX - CBO'!C125</f>
        <v>6.27</v>
      </c>
    </row>
    <row r="117" spans="1:3" x14ac:dyDescent="0.25">
      <c r="A117" s="7">
        <f>'Plumbing - Quarterly u'!E118</f>
        <v>28825</v>
      </c>
      <c r="B117">
        <f>'Plumbing - Quarterly u'!F118</f>
        <v>5.8789225574561277</v>
      </c>
      <c r="C117" s="12">
        <f>'DLX - CBO'!C126</f>
        <v>6.27</v>
      </c>
    </row>
    <row r="118" spans="1:3" x14ac:dyDescent="0.25">
      <c r="A118" s="7">
        <f>'Plumbing - Quarterly u'!E119</f>
        <v>28915</v>
      </c>
      <c r="B118">
        <f>'Plumbing - Quarterly u'!F119</f>
        <v>5.8729477326548114</v>
      </c>
      <c r="C118" s="12">
        <f>'DLX - CBO'!C127</f>
        <v>6.26</v>
      </c>
    </row>
    <row r="119" spans="1:3" x14ac:dyDescent="0.25">
      <c r="A119" s="7">
        <f>'Plumbing - Quarterly u'!E120</f>
        <v>29007</v>
      </c>
      <c r="B119">
        <f>'Plumbing - Quarterly u'!F120</f>
        <v>5.7089934463756578</v>
      </c>
      <c r="C119" s="12">
        <f>'DLX - CBO'!C128</f>
        <v>6.26</v>
      </c>
    </row>
    <row r="120" spans="1:3" x14ac:dyDescent="0.25">
      <c r="A120" s="7">
        <f>'Plumbing - Quarterly u'!E121</f>
        <v>29099</v>
      </c>
      <c r="B120">
        <f>'Plumbing - Quarterly u'!F121</f>
        <v>5.8631825215225026</v>
      </c>
      <c r="C120" s="12">
        <f>'DLX - CBO'!C129</f>
        <v>6.25</v>
      </c>
    </row>
    <row r="121" spans="1:3" x14ac:dyDescent="0.25">
      <c r="A121" s="7">
        <f>'Plumbing - Quarterly u'!E122</f>
        <v>29190</v>
      </c>
      <c r="B121">
        <f>'Plumbing - Quarterly u'!F122</f>
        <v>5.9347783929826052</v>
      </c>
      <c r="C121" s="12">
        <f>'DLX - CBO'!C130</f>
        <v>6.24</v>
      </c>
    </row>
    <row r="122" spans="1:3" x14ac:dyDescent="0.25">
      <c r="A122" s="7">
        <f>'Plumbing - Quarterly u'!E123</f>
        <v>29281</v>
      </c>
      <c r="B122">
        <f>'Plumbing - Quarterly u'!F123</f>
        <v>6.2915192707610368</v>
      </c>
      <c r="C122" s="12">
        <f>'DLX - CBO'!C131</f>
        <v>6.23</v>
      </c>
    </row>
    <row r="123" spans="1:3" x14ac:dyDescent="0.25">
      <c r="A123" s="7">
        <f>'Plumbing - Quarterly u'!E124</f>
        <v>29373</v>
      </c>
      <c r="B123">
        <f>'Plumbing - Quarterly u'!F124</f>
        <v>7.31782525520316</v>
      </c>
      <c r="C123" s="12">
        <f>'DLX - CBO'!C132</f>
        <v>6.22</v>
      </c>
    </row>
    <row r="124" spans="1:3" x14ac:dyDescent="0.25">
      <c r="A124" s="7">
        <f>'Plumbing - Quarterly u'!E125</f>
        <v>29465</v>
      </c>
      <c r="B124">
        <f>'Plumbing - Quarterly u'!F125</f>
        <v>7.6751194127610534</v>
      </c>
      <c r="C124" s="12">
        <f>'DLX - CBO'!C133</f>
        <v>6.21</v>
      </c>
    </row>
    <row r="125" spans="1:3" x14ac:dyDescent="0.25">
      <c r="A125" s="7">
        <f>'Plumbing - Quarterly u'!E126</f>
        <v>29556</v>
      </c>
      <c r="B125">
        <f>'Plumbing - Quarterly u'!F126</f>
        <v>7.392782143205558</v>
      </c>
      <c r="C125" s="12">
        <f>'DLX - CBO'!C134</f>
        <v>6.2</v>
      </c>
    </row>
    <row r="126" spans="1:3" x14ac:dyDescent="0.25">
      <c r="A126" s="7">
        <f>'Plumbing - Quarterly u'!E127</f>
        <v>29646</v>
      </c>
      <c r="B126">
        <f>'Plumbing - Quarterly u'!F127</f>
        <v>7.4208009227441094</v>
      </c>
      <c r="C126" s="12">
        <f>'DLX - CBO'!C135</f>
        <v>6.19</v>
      </c>
    </row>
    <row r="127" spans="1:3" x14ac:dyDescent="0.25">
      <c r="A127" s="7">
        <f>'Plumbing - Quarterly u'!E128</f>
        <v>29738</v>
      </c>
      <c r="B127">
        <f>'Plumbing - Quarterly u'!F128</f>
        <v>7.3929441635386866</v>
      </c>
      <c r="C127" s="12">
        <f>'DLX - CBO'!C136</f>
        <v>6.17</v>
      </c>
    </row>
    <row r="128" spans="1:3" x14ac:dyDescent="0.25">
      <c r="A128" s="7">
        <f>'Plumbing - Quarterly u'!E129</f>
        <v>29830</v>
      </c>
      <c r="B128">
        <f>'Plumbing - Quarterly u'!F129</f>
        <v>7.4113576303220201</v>
      </c>
      <c r="C128" s="12">
        <f>'DLX - CBO'!C137</f>
        <v>6.16</v>
      </c>
    </row>
    <row r="129" spans="1:3" x14ac:dyDescent="0.25">
      <c r="A129" s="7">
        <f>'Plumbing - Quarterly u'!E130</f>
        <v>29921</v>
      </c>
      <c r="B129">
        <f>'Plumbing - Quarterly u'!F130</f>
        <v>8.2348861100244548</v>
      </c>
      <c r="C129" s="12">
        <f>'DLX - CBO'!C138</f>
        <v>6.15</v>
      </c>
    </row>
    <row r="130" spans="1:3" x14ac:dyDescent="0.25">
      <c r="A130" s="7">
        <f>'Plumbing - Quarterly u'!E131</f>
        <v>30011</v>
      </c>
      <c r="B130">
        <f>'Plumbing - Quarterly u'!F131</f>
        <v>8.8369189408558153</v>
      </c>
      <c r="C130" s="12">
        <f>'DLX - CBO'!C139</f>
        <v>6.13</v>
      </c>
    </row>
    <row r="131" spans="1:3" x14ac:dyDescent="0.25">
      <c r="A131" s="7">
        <f>'Plumbing - Quarterly u'!E132</f>
        <v>30103</v>
      </c>
      <c r="B131">
        <f>'Plumbing - Quarterly u'!F132</f>
        <v>9.4193441866833805</v>
      </c>
      <c r="C131" s="12">
        <f>'DLX - CBO'!C140</f>
        <v>6.12</v>
      </c>
    </row>
    <row r="132" spans="1:3" x14ac:dyDescent="0.25">
      <c r="A132" s="7">
        <f>'Plumbing - Quarterly u'!E133</f>
        <v>30195</v>
      </c>
      <c r="B132">
        <f>'Plumbing - Quarterly u'!F133</f>
        <v>9.9362796907399584</v>
      </c>
      <c r="C132" s="12">
        <f>'DLX - CBO'!C141</f>
        <v>6.11</v>
      </c>
    </row>
    <row r="133" spans="1:3" x14ac:dyDescent="0.25">
      <c r="A133" s="7">
        <f>'Plumbing - Quarterly u'!E134</f>
        <v>30286</v>
      </c>
      <c r="B133">
        <f>'Plumbing - Quarterly u'!F134</f>
        <v>10.669751182909367</v>
      </c>
      <c r="C133" s="12">
        <f>'DLX - CBO'!C142</f>
        <v>6.1</v>
      </c>
    </row>
    <row r="134" spans="1:3" x14ac:dyDescent="0.25">
      <c r="A134" s="7">
        <f>'Plumbing - Quarterly u'!E135</f>
        <v>30376</v>
      </c>
      <c r="B134">
        <f>'Plumbing - Quarterly u'!F135</f>
        <v>10.390263537144691</v>
      </c>
      <c r="C134" s="12">
        <f>'DLX - CBO'!C143</f>
        <v>6.09</v>
      </c>
    </row>
    <row r="135" spans="1:3" x14ac:dyDescent="0.25">
      <c r="A135" s="7">
        <f>'Plumbing - Quarterly u'!E136</f>
        <v>30468</v>
      </c>
      <c r="B135">
        <f>'Plumbing - Quarterly u'!F136</f>
        <v>10.095395776108282</v>
      </c>
      <c r="C135" s="12">
        <f>'DLX - CBO'!C144</f>
        <v>6.08</v>
      </c>
    </row>
    <row r="136" spans="1:3" x14ac:dyDescent="0.25">
      <c r="A136" s="7">
        <f>'Plumbing - Quarterly u'!E137</f>
        <v>30560</v>
      </c>
      <c r="B136">
        <f>'Plumbing - Quarterly u'!F137</f>
        <v>9.3532381056709593</v>
      </c>
      <c r="C136" s="12">
        <f>'DLX - CBO'!C145</f>
        <v>6.07</v>
      </c>
    </row>
    <row r="137" spans="1:3" x14ac:dyDescent="0.25">
      <c r="A137" s="7">
        <f>'Plumbing - Quarterly u'!E138</f>
        <v>30651</v>
      </c>
      <c r="B137">
        <f>'Plumbing - Quarterly u'!F138</f>
        <v>8.534843737371375</v>
      </c>
      <c r="C137" s="12">
        <f>'DLX - CBO'!C146</f>
        <v>6.06</v>
      </c>
    </row>
    <row r="138" spans="1:3" x14ac:dyDescent="0.25">
      <c r="A138" s="7">
        <f>'Plumbing - Quarterly u'!E139</f>
        <v>30742</v>
      </c>
      <c r="B138">
        <f>'Plumbing - Quarterly u'!F139</f>
        <v>7.8645499677583883</v>
      </c>
      <c r="C138" s="12">
        <f>'DLX - CBO'!C147</f>
        <v>6.05</v>
      </c>
    </row>
    <row r="139" spans="1:3" x14ac:dyDescent="0.25">
      <c r="A139" s="7">
        <f>'Plumbing - Quarterly u'!E140</f>
        <v>30834</v>
      </c>
      <c r="B139">
        <f>'Plumbing - Quarterly u'!F140</f>
        <v>7.4717024652157571</v>
      </c>
      <c r="C139" s="12">
        <f>'DLX - CBO'!C148</f>
        <v>6.05</v>
      </c>
    </row>
    <row r="140" spans="1:3" x14ac:dyDescent="0.25">
      <c r="A140" s="7">
        <f>'Plumbing - Quarterly u'!E141</f>
        <v>30926</v>
      </c>
      <c r="B140">
        <f>'Plumbing - Quarterly u'!F141</f>
        <v>7.4442795177973595</v>
      </c>
      <c r="C140" s="12">
        <f>'DLX - CBO'!C149</f>
        <v>6.04</v>
      </c>
    </row>
    <row r="141" spans="1:3" x14ac:dyDescent="0.25">
      <c r="A141" s="7">
        <f>'Plumbing - Quarterly u'!E142</f>
        <v>31017</v>
      </c>
      <c r="B141">
        <f>'Plumbing - Quarterly u'!F142</f>
        <v>7.2751508868517805</v>
      </c>
      <c r="C141" s="12">
        <f>'DLX - CBO'!C150</f>
        <v>6.03</v>
      </c>
    </row>
    <row r="142" spans="1:3" x14ac:dyDescent="0.25">
      <c r="A142" s="7">
        <f>'Plumbing - Quarterly u'!E143</f>
        <v>31107</v>
      </c>
      <c r="B142">
        <f>'Plumbing - Quarterly u'!F143</f>
        <v>7.2720160860142782</v>
      </c>
      <c r="C142" s="12">
        <f>'DLX - CBO'!C151</f>
        <v>6.03</v>
      </c>
    </row>
    <row r="143" spans="1:3" x14ac:dyDescent="0.25">
      <c r="A143" s="7">
        <f>'Plumbing - Quarterly u'!E144</f>
        <v>31199</v>
      </c>
      <c r="B143">
        <f>'Plumbing - Quarterly u'!F144</f>
        <v>7.2807604209799299</v>
      </c>
      <c r="C143" s="12">
        <f>'DLX - CBO'!C152</f>
        <v>6.02</v>
      </c>
    </row>
    <row r="144" spans="1:3" x14ac:dyDescent="0.25">
      <c r="A144" s="7">
        <f>'Plumbing - Quarterly u'!E145</f>
        <v>31291</v>
      </c>
      <c r="B144">
        <f>'Plumbing - Quarterly u'!F145</f>
        <v>7.2024025870587591</v>
      </c>
      <c r="C144" s="12">
        <f>'DLX - CBO'!C153</f>
        <v>6.02</v>
      </c>
    </row>
    <row r="145" spans="1:3" x14ac:dyDescent="0.25">
      <c r="A145" s="7">
        <f>'Plumbing - Quarterly u'!E146</f>
        <v>31382</v>
      </c>
      <c r="B145">
        <f>'Plumbing - Quarterly u'!F146</f>
        <v>7.0458140122747324</v>
      </c>
      <c r="C145" s="12">
        <f>'DLX - CBO'!C154</f>
        <v>6.01</v>
      </c>
    </row>
    <row r="146" spans="1:3" x14ac:dyDescent="0.25">
      <c r="A146" s="7">
        <f>'Plumbing - Quarterly u'!E147</f>
        <v>31472</v>
      </c>
      <c r="B146">
        <f>'Plumbing - Quarterly u'!F147</f>
        <v>7.0068356682739461</v>
      </c>
      <c r="C146" s="12">
        <f>'DLX - CBO'!C155</f>
        <v>6</v>
      </c>
    </row>
    <row r="147" spans="1:3" x14ac:dyDescent="0.25">
      <c r="A147" s="7">
        <f>'Plumbing - Quarterly u'!E148</f>
        <v>31564</v>
      </c>
      <c r="B147">
        <f>'Plumbing - Quarterly u'!F148</f>
        <v>7.1716397893902704</v>
      </c>
      <c r="C147" s="12">
        <f>'DLX - CBO'!C156</f>
        <v>6</v>
      </c>
    </row>
    <row r="148" spans="1:3" x14ac:dyDescent="0.25">
      <c r="A148" s="7">
        <f>'Plumbing - Quarterly u'!E149</f>
        <v>31656</v>
      </c>
      <c r="B148">
        <f>'Plumbing - Quarterly u'!F149</f>
        <v>6.9821646588836543</v>
      </c>
      <c r="C148" s="12">
        <f>'DLX - CBO'!C157</f>
        <v>5.99</v>
      </c>
    </row>
    <row r="149" spans="1:3" x14ac:dyDescent="0.25">
      <c r="A149" s="7">
        <f>'Plumbing - Quarterly u'!E150</f>
        <v>31747</v>
      </c>
      <c r="B149">
        <f>'Plumbing - Quarterly u'!F150</f>
        <v>6.8262430987115676</v>
      </c>
      <c r="C149" s="12">
        <f>'DLX - CBO'!C158</f>
        <v>5.98</v>
      </c>
    </row>
    <row r="150" spans="1:3" x14ac:dyDescent="0.25">
      <c r="A150" s="7">
        <f>'Plumbing - Quarterly u'!E151</f>
        <v>31837</v>
      </c>
      <c r="B150">
        <f>'Plumbing - Quarterly u'!F151</f>
        <v>6.6116078749383815</v>
      </c>
      <c r="C150" s="12">
        <f>'DLX - CBO'!C159</f>
        <v>5.98</v>
      </c>
    </row>
    <row r="151" spans="1:3" x14ac:dyDescent="0.25">
      <c r="A151" s="7">
        <f>'Plumbing - Quarterly u'!E152</f>
        <v>31929</v>
      </c>
      <c r="B151">
        <f>'Plumbing - Quarterly u'!F152</f>
        <v>6.2715201135627296</v>
      </c>
      <c r="C151" s="12">
        <f>'DLX - CBO'!C160</f>
        <v>5.97</v>
      </c>
    </row>
    <row r="152" spans="1:3" x14ac:dyDescent="0.25">
      <c r="A152" s="7">
        <f>'Plumbing - Quarterly u'!E153</f>
        <v>32021</v>
      </c>
      <c r="B152">
        <f>'Plumbing - Quarterly u'!F153</f>
        <v>6.0047496203491662</v>
      </c>
      <c r="C152" s="12">
        <f>'DLX - CBO'!C161</f>
        <v>5.97</v>
      </c>
    </row>
    <row r="153" spans="1:3" x14ac:dyDescent="0.25">
      <c r="A153" s="7">
        <f>'Plumbing - Quarterly u'!E154</f>
        <v>32112</v>
      </c>
      <c r="B153">
        <f>'Plumbing - Quarterly u'!F154</f>
        <v>5.8594659734383123</v>
      </c>
      <c r="C153" s="12">
        <f>'DLX - CBO'!C162</f>
        <v>5.96</v>
      </c>
    </row>
    <row r="154" spans="1:3" x14ac:dyDescent="0.25">
      <c r="A154" s="7">
        <f>'Plumbing - Quarterly u'!E155</f>
        <v>32203</v>
      </c>
      <c r="B154">
        <f>'Plumbing - Quarterly u'!F155</f>
        <v>5.7178533079670188</v>
      </c>
      <c r="C154" s="12">
        <f>'DLX - CBO'!C163</f>
        <v>5.94</v>
      </c>
    </row>
    <row r="155" spans="1:3" x14ac:dyDescent="0.25">
      <c r="A155" s="7">
        <f>'Plumbing - Quarterly u'!E156</f>
        <v>32295</v>
      </c>
      <c r="B155">
        <f>'Plumbing - Quarterly u'!F156</f>
        <v>5.4773748389313033</v>
      </c>
      <c r="C155" s="12">
        <f>'DLX - CBO'!C164</f>
        <v>5.94</v>
      </c>
    </row>
    <row r="156" spans="1:3" x14ac:dyDescent="0.25">
      <c r="A156" s="7">
        <f>'Plumbing - Quarterly u'!E157</f>
        <v>32387</v>
      </c>
      <c r="B156">
        <f>'Plumbing - Quarterly u'!F157</f>
        <v>5.4823356505136971</v>
      </c>
      <c r="C156" s="12">
        <f>'DLX - CBO'!C165</f>
        <v>5.93</v>
      </c>
    </row>
    <row r="157" spans="1:3" x14ac:dyDescent="0.25">
      <c r="A157" s="7">
        <f>'Plumbing - Quarterly u'!E158</f>
        <v>32478</v>
      </c>
      <c r="B157">
        <f>'Plumbing - Quarterly u'!F158</f>
        <v>5.3401397509897324</v>
      </c>
      <c r="C157" s="12">
        <f>'DLX - CBO'!C166</f>
        <v>5.92</v>
      </c>
    </row>
    <row r="158" spans="1:3" x14ac:dyDescent="0.25">
      <c r="A158" s="7">
        <f>'Plumbing - Quarterly u'!E159</f>
        <v>32568</v>
      </c>
      <c r="B158">
        <f>'Plumbing - Quarterly u'!F159</f>
        <v>5.20500758506709</v>
      </c>
      <c r="C158" s="12">
        <f>'DLX - CBO'!C167</f>
        <v>5.91</v>
      </c>
    </row>
    <row r="159" spans="1:3" x14ac:dyDescent="0.25">
      <c r="A159" s="7">
        <f>'Plumbing - Quarterly u'!E160</f>
        <v>32660</v>
      </c>
      <c r="B159">
        <f>'Plumbing - Quarterly u'!F160</f>
        <v>5.2339227934424368</v>
      </c>
      <c r="C159" s="12">
        <f>'DLX - CBO'!C168</f>
        <v>5.91</v>
      </c>
    </row>
    <row r="160" spans="1:3" x14ac:dyDescent="0.25">
      <c r="A160" s="7">
        <f>'Plumbing - Quarterly u'!E161</f>
        <v>32752</v>
      </c>
      <c r="B160">
        <f>'Plumbing - Quarterly u'!F161</f>
        <v>5.2666671387710222</v>
      </c>
      <c r="C160" s="12">
        <f>'DLX - CBO'!C169</f>
        <v>5.9</v>
      </c>
    </row>
    <row r="161" spans="1:3" x14ac:dyDescent="0.25">
      <c r="A161" s="7">
        <f>'Plumbing - Quarterly u'!E162</f>
        <v>32843</v>
      </c>
      <c r="B161">
        <f>'Plumbing - Quarterly u'!F162</f>
        <v>5.3628365505683391</v>
      </c>
      <c r="C161" s="12">
        <f>'DLX - CBO'!C170</f>
        <v>5.89</v>
      </c>
    </row>
    <row r="162" spans="1:3" x14ac:dyDescent="0.25">
      <c r="A162" s="7">
        <f>'Plumbing - Quarterly u'!E163</f>
        <v>32933</v>
      </c>
      <c r="B162">
        <f>'Plumbing - Quarterly u'!F163</f>
        <v>5.3004606512745562</v>
      </c>
      <c r="C162" s="12">
        <f>'DLX - CBO'!C171</f>
        <v>5.88</v>
      </c>
    </row>
    <row r="163" spans="1:3" x14ac:dyDescent="0.25">
      <c r="A163" s="7">
        <f>'Plumbing - Quarterly u'!E164</f>
        <v>33025</v>
      </c>
      <c r="B163">
        <f>'Plumbing - Quarterly u'!F164</f>
        <v>5.3375995574681179</v>
      </c>
      <c r="C163" s="12">
        <f>'DLX - CBO'!C172</f>
        <v>5.87</v>
      </c>
    </row>
    <row r="164" spans="1:3" x14ac:dyDescent="0.25">
      <c r="A164" s="7">
        <f>'Plumbing - Quarterly u'!E165</f>
        <v>33117</v>
      </c>
      <c r="B164">
        <f>'Plumbing - Quarterly u'!F165</f>
        <v>5.6877369667566002</v>
      </c>
      <c r="C164" s="12">
        <f>'DLX - CBO'!C173</f>
        <v>5.86</v>
      </c>
    </row>
    <row r="165" spans="1:3" x14ac:dyDescent="0.25">
      <c r="A165" s="7">
        <f>'Plumbing - Quarterly u'!E166</f>
        <v>33208</v>
      </c>
      <c r="B165">
        <f>'Plumbing - Quarterly u'!F166</f>
        <v>6.1140451818954462</v>
      </c>
      <c r="C165" s="12">
        <f>'DLX - CBO'!C174</f>
        <v>5.84</v>
      </c>
    </row>
    <row r="166" spans="1:3" x14ac:dyDescent="0.25">
      <c r="A166" s="7">
        <f>'Plumbing - Quarterly u'!E167</f>
        <v>33298</v>
      </c>
      <c r="B166">
        <f>'Plumbing - Quarterly u'!F167</f>
        <v>6.5744350270834495</v>
      </c>
      <c r="C166" s="12">
        <f>'DLX - CBO'!C175</f>
        <v>5.82</v>
      </c>
    </row>
    <row r="167" spans="1:3" x14ac:dyDescent="0.25">
      <c r="A167" s="7">
        <f>'Plumbing - Quarterly u'!E168</f>
        <v>33390</v>
      </c>
      <c r="B167">
        <f>'Plumbing - Quarterly u'!F168</f>
        <v>6.8242054022026224</v>
      </c>
      <c r="C167" s="12">
        <f>'DLX - CBO'!C176</f>
        <v>5.79</v>
      </c>
    </row>
    <row r="168" spans="1:3" x14ac:dyDescent="0.25">
      <c r="A168" s="7">
        <f>'Plumbing - Quarterly u'!E169</f>
        <v>33482</v>
      </c>
      <c r="B168">
        <f>'Plumbing - Quarterly u'!F169</f>
        <v>6.8540875368525258</v>
      </c>
      <c r="C168" s="12">
        <f>'DLX - CBO'!C177</f>
        <v>5.77</v>
      </c>
    </row>
    <row r="169" spans="1:3" x14ac:dyDescent="0.25">
      <c r="A169" s="7">
        <f>'Plumbing - Quarterly u'!E170</f>
        <v>33573</v>
      </c>
      <c r="B169">
        <f>'Plumbing - Quarterly u'!F170</f>
        <v>7.0974988762214082</v>
      </c>
      <c r="C169" s="12">
        <f>'DLX - CBO'!C178</f>
        <v>5.74</v>
      </c>
    </row>
    <row r="170" spans="1:3" x14ac:dyDescent="0.25">
      <c r="A170" s="7">
        <f>'Plumbing - Quarterly u'!E171</f>
        <v>33664</v>
      </c>
      <c r="B170">
        <f>'Plumbing - Quarterly u'!F171</f>
        <v>7.3799998314480346</v>
      </c>
      <c r="C170" s="12">
        <f>'DLX - CBO'!C179</f>
        <v>5.71</v>
      </c>
    </row>
    <row r="171" spans="1:3" x14ac:dyDescent="0.25">
      <c r="A171" s="7">
        <f>'Plumbing - Quarterly u'!E172</f>
        <v>33756</v>
      </c>
      <c r="B171">
        <f>'Plumbing - Quarterly u'!F172</f>
        <v>7.5952565390984761</v>
      </c>
      <c r="C171" s="12">
        <f>'DLX - CBO'!C180</f>
        <v>5.68</v>
      </c>
    </row>
    <row r="172" spans="1:3" x14ac:dyDescent="0.25">
      <c r="A172" s="7">
        <f>'Plumbing - Quarterly u'!E173</f>
        <v>33848</v>
      </c>
      <c r="B172">
        <f>'Plumbing - Quarterly u'!F173</f>
        <v>7.6276259824107226</v>
      </c>
      <c r="C172" s="12">
        <f>'DLX - CBO'!C181</f>
        <v>5.64</v>
      </c>
    </row>
    <row r="173" spans="1:3" x14ac:dyDescent="0.25">
      <c r="A173" s="7">
        <f>'Plumbing - Quarterly u'!E174</f>
        <v>33939</v>
      </c>
      <c r="B173">
        <f>'Plumbing - Quarterly u'!F174</f>
        <v>7.4073084685516761</v>
      </c>
      <c r="C173" s="12">
        <f>'DLX - CBO'!C182</f>
        <v>5.61</v>
      </c>
    </row>
    <row r="174" spans="1:3" x14ac:dyDescent="0.25">
      <c r="A174" s="7">
        <f>'Plumbing - Quarterly u'!E175</f>
        <v>34029</v>
      </c>
      <c r="B174">
        <f>'Plumbing - Quarterly u'!F175</f>
        <v>7.1510670899310469</v>
      </c>
      <c r="C174" s="12">
        <f>'DLX - CBO'!C183</f>
        <v>5.58</v>
      </c>
    </row>
    <row r="175" spans="1:3" x14ac:dyDescent="0.25">
      <c r="A175" s="7">
        <f>'Plumbing - Quarterly u'!E176</f>
        <v>34121</v>
      </c>
      <c r="B175">
        <f>'Plumbing - Quarterly u'!F176</f>
        <v>7.0702377509311134</v>
      </c>
      <c r="C175" s="12">
        <f>'DLX - CBO'!C184</f>
        <v>5.54</v>
      </c>
    </row>
    <row r="176" spans="1:3" x14ac:dyDescent="0.25">
      <c r="A176" s="7">
        <f>'Plumbing - Quarterly u'!E177</f>
        <v>34213</v>
      </c>
      <c r="B176">
        <f>'Plumbing - Quarterly u'!F177</f>
        <v>6.8009529947637732</v>
      </c>
      <c r="C176" s="12">
        <f>'DLX - CBO'!C185</f>
        <v>5.51</v>
      </c>
    </row>
    <row r="177" spans="1:3" x14ac:dyDescent="0.25">
      <c r="A177" s="7">
        <f>'Plumbing - Quarterly u'!E178</f>
        <v>34304</v>
      </c>
      <c r="B177">
        <f>'Plumbing - Quarterly u'!F178</f>
        <v>6.6206963922621656</v>
      </c>
      <c r="C177" s="12">
        <f>'DLX - CBO'!C186</f>
        <v>5.48</v>
      </c>
    </row>
    <row r="178" spans="1:3" x14ac:dyDescent="0.25">
      <c r="A178" s="7">
        <f>'Plumbing - Quarterly u'!E179</f>
        <v>34394</v>
      </c>
      <c r="B178">
        <f>'Plumbing - Quarterly u'!F179</f>
        <v>6.5573565226174608</v>
      </c>
      <c r="C178" s="12">
        <f>'DLX - CBO'!C187</f>
        <v>5.44</v>
      </c>
    </row>
    <row r="179" spans="1:3" x14ac:dyDescent="0.25">
      <c r="A179" s="7">
        <f>'Plumbing - Quarterly u'!E180</f>
        <v>34486</v>
      </c>
      <c r="B179">
        <f>'Plumbing - Quarterly u'!F180</f>
        <v>6.1672269203552545</v>
      </c>
      <c r="C179" s="12">
        <f>'DLX - CBO'!C188</f>
        <v>5.41</v>
      </c>
    </row>
    <row r="180" spans="1:3" x14ac:dyDescent="0.25">
      <c r="A180" s="7">
        <f>'Plumbing - Quarterly u'!E181</f>
        <v>34578</v>
      </c>
      <c r="B180">
        <f>'Plumbing - Quarterly u'!F181</f>
        <v>6.0032495868945732</v>
      </c>
      <c r="C180" s="12">
        <f>'DLX - CBO'!C189</f>
        <v>5.38</v>
      </c>
    </row>
    <row r="181" spans="1:3" x14ac:dyDescent="0.25">
      <c r="A181" s="7">
        <f>'Plumbing - Quarterly u'!E182</f>
        <v>34669</v>
      </c>
      <c r="B181">
        <f>'Plumbing - Quarterly u'!F182</f>
        <v>5.6213661796907752</v>
      </c>
      <c r="C181" s="12">
        <f>'DLX - CBO'!C190</f>
        <v>5.35</v>
      </c>
    </row>
    <row r="182" spans="1:3" x14ac:dyDescent="0.25">
      <c r="A182" s="7">
        <f>'Plumbing - Quarterly u'!E183</f>
        <v>34759</v>
      </c>
      <c r="B182">
        <f>'Plumbing - Quarterly u'!F183</f>
        <v>5.4799934049540395</v>
      </c>
      <c r="C182" s="12">
        <f>'DLX - CBO'!C191</f>
        <v>5.33</v>
      </c>
    </row>
    <row r="183" spans="1:3" x14ac:dyDescent="0.25">
      <c r="A183" s="7">
        <f>'Plumbing - Quarterly u'!E184</f>
        <v>34851</v>
      </c>
      <c r="B183">
        <f>'Plumbing - Quarterly u'!F184</f>
        <v>5.6765778342929734</v>
      </c>
      <c r="C183" s="12">
        <f>'DLX - CBO'!C192</f>
        <v>5.3</v>
      </c>
    </row>
    <row r="184" spans="1:3" x14ac:dyDescent="0.25">
      <c r="A184" s="7">
        <f>'Plumbing - Quarterly u'!E185</f>
        <v>34943</v>
      </c>
      <c r="B184">
        <f>'Plumbing - Quarterly u'!F185</f>
        <v>5.6606150226606671</v>
      </c>
      <c r="C184" s="12">
        <f>'DLX - CBO'!C193</f>
        <v>5.27</v>
      </c>
    </row>
    <row r="185" spans="1:3" x14ac:dyDescent="0.25">
      <c r="A185" s="7">
        <f>'Plumbing - Quarterly u'!E186</f>
        <v>35034</v>
      </c>
      <c r="B185">
        <f>'Plumbing - Quarterly u'!F186</f>
        <v>5.5743581263231796</v>
      </c>
      <c r="C185" s="12">
        <f>'DLX - CBO'!C194</f>
        <v>5.25</v>
      </c>
    </row>
    <row r="186" spans="1:3" x14ac:dyDescent="0.25">
      <c r="A186" s="7">
        <f>'Plumbing - Quarterly u'!E187</f>
        <v>35125</v>
      </c>
      <c r="B186">
        <f>'Plumbing - Quarterly u'!F187</f>
        <v>5.5479800333740172</v>
      </c>
      <c r="C186" s="12">
        <f>'DLX - CBO'!C195</f>
        <v>5.23</v>
      </c>
    </row>
    <row r="187" spans="1:3" x14ac:dyDescent="0.25">
      <c r="A187" s="7">
        <f>'Plumbing - Quarterly u'!E188</f>
        <v>35217</v>
      </c>
      <c r="B187">
        <f>'Plumbing - Quarterly u'!F188</f>
        <v>5.4727414281718341</v>
      </c>
      <c r="C187" s="12">
        <f>'DLX - CBO'!C196</f>
        <v>5.21</v>
      </c>
    </row>
    <row r="188" spans="1:3" x14ac:dyDescent="0.25">
      <c r="A188" s="7">
        <f>'Plumbing - Quarterly u'!E189</f>
        <v>35309</v>
      </c>
      <c r="B188">
        <f>'Plumbing - Quarterly u'!F189</f>
        <v>5.2619380637179463</v>
      </c>
      <c r="C188" s="12">
        <f>'DLX - CBO'!C197</f>
        <v>5.19</v>
      </c>
    </row>
    <row r="189" spans="1:3" x14ac:dyDescent="0.25">
      <c r="A189" s="7">
        <f>'Plumbing - Quarterly u'!E190</f>
        <v>35400</v>
      </c>
      <c r="B189">
        <f>'Plumbing - Quarterly u'!F190</f>
        <v>5.3130063489889503</v>
      </c>
      <c r="C189" s="12">
        <f>'DLX - CBO'!C198</f>
        <v>5.17</v>
      </c>
    </row>
    <row r="190" spans="1:3" x14ac:dyDescent="0.25">
      <c r="A190" s="7">
        <f>'Plumbing - Quarterly u'!E191</f>
        <v>35490</v>
      </c>
      <c r="B190">
        <f>'Plumbing - Quarterly u'!F191</f>
        <v>5.2269198477002012</v>
      </c>
      <c r="C190" s="12">
        <f>'DLX - CBO'!C199</f>
        <v>5.15</v>
      </c>
    </row>
    <row r="191" spans="1:3" x14ac:dyDescent="0.25">
      <c r="A191" s="7">
        <f>'Plumbing - Quarterly u'!E192</f>
        <v>35582</v>
      </c>
      <c r="B191">
        <f>'Plumbing - Quarterly u'!F192</f>
        <v>4.9779022951932097</v>
      </c>
      <c r="C191" s="12">
        <f>'DLX - CBO'!C200</f>
        <v>5.13</v>
      </c>
    </row>
    <row r="192" spans="1:3" x14ac:dyDescent="0.25">
      <c r="A192" s="7">
        <f>'Plumbing - Quarterly u'!E193</f>
        <v>35674</v>
      </c>
      <c r="B192">
        <f>'Plumbing - Quarterly u'!F193</f>
        <v>4.8610236045905699</v>
      </c>
      <c r="C192" s="12">
        <f>'DLX - CBO'!C201</f>
        <v>5.1100000000000003</v>
      </c>
    </row>
    <row r="193" spans="1:3" x14ac:dyDescent="0.25">
      <c r="A193" s="7">
        <f>'Plumbing - Quarterly u'!E194</f>
        <v>35765</v>
      </c>
      <c r="B193">
        <f>'Plumbing - Quarterly u'!F194</f>
        <v>4.6836528612886514</v>
      </c>
      <c r="C193" s="12">
        <f>'DLX - CBO'!C202</f>
        <v>5.0999999999999996</v>
      </c>
    </row>
    <row r="194" spans="1:3" x14ac:dyDescent="0.25">
      <c r="A194" s="7">
        <f>'Plumbing - Quarterly u'!E195</f>
        <v>35855</v>
      </c>
      <c r="B194">
        <f>'Plumbing - Quarterly u'!F195</f>
        <v>4.6412147307383442</v>
      </c>
      <c r="C194" s="12">
        <f>'DLX - CBO'!C203</f>
        <v>5.09</v>
      </c>
    </row>
    <row r="195" spans="1:3" x14ac:dyDescent="0.25">
      <c r="A195" s="7">
        <f>'Plumbing - Quarterly u'!E196</f>
        <v>35947</v>
      </c>
      <c r="B195">
        <f>'Plumbing - Quarterly u'!F196</f>
        <v>4.4176555814854614</v>
      </c>
      <c r="C195" s="12">
        <f>'DLX - CBO'!C204</f>
        <v>5.07</v>
      </c>
    </row>
    <row r="196" spans="1:3" x14ac:dyDescent="0.25">
      <c r="A196" s="7">
        <f>'Plumbing - Quarterly u'!E197</f>
        <v>36039</v>
      </c>
      <c r="B196">
        <f>'Plumbing - Quarterly u'!F197</f>
        <v>4.5321319594782681</v>
      </c>
      <c r="C196" s="12">
        <f>'DLX - CBO'!C205</f>
        <v>5.0599999999999996</v>
      </c>
    </row>
    <row r="197" spans="1:3" x14ac:dyDescent="0.25">
      <c r="A197" s="7">
        <f>'Plumbing - Quarterly u'!E198</f>
        <v>36130</v>
      </c>
      <c r="B197">
        <f>'Plumbing - Quarterly u'!F198</f>
        <v>4.4335624785740251</v>
      </c>
      <c r="C197" s="12">
        <f>'DLX - CBO'!C206</f>
        <v>5.05</v>
      </c>
    </row>
    <row r="198" spans="1:3" x14ac:dyDescent="0.25">
      <c r="A198" s="7">
        <f>'Plumbing - Quarterly u'!E199</f>
        <v>36220</v>
      </c>
      <c r="B198">
        <f>'Plumbing - Quarterly u'!F199</f>
        <v>4.2883878200448846</v>
      </c>
      <c r="C198" s="12">
        <f>'DLX - CBO'!C207</f>
        <v>5.04</v>
      </c>
    </row>
    <row r="199" spans="1:3" x14ac:dyDescent="0.25">
      <c r="A199" s="7">
        <f>'Plumbing - Quarterly u'!E200</f>
        <v>36312</v>
      </c>
      <c r="B199">
        <f>'Plumbing - Quarterly u'!F200</f>
        <v>4.2528203954871024</v>
      </c>
      <c r="C199" s="12">
        <f>'DLX - CBO'!C208</f>
        <v>5.03</v>
      </c>
    </row>
    <row r="200" spans="1:3" x14ac:dyDescent="0.25">
      <c r="A200" s="7">
        <f>'Plumbing - Quarterly u'!E201</f>
        <v>36404</v>
      </c>
      <c r="B200">
        <f>'Plumbing - Quarterly u'!F201</f>
        <v>4.248123827626344</v>
      </c>
      <c r="C200" s="12">
        <f>'DLX - CBO'!C209</f>
        <v>5.03</v>
      </c>
    </row>
    <row r="201" spans="1:3" x14ac:dyDescent="0.25">
      <c r="A201" s="7">
        <f>'Plumbing - Quarterly u'!E202</f>
        <v>36495</v>
      </c>
      <c r="B201">
        <f>'Plumbing - Quarterly u'!F202</f>
        <v>4.0829305064578651</v>
      </c>
      <c r="C201" s="12">
        <f>'DLX - CBO'!C210</f>
        <v>5.0199999999999996</v>
      </c>
    </row>
    <row r="202" spans="1:3" x14ac:dyDescent="0.25">
      <c r="A202" s="7">
        <f>'Plumbing - Quarterly u'!E203</f>
        <v>36586</v>
      </c>
      <c r="B202">
        <f>'Plumbing - Quarterly u'!F203</f>
        <v>4.0497811053418351</v>
      </c>
      <c r="C202" s="12">
        <f>'DLX - CBO'!C211</f>
        <v>5.01</v>
      </c>
    </row>
    <row r="203" spans="1:3" x14ac:dyDescent="0.25">
      <c r="A203" s="7">
        <f>'Plumbing - Quarterly u'!E204</f>
        <v>36678</v>
      </c>
      <c r="B203">
        <f>'Plumbing - Quarterly u'!F204</f>
        <v>3.9488387046744937</v>
      </c>
      <c r="C203" s="12">
        <f>'DLX - CBO'!C212</f>
        <v>5.01</v>
      </c>
    </row>
    <row r="204" spans="1:3" x14ac:dyDescent="0.25">
      <c r="A204" s="7">
        <f>'Plumbing - Quarterly u'!E205</f>
        <v>36770</v>
      </c>
      <c r="B204">
        <f>'Plumbing - Quarterly u'!F205</f>
        <v>4.0310366735264758</v>
      </c>
      <c r="C204" s="12">
        <f>'DLX - CBO'!C213</f>
        <v>5.01</v>
      </c>
    </row>
    <row r="205" spans="1:3" x14ac:dyDescent="0.25">
      <c r="A205" s="7">
        <f>'Plumbing - Quarterly u'!E206</f>
        <v>36861</v>
      </c>
      <c r="B205">
        <f>'Plumbing - Quarterly u'!F206</f>
        <v>3.9192102663532484</v>
      </c>
      <c r="C205" s="12">
        <f>'DLX - CBO'!C214</f>
        <v>5</v>
      </c>
    </row>
    <row r="206" spans="1:3" x14ac:dyDescent="0.25">
      <c r="A206" s="7">
        <f>'Plumbing - Quarterly u'!E207</f>
        <v>36951</v>
      </c>
      <c r="B206">
        <f>'Plumbing - Quarterly u'!F207</f>
        <v>4.2308539689381268</v>
      </c>
      <c r="C206" s="12">
        <f>'DLX - CBO'!C215</f>
        <v>5</v>
      </c>
    </row>
    <row r="207" spans="1:3" x14ac:dyDescent="0.25">
      <c r="A207" s="7">
        <f>'Plumbing - Quarterly u'!E208</f>
        <v>37043</v>
      </c>
      <c r="B207">
        <f>'Plumbing - Quarterly u'!F208</f>
        <v>4.4116981175416301</v>
      </c>
      <c r="C207" s="12">
        <f>'DLX - CBO'!C216</f>
        <v>5</v>
      </c>
    </row>
    <row r="208" spans="1:3" x14ac:dyDescent="0.25">
      <c r="A208" s="7">
        <f>'Plumbing - Quarterly u'!E209</f>
        <v>37135</v>
      </c>
      <c r="B208">
        <f>'Plumbing - Quarterly u'!F209</f>
        <v>4.8191181835360437</v>
      </c>
      <c r="C208" s="12">
        <f>'DLX - CBO'!C217</f>
        <v>5</v>
      </c>
    </row>
    <row r="209" spans="1:3" x14ac:dyDescent="0.25">
      <c r="A209" s="7">
        <f>'Plumbing - Quarterly u'!E210</f>
        <v>37226</v>
      </c>
      <c r="B209">
        <f>'Plumbing - Quarterly u'!F210</f>
        <v>5.5369531575682425</v>
      </c>
      <c r="C209" s="12">
        <f>'DLX - CBO'!C218</f>
        <v>5</v>
      </c>
    </row>
    <row r="210" spans="1:3" x14ac:dyDescent="0.25">
      <c r="A210" s="7">
        <f>'Plumbing - Quarterly u'!E211</f>
        <v>37316</v>
      </c>
      <c r="B210">
        <f>'Plumbing - Quarterly u'!F211</f>
        <v>5.7043804125865778</v>
      </c>
      <c r="C210" s="12">
        <f>'DLX - CBO'!C219</f>
        <v>5</v>
      </c>
    </row>
    <row r="211" spans="1:3" x14ac:dyDescent="0.25">
      <c r="A211" s="7">
        <f>'Plumbing - Quarterly u'!E212</f>
        <v>37408</v>
      </c>
      <c r="B211">
        <f>'Plumbing - Quarterly u'!F212</f>
        <v>5.8441518378437785</v>
      </c>
      <c r="C211" s="12">
        <f>'DLX - CBO'!C220</f>
        <v>5</v>
      </c>
    </row>
    <row r="212" spans="1:3" x14ac:dyDescent="0.25">
      <c r="A212" s="7">
        <f>'Plumbing - Quarterly u'!E213</f>
        <v>37500</v>
      </c>
      <c r="B212">
        <f>'Plumbing - Quarterly u'!F213</f>
        <v>5.7297947970107366</v>
      </c>
      <c r="C212" s="12">
        <f>'DLX - CBO'!C221</f>
        <v>5</v>
      </c>
    </row>
    <row r="213" spans="1:3" x14ac:dyDescent="0.25">
      <c r="A213" s="7">
        <f>'Plumbing - Quarterly u'!E214</f>
        <v>37591</v>
      </c>
      <c r="B213">
        <f>'Plumbing - Quarterly u'!F214</f>
        <v>5.8488989877289406</v>
      </c>
      <c r="C213" s="12">
        <f>'DLX - CBO'!C222</f>
        <v>5</v>
      </c>
    </row>
    <row r="214" spans="1:3" x14ac:dyDescent="0.25">
      <c r="A214" s="7">
        <f>'Plumbing - Quarterly u'!E215</f>
        <v>37681</v>
      </c>
      <c r="B214">
        <f>'Plumbing - Quarterly u'!F215</f>
        <v>5.8727135704808191</v>
      </c>
      <c r="C214" s="12">
        <f>'DLX - CBO'!C223</f>
        <v>5</v>
      </c>
    </row>
    <row r="215" spans="1:3" x14ac:dyDescent="0.25">
      <c r="A215" s="7">
        <f>'Plumbing - Quarterly u'!E216</f>
        <v>37773</v>
      </c>
      <c r="B215">
        <f>'Plumbing - Quarterly u'!F216</f>
        <v>6.1505201232700442</v>
      </c>
      <c r="C215" s="12">
        <f>'DLX - CBO'!C224</f>
        <v>5</v>
      </c>
    </row>
    <row r="216" spans="1:3" x14ac:dyDescent="0.25">
      <c r="A216" s="7">
        <f>'Plumbing - Quarterly u'!E217</f>
        <v>37865</v>
      </c>
      <c r="B216">
        <f>'Plumbing - Quarterly u'!F217</f>
        <v>6.1047638953544308</v>
      </c>
      <c r="C216" s="12">
        <f>'DLX - CBO'!C225</f>
        <v>5</v>
      </c>
    </row>
    <row r="217" spans="1:3" x14ac:dyDescent="0.25">
      <c r="A217" s="7">
        <f>'Plumbing - Quarterly u'!E218</f>
        <v>37956</v>
      </c>
      <c r="B217">
        <f>'Plumbing - Quarterly u'!F218</f>
        <v>5.8179736193044738</v>
      </c>
      <c r="C217" s="12">
        <f>'DLX - CBO'!C226</f>
        <v>5</v>
      </c>
    </row>
    <row r="218" spans="1:3" x14ac:dyDescent="0.25">
      <c r="A218" s="7">
        <f>'Plumbing - Quarterly u'!E219</f>
        <v>38047</v>
      </c>
      <c r="B218">
        <f>'Plumbing - Quarterly u'!F219</f>
        <v>5.6817327212168536</v>
      </c>
      <c r="C218" s="12">
        <f>'DLX - CBO'!C227</f>
        <v>5</v>
      </c>
    </row>
    <row r="219" spans="1:3" x14ac:dyDescent="0.25">
      <c r="A219" s="7">
        <f>'Plumbing - Quarterly u'!E220</f>
        <v>38139</v>
      </c>
      <c r="B219">
        <f>'Plumbing - Quarterly u'!F220</f>
        <v>5.5888588671877661</v>
      </c>
      <c r="C219" s="12">
        <f>'DLX - CBO'!C228</f>
        <v>5</v>
      </c>
    </row>
    <row r="220" spans="1:3" x14ac:dyDescent="0.25">
      <c r="A220" s="7">
        <f>'Plumbing - Quarterly u'!E221</f>
        <v>38231</v>
      </c>
      <c r="B220">
        <f>'Plumbing - Quarterly u'!F221</f>
        <v>5.4335657784841445</v>
      </c>
      <c r="C220" s="12">
        <f>'DLX - CBO'!C229</f>
        <v>5</v>
      </c>
    </row>
    <row r="221" spans="1:3" x14ac:dyDescent="0.25">
      <c r="A221" s="7">
        <f>'Plumbing - Quarterly u'!E222</f>
        <v>38322</v>
      </c>
      <c r="B221">
        <f>'Plumbing - Quarterly u'!F222</f>
        <v>5.3888414073925119</v>
      </c>
      <c r="C221" s="12">
        <f>'DLX - CBO'!C230</f>
        <v>5</v>
      </c>
    </row>
    <row r="222" spans="1:3" x14ac:dyDescent="0.25">
      <c r="A222" s="7">
        <f>'Plumbing - Quarterly u'!E223</f>
        <v>38412</v>
      </c>
      <c r="B222">
        <f>'Plumbing - Quarterly u'!F223</f>
        <v>5.2836734825335832</v>
      </c>
      <c r="C222" s="12">
        <f>'DLX - CBO'!C231</f>
        <v>5</v>
      </c>
    </row>
    <row r="223" spans="1:3" x14ac:dyDescent="0.25">
      <c r="A223" s="7">
        <f>'Plumbing - Quarterly u'!E224</f>
        <v>38504</v>
      </c>
      <c r="B223">
        <f>'Plumbing - Quarterly u'!F224</f>
        <v>5.1063611769703199</v>
      </c>
      <c r="C223" s="12">
        <f>'DLX - CBO'!C232</f>
        <v>5</v>
      </c>
    </row>
    <row r="224" spans="1:3" x14ac:dyDescent="0.25">
      <c r="A224" s="7">
        <f>'Plumbing - Quarterly u'!E225</f>
        <v>38596</v>
      </c>
      <c r="B224">
        <f>'Plumbing - Quarterly u'!F225</f>
        <v>4.9656233811252788</v>
      </c>
      <c r="C224" s="12">
        <f>'DLX - CBO'!C233</f>
        <v>5</v>
      </c>
    </row>
    <row r="225" spans="1:3" x14ac:dyDescent="0.25">
      <c r="A225" s="7">
        <f>'Plumbing - Quarterly u'!E226</f>
        <v>38687</v>
      </c>
      <c r="B225">
        <f>'Plumbing - Quarterly u'!F226</f>
        <v>4.9540483610839203</v>
      </c>
      <c r="C225" s="12">
        <f>'DLX - CBO'!C234</f>
        <v>5</v>
      </c>
    </row>
    <row r="226" spans="1:3" x14ac:dyDescent="0.25">
      <c r="A226" s="7">
        <f>'Plumbing - Quarterly u'!E227</f>
        <v>38777</v>
      </c>
      <c r="B226">
        <f>'Plumbing - Quarterly u'!F227</f>
        <v>4.7202763953106066</v>
      </c>
      <c r="C226" s="12">
        <f>'DLX - CBO'!C235</f>
        <v>5</v>
      </c>
    </row>
    <row r="227" spans="1:3" x14ac:dyDescent="0.25">
      <c r="A227" s="7">
        <f>'Plumbing - Quarterly u'!E228</f>
        <v>38869</v>
      </c>
      <c r="B227">
        <f>'Plumbing - Quarterly u'!F228</f>
        <v>4.6549785693897086</v>
      </c>
      <c r="C227" s="12">
        <f>'DLX - CBO'!C236</f>
        <v>5</v>
      </c>
    </row>
    <row r="228" spans="1:3" x14ac:dyDescent="0.25">
      <c r="A228" s="7">
        <f>'Plumbing - Quarterly u'!E229</f>
        <v>38961</v>
      </c>
      <c r="B228">
        <f>'Plumbing - Quarterly u'!F229</f>
        <v>4.6427768338602293</v>
      </c>
      <c r="C228" s="12">
        <f>'DLX - CBO'!C237</f>
        <v>5</v>
      </c>
    </row>
    <row r="229" spans="1:3" x14ac:dyDescent="0.25">
      <c r="A229" s="7">
        <f>'Plumbing - Quarterly u'!E230</f>
        <v>39052</v>
      </c>
      <c r="B229">
        <f>'Plumbing - Quarterly u'!F230</f>
        <v>4.4536120826384549</v>
      </c>
      <c r="C229" s="12">
        <f>'DLX - CBO'!C238</f>
        <v>5</v>
      </c>
    </row>
    <row r="230" spans="1:3" x14ac:dyDescent="0.25">
      <c r="A230" s="7">
        <f>'Plumbing - Quarterly u'!E231</f>
        <v>39142</v>
      </c>
      <c r="B230">
        <f>'Plumbing - Quarterly u'!F231</f>
        <v>4.5241472154514772</v>
      </c>
      <c r="C230" s="12">
        <f>'DLX - CBO'!C239</f>
        <v>5</v>
      </c>
    </row>
    <row r="231" spans="1:3" x14ac:dyDescent="0.25">
      <c r="A231" s="7">
        <f>'Plumbing - Quarterly u'!E232</f>
        <v>39234</v>
      </c>
      <c r="B231">
        <f>'Plumbing - Quarterly u'!F232</f>
        <v>4.495238496504208</v>
      </c>
      <c r="C231" s="12">
        <f>'DLX - CBO'!C240</f>
        <v>5</v>
      </c>
    </row>
    <row r="232" spans="1:3" x14ac:dyDescent="0.25">
      <c r="A232" s="7">
        <f>'Plumbing - Quarterly u'!E233</f>
        <v>39326</v>
      </c>
      <c r="B232">
        <f>'Plumbing - Quarterly u'!F233</f>
        <v>4.6570242960462442</v>
      </c>
      <c r="C232" s="12">
        <f>'DLX - CBO'!C241</f>
        <v>5</v>
      </c>
    </row>
    <row r="233" spans="1:3" x14ac:dyDescent="0.25">
      <c r="A233" s="7">
        <f>'Plumbing - Quarterly u'!E234</f>
        <v>39417</v>
      </c>
      <c r="B233">
        <f>'Plumbing - Quarterly u'!F234</f>
        <v>4.7992287474356186</v>
      </c>
      <c r="C233" s="12">
        <f>'DLX - CBO'!C242</f>
        <v>5.01</v>
      </c>
    </row>
    <row r="234" spans="1:3" x14ac:dyDescent="0.25">
      <c r="A234" s="7">
        <f>'Plumbing - Quarterly u'!E235</f>
        <v>39508</v>
      </c>
      <c r="B234">
        <f>'Plumbing - Quarterly u'!F235</f>
        <v>4.9788381806772692</v>
      </c>
      <c r="C234" s="12">
        <f>'DLX - CBO'!C243</f>
        <v>5.03</v>
      </c>
    </row>
    <row r="235" spans="1:3" x14ac:dyDescent="0.25">
      <c r="A235" s="7">
        <f>'Plumbing - Quarterly u'!E236</f>
        <v>39600</v>
      </c>
      <c r="B235">
        <f>'Plumbing - Quarterly u'!F236</f>
        <v>5.3204797287117414</v>
      </c>
      <c r="C235" s="12">
        <f>'DLX - CBO'!C244</f>
        <v>5.05</v>
      </c>
    </row>
    <row r="236" spans="1:3" x14ac:dyDescent="0.25">
      <c r="A236" s="7">
        <f>'Plumbing - Quarterly u'!E237</f>
        <v>39692</v>
      </c>
      <c r="B236">
        <f>'Plumbing - Quarterly u'!F237</f>
        <v>6.0171758859119358</v>
      </c>
      <c r="C236" s="12">
        <f>'DLX - CBO'!C245</f>
        <v>5.08</v>
      </c>
    </row>
    <row r="237" spans="1:3" x14ac:dyDescent="0.25">
      <c r="A237" s="7">
        <f>'Plumbing - Quarterly u'!E238</f>
        <v>39783</v>
      </c>
      <c r="B237">
        <f>'Plumbing - Quarterly u'!F238</f>
        <v>6.878977197342695</v>
      </c>
      <c r="C237" s="12">
        <f>'DLX - CBO'!C246</f>
        <v>5.12</v>
      </c>
    </row>
    <row r="238" spans="1:3" x14ac:dyDescent="0.25">
      <c r="A238" s="7">
        <f>'Plumbing - Quarterly u'!E239</f>
        <v>39873</v>
      </c>
      <c r="B238">
        <f>'Plumbing - Quarterly u'!F239</f>
        <v>8.273545942091955</v>
      </c>
      <c r="C238" s="12">
        <f>'DLX - CBO'!C247</f>
        <v>5.15</v>
      </c>
    </row>
    <row r="239" spans="1:3" x14ac:dyDescent="0.25">
      <c r="A239" s="7">
        <f>'Plumbing - Quarterly u'!E240</f>
        <v>39965</v>
      </c>
      <c r="B239">
        <f>'Plumbing - Quarterly u'!F240</f>
        <v>9.2734551466102406</v>
      </c>
      <c r="C239" s="12">
        <f>'DLX - CBO'!C248</f>
        <v>5.2</v>
      </c>
    </row>
    <row r="240" spans="1:3" x14ac:dyDescent="0.25">
      <c r="A240" s="7">
        <f>'Plumbing - Quarterly u'!E241</f>
        <v>40057</v>
      </c>
      <c r="B240">
        <f>'Plumbing - Quarterly u'!F241</f>
        <v>9.6229831653560698</v>
      </c>
      <c r="C240" s="12">
        <f>'DLX - CBO'!C249</f>
        <v>5.25</v>
      </c>
    </row>
    <row r="241" spans="1:3" x14ac:dyDescent="0.25">
      <c r="A241" s="7">
        <f>'Plumbing - Quarterly u'!E242</f>
        <v>40148</v>
      </c>
      <c r="B241">
        <f>'Plumbing - Quarterly u'!F242</f>
        <v>9.9342372645919994</v>
      </c>
      <c r="C241" s="12">
        <f>'DLX - CBO'!C250</f>
        <v>5.3</v>
      </c>
    </row>
    <row r="242" spans="1:3" x14ac:dyDescent="0.25">
      <c r="A242" s="7">
        <f>'Plumbing - Quarterly u'!E243</f>
        <v>40238</v>
      </c>
      <c r="B242">
        <f>'Plumbing - Quarterly u'!F243</f>
        <v>9.784784167249585</v>
      </c>
      <c r="C242" s="12">
        <f>'DLX - CBO'!C251</f>
        <v>5.35</v>
      </c>
    </row>
    <row r="243" spans="1:3" x14ac:dyDescent="0.25">
      <c r="A243" s="7">
        <f>'Plumbing - Quarterly u'!E244</f>
        <v>40330</v>
      </c>
      <c r="B243">
        <f>'Plumbing - Quarterly u'!F244</f>
        <v>9.648039062070227</v>
      </c>
      <c r="C243" s="12">
        <f>'DLX - CBO'!C252</f>
        <v>5.4</v>
      </c>
    </row>
    <row r="244" spans="1:3" x14ac:dyDescent="0.25">
      <c r="A244" s="7">
        <f>'Plumbing - Quarterly u'!E245</f>
        <v>40422</v>
      </c>
      <c r="B244">
        <f>'Plumbing - Quarterly u'!F245</f>
        <v>9.5114129159148195</v>
      </c>
      <c r="C244" s="12">
        <f>'DLX - CBO'!C253</f>
        <v>5.45</v>
      </c>
    </row>
    <row r="245" spans="1:3" x14ac:dyDescent="0.25">
      <c r="A245" s="7">
        <f>'Plumbing - Quarterly u'!E246</f>
        <v>40513</v>
      </c>
      <c r="B245">
        <f>'Plumbing - Quarterly u'!F246</f>
        <v>9.5655734017630767</v>
      </c>
      <c r="C245" s="12">
        <f>'DLX - CBO'!C254</f>
        <v>5.5</v>
      </c>
    </row>
    <row r="246" spans="1:3" x14ac:dyDescent="0.25">
      <c r="A246" s="7">
        <f>'Plumbing - Quarterly u'!E247</f>
        <v>40603</v>
      </c>
      <c r="B246">
        <f>'Plumbing - Quarterly u'!F247</f>
        <v>8.9789493807827476</v>
      </c>
      <c r="C246" s="12">
        <f>'DLX - CBO'!C255</f>
        <v>5.5</v>
      </c>
    </row>
    <row r="247" spans="1:3" x14ac:dyDescent="0.25">
      <c r="A247" s="7">
        <f>'Plumbing - Quarterly u'!E248</f>
        <v>40695</v>
      </c>
      <c r="B247">
        <f>'Plumbing - Quarterly u'!F248</f>
        <v>9.0565545759415631</v>
      </c>
      <c r="C247" s="12">
        <f>'DLX - CBO'!C256</f>
        <v>5.5</v>
      </c>
    </row>
    <row r="248" spans="1:3" x14ac:dyDescent="0.25">
      <c r="A248" s="7">
        <f>'Plumbing - Quarterly u'!E249</f>
        <v>40787</v>
      </c>
      <c r="B248">
        <f>'Plumbing - Quarterly u'!F249</f>
        <v>9.0503011681595336</v>
      </c>
      <c r="C248" s="12">
        <f>'DLX - CBO'!C257</f>
        <v>5.5</v>
      </c>
    </row>
    <row r="249" spans="1:3" x14ac:dyDescent="0.25">
      <c r="A249" s="7">
        <f>'Plumbing - Quarterly u'!E250</f>
        <v>40878</v>
      </c>
      <c r="B249">
        <f>'Plumbing - Quarterly u'!F250</f>
        <v>8.6989132054662921</v>
      </c>
      <c r="C249" s="12">
        <f>'DLX - CBO'!C258</f>
        <v>5.5</v>
      </c>
    </row>
    <row r="250" spans="1:3" x14ac:dyDescent="0.25">
      <c r="A250" s="7">
        <f>'Plumbing - Quarterly u'!E251</f>
        <v>40969</v>
      </c>
      <c r="B250">
        <f>'Plumbing - Quarterly u'!F251</f>
        <v>8.241217352600696</v>
      </c>
      <c r="C250" s="12">
        <f>'DLX - CBO'!C259</f>
        <v>5.5</v>
      </c>
    </row>
    <row r="251" spans="1:3" x14ac:dyDescent="0.25">
      <c r="A251" s="7">
        <f>'Plumbing - Quarterly u'!E252</f>
        <v>41061</v>
      </c>
      <c r="B251">
        <f>'Plumbing - Quarterly u'!F252</f>
        <v>8.1734307484995288</v>
      </c>
      <c r="C251" s="12">
        <f>'DLX - CBO'!C260</f>
        <v>5.5</v>
      </c>
    </row>
    <row r="252" spans="1:3" x14ac:dyDescent="0.25">
      <c r="A252" s="7">
        <f>'Plumbing - Quarterly u'!E253</f>
        <v>41153</v>
      </c>
      <c r="B252" t="e">
        <f>'Plumbing - Quarterly u'!F253</f>
        <v>#N/A</v>
      </c>
      <c r="C252" s="12">
        <f>'DLX - CBO'!C261</f>
        <v>5.5</v>
      </c>
    </row>
    <row r="253" spans="1:3" x14ac:dyDescent="0.25">
      <c r="A253" s="7">
        <f>'Plumbing - Quarterly u'!E254</f>
        <v>41244</v>
      </c>
      <c r="B253" t="e">
        <f>'Plumbing - Quarterly u'!F254</f>
        <v>#N/A</v>
      </c>
      <c r="C253" s="12">
        <f>'DLX - CBO'!C262</f>
        <v>5.5</v>
      </c>
    </row>
    <row r="254" spans="1:3" x14ac:dyDescent="0.25">
      <c r="A254" s="7">
        <f>'Plumbing - Quarterly u'!E255</f>
        <v>41334</v>
      </c>
      <c r="B254" t="e">
        <f>'Plumbing - Quarterly u'!F255</f>
        <v>#N/A</v>
      </c>
      <c r="C254" s="12">
        <f>'DLX - CBO'!C263</f>
        <v>5.5</v>
      </c>
    </row>
    <row r="255" spans="1:3" x14ac:dyDescent="0.25">
      <c r="A255" s="7">
        <f>'Plumbing - Quarterly u'!E256</f>
        <v>41426</v>
      </c>
      <c r="B255" t="e">
        <f>'Plumbing - Quarterly u'!F256</f>
        <v>#N/A</v>
      </c>
      <c r="C255" s="12">
        <f>'DLX - CBO'!C264</f>
        <v>5.5</v>
      </c>
    </row>
    <row r="256" spans="1:3" x14ac:dyDescent="0.25">
      <c r="A256" s="7">
        <f>'Plumbing - Quarterly u'!E257</f>
        <v>41518</v>
      </c>
      <c r="B256" t="e">
        <f>'Plumbing - Quarterly u'!F257</f>
        <v>#N/A</v>
      </c>
      <c r="C256" s="12">
        <f>'DLX - CBO'!C265</f>
        <v>5.5</v>
      </c>
    </row>
    <row r="257" spans="1:3" x14ac:dyDescent="0.25">
      <c r="A257" s="7">
        <f>'Plumbing - Quarterly u'!E258</f>
        <v>41609</v>
      </c>
      <c r="B257" t="e">
        <f>'Plumbing - Quarterly u'!F258</f>
        <v>#N/A</v>
      </c>
      <c r="C257" s="12">
        <f>'DLX - CBO'!C266</f>
        <v>5.5</v>
      </c>
    </row>
    <row r="258" spans="1:3" x14ac:dyDescent="0.25">
      <c r="A258" s="7">
        <f>'Plumbing - Quarterly u'!E259</f>
        <v>41699</v>
      </c>
      <c r="B258" t="e">
        <f>'Plumbing - Quarterly u'!F259</f>
        <v>#N/A</v>
      </c>
      <c r="C258" s="12">
        <f>'DLX - CBO'!C267</f>
        <v>5.5</v>
      </c>
    </row>
    <row r="259" spans="1:3" x14ac:dyDescent="0.25">
      <c r="A259" s="7">
        <f>'Plumbing - Quarterly u'!E260</f>
        <v>41791</v>
      </c>
      <c r="B259" t="e">
        <f>'Plumbing - Quarterly u'!F260</f>
        <v>#N/A</v>
      </c>
      <c r="C259" s="12">
        <f>'DLX - CBO'!C268</f>
        <v>5.5</v>
      </c>
    </row>
    <row r="260" spans="1:3" x14ac:dyDescent="0.25">
      <c r="A260" s="7">
        <f>'Plumbing - Quarterly u'!E261</f>
        <v>41883</v>
      </c>
      <c r="B260" t="e">
        <f>'Plumbing - Quarterly u'!F261</f>
        <v>#N/A</v>
      </c>
      <c r="C260" s="12">
        <f>'DLX - CBO'!C269</f>
        <v>5.5</v>
      </c>
    </row>
    <row r="261" spans="1:3" x14ac:dyDescent="0.25">
      <c r="A261" s="7">
        <f>'Plumbing - Quarterly u'!E262</f>
        <v>41974</v>
      </c>
      <c r="B261" t="e">
        <f>'Plumbing - Quarterly u'!F262</f>
        <v>#N/A</v>
      </c>
      <c r="C261" s="12">
        <f>'DLX - CBO'!C270</f>
        <v>5.5</v>
      </c>
    </row>
    <row r="262" spans="1:3" x14ac:dyDescent="0.25">
      <c r="A262" s="7">
        <f>'Plumbing - Quarterly u'!E263</f>
        <v>42064</v>
      </c>
      <c r="B262" t="e">
        <f>'Plumbing - Quarterly u'!F263</f>
        <v>#N/A</v>
      </c>
      <c r="C262" s="12">
        <f>'DLX - CBO'!C271</f>
        <v>5.5</v>
      </c>
    </row>
    <row r="263" spans="1:3" x14ac:dyDescent="0.25">
      <c r="A263" s="7">
        <f>'Plumbing - Quarterly u'!E264</f>
        <v>42156</v>
      </c>
      <c r="B263" t="e">
        <f>'Plumbing - Quarterly u'!F264</f>
        <v>#N/A</v>
      </c>
      <c r="C263" s="12">
        <f>'DLX - CBO'!C272</f>
        <v>5.5</v>
      </c>
    </row>
    <row r="264" spans="1:3" x14ac:dyDescent="0.25">
      <c r="A264" s="7">
        <f>'Plumbing - Quarterly u'!E265</f>
        <v>42248</v>
      </c>
      <c r="B264" t="e">
        <f>'Plumbing - Quarterly u'!F265</f>
        <v>#N/A</v>
      </c>
      <c r="C264" s="12">
        <f>'DLX - CBO'!C273</f>
        <v>5.5</v>
      </c>
    </row>
    <row r="265" spans="1:3" x14ac:dyDescent="0.25">
      <c r="A265" s="7">
        <f>'Plumbing - Quarterly u'!E266</f>
        <v>42339</v>
      </c>
      <c r="B265" t="e">
        <f>'Plumbing - Quarterly u'!F266</f>
        <v>#N/A</v>
      </c>
      <c r="C265" s="12">
        <f>'DLX - CBO'!C274</f>
        <v>5.5</v>
      </c>
    </row>
    <row r="266" spans="1:3" x14ac:dyDescent="0.25">
      <c r="A266" s="7"/>
    </row>
    <row r="267" spans="1:3" x14ac:dyDescent="0.25">
      <c r="A267" s="7"/>
    </row>
    <row r="268" spans="1:3" x14ac:dyDescent="0.25">
      <c r="A268" s="7"/>
    </row>
    <row r="269" spans="1:3" x14ac:dyDescent="0.25">
      <c r="A269" s="7"/>
    </row>
    <row r="270" spans="1:3" x14ac:dyDescent="0.25">
      <c r="A270" s="7"/>
    </row>
    <row r="271" spans="1:3" x14ac:dyDescent="0.25">
      <c r="A271" s="7"/>
    </row>
    <row r="272" spans="1:3" x14ac:dyDescent="0.25">
      <c r="A272" s="7"/>
    </row>
    <row r="273" spans="1:1" x14ac:dyDescent="0.25">
      <c r="A273" s="7"/>
    </row>
    <row r="274" spans="1:1" x14ac:dyDescent="0.25">
      <c r="A274" s="7"/>
    </row>
    <row r="275" spans="1:1" x14ac:dyDescent="0.25">
      <c r="A275" s="7"/>
    </row>
    <row r="276" spans="1:1" x14ac:dyDescent="0.25">
      <c r="A276" s="7"/>
    </row>
    <row r="277" spans="1:1" x14ac:dyDescent="0.25">
      <c r="A277" s="7"/>
    </row>
    <row r="278" spans="1:1" x14ac:dyDescent="0.25">
      <c r="A278" s="7"/>
    </row>
    <row r="279" spans="1:1" x14ac:dyDescent="0.25">
      <c r="A279" s="7"/>
    </row>
    <row r="280" spans="1:1" x14ac:dyDescent="0.25">
      <c r="A280" s="7"/>
    </row>
    <row r="281" spans="1:1" x14ac:dyDescent="0.25">
      <c r="A281" s="7"/>
    </row>
    <row r="282" spans="1:1" x14ac:dyDescent="0.25">
      <c r="A282" s="7"/>
    </row>
    <row r="283" spans="1:1" x14ac:dyDescent="0.25">
      <c r="A283" s="7"/>
    </row>
    <row r="284" spans="1:1" x14ac:dyDescent="0.25">
      <c r="A284" s="7"/>
    </row>
    <row r="285" spans="1:1" x14ac:dyDescent="0.25">
      <c r="A285" s="7"/>
    </row>
    <row r="286" spans="1:1" x14ac:dyDescent="0.25">
      <c r="A286" s="7"/>
    </row>
    <row r="287" spans="1:1" x14ac:dyDescent="0.25">
      <c r="A287" s="7"/>
    </row>
    <row r="288" spans="1:1" x14ac:dyDescent="0.25">
      <c r="A288" s="7"/>
    </row>
    <row r="289" spans="1:1" x14ac:dyDescent="0.25">
      <c r="A289" s="7"/>
    </row>
    <row r="290" spans="1:1" x14ac:dyDescent="0.25">
      <c r="A290" s="7"/>
    </row>
    <row r="291" spans="1:1" x14ac:dyDescent="0.25">
      <c r="A291" s="7"/>
    </row>
    <row r="292" spans="1:1" x14ac:dyDescent="0.25">
      <c r="A292" s="7"/>
    </row>
    <row r="293" spans="1:1" x14ac:dyDescent="0.25">
      <c r="A293" s="7"/>
    </row>
    <row r="294" spans="1:1" x14ac:dyDescent="0.25">
      <c r="A294" s="7"/>
    </row>
    <row r="295" spans="1:1" x14ac:dyDescent="0.25">
      <c r="A295" s="7"/>
    </row>
    <row r="296" spans="1:1" x14ac:dyDescent="0.25">
      <c r="A296" s="7"/>
    </row>
    <row r="297" spans="1:1" x14ac:dyDescent="0.25">
      <c r="A297" s="7"/>
    </row>
    <row r="298" spans="1:1" x14ac:dyDescent="0.25">
      <c r="A298" s="7"/>
    </row>
    <row r="299" spans="1:1" x14ac:dyDescent="0.25">
      <c r="A299" s="7"/>
    </row>
    <row r="300" spans="1:1" x14ac:dyDescent="0.25">
      <c r="A300" s="7"/>
    </row>
    <row r="301" spans="1:1" x14ac:dyDescent="0.25">
      <c r="A301" s="7"/>
    </row>
    <row r="302" spans="1:1" x14ac:dyDescent="0.25">
      <c r="A302" s="7"/>
    </row>
    <row r="303" spans="1:1" x14ac:dyDescent="0.25">
      <c r="A303" s="7"/>
    </row>
    <row r="304" spans="1:1" x14ac:dyDescent="0.25">
      <c r="A304" s="7"/>
    </row>
    <row r="305" spans="1:1" x14ac:dyDescent="0.25">
      <c r="A305" s="7"/>
    </row>
    <row r="306" spans="1:1" x14ac:dyDescent="0.25">
      <c r="A306" s="7"/>
    </row>
    <row r="307" spans="1:1" x14ac:dyDescent="0.25">
      <c r="A307" s="7"/>
    </row>
    <row r="308" spans="1:1" x14ac:dyDescent="0.25">
      <c r="A308" s="7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7" tint="-0.249977111117893"/>
  </sheetPr>
  <dimension ref="A1:S267"/>
  <sheetViews>
    <sheetView workbookViewId="0">
      <pane xSplit="1" ySplit="3" topLeftCell="B194" activePane="bottomRight" state="frozen"/>
      <selection pane="topRight" activeCell="B1" sqref="B1"/>
      <selection pane="bottomLeft" activeCell="A4" sqref="A4"/>
      <selection pane="bottomRight" activeCell="L210" sqref="L210"/>
    </sheetView>
  </sheetViews>
  <sheetFormatPr defaultRowHeight="15" x14ac:dyDescent="0.25"/>
  <cols>
    <col min="1" max="1" width="10.28515625" customWidth="1"/>
  </cols>
  <sheetData>
    <row r="1" spans="1:19" x14ac:dyDescent="0.25">
      <c r="E1" s="7">
        <v>18323</v>
      </c>
      <c r="F1" s="7">
        <f>DATE(YEAR(E1)+10,MONTH(E1),DAY(E1))</f>
        <v>21976</v>
      </c>
      <c r="G1" s="7">
        <f t="shared" ref="G1:J1" si="0">DATE(YEAR(F1)+10,MONTH(F1),DAY(F1))</f>
        <v>25628</v>
      </c>
      <c r="H1" s="7">
        <f t="shared" si="0"/>
        <v>29281</v>
      </c>
      <c r="I1" s="7">
        <f t="shared" si="0"/>
        <v>32933</v>
      </c>
      <c r="J1" s="7">
        <f t="shared" si="0"/>
        <v>36586</v>
      </c>
    </row>
    <row r="2" spans="1:19" x14ac:dyDescent="0.25">
      <c r="E2" s="7">
        <f>DATE(YEAR(E1)+10,MONTH(E1),DAY(E1))</f>
        <v>21976</v>
      </c>
      <c r="F2" s="7">
        <f t="shared" ref="F2:I2" si="1">DATE(YEAR(E2)+10,MONTH(E2),DAY(E2))</f>
        <v>25628</v>
      </c>
      <c r="G2" s="7">
        <f t="shared" si="1"/>
        <v>29281</v>
      </c>
      <c r="H2" s="7">
        <f t="shared" si="1"/>
        <v>32933</v>
      </c>
      <c r="I2" s="7">
        <f t="shared" si="1"/>
        <v>36586</v>
      </c>
      <c r="J2" s="7">
        <f>DATE(YEAR(I2)+12,MONTH(I2),DAY(I2))</f>
        <v>40969</v>
      </c>
      <c r="P2">
        <v>1</v>
      </c>
    </row>
    <row r="3" spans="1:19" x14ac:dyDescent="0.25">
      <c r="A3" t="s">
        <v>507</v>
      </c>
      <c r="B3" t="s">
        <v>829</v>
      </c>
      <c r="C3" t="s">
        <v>822</v>
      </c>
      <c r="D3" t="s">
        <v>830</v>
      </c>
      <c r="E3" t="s">
        <v>831</v>
      </c>
      <c r="F3" t="s">
        <v>832</v>
      </c>
      <c r="G3" t="s">
        <v>833</v>
      </c>
      <c r="H3" t="s">
        <v>834</v>
      </c>
      <c r="I3" t="s">
        <v>835</v>
      </c>
      <c r="J3" t="s">
        <v>836</v>
      </c>
      <c r="K3" t="s">
        <v>1471</v>
      </c>
      <c r="N3" t="s">
        <v>829</v>
      </c>
      <c r="O3" t="s">
        <v>822</v>
      </c>
      <c r="S3" t="s">
        <v>1472</v>
      </c>
    </row>
    <row r="4" spans="1:19" x14ac:dyDescent="0.25">
      <c r="A4" s="7">
        <v>18323</v>
      </c>
      <c r="B4">
        <f>'Plumbing - Quarterly u'!F3</f>
        <v>6.4005488990164423</v>
      </c>
      <c r="C4" t="e">
        <f>'Plumbing - Quarterly u'!G3</f>
        <v>#N/A</v>
      </c>
      <c r="D4" t="str">
        <f>IF(MONTH(A4)=3,TEXT(A4,"yy"),"")</f>
        <v>50</v>
      </c>
      <c r="E4" t="e">
        <f>IF(AND($A4&gt;=E$1,$A4&lt;=E$2),$C4,NA())</f>
        <v>#N/A</v>
      </c>
      <c r="F4" t="e">
        <f t="shared" ref="F4:J19" si="2">IF(AND($A4&gt;=F$1,$A4&lt;=F$2),$C4,NA())</f>
        <v>#N/A</v>
      </c>
      <c r="G4" t="e">
        <f t="shared" si="2"/>
        <v>#N/A</v>
      </c>
      <c r="H4" t="e">
        <f t="shared" si="2"/>
        <v>#N/A</v>
      </c>
      <c r="I4" t="e">
        <f t="shared" si="2"/>
        <v>#N/A</v>
      </c>
      <c r="J4" t="e">
        <f t="shared" si="2"/>
        <v>#N/A</v>
      </c>
      <c r="K4">
        <f>YEAR(A4)</f>
        <v>1950</v>
      </c>
      <c r="L4" s="5">
        <f>3+5*IF(ISNA('DLX - CBO'!D11),0,'DLX - CBO'!D11)</f>
        <v>3</v>
      </c>
      <c r="M4" s="7">
        <v>18323</v>
      </c>
      <c r="N4">
        <f>AVERAGEIF($K$4:$K$267,"="&amp;TEXT(YEAR($M4),"0"),B$4:B$267)</f>
        <v>5.2029180154878603</v>
      </c>
      <c r="O4" t="e">
        <f>AVERAGEIF($K$4:$K$267,"="&amp;TEXT(YEAR($M4),"0"),C$4:C$267)</f>
        <v>#N/A</v>
      </c>
      <c r="P4" t="str">
        <f>IF(S4,TEXT(M4,"yy"),"")</f>
        <v/>
      </c>
      <c r="Q4">
        <f t="shared" ref="Q4:Q52" si="3">Q14-20</f>
        <v>0</v>
      </c>
      <c r="R4">
        <f>ROUND(((100-Q4)*255/100),0)*(1+256+256^2)</f>
        <v>16777215</v>
      </c>
      <c r="S4" t="b">
        <v>0</v>
      </c>
    </row>
    <row r="5" spans="1:19" x14ac:dyDescent="0.25">
      <c r="A5" s="7">
        <f>DATE(YEAR(A4),MONTH(A4)+3,1)</f>
        <v>18415</v>
      </c>
      <c r="B5">
        <f>'Plumbing - Quarterly u'!F4</f>
        <v>5.5589892641737064</v>
      </c>
      <c r="C5" t="e">
        <f>'Plumbing - Quarterly u'!G4</f>
        <v>#N/A</v>
      </c>
      <c r="D5" t="str">
        <f t="shared" ref="D5:D68" si="4">IF(MONTH(A5)=3,TEXT(A5,"yy"),"")</f>
        <v/>
      </c>
      <c r="E5" t="e">
        <f t="shared" ref="E5:J59" si="5">IF(AND($A5&gt;=E$1,$A5&lt;=E$2),$C5,NA())</f>
        <v>#N/A</v>
      </c>
      <c r="F5" t="e">
        <f t="shared" si="2"/>
        <v>#N/A</v>
      </c>
      <c r="G5" t="e">
        <f t="shared" si="2"/>
        <v>#N/A</v>
      </c>
      <c r="H5" t="e">
        <f t="shared" si="2"/>
        <v>#N/A</v>
      </c>
      <c r="I5" t="e">
        <f t="shared" si="2"/>
        <v>#N/A</v>
      </c>
      <c r="J5" t="e">
        <f t="shared" si="2"/>
        <v>#N/A</v>
      </c>
      <c r="K5">
        <f t="shared" ref="K5:K68" si="6">YEAR(A5)</f>
        <v>1950</v>
      </c>
      <c r="L5" s="5">
        <f>3+5*IF(ISNA('DLX - CBO'!D12),0,'DLX - CBO'!D12)</f>
        <v>3</v>
      </c>
      <c r="M5" s="7">
        <f>DATE(YEAR(M4)+1,3,1)</f>
        <v>18688</v>
      </c>
      <c r="N5">
        <f t="shared" ref="N5:N65" si="7">AVERAGEIF($K$4:$K$267,"="&amp;TEXT(YEAR($M5),"0"),B$4:B$267)</f>
        <v>3.305419331925576</v>
      </c>
      <c r="O5">
        <f t="shared" ref="O5:O64" si="8">AVERAGEIF($K$4:$K$267,"="&amp;TEXT(YEAR($M5),"0"),C$4:C$267)</f>
        <v>4.0708912092873248</v>
      </c>
      <c r="P5" t="str">
        <f t="shared" ref="P5:P65" si="9">IF(S5,TEXT(M5,"yy"),"")</f>
        <v/>
      </c>
      <c r="Q5">
        <f t="shared" si="3"/>
        <v>0</v>
      </c>
      <c r="R5">
        <f t="shared" ref="R5:R65" si="10">ROUND(((100-Q5)*255/100),0)*(1+256+256^2)</f>
        <v>16777215</v>
      </c>
      <c r="S5" t="b">
        <v>0</v>
      </c>
    </row>
    <row r="6" spans="1:19" x14ac:dyDescent="0.25">
      <c r="A6" s="7">
        <f t="shared" ref="A6:A69" si="11">DATE(YEAR(A5),MONTH(A5)+3,1)</f>
        <v>18507</v>
      </c>
      <c r="B6">
        <f>'Plumbing - Quarterly u'!F5</f>
        <v>4.6477123486134069</v>
      </c>
      <c r="C6" t="e">
        <f>'Plumbing - Quarterly u'!G5</f>
        <v>#N/A</v>
      </c>
      <c r="D6" t="str">
        <f t="shared" si="4"/>
        <v/>
      </c>
      <c r="E6" t="e">
        <f t="shared" si="5"/>
        <v>#N/A</v>
      </c>
      <c r="F6" t="e">
        <f t="shared" si="2"/>
        <v>#N/A</v>
      </c>
      <c r="G6" t="e">
        <f t="shared" si="2"/>
        <v>#N/A</v>
      </c>
      <c r="H6" t="e">
        <f t="shared" si="2"/>
        <v>#N/A</v>
      </c>
      <c r="I6" t="e">
        <f t="shared" si="2"/>
        <v>#N/A</v>
      </c>
      <c r="J6" t="e">
        <f t="shared" si="2"/>
        <v>#N/A</v>
      </c>
      <c r="K6">
        <f t="shared" si="6"/>
        <v>1950</v>
      </c>
      <c r="L6" s="5">
        <f>3+5*IF(ISNA('DLX - CBO'!D13),0,'DLX - CBO'!D13)</f>
        <v>3</v>
      </c>
      <c r="M6" s="7">
        <f t="shared" ref="M6:M65" si="12">DATE(YEAR(M5)+1,3,1)</f>
        <v>19054</v>
      </c>
      <c r="N6">
        <f t="shared" si="7"/>
        <v>3.0254840582951501</v>
      </c>
      <c r="O6">
        <f t="shared" si="8"/>
        <v>4.2438541533622516</v>
      </c>
      <c r="P6" t="str">
        <f t="shared" si="9"/>
        <v/>
      </c>
      <c r="Q6">
        <f t="shared" si="3"/>
        <v>0</v>
      </c>
      <c r="R6">
        <f t="shared" si="10"/>
        <v>16777215</v>
      </c>
      <c r="S6" t="b">
        <v>0</v>
      </c>
    </row>
    <row r="7" spans="1:19" x14ac:dyDescent="0.25">
      <c r="A7" s="7">
        <f t="shared" si="11"/>
        <v>18598</v>
      </c>
      <c r="B7">
        <f>'Plumbing - Quarterly u'!F6</f>
        <v>4.2044215501478854</v>
      </c>
      <c r="C7" t="e">
        <f>'Plumbing - Quarterly u'!G6</f>
        <v>#N/A</v>
      </c>
      <c r="D7" t="str">
        <f t="shared" si="4"/>
        <v/>
      </c>
      <c r="E7" t="e">
        <f t="shared" si="5"/>
        <v>#N/A</v>
      </c>
      <c r="F7" t="e">
        <f t="shared" si="2"/>
        <v>#N/A</v>
      </c>
      <c r="G7" t="e">
        <f t="shared" si="2"/>
        <v>#N/A</v>
      </c>
      <c r="H7" t="e">
        <f t="shared" si="2"/>
        <v>#N/A</v>
      </c>
      <c r="I7" t="e">
        <f t="shared" si="2"/>
        <v>#N/A</v>
      </c>
      <c r="J7" t="e">
        <f t="shared" si="2"/>
        <v>#N/A</v>
      </c>
      <c r="K7">
        <f t="shared" si="6"/>
        <v>1950</v>
      </c>
      <c r="L7" s="5">
        <f>3+5*IF(ISNA('DLX - CBO'!D14),0,'DLX - CBO'!D14)</f>
        <v>3</v>
      </c>
      <c r="M7" s="7">
        <f t="shared" si="12"/>
        <v>19419</v>
      </c>
      <c r="N7">
        <f t="shared" si="7"/>
        <v>2.9343920851638883</v>
      </c>
      <c r="O7">
        <f t="shared" si="8"/>
        <v>3.9244061149814282</v>
      </c>
      <c r="P7" t="str">
        <f t="shared" si="9"/>
        <v>53</v>
      </c>
      <c r="Q7">
        <f t="shared" si="3"/>
        <v>0</v>
      </c>
      <c r="R7">
        <f t="shared" si="10"/>
        <v>16777215</v>
      </c>
      <c r="S7" t="b">
        <v>1</v>
      </c>
    </row>
    <row r="8" spans="1:19" x14ac:dyDescent="0.25">
      <c r="A8" s="7">
        <f t="shared" si="11"/>
        <v>18688</v>
      </c>
      <c r="B8">
        <f>'Plumbing - Quarterly u'!F7</f>
        <v>3.5155518597599418</v>
      </c>
      <c r="C8">
        <f>'Plumbing - Quarterly u'!G7</f>
        <v>4.0520800514508721</v>
      </c>
      <c r="D8" t="str">
        <f t="shared" si="4"/>
        <v>51</v>
      </c>
      <c r="E8">
        <f t="shared" si="5"/>
        <v>4.0520800514508721</v>
      </c>
      <c r="F8" t="e">
        <f t="shared" si="2"/>
        <v>#N/A</v>
      </c>
      <c r="G8" t="e">
        <f t="shared" si="2"/>
        <v>#N/A</v>
      </c>
      <c r="H8" t="e">
        <f t="shared" si="2"/>
        <v>#N/A</v>
      </c>
      <c r="I8" t="e">
        <f t="shared" si="2"/>
        <v>#N/A</v>
      </c>
      <c r="J8" t="e">
        <f t="shared" si="2"/>
        <v>#N/A</v>
      </c>
      <c r="K8">
        <f t="shared" si="6"/>
        <v>1951</v>
      </c>
      <c r="L8" s="5">
        <f>3+5*IF(ISNA('DLX - CBO'!D15),0,'DLX - CBO'!D15)</f>
        <v>3</v>
      </c>
      <c r="M8" s="7">
        <f t="shared" si="12"/>
        <v>19784</v>
      </c>
      <c r="N8">
        <f t="shared" si="7"/>
        <v>5.5987410101189257</v>
      </c>
      <c r="O8">
        <f t="shared" si="8"/>
        <v>2.5901853344898247</v>
      </c>
      <c r="P8" t="str">
        <f t="shared" si="9"/>
        <v>54</v>
      </c>
      <c r="Q8">
        <f t="shared" si="3"/>
        <v>0</v>
      </c>
      <c r="R8">
        <f t="shared" si="10"/>
        <v>16777215</v>
      </c>
      <c r="S8" t="b">
        <v>1</v>
      </c>
    </row>
    <row r="9" spans="1:19" x14ac:dyDescent="0.25">
      <c r="A9" s="7">
        <f t="shared" si="11"/>
        <v>18780</v>
      </c>
      <c r="B9">
        <f>'Plumbing - Quarterly u'!F8</f>
        <v>3.1113498158059332</v>
      </c>
      <c r="C9">
        <f>'Plumbing - Quarterly u'!G8</f>
        <v>4.0877342718048517</v>
      </c>
      <c r="D9" t="str">
        <f t="shared" si="4"/>
        <v/>
      </c>
      <c r="E9">
        <f t="shared" si="5"/>
        <v>4.0877342718048517</v>
      </c>
      <c r="F9" t="e">
        <f t="shared" si="2"/>
        <v>#N/A</v>
      </c>
      <c r="G9" t="e">
        <f t="shared" si="2"/>
        <v>#N/A</v>
      </c>
      <c r="H9" t="e">
        <f t="shared" si="2"/>
        <v>#N/A</v>
      </c>
      <c r="I9" t="e">
        <f t="shared" si="2"/>
        <v>#N/A</v>
      </c>
      <c r="J9" t="e">
        <f t="shared" si="2"/>
        <v>#N/A</v>
      </c>
      <c r="K9">
        <f t="shared" si="6"/>
        <v>1951</v>
      </c>
      <c r="L9" s="5">
        <f>3+5*IF(ISNA('DLX - CBO'!D16),0,'DLX - CBO'!D16)</f>
        <v>3</v>
      </c>
      <c r="M9" s="7">
        <f t="shared" si="12"/>
        <v>20149</v>
      </c>
      <c r="N9">
        <f t="shared" si="7"/>
        <v>4.3647750258275622</v>
      </c>
      <c r="O9">
        <f t="shared" si="8"/>
        <v>3.5282815893960833</v>
      </c>
      <c r="P9" t="str">
        <f t="shared" si="9"/>
        <v/>
      </c>
      <c r="Q9">
        <f t="shared" si="3"/>
        <v>0</v>
      </c>
      <c r="R9">
        <f t="shared" si="10"/>
        <v>16777215</v>
      </c>
      <c r="S9" t="b">
        <v>0</v>
      </c>
    </row>
    <row r="10" spans="1:19" x14ac:dyDescent="0.25">
      <c r="A10" s="7">
        <f t="shared" si="11"/>
        <v>18872</v>
      </c>
      <c r="B10">
        <f>'Plumbing - Quarterly u'!F9</f>
        <v>3.202317789343414</v>
      </c>
      <c r="C10">
        <f>'Plumbing - Quarterly u'!G9</f>
        <v>4.0582382577746463</v>
      </c>
      <c r="D10" t="str">
        <f t="shared" si="4"/>
        <v/>
      </c>
      <c r="E10">
        <f t="shared" si="5"/>
        <v>4.0582382577746463</v>
      </c>
      <c r="F10" t="e">
        <f t="shared" si="2"/>
        <v>#N/A</v>
      </c>
      <c r="G10" t="e">
        <f t="shared" si="2"/>
        <v>#N/A</v>
      </c>
      <c r="H10" t="e">
        <f t="shared" si="2"/>
        <v>#N/A</v>
      </c>
      <c r="I10" t="e">
        <f t="shared" si="2"/>
        <v>#N/A</v>
      </c>
      <c r="J10" t="e">
        <f t="shared" si="2"/>
        <v>#N/A</v>
      </c>
      <c r="K10">
        <f t="shared" si="6"/>
        <v>1951</v>
      </c>
      <c r="L10" s="5">
        <f>3+5*IF(ISNA('DLX - CBO'!D17),0,'DLX - CBO'!D17)</f>
        <v>3</v>
      </c>
      <c r="M10" s="7">
        <f t="shared" si="12"/>
        <v>20515</v>
      </c>
      <c r="N10">
        <f t="shared" si="7"/>
        <v>4.1251063354021813</v>
      </c>
      <c r="O10">
        <f t="shared" si="8"/>
        <v>3.949730264129081</v>
      </c>
      <c r="P10" t="str">
        <f t="shared" si="9"/>
        <v/>
      </c>
      <c r="Q10">
        <f t="shared" si="3"/>
        <v>0</v>
      </c>
      <c r="R10">
        <f t="shared" si="10"/>
        <v>16777215</v>
      </c>
      <c r="S10" t="b">
        <v>0</v>
      </c>
    </row>
    <row r="11" spans="1:19" x14ac:dyDescent="0.25">
      <c r="A11" s="7">
        <f t="shared" si="11"/>
        <v>18963</v>
      </c>
      <c r="B11">
        <f>'Plumbing - Quarterly u'!F10</f>
        <v>3.3924578627930146</v>
      </c>
      <c r="C11">
        <f>'Plumbing - Quarterly u'!G10</f>
        <v>4.0855122561189274</v>
      </c>
      <c r="D11" t="str">
        <f t="shared" si="4"/>
        <v/>
      </c>
      <c r="E11">
        <f t="shared" si="5"/>
        <v>4.0855122561189274</v>
      </c>
      <c r="F11" t="e">
        <f t="shared" si="2"/>
        <v>#N/A</v>
      </c>
      <c r="G11" t="e">
        <f t="shared" si="2"/>
        <v>#N/A</v>
      </c>
      <c r="H11" t="e">
        <f t="shared" si="2"/>
        <v>#N/A</v>
      </c>
      <c r="I11" t="e">
        <f t="shared" si="2"/>
        <v>#N/A</v>
      </c>
      <c r="J11" t="e">
        <f t="shared" si="2"/>
        <v>#N/A</v>
      </c>
      <c r="K11">
        <f t="shared" si="6"/>
        <v>1951</v>
      </c>
      <c r="L11" s="5">
        <f>3+5*IF(ISNA('DLX - CBO'!D18),0,'DLX - CBO'!D18)</f>
        <v>3</v>
      </c>
      <c r="M11" s="7">
        <f t="shared" si="12"/>
        <v>20880</v>
      </c>
      <c r="N11">
        <f t="shared" si="7"/>
        <v>4.2973320926815033</v>
      </c>
      <c r="O11">
        <f t="shared" si="8"/>
        <v>3.3689076232396173</v>
      </c>
      <c r="P11" t="str">
        <f t="shared" si="9"/>
        <v>57</v>
      </c>
      <c r="Q11">
        <f t="shared" si="3"/>
        <v>0</v>
      </c>
      <c r="R11">
        <f t="shared" si="10"/>
        <v>16777215</v>
      </c>
      <c r="S11" t="b">
        <v>1</v>
      </c>
    </row>
    <row r="12" spans="1:19" x14ac:dyDescent="0.25">
      <c r="A12" s="7">
        <f t="shared" si="11"/>
        <v>19054</v>
      </c>
      <c r="B12">
        <f>'Plumbing - Quarterly u'!F11</f>
        <v>3.0771039332671264</v>
      </c>
      <c r="C12">
        <f>'Plumbing - Quarterly u'!G11</f>
        <v>4.1545723344649543</v>
      </c>
      <c r="D12" t="str">
        <f t="shared" si="4"/>
        <v>52</v>
      </c>
      <c r="E12">
        <f t="shared" si="5"/>
        <v>4.1545723344649543</v>
      </c>
      <c r="F12" t="e">
        <f t="shared" si="2"/>
        <v>#N/A</v>
      </c>
      <c r="G12" t="e">
        <f t="shared" si="2"/>
        <v>#N/A</v>
      </c>
      <c r="H12" t="e">
        <f t="shared" si="2"/>
        <v>#N/A</v>
      </c>
      <c r="I12" t="e">
        <f t="shared" si="2"/>
        <v>#N/A</v>
      </c>
      <c r="J12" t="e">
        <f t="shared" si="2"/>
        <v>#N/A</v>
      </c>
      <c r="K12">
        <f t="shared" si="6"/>
        <v>1952</v>
      </c>
      <c r="L12" s="5">
        <f>3+5*IF(ISNA('DLX - CBO'!D19),0,'DLX - CBO'!D19)</f>
        <v>3</v>
      </c>
      <c r="M12" s="7">
        <f t="shared" si="12"/>
        <v>21245</v>
      </c>
      <c r="N12">
        <f t="shared" si="7"/>
        <v>6.8361083784064114</v>
      </c>
      <c r="O12">
        <f t="shared" si="8"/>
        <v>2.5148664937609775</v>
      </c>
      <c r="P12" t="str">
        <f t="shared" si="9"/>
        <v>58</v>
      </c>
      <c r="Q12">
        <f t="shared" si="3"/>
        <v>0</v>
      </c>
      <c r="R12">
        <f t="shared" si="10"/>
        <v>16777215</v>
      </c>
      <c r="S12" t="b">
        <v>1</v>
      </c>
    </row>
    <row r="13" spans="1:19" x14ac:dyDescent="0.25">
      <c r="A13" s="7">
        <f t="shared" si="11"/>
        <v>19146</v>
      </c>
      <c r="B13">
        <f>'Plumbing - Quarterly u'!F12</f>
        <v>2.9899730945029144</v>
      </c>
      <c r="C13">
        <f>'Plumbing - Quarterly u'!G12</f>
        <v>4.0882318332051062</v>
      </c>
      <c r="D13" t="str">
        <f t="shared" si="4"/>
        <v/>
      </c>
      <c r="E13">
        <f t="shared" si="5"/>
        <v>4.0882318332051062</v>
      </c>
      <c r="F13" t="e">
        <f t="shared" si="2"/>
        <v>#N/A</v>
      </c>
      <c r="G13" t="e">
        <f t="shared" si="2"/>
        <v>#N/A</v>
      </c>
      <c r="H13" t="e">
        <f t="shared" si="2"/>
        <v>#N/A</v>
      </c>
      <c r="I13" t="e">
        <f t="shared" si="2"/>
        <v>#N/A</v>
      </c>
      <c r="J13" t="e">
        <f t="shared" si="2"/>
        <v>#N/A</v>
      </c>
      <c r="K13">
        <f t="shared" si="6"/>
        <v>1952</v>
      </c>
      <c r="L13" s="5">
        <f>3+5*IF(ISNA('DLX - CBO'!D20),0,'DLX - CBO'!D20)</f>
        <v>3</v>
      </c>
      <c r="M13" s="7">
        <f t="shared" si="12"/>
        <v>21610</v>
      </c>
      <c r="N13">
        <f t="shared" si="7"/>
        <v>5.4582148553245187</v>
      </c>
      <c r="O13">
        <f t="shared" si="8"/>
        <v>3.4328897510229117</v>
      </c>
      <c r="P13" t="str">
        <f t="shared" si="9"/>
        <v/>
      </c>
      <c r="Q13">
        <f t="shared" si="3"/>
        <v>0</v>
      </c>
      <c r="R13">
        <f t="shared" si="10"/>
        <v>16777215</v>
      </c>
      <c r="S13" t="b">
        <v>0</v>
      </c>
    </row>
    <row r="14" spans="1:19" x14ac:dyDescent="0.25">
      <c r="A14" s="7">
        <f t="shared" si="11"/>
        <v>19238</v>
      </c>
      <c r="B14">
        <f>'Plumbing - Quarterly u'!F13</f>
        <v>3.2286042094521412</v>
      </c>
      <c r="C14">
        <f>'Plumbing - Quarterly u'!G13</f>
        <v>4.2244613025814504</v>
      </c>
      <c r="D14" t="str">
        <f t="shared" si="4"/>
        <v/>
      </c>
      <c r="E14">
        <f t="shared" si="5"/>
        <v>4.2244613025814504</v>
      </c>
      <c r="F14" t="e">
        <f t="shared" si="2"/>
        <v>#N/A</v>
      </c>
      <c r="G14" t="e">
        <f t="shared" si="2"/>
        <v>#N/A</v>
      </c>
      <c r="H14" t="e">
        <f t="shared" si="2"/>
        <v>#N/A</v>
      </c>
      <c r="I14" t="e">
        <f t="shared" si="2"/>
        <v>#N/A</v>
      </c>
      <c r="J14" t="e">
        <f t="shared" si="2"/>
        <v>#N/A</v>
      </c>
      <c r="K14">
        <f t="shared" si="6"/>
        <v>1952</v>
      </c>
      <c r="L14" s="5">
        <f>3+5*IF(ISNA('DLX - CBO'!D21),0,'DLX - CBO'!D21)</f>
        <v>3</v>
      </c>
      <c r="M14" s="7">
        <f t="shared" si="12"/>
        <v>21976</v>
      </c>
      <c r="N14">
        <f t="shared" si="7"/>
        <v>5.5590252502584878</v>
      </c>
      <c r="O14">
        <f t="shared" si="8"/>
        <v>3.1787175269777648</v>
      </c>
      <c r="P14" t="str">
        <f t="shared" si="9"/>
        <v>60</v>
      </c>
      <c r="Q14">
        <f t="shared" si="3"/>
        <v>20</v>
      </c>
      <c r="R14">
        <f t="shared" si="10"/>
        <v>13421772</v>
      </c>
      <c r="S14" t="b">
        <v>1</v>
      </c>
    </row>
    <row r="15" spans="1:19" x14ac:dyDescent="0.25">
      <c r="A15" s="7">
        <f t="shared" si="11"/>
        <v>19329</v>
      </c>
      <c r="B15">
        <f>'Plumbing - Quarterly u'!F14</f>
        <v>2.8062549959584189</v>
      </c>
      <c r="C15">
        <f>'Plumbing - Quarterly u'!G14</f>
        <v>4.5081511431974945</v>
      </c>
      <c r="D15" t="str">
        <f t="shared" si="4"/>
        <v/>
      </c>
      <c r="E15">
        <f t="shared" si="5"/>
        <v>4.5081511431974945</v>
      </c>
      <c r="F15" t="e">
        <f t="shared" si="2"/>
        <v>#N/A</v>
      </c>
      <c r="G15" t="e">
        <f t="shared" si="2"/>
        <v>#N/A</v>
      </c>
      <c r="H15" t="e">
        <f t="shared" si="2"/>
        <v>#N/A</v>
      </c>
      <c r="I15" t="e">
        <f t="shared" si="2"/>
        <v>#N/A</v>
      </c>
      <c r="J15" t="e">
        <f t="shared" si="2"/>
        <v>#N/A</v>
      </c>
      <c r="K15">
        <f t="shared" si="6"/>
        <v>1952</v>
      </c>
      <c r="L15" s="5">
        <f>3+5*IF(ISNA('DLX - CBO'!D22),0,'DLX - CBO'!D22)</f>
        <v>3</v>
      </c>
      <c r="M15" s="7">
        <f t="shared" si="12"/>
        <v>22341</v>
      </c>
      <c r="N15">
        <f t="shared" si="7"/>
        <v>6.6789627418797428</v>
      </c>
      <c r="O15">
        <f t="shared" si="8"/>
        <v>2.9567101809154819</v>
      </c>
      <c r="P15" t="str">
        <f t="shared" si="9"/>
        <v>61</v>
      </c>
      <c r="Q15">
        <f t="shared" si="3"/>
        <v>20</v>
      </c>
      <c r="R15">
        <f t="shared" si="10"/>
        <v>13421772</v>
      </c>
      <c r="S15" t="b">
        <v>1</v>
      </c>
    </row>
    <row r="16" spans="1:19" x14ac:dyDescent="0.25">
      <c r="A16" s="7">
        <f t="shared" si="11"/>
        <v>19419</v>
      </c>
      <c r="B16">
        <f>'Plumbing - Quarterly u'!F15</f>
        <v>2.6872394313589338</v>
      </c>
      <c r="C16">
        <f>'Plumbing - Quarterly u'!G15</f>
        <v>4.4540177151473692</v>
      </c>
      <c r="D16" t="str">
        <f t="shared" si="4"/>
        <v>53</v>
      </c>
      <c r="E16">
        <f t="shared" si="5"/>
        <v>4.4540177151473692</v>
      </c>
      <c r="F16" t="e">
        <f t="shared" si="2"/>
        <v>#N/A</v>
      </c>
      <c r="G16" t="e">
        <f t="shared" si="2"/>
        <v>#N/A</v>
      </c>
      <c r="H16" t="e">
        <f t="shared" si="2"/>
        <v>#N/A</v>
      </c>
      <c r="I16" t="e">
        <f t="shared" si="2"/>
        <v>#N/A</v>
      </c>
      <c r="J16" t="e">
        <f t="shared" si="2"/>
        <v>#N/A</v>
      </c>
      <c r="K16">
        <f t="shared" si="6"/>
        <v>1953</v>
      </c>
      <c r="L16" s="5">
        <f>3+5*IF(ISNA('DLX - CBO'!D23),0,'DLX - CBO'!D23)</f>
        <v>3</v>
      </c>
      <c r="M16" s="7">
        <f t="shared" si="12"/>
        <v>22706</v>
      </c>
      <c r="N16">
        <f t="shared" si="7"/>
        <v>5.5477447226284626</v>
      </c>
      <c r="O16">
        <f t="shared" si="8"/>
        <v>3.3338919620164664</v>
      </c>
      <c r="P16" t="str">
        <f t="shared" si="9"/>
        <v/>
      </c>
      <c r="Q16">
        <f t="shared" si="3"/>
        <v>20</v>
      </c>
      <c r="R16">
        <f t="shared" si="10"/>
        <v>13421772</v>
      </c>
      <c r="S16" t="b">
        <v>0</v>
      </c>
    </row>
    <row r="17" spans="1:19" x14ac:dyDescent="0.25">
      <c r="A17" s="7">
        <f t="shared" si="11"/>
        <v>19511</v>
      </c>
      <c r="B17">
        <f>'Plumbing - Quarterly u'!F16</f>
        <v>2.6082818341077139</v>
      </c>
      <c r="C17">
        <f>'Plumbing - Quarterly u'!G16</f>
        <v>4.3403995050084889</v>
      </c>
      <c r="D17" t="str">
        <f t="shared" si="4"/>
        <v/>
      </c>
      <c r="E17">
        <f t="shared" si="5"/>
        <v>4.3403995050084889</v>
      </c>
      <c r="F17" t="e">
        <f t="shared" si="2"/>
        <v>#N/A</v>
      </c>
      <c r="G17" t="e">
        <f t="shared" si="2"/>
        <v>#N/A</v>
      </c>
      <c r="H17" t="e">
        <f t="shared" si="2"/>
        <v>#N/A</v>
      </c>
      <c r="I17" t="e">
        <f t="shared" si="2"/>
        <v>#N/A</v>
      </c>
      <c r="J17" t="e">
        <f t="shared" si="2"/>
        <v>#N/A</v>
      </c>
      <c r="K17">
        <f t="shared" si="6"/>
        <v>1953</v>
      </c>
      <c r="L17" s="5">
        <f>3+5*IF(ISNA('DLX - CBO'!D24),0,'DLX - CBO'!D24)</f>
        <v>3</v>
      </c>
      <c r="M17" s="7">
        <f t="shared" si="12"/>
        <v>23071</v>
      </c>
      <c r="N17">
        <f t="shared" si="7"/>
        <v>5.6438070636216855</v>
      </c>
      <c r="O17">
        <f t="shared" si="8"/>
        <v>3.2436110951227302</v>
      </c>
      <c r="P17" t="str">
        <f t="shared" si="9"/>
        <v/>
      </c>
      <c r="Q17">
        <f t="shared" si="3"/>
        <v>20</v>
      </c>
      <c r="R17">
        <f t="shared" si="10"/>
        <v>13421772</v>
      </c>
      <c r="S17" t="b">
        <v>0</v>
      </c>
    </row>
    <row r="18" spans="1:19" x14ac:dyDescent="0.25">
      <c r="A18" s="7">
        <f t="shared" si="11"/>
        <v>19603</v>
      </c>
      <c r="B18">
        <f>'Plumbing - Quarterly u'!F17</f>
        <v>2.7287311626481912</v>
      </c>
      <c r="C18">
        <f>'Plumbing - Quarterly u'!G17</f>
        <v>3.8185400264687979</v>
      </c>
      <c r="D18" t="str">
        <f t="shared" si="4"/>
        <v/>
      </c>
      <c r="E18">
        <f t="shared" si="5"/>
        <v>3.8185400264687979</v>
      </c>
      <c r="F18" t="e">
        <f t="shared" si="2"/>
        <v>#N/A</v>
      </c>
      <c r="G18" t="e">
        <f t="shared" si="2"/>
        <v>#N/A</v>
      </c>
      <c r="H18" t="e">
        <f t="shared" si="2"/>
        <v>#N/A</v>
      </c>
      <c r="I18" t="e">
        <f t="shared" si="2"/>
        <v>#N/A</v>
      </c>
      <c r="J18" t="e">
        <f t="shared" si="2"/>
        <v>#N/A</v>
      </c>
      <c r="K18">
        <f t="shared" si="6"/>
        <v>1953</v>
      </c>
      <c r="L18" s="5">
        <f>3+5*IF(ISNA('DLX - CBO'!D25),0,'DLX - CBO'!D25)</f>
        <v>8</v>
      </c>
      <c r="M18" s="7">
        <f t="shared" si="12"/>
        <v>23437</v>
      </c>
      <c r="N18">
        <f t="shared" si="7"/>
        <v>5.1676331357715437</v>
      </c>
      <c r="O18">
        <f t="shared" si="8"/>
        <v>3.5939479398642726</v>
      </c>
      <c r="P18" t="str">
        <f t="shared" si="9"/>
        <v/>
      </c>
      <c r="Q18">
        <f t="shared" si="3"/>
        <v>20</v>
      </c>
      <c r="R18">
        <f t="shared" si="10"/>
        <v>13421772</v>
      </c>
      <c r="S18" t="b">
        <v>0</v>
      </c>
    </row>
    <row r="19" spans="1:19" x14ac:dyDescent="0.25">
      <c r="A19" s="7">
        <f t="shared" si="11"/>
        <v>19694</v>
      </c>
      <c r="B19">
        <f>'Plumbing - Quarterly u'!F18</f>
        <v>3.7133159125407147</v>
      </c>
      <c r="C19">
        <f>'Plumbing - Quarterly u'!G18</f>
        <v>3.0846672133010586</v>
      </c>
      <c r="D19" t="str">
        <f t="shared" si="4"/>
        <v/>
      </c>
      <c r="E19">
        <f t="shared" si="5"/>
        <v>3.0846672133010586</v>
      </c>
      <c r="F19" t="e">
        <f t="shared" si="2"/>
        <v>#N/A</v>
      </c>
      <c r="G19" t="e">
        <f t="shared" si="2"/>
        <v>#N/A</v>
      </c>
      <c r="H19" t="e">
        <f t="shared" si="2"/>
        <v>#N/A</v>
      </c>
      <c r="I19" t="e">
        <f t="shared" si="2"/>
        <v>#N/A</v>
      </c>
      <c r="J19" t="e">
        <f t="shared" si="2"/>
        <v>#N/A</v>
      </c>
      <c r="K19">
        <f t="shared" si="6"/>
        <v>1953</v>
      </c>
      <c r="L19" s="5">
        <f>3+5*IF(ISNA('DLX - CBO'!D26),0,'DLX - CBO'!D26)</f>
        <v>8</v>
      </c>
      <c r="M19" s="7">
        <f t="shared" si="12"/>
        <v>23802</v>
      </c>
      <c r="N19">
        <f t="shared" si="7"/>
        <v>4.5077822848954465</v>
      </c>
      <c r="O19">
        <f t="shared" si="8"/>
        <v>4.3387778810845621</v>
      </c>
      <c r="P19" t="str">
        <f t="shared" si="9"/>
        <v/>
      </c>
      <c r="Q19">
        <f t="shared" si="3"/>
        <v>20</v>
      </c>
      <c r="R19">
        <f t="shared" si="10"/>
        <v>13421772</v>
      </c>
      <c r="S19" t="b">
        <v>0</v>
      </c>
    </row>
    <row r="20" spans="1:19" x14ac:dyDescent="0.25">
      <c r="A20" s="7">
        <f t="shared" si="11"/>
        <v>19784</v>
      </c>
      <c r="B20">
        <f>'Plumbing - Quarterly u'!F19</f>
        <v>5.245236759719262</v>
      </c>
      <c r="C20">
        <f>'Plumbing - Quarterly u'!G19</f>
        <v>2.6574740828275254</v>
      </c>
      <c r="D20" t="str">
        <f t="shared" si="4"/>
        <v>54</v>
      </c>
      <c r="E20">
        <f t="shared" si="5"/>
        <v>2.6574740828275254</v>
      </c>
      <c r="F20" t="e">
        <f t="shared" si="5"/>
        <v>#N/A</v>
      </c>
      <c r="G20" t="e">
        <f t="shared" si="5"/>
        <v>#N/A</v>
      </c>
      <c r="H20" t="e">
        <f t="shared" si="5"/>
        <v>#N/A</v>
      </c>
      <c r="I20" t="e">
        <f t="shared" si="5"/>
        <v>#N/A</v>
      </c>
      <c r="J20" t="e">
        <f t="shared" si="5"/>
        <v>#N/A</v>
      </c>
      <c r="K20">
        <f t="shared" si="6"/>
        <v>1954</v>
      </c>
      <c r="L20" s="5">
        <f>3+5*IF(ISNA('DLX - CBO'!D27),0,'DLX - CBO'!D27)</f>
        <v>8</v>
      </c>
      <c r="M20" s="7">
        <f t="shared" si="12"/>
        <v>24167</v>
      </c>
      <c r="N20">
        <f t="shared" si="7"/>
        <v>3.7849386998553847</v>
      </c>
      <c r="O20">
        <f t="shared" si="8"/>
        <v>5.1277681255198155</v>
      </c>
      <c r="P20" t="str">
        <f t="shared" si="9"/>
        <v/>
      </c>
      <c r="Q20">
        <f t="shared" si="3"/>
        <v>20</v>
      </c>
      <c r="R20">
        <f t="shared" si="10"/>
        <v>13421772</v>
      </c>
      <c r="S20" t="b">
        <v>0</v>
      </c>
    </row>
    <row r="21" spans="1:19" x14ac:dyDescent="0.25">
      <c r="A21" s="7">
        <f t="shared" si="11"/>
        <v>19876</v>
      </c>
      <c r="B21">
        <f>'Plumbing - Quarterly u'!F20</f>
        <v>5.7952752145803359</v>
      </c>
      <c r="C21">
        <f>'Plumbing - Quarterly u'!G20</f>
        <v>2.5533323158409411</v>
      </c>
      <c r="D21" t="str">
        <f t="shared" si="4"/>
        <v/>
      </c>
      <c r="E21">
        <f t="shared" si="5"/>
        <v>2.5533323158409411</v>
      </c>
      <c r="F21" t="e">
        <f t="shared" si="5"/>
        <v>#N/A</v>
      </c>
      <c r="G21" t="e">
        <f t="shared" si="5"/>
        <v>#N/A</v>
      </c>
      <c r="H21" t="e">
        <f t="shared" si="5"/>
        <v>#N/A</v>
      </c>
      <c r="I21" t="e">
        <f t="shared" si="5"/>
        <v>#N/A</v>
      </c>
      <c r="J21" t="e">
        <f t="shared" si="5"/>
        <v>#N/A</v>
      </c>
      <c r="K21">
        <f t="shared" si="6"/>
        <v>1954</v>
      </c>
      <c r="L21" s="5">
        <f>3+5*IF(ISNA('DLX - CBO'!D28),0,'DLX - CBO'!D28)</f>
        <v>8</v>
      </c>
      <c r="M21" s="7">
        <f t="shared" si="12"/>
        <v>24532</v>
      </c>
      <c r="N21">
        <f t="shared" si="7"/>
        <v>3.8418581480793161</v>
      </c>
      <c r="O21">
        <f t="shared" si="8"/>
        <v>4.8196990882325137</v>
      </c>
      <c r="P21" t="str">
        <f t="shared" si="9"/>
        <v/>
      </c>
      <c r="Q21">
        <f t="shared" si="3"/>
        <v>20</v>
      </c>
      <c r="R21">
        <f t="shared" si="10"/>
        <v>13421772</v>
      </c>
      <c r="S21" t="b">
        <v>0</v>
      </c>
    </row>
    <row r="22" spans="1:19" x14ac:dyDescent="0.25">
      <c r="A22" s="7">
        <f t="shared" si="11"/>
        <v>19968</v>
      </c>
      <c r="B22">
        <f>'Plumbing - Quarterly u'!F21</f>
        <v>5.9819212851010048</v>
      </c>
      <c r="C22">
        <f>'Plumbing - Quarterly u'!G21</f>
        <v>2.5027799938438382</v>
      </c>
      <c r="D22" t="str">
        <f t="shared" si="4"/>
        <v/>
      </c>
      <c r="E22">
        <f t="shared" si="5"/>
        <v>2.5027799938438382</v>
      </c>
      <c r="F22" t="e">
        <f t="shared" si="5"/>
        <v>#N/A</v>
      </c>
      <c r="G22" t="e">
        <f t="shared" si="5"/>
        <v>#N/A</v>
      </c>
      <c r="H22" t="e">
        <f t="shared" si="5"/>
        <v>#N/A</v>
      </c>
      <c r="I22" t="e">
        <f t="shared" si="5"/>
        <v>#N/A</v>
      </c>
      <c r="J22" t="e">
        <f t="shared" si="5"/>
        <v>#N/A</v>
      </c>
      <c r="K22">
        <f t="shared" si="6"/>
        <v>1954</v>
      </c>
      <c r="L22" s="5">
        <f>3+5*IF(ISNA('DLX - CBO'!D29),0,'DLX - CBO'!D29)</f>
        <v>3</v>
      </c>
      <c r="M22" s="7">
        <f t="shared" si="12"/>
        <v>24898</v>
      </c>
      <c r="N22">
        <f t="shared" si="7"/>
        <v>3.554588322242068</v>
      </c>
      <c r="O22">
        <f t="shared" si="8"/>
        <v>5.1204079077662321</v>
      </c>
      <c r="P22" t="str">
        <f t="shared" si="9"/>
        <v/>
      </c>
      <c r="Q22">
        <f t="shared" si="3"/>
        <v>20</v>
      </c>
      <c r="R22">
        <f t="shared" si="10"/>
        <v>13421772</v>
      </c>
      <c r="S22" t="b">
        <v>0</v>
      </c>
    </row>
    <row r="23" spans="1:19" x14ac:dyDescent="0.25">
      <c r="A23" s="7">
        <f t="shared" si="11"/>
        <v>20059</v>
      </c>
      <c r="B23">
        <f>'Plumbing - Quarterly u'!F22</f>
        <v>5.3725307810750982</v>
      </c>
      <c r="C23">
        <f>'Plumbing - Quarterly u'!G22</f>
        <v>2.6471549454469936</v>
      </c>
      <c r="D23" t="str">
        <f t="shared" si="4"/>
        <v/>
      </c>
      <c r="E23">
        <f t="shared" si="5"/>
        <v>2.6471549454469936</v>
      </c>
      <c r="F23" t="e">
        <f t="shared" si="5"/>
        <v>#N/A</v>
      </c>
      <c r="G23" t="e">
        <f t="shared" si="5"/>
        <v>#N/A</v>
      </c>
      <c r="H23" t="e">
        <f t="shared" si="5"/>
        <v>#N/A</v>
      </c>
      <c r="I23" t="e">
        <f t="shared" si="5"/>
        <v>#N/A</v>
      </c>
      <c r="J23" t="e">
        <f t="shared" si="5"/>
        <v>#N/A</v>
      </c>
      <c r="K23">
        <f t="shared" si="6"/>
        <v>1954</v>
      </c>
      <c r="L23" s="5">
        <f>3+5*IF(ISNA('DLX - CBO'!D30),0,'DLX - CBO'!D30)</f>
        <v>3</v>
      </c>
      <c r="M23" s="7">
        <f t="shared" si="12"/>
        <v>25263</v>
      </c>
      <c r="N23">
        <f t="shared" si="7"/>
        <v>3.5060404907751921</v>
      </c>
      <c r="O23">
        <f t="shared" si="8"/>
        <v>5.4393000688436572</v>
      </c>
      <c r="P23" t="str">
        <f t="shared" si="9"/>
        <v/>
      </c>
      <c r="Q23">
        <f t="shared" si="3"/>
        <v>20</v>
      </c>
      <c r="R23">
        <f t="shared" si="10"/>
        <v>13421772</v>
      </c>
      <c r="S23" t="b">
        <v>0</v>
      </c>
    </row>
    <row r="24" spans="1:19" x14ac:dyDescent="0.25">
      <c r="A24" s="7">
        <f t="shared" si="11"/>
        <v>20149</v>
      </c>
      <c r="B24">
        <f>'Plumbing - Quarterly u'!F23</f>
        <v>4.7229197089687682</v>
      </c>
      <c r="C24">
        <f>'Plumbing - Quarterly u'!G23</f>
        <v>3.0219793184650587</v>
      </c>
      <c r="D24" t="str">
        <f t="shared" si="4"/>
        <v>55</v>
      </c>
      <c r="E24">
        <f t="shared" si="5"/>
        <v>3.0219793184650587</v>
      </c>
      <c r="F24" t="e">
        <f t="shared" si="5"/>
        <v>#N/A</v>
      </c>
      <c r="G24" t="e">
        <f t="shared" si="5"/>
        <v>#N/A</v>
      </c>
      <c r="H24" t="e">
        <f t="shared" si="5"/>
        <v>#N/A</v>
      </c>
      <c r="I24" t="e">
        <f t="shared" si="5"/>
        <v>#N/A</v>
      </c>
      <c r="J24" t="e">
        <f t="shared" si="5"/>
        <v>#N/A</v>
      </c>
      <c r="K24">
        <f t="shared" si="6"/>
        <v>1955</v>
      </c>
      <c r="L24" s="5">
        <f>3+5*IF(ISNA('DLX - CBO'!D31),0,'DLX - CBO'!D31)</f>
        <v>3</v>
      </c>
      <c r="M24" s="7">
        <f t="shared" si="12"/>
        <v>25628</v>
      </c>
      <c r="N24">
        <f t="shared" si="7"/>
        <v>4.9813035244364663</v>
      </c>
      <c r="O24">
        <f t="shared" si="8"/>
        <v>4.1821896009036221</v>
      </c>
      <c r="P24" t="str">
        <f t="shared" si="9"/>
        <v>70</v>
      </c>
      <c r="Q24">
        <f t="shared" si="3"/>
        <v>40</v>
      </c>
      <c r="R24">
        <f t="shared" si="10"/>
        <v>10066329</v>
      </c>
      <c r="S24" t="b">
        <v>1</v>
      </c>
    </row>
    <row r="25" spans="1:19" x14ac:dyDescent="0.25">
      <c r="A25" s="7">
        <f t="shared" si="11"/>
        <v>20241</v>
      </c>
      <c r="B25">
        <f>'Plumbing - Quarterly u'!F24</f>
        <v>4.3926661957227244</v>
      </c>
      <c r="C25">
        <f>'Plumbing - Quarterly u'!G24</f>
        <v>3.340248642519184</v>
      </c>
      <c r="D25" t="str">
        <f t="shared" si="4"/>
        <v/>
      </c>
      <c r="E25">
        <f t="shared" si="5"/>
        <v>3.340248642519184</v>
      </c>
      <c r="F25" t="e">
        <f t="shared" si="5"/>
        <v>#N/A</v>
      </c>
      <c r="G25" t="e">
        <f t="shared" si="5"/>
        <v>#N/A</v>
      </c>
      <c r="H25" t="e">
        <f t="shared" si="5"/>
        <v>#N/A</v>
      </c>
      <c r="I25" t="e">
        <f t="shared" si="5"/>
        <v>#N/A</v>
      </c>
      <c r="J25" t="e">
        <f t="shared" si="5"/>
        <v>#N/A</v>
      </c>
      <c r="K25">
        <f t="shared" si="6"/>
        <v>1955</v>
      </c>
      <c r="L25" s="5">
        <f>3+5*IF(ISNA('DLX - CBO'!D32),0,'DLX - CBO'!D32)</f>
        <v>3</v>
      </c>
      <c r="M25" s="7">
        <f t="shared" si="12"/>
        <v>25993</v>
      </c>
      <c r="N25">
        <f t="shared" si="7"/>
        <v>5.9512650383396783</v>
      </c>
      <c r="O25">
        <f t="shared" si="8"/>
        <v>3.7225442536739939</v>
      </c>
      <c r="P25" t="str">
        <f t="shared" si="9"/>
        <v/>
      </c>
      <c r="Q25">
        <f t="shared" si="3"/>
        <v>40</v>
      </c>
      <c r="R25">
        <f t="shared" si="10"/>
        <v>10066329</v>
      </c>
      <c r="S25" t="b">
        <v>0</v>
      </c>
    </row>
    <row r="26" spans="1:19" x14ac:dyDescent="0.25">
      <c r="A26" s="7">
        <f t="shared" si="11"/>
        <v>20333</v>
      </c>
      <c r="B26">
        <f>'Plumbing - Quarterly u'!F25</f>
        <v>4.1219751045531909</v>
      </c>
      <c r="C26">
        <f>'Plumbing - Quarterly u'!G25</f>
        <v>3.7572868799114794</v>
      </c>
      <c r="D26" t="str">
        <f t="shared" si="4"/>
        <v/>
      </c>
      <c r="E26">
        <f t="shared" si="5"/>
        <v>3.7572868799114794</v>
      </c>
      <c r="F26" t="e">
        <f t="shared" si="5"/>
        <v>#N/A</v>
      </c>
      <c r="G26" t="e">
        <f t="shared" si="5"/>
        <v>#N/A</v>
      </c>
      <c r="H26" t="e">
        <f t="shared" si="5"/>
        <v>#N/A</v>
      </c>
      <c r="I26" t="e">
        <f t="shared" si="5"/>
        <v>#N/A</v>
      </c>
      <c r="J26" t="e">
        <f t="shared" si="5"/>
        <v>#N/A</v>
      </c>
      <c r="K26">
        <f t="shared" si="6"/>
        <v>1955</v>
      </c>
      <c r="L26" s="5">
        <f>3+5*IF(ISNA('DLX - CBO'!D33),0,'DLX - CBO'!D33)</f>
        <v>3</v>
      </c>
      <c r="M26" s="7">
        <f t="shared" si="12"/>
        <v>26359</v>
      </c>
      <c r="N26">
        <f t="shared" si="7"/>
        <v>5.6047824377978843</v>
      </c>
      <c r="O26">
        <f t="shared" si="8"/>
        <v>4.4546323410209085</v>
      </c>
      <c r="P26" t="str">
        <f t="shared" si="9"/>
        <v/>
      </c>
      <c r="Q26">
        <f t="shared" si="3"/>
        <v>40</v>
      </c>
      <c r="R26">
        <f t="shared" si="10"/>
        <v>10066329</v>
      </c>
      <c r="S26" t="b">
        <v>0</v>
      </c>
    </row>
    <row r="27" spans="1:19" x14ac:dyDescent="0.25">
      <c r="A27" s="7">
        <f t="shared" si="11"/>
        <v>20424</v>
      </c>
      <c r="B27">
        <f>'Plumbing - Quarterly u'!F26</f>
        <v>4.2215390940655668</v>
      </c>
      <c r="C27">
        <f>'Plumbing - Quarterly u'!G26</f>
        <v>3.993611516688611</v>
      </c>
      <c r="D27" t="str">
        <f t="shared" si="4"/>
        <v/>
      </c>
      <c r="E27">
        <f t="shared" si="5"/>
        <v>3.993611516688611</v>
      </c>
      <c r="F27" t="e">
        <f t="shared" si="5"/>
        <v>#N/A</v>
      </c>
      <c r="G27" t="e">
        <f t="shared" si="5"/>
        <v>#N/A</v>
      </c>
      <c r="H27" t="e">
        <f t="shared" si="5"/>
        <v>#N/A</v>
      </c>
      <c r="I27" t="e">
        <f t="shared" si="5"/>
        <v>#N/A</v>
      </c>
      <c r="J27" t="e">
        <f t="shared" si="5"/>
        <v>#N/A</v>
      </c>
      <c r="K27">
        <f t="shared" si="6"/>
        <v>1955</v>
      </c>
      <c r="L27" s="5">
        <f>3+5*IF(ISNA('DLX - CBO'!D34),0,'DLX - CBO'!D34)</f>
        <v>3</v>
      </c>
      <c r="M27" s="7">
        <f t="shared" si="12"/>
        <v>26724</v>
      </c>
      <c r="N27">
        <f t="shared" si="7"/>
        <v>4.8761622414605474</v>
      </c>
      <c r="O27">
        <f t="shared" si="8"/>
        <v>5.2389557861507692</v>
      </c>
      <c r="P27" t="str">
        <f t="shared" si="9"/>
        <v/>
      </c>
      <c r="Q27">
        <f t="shared" si="3"/>
        <v>40</v>
      </c>
      <c r="R27">
        <f t="shared" si="10"/>
        <v>10066329</v>
      </c>
      <c r="S27" t="b">
        <v>0</v>
      </c>
    </row>
    <row r="28" spans="1:19" x14ac:dyDescent="0.25">
      <c r="A28" s="7">
        <f t="shared" si="11"/>
        <v>20515</v>
      </c>
      <c r="B28">
        <f>'Plumbing - Quarterly u'!F27</f>
        <v>4.0439320017616511</v>
      </c>
      <c r="C28">
        <f>'Plumbing - Quarterly u'!G27</f>
        <v>4.015076161798337</v>
      </c>
      <c r="D28" t="str">
        <f t="shared" si="4"/>
        <v>56</v>
      </c>
      <c r="E28">
        <f t="shared" si="5"/>
        <v>4.015076161798337</v>
      </c>
      <c r="F28" t="e">
        <f t="shared" si="5"/>
        <v>#N/A</v>
      </c>
      <c r="G28" t="e">
        <f t="shared" si="5"/>
        <v>#N/A</v>
      </c>
      <c r="H28" t="e">
        <f t="shared" si="5"/>
        <v>#N/A</v>
      </c>
      <c r="I28" t="e">
        <f t="shared" si="5"/>
        <v>#N/A</v>
      </c>
      <c r="J28" t="e">
        <f t="shared" si="5"/>
        <v>#N/A</v>
      </c>
      <c r="K28">
        <f t="shared" si="6"/>
        <v>1956</v>
      </c>
      <c r="L28" s="5">
        <f>3+5*IF(ISNA('DLX - CBO'!D35),0,'DLX - CBO'!D35)</f>
        <v>3</v>
      </c>
      <c r="M28" s="7">
        <f t="shared" si="12"/>
        <v>27089</v>
      </c>
      <c r="N28">
        <f t="shared" si="7"/>
        <v>5.6212029294521271</v>
      </c>
      <c r="O28">
        <f t="shared" si="8"/>
        <v>4.4998144863153486</v>
      </c>
      <c r="P28" t="str">
        <f t="shared" si="9"/>
        <v>74</v>
      </c>
      <c r="Q28">
        <f t="shared" si="3"/>
        <v>40</v>
      </c>
      <c r="R28">
        <f t="shared" si="10"/>
        <v>10066329</v>
      </c>
      <c r="S28" t="b">
        <v>1</v>
      </c>
    </row>
    <row r="29" spans="1:19" x14ac:dyDescent="0.25">
      <c r="A29" s="7">
        <f t="shared" si="11"/>
        <v>20607</v>
      </c>
      <c r="B29">
        <f>'Plumbing - Quarterly u'!F28</f>
        <v>4.2026019760730824</v>
      </c>
      <c r="C29">
        <f>'Plumbing - Quarterly u'!G28</f>
        <v>3.9959816870312452</v>
      </c>
      <c r="D29" t="str">
        <f t="shared" si="4"/>
        <v/>
      </c>
      <c r="E29">
        <f t="shared" si="5"/>
        <v>3.9959816870312452</v>
      </c>
      <c r="F29" t="e">
        <f t="shared" si="5"/>
        <v>#N/A</v>
      </c>
      <c r="G29" t="e">
        <f t="shared" si="5"/>
        <v>#N/A</v>
      </c>
      <c r="H29" t="e">
        <f t="shared" si="5"/>
        <v>#N/A</v>
      </c>
      <c r="I29" t="e">
        <f t="shared" si="5"/>
        <v>#N/A</v>
      </c>
      <c r="J29" t="e">
        <f t="shared" si="5"/>
        <v>#N/A</v>
      </c>
      <c r="K29">
        <f t="shared" si="6"/>
        <v>1956</v>
      </c>
      <c r="L29" s="5">
        <f>3+5*IF(ISNA('DLX - CBO'!D36),0,'DLX - CBO'!D36)</f>
        <v>3</v>
      </c>
      <c r="M29" s="7">
        <f t="shared" si="12"/>
        <v>27454</v>
      </c>
      <c r="N29">
        <f t="shared" si="7"/>
        <v>8.4669768838106538</v>
      </c>
      <c r="O29">
        <f t="shared" si="8"/>
        <v>3.378807848868715</v>
      </c>
      <c r="P29" t="str">
        <f t="shared" si="9"/>
        <v/>
      </c>
      <c r="Q29">
        <f t="shared" si="3"/>
        <v>40</v>
      </c>
      <c r="R29">
        <f t="shared" si="10"/>
        <v>10066329</v>
      </c>
      <c r="S29" t="b">
        <v>0</v>
      </c>
    </row>
    <row r="30" spans="1:19" x14ac:dyDescent="0.25">
      <c r="A30" s="7">
        <f t="shared" si="11"/>
        <v>20699</v>
      </c>
      <c r="B30">
        <f>'Plumbing - Quarterly u'!F29</f>
        <v>4.1410500885546018</v>
      </c>
      <c r="C30">
        <f>'Plumbing - Quarterly u'!G29</f>
        <v>3.8340229799242516</v>
      </c>
      <c r="D30" t="str">
        <f t="shared" si="4"/>
        <v/>
      </c>
      <c r="E30">
        <f t="shared" si="5"/>
        <v>3.8340229799242516</v>
      </c>
      <c r="F30" t="e">
        <f t="shared" si="5"/>
        <v>#N/A</v>
      </c>
      <c r="G30" t="e">
        <f t="shared" si="5"/>
        <v>#N/A</v>
      </c>
      <c r="H30" t="e">
        <f t="shared" si="5"/>
        <v>#N/A</v>
      </c>
      <c r="I30" t="e">
        <f t="shared" si="5"/>
        <v>#N/A</v>
      </c>
      <c r="J30" t="e">
        <f t="shared" si="5"/>
        <v>#N/A</v>
      </c>
      <c r="K30">
        <f t="shared" si="6"/>
        <v>1956</v>
      </c>
      <c r="L30" s="5">
        <f>3+5*IF(ISNA('DLX - CBO'!D37),0,'DLX - CBO'!D37)</f>
        <v>3</v>
      </c>
      <c r="M30" s="7">
        <f t="shared" si="12"/>
        <v>27820</v>
      </c>
      <c r="N30">
        <f t="shared" si="7"/>
        <v>7.6941908055688488</v>
      </c>
      <c r="O30">
        <f t="shared" si="8"/>
        <v>3.855558051768428</v>
      </c>
      <c r="P30" t="str">
        <f t="shared" si="9"/>
        <v/>
      </c>
      <c r="Q30">
        <f t="shared" si="3"/>
        <v>40</v>
      </c>
      <c r="R30">
        <f t="shared" si="10"/>
        <v>10066329</v>
      </c>
      <c r="S30" t="b">
        <v>0</v>
      </c>
    </row>
    <row r="31" spans="1:19" x14ac:dyDescent="0.25">
      <c r="A31" s="7">
        <f t="shared" si="11"/>
        <v>20790</v>
      </c>
      <c r="B31">
        <f>'Plumbing - Quarterly u'!F30</f>
        <v>4.1128412752193908</v>
      </c>
      <c r="C31">
        <f>'Plumbing - Quarterly u'!G30</f>
        <v>3.9538402277624911</v>
      </c>
      <c r="D31" t="str">
        <f t="shared" si="4"/>
        <v/>
      </c>
      <c r="E31">
        <f t="shared" si="5"/>
        <v>3.9538402277624911</v>
      </c>
      <c r="F31" t="e">
        <f t="shared" si="5"/>
        <v>#N/A</v>
      </c>
      <c r="G31" t="e">
        <f t="shared" si="5"/>
        <v>#N/A</v>
      </c>
      <c r="H31" t="e">
        <f t="shared" si="5"/>
        <v>#N/A</v>
      </c>
      <c r="I31" t="e">
        <f t="shared" si="5"/>
        <v>#N/A</v>
      </c>
      <c r="J31" t="e">
        <f t="shared" si="5"/>
        <v>#N/A</v>
      </c>
      <c r="K31">
        <f t="shared" si="6"/>
        <v>1956</v>
      </c>
      <c r="L31" s="5">
        <f>3+5*IF(ISNA('DLX - CBO'!D38),0,'DLX - CBO'!D38)</f>
        <v>3</v>
      </c>
      <c r="M31" s="7">
        <f t="shared" si="12"/>
        <v>28185</v>
      </c>
      <c r="N31">
        <f t="shared" si="7"/>
        <v>7.0415363868387058</v>
      </c>
      <c r="O31">
        <f t="shared" si="8"/>
        <v>4.5743685004665942</v>
      </c>
      <c r="P31" t="str">
        <f t="shared" si="9"/>
        <v/>
      </c>
      <c r="Q31">
        <f t="shared" si="3"/>
        <v>40</v>
      </c>
      <c r="R31">
        <f t="shared" si="10"/>
        <v>10066329</v>
      </c>
      <c r="S31" t="b">
        <v>0</v>
      </c>
    </row>
    <row r="32" spans="1:19" x14ac:dyDescent="0.25">
      <c r="A32" s="7">
        <f t="shared" si="11"/>
        <v>20880</v>
      </c>
      <c r="B32">
        <f>'Plumbing - Quarterly u'!F31</f>
        <v>3.9597422307235028</v>
      </c>
      <c r="C32">
        <f>'Plumbing - Quarterly u'!G31</f>
        <v>3.8555516185874494</v>
      </c>
      <c r="D32" t="str">
        <f t="shared" si="4"/>
        <v>57</v>
      </c>
      <c r="E32">
        <f t="shared" si="5"/>
        <v>3.8555516185874494</v>
      </c>
      <c r="F32" t="e">
        <f t="shared" si="5"/>
        <v>#N/A</v>
      </c>
      <c r="G32" t="e">
        <f t="shared" si="5"/>
        <v>#N/A</v>
      </c>
      <c r="H32" t="e">
        <f t="shared" si="5"/>
        <v>#N/A</v>
      </c>
      <c r="I32" t="e">
        <f t="shared" si="5"/>
        <v>#N/A</v>
      </c>
      <c r="J32" t="e">
        <f t="shared" si="5"/>
        <v>#N/A</v>
      </c>
      <c r="K32">
        <f t="shared" si="6"/>
        <v>1957</v>
      </c>
      <c r="L32" s="5">
        <f>3+5*IF(ISNA('DLX - CBO'!D39),0,'DLX - CBO'!D39)</f>
        <v>3</v>
      </c>
      <c r="M32" s="7">
        <f t="shared" si="12"/>
        <v>28550</v>
      </c>
      <c r="N32">
        <f t="shared" si="7"/>
        <v>6.0533377230377781</v>
      </c>
      <c r="O32">
        <f t="shared" si="8"/>
        <v>5.4906736119560202</v>
      </c>
      <c r="P32" t="str">
        <f t="shared" si="9"/>
        <v/>
      </c>
      <c r="Q32">
        <f t="shared" si="3"/>
        <v>40</v>
      </c>
      <c r="R32">
        <f t="shared" si="10"/>
        <v>10066329</v>
      </c>
      <c r="S32" t="b">
        <v>0</v>
      </c>
    </row>
    <row r="33" spans="1:19" x14ac:dyDescent="0.25">
      <c r="A33" s="7">
        <f t="shared" si="11"/>
        <v>20972</v>
      </c>
      <c r="B33">
        <f>'Plumbing - Quarterly u'!F32</f>
        <v>4.0746015758410588</v>
      </c>
      <c r="C33">
        <f>'Plumbing - Quarterly u'!G32</f>
        <v>3.4959199769479135</v>
      </c>
      <c r="D33" t="str">
        <f t="shared" si="4"/>
        <v/>
      </c>
      <c r="E33">
        <f t="shared" si="5"/>
        <v>3.4959199769479135</v>
      </c>
      <c r="F33" t="e">
        <f t="shared" si="5"/>
        <v>#N/A</v>
      </c>
      <c r="G33" t="e">
        <f t="shared" si="5"/>
        <v>#N/A</v>
      </c>
      <c r="H33" t="e">
        <f t="shared" si="5"/>
        <v>#N/A</v>
      </c>
      <c r="I33" t="e">
        <f t="shared" si="5"/>
        <v>#N/A</v>
      </c>
      <c r="J33" t="e">
        <f t="shared" si="5"/>
        <v>#N/A</v>
      </c>
      <c r="K33">
        <f t="shared" si="6"/>
        <v>1957</v>
      </c>
      <c r="L33" s="5">
        <f>3+5*IF(ISNA('DLX - CBO'!D40),0,'DLX - CBO'!D40)</f>
        <v>3</v>
      </c>
      <c r="M33" s="7">
        <f t="shared" si="12"/>
        <v>28915</v>
      </c>
      <c r="N33">
        <f t="shared" si="7"/>
        <v>5.8449755233838943</v>
      </c>
      <c r="O33">
        <f t="shared" si="8"/>
        <v>5.5735646654581004</v>
      </c>
      <c r="P33" t="str">
        <f t="shared" si="9"/>
        <v/>
      </c>
      <c r="Q33">
        <f t="shared" si="3"/>
        <v>40</v>
      </c>
      <c r="R33">
        <f t="shared" si="10"/>
        <v>10066329</v>
      </c>
      <c r="S33" t="b">
        <v>0</v>
      </c>
    </row>
    <row r="34" spans="1:19" x14ac:dyDescent="0.25">
      <c r="A34" s="7">
        <f t="shared" si="11"/>
        <v>21064</v>
      </c>
      <c r="B34">
        <f>'Plumbing - Quarterly u'!F33</f>
        <v>4.2195755330415698</v>
      </c>
      <c r="C34">
        <f>'Plumbing - Quarterly u'!G33</f>
        <v>3.3282369114030992</v>
      </c>
      <c r="D34" t="str">
        <f t="shared" si="4"/>
        <v/>
      </c>
      <c r="E34">
        <f t="shared" si="5"/>
        <v>3.3282369114030992</v>
      </c>
      <c r="F34" t="e">
        <f t="shared" si="5"/>
        <v>#N/A</v>
      </c>
      <c r="G34" t="e">
        <f t="shared" si="5"/>
        <v>#N/A</v>
      </c>
      <c r="H34" t="e">
        <f t="shared" si="5"/>
        <v>#N/A</v>
      </c>
      <c r="I34" t="e">
        <f t="shared" si="5"/>
        <v>#N/A</v>
      </c>
      <c r="J34" t="e">
        <f t="shared" si="5"/>
        <v>#N/A</v>
      </c>
      <c r="K34">
        <f t="shared" si="6"/>
        <v>1957</v>
      </c>
      <c r="L34" s="5">
        <f>3+5*IF(ISNA('DLX - CBO'!D41),0,'DLX - CBO'!D41)</f>
        <v>3</v>
      </c>
      <c r="M34" s="7">
        <f t="shared" si="12"/>
        <v>29281</v>
      </c>
      <c r="N34">
        <f t="shared" si="7"/>
        <v>7.1693115204827018</v>
      </c>
      <c r="O34">
        <f t="shared" si="8"/>
        <v>4.5424674570290229</v>
      </c>
      <c r="P34" t="str">
        <f t="shared" si="9"/>
        <v>80</v>
      </c>
      <c r="Q34">
        <f t="shared" si="3"/>
        <v>60</v>
      </c>
      <c r="R34">
        <f t="shared" si="10"/>
        <v>6710886</v>
      </c>
      <c r="S34" t="b">
        <v>1</v>
      </c>
    </row>
    <row r="35" spans="1:19" x14ac:dyDescent="0.25">
      <c r="A35" s="7">
        <f t="shared" si="11"/>
        <v>21155</v>
      </c>
      <c r="B35">
        <f>'Plumbing - Quarterly u'!F34</f>
        <v>4.9354090311198808</v>
      </c>
      <c r="C35">
        <f>'Plumbing - Quarterly u'!G34</f>
        <v>2.7959219860200064</v>
      </c>
      <c r="D35" t="str">
        <f t="shared" si="4"/>
        <v/>
      </c>
      <c r="E35">
        <f t="shared" si="5"/>
        <v>2.7959219860200064</v>
      </c>
      <c r="F35" t="e">
        <f t="shared" si="5"/>
        <v>#N/A</v>
      </c>
      <c r="G35" t="e">
        <f t="shared" si="5"/>
        <v>#N/A</v>
      </c>
      <c r="H35" t="e">
        <f t="shared" si="5"/>
        <v>#N/A</v>
      </c>
      <c r="I35" t="e">
        <f t="shared" si="5"/>
        <v>#N/A</v>
      </c>
      <c r="J35" t="e">
        <f t="shared" si="5"/>
        <v>#N/A</v>
      </c>
      <c r="K35">
        <f t="shared" si="6"/>
        <v>1957</v>
      </c>
      <c r="L35" s="5">
        <f>3+5*IF(ISNA('DLX - CBO'!D42),0,'DLX - CBO'!D42)</f>
        <v>8</v>
      </c>
      <c r="M35" s="7">
        <f t="shared" si="12"/>
        <v>29646</v>
      </c>
      <c r="N35">
        <f t="shared" si="7"/>
        <v>7.6149972066573177</v>
      </c>
      <c r="O35">
        <f t="shared" si="8"/>
        <v>4.1457495837458023</v>
      </c>
      <c r="P35" t="str">
        <f t="shared" si="9"/>
        <v>81</v>
      </c>
      <c r="Q35">
        <f t="shared" si="3"/>
        <v>60</v>
      </c>
      <c r="R35">
        <f t="shared" si="10"/>
        <v>6710886</v>
      </c>
      <c r="S35" t="b">
        <v>1</v>
      </c>
    </row>
    <row r="36" spans="1:19" x14ac:dyDescent="0.25">
      <c r="A36" s="7">
        <f t="shared" si="11"/>
        <v>21245</v>
      </c>
      <c r="B36">
        <f>'Plumbing - Quarterly u'!F35</f>
        <v>6.2869361193056248</v>
      </c>
      <c r="C36">
        <f>'Plumbing - Quarterly u'!G35</f>
        <v>2.4268037678244623</v>
      </c>
      <c r="D36" t="str">
        <f t="shared" si="4"/>
        <v>58</v>
      </c>
      <c r="E36">
        <f t="shared" si="5"/>
        <v>2.4268037678244623</v>
      </c>
      <c r="F36" t="e">
        <f t="shared" si="5"/>
        <v>#N/A</v>
      </c>
      <c r="G36" t="e">
        <f t="shared" si="5"/>
        <v>#N/A</v>
      </c>
      <c r="H36" t="e">
        <f t="shared" si="5"/>
        <v>#N/A</v>
      </c>
      <c r="I36" t="e">
        <f t="shared" si="5"/>
        <v>#N/A</v>
      </c>
      <c r="J36" t="e">
        <f t="shared" si="5"/>
        <v>#N/A</v>
      </c>
      <c r="K36">
        <f t="shared" si="6"/>
        <v>1958</v>
      </c>
      <c r="L36" s="5">
        <f>3+5*IF(ISNA('DLX - CBO'!D43),0,'DLX - CBO'!D43)</f>
        <v>8</v>
      </c>
      <c r="M36" s="7">
        <f t="shared" si="12"/>
        <v>30011</v>
      </c>
      <c r="N36">
        <f t="shared" si="7"/>
        <v>9.7155735002971308</v>
      </c>
      <c r="O36">
        <f t="shared" si="8"/>
        <v>3.0670937622801357</v>
      </c>
      <c r="P36" t="str">
        <f t="shared" si="9"/>
        <v>82</v>
      </c>
      <c r="Q36">
        <f t="shared" si="3"/>
        <v>60</v>
      </c>
      <c r="R36">
        <f t="shared" si="10"/>
        <v>6710886</v>
      </c>
      <c r="S36" t="b">
        <v>1</v>
      </c>
    </row>
    <row r="37" spans="1:19" x14ac:dyDescent="0.25">
      <c r="A37" s="7">
        <f t="shared" si="11"/>
        <v>21337</v>
      </c>
      <c r="B37">
        <f>'Plumbing - Quarterly u'!F36</f>
        <v>7.3719392744314503</v>
      </c>
      <c r="C37">
        <f>'Plumbing - Quarterly u'!G36</f>
        <v>2.2829734472201366</v>
      </c>
      <c r="D37" t="str">
        <f t="shared" si="4"/>
        <v/>
      </c>
      <c r="E37">
        <f t="shared" si="5"/>
        <v>2.2829734472201366</v>
      </c>
      <c r="F37" t="e">
        <f t="shared" si="5"/>
        <v>#N/A</v>
      </c>
      <c r="G37" t="e">
        <f t="shared" si="5"/>
        <v>#N/A</v>
      </c>
      <c r="H37" t="e">
        <f t="shared" si="5"/>
        <v>#N/A</v>
      </c>
      <c r="I37" t="e">
        <f t="shared" si="5"/>
        <v>#N/A</v>
      </c>
      <c r="J37" t="e">
        <f t="shared" si="5"/>
        <v>#N/A</v>
      </c>
      <c r="K37">
        <f t="shared" si="6"/>
        <v>1958</v>
      </c>
      <c r="L37" s="5">
        <f>3+5*IF(ISNA('DLX - CBO'!D44),0,'DLX - CBO'!D44)</f>
        <v>8</v>
      </c>
      <c r="M37" s="7">
        <f t="shared" si="12"/>
        <v>30376</v>
      </c>
      <c r="N37">
        <f t="shared" si="7"/>
        <v>9.5934352890738275</v>
      </c>
      <c r="O37">
        <f t="shared" si="8"/>
        <v>3.3937207182314273</v>
      </c>
      <c r="P37" t="str">
        <f t="shared" si="9"/>
        <v/>
      </c>
      <c r="Q37">
        <f t="shared" si="3"/>
        <v>60</v>
      </c>
      <c r="R37">
        <f t="shared" si="10"/>
        <v>6710886</v>
      </c>
      <c r="S37" t="b">
        <v>0</v>
      </c>
    </row>
    <row r="38" spans="1:19" x14ac:dyDescent="0.25">
      <c r="A38" s="7">
        <f t="shared" si="11"/>
        <v>21429</v>
      </c>
      <c r="B38">
        <f>'Plumbing - Quarterly u'!F37</f>
        <v>7.3212280711598048</v>
      </c>
      <c r="C38">
        <f>'Plumbing - Quarterly u'!G37</f>
        <v>2.5518300058251842</v>
      </c>
      <c r="D38" t="str">
        <f t="shared" si="4"/>
        <v/>
      </c>
      <c r="E38">
        <f t="shared" si="5"/>
        <v>2.5518300058251842</v>
      </c>
      <c r="F38" t="e">
        <f t="shared" si="5"/>
        <v>#N/A</v>
      </c>
      <c r="G38" t="e">
        <f t="shared" si="5"/>
        <v>#N/A</v>
      </c>
      <c r="H38" t="e">
        <f t="shared" si="5"/>
        <v>#N/A</v>
      </c>
      <c r="I38" t="e">
        <f t="shared" si="5"/>
        <v>#N/A</v>
      </c>
      <c r="J38" t="e">
        <f t="shared" si="5"/>
        <v>#N/A</v>
      </c>
      <c r="K38">
        <f t="shared" si="6"/>
        <v>1958</v>
      </c>
      <c r="L38" s="5">
        <f>3+5*IF(ISNA('DLX - CBO'!D45),0,'DLX - CBO'!D45)</f>
        <v>3</v>
      </c>
      <c r="M38" s="7">
        <f t="shared" si="12"/>
        <v>30742</v>
      </c>
      <c r="N38">
        <f t="shared" si="7"/>
        <v>7.5139207094058209</v>
      </c>
      <c r="O38">
        <f t="shared" si="8"/>
        <v>4.4183074496323442</v>
      </c>
      <c r="P38" t="str">
        <f t="shared" si="9"/>
        <v/>
      </c>
      <c r="Q38">
        <f t="shared" si="3"/>
        <v>60</v>
      </c>
      <c r="R38">
        <f t="shared" si="10"/>
        <v>6710886</v>
      </c>
      <c r="S38" t="b">
        <v>0</v>
      </c>
    </row>
    <row r="39" spans="1:19" x14ac:dyDescent="0.25">
      <c r="A39" s="7">
        <f t="shared" si="11"/>
        <v>21520</v>
      </c>
      <c r="B39">
        <f>'Plumbing - Quarterly u'!F38</f>
        <v>6.3643300487287675</v>
      </c>
      <c r="C39">
        <f>'Plumbing - Quarterly u'!G38</f>
        <v>2.7978587541741278</v>
      </c>
      <c r="D39" t="str">
        <f t="shared" si="4"/>
        <v/>
      </c>
      <c r="E39">
        <f t="shared" si="5"/>
        <v>2.7978587541741278</v>
      </c>
      <c r="F39" t="e">
        <f t="shared" si="5"/>
        <v>#N/A</v>
      </c>
      <c r="G39" t="e">
        <f t="shared" si="5"/>
        <v>#N/A</v>
      </c>
      <c r="H39" t="e">
        <f t="shared" si="5"/>
        <v>#N/A</v>
      </c>
      <c r="I39" t="e">
        <f t="shared" si="5"/>
        <v>#N/A</v>
      </c>
      <c r="J39" t="e">
        <f t="shared" si="5"/>
        <v>#N/A</v>
      </c>
      <c r="K39">
        <f t="shared" si="6"/>
        <v>1958</v>
      </c>
      <c r="L39" s="5">
        <f>3+5*IF(ISNA('DLX - CBO'!D46),0,'DLX - CBO'!D46)</f>
        <v>3</v>
      </c>
      <c r="M39" s="7">
        <f t="shared" si="12"/>
        <v>31107</v>
      </c>
      <c r="N39">
        <f t="shared" si="7"/>
        <v>7.2002482765819247</v>
      </c>
      <c r="O39">
        <f t="shared" si="8"/>
        <v>4.5601599974414304</v>
      </c>
      <c r="P39" t="str">
        <f t="shared" si="9"/>
        <v/>
      </c>
      <c r="Q39">
        <f t="shared" si="3"/>
        <v>60</v>
      </c>
      <c r="R39">
        <f t="shared" si="10"/>
        <v>6710886</v>
      </c>
      <c r="S39" t="b">
        <v>0</v>
      </c>
    </row>
    <row r="40" spans="1:19" x14ac:dyDescent="0.25">
      <c r="A40" s="7">
        <f t="shared" si="11"/>
        <v>21610</v>
      </c>
      <c r="B40">
        <f>'Plumbing - Quarterly u'!F39</f>
        <v>5.811082204845488</v>
      </c>
      <c r="C40">
        <f>'Plumbing - Quarterly u'!G39</f>
        <v>3.0779494175502546</v>
      </c>
      <c r="D40" t="str">
        <f t="shared" si="4"/>
        <v>59</v>
      </c>
      <c r="E40">
        <f t="shared" si="5"/>
        <v>3.0779494175502546</v>
      </c>
      <c r="F40" t="e">
        <f t="shared" si="5"/>
        <v>#N/A</v>
      </c>
      <c r="G40" t="e">
        <f t="shared" si="5"/>
        <v>#N/A</v>
      </c>
      <c r="H40" t="e">
        <f t="shared" si="5"/>
        <v>#N/A</v>
      </c>
      <c r="I40" t="e">
        <f t="shared" si="5"/>
        <v>#N/A</v>
      </c>
      <c r="J40" t="e">
        <f t="shared" si="5"/>
        <v>#N/A</v>
      </c>
      <c r="K40">
        <f t="shared" si="6"/>
        <v>1959</v>
      </c>
      <c r="L40" s="5">
        <f>3+5*IF(ISNA('DLX - CBO'!D47),0,'DLX - CBO'!D47)</f>
        <v>3</v>
      </c>
      <c r="M40" s="7">
        <f t="shared" si="12"/>
        <v>31472</v>
      </c>
      <c r="N40">
        <f t="shared" si="7"/>
        <v>6.9967208038148598</v>
      </c>
      <c r="O40">
        <f t="shared" si="8"/>
        <v>4.4969182953312101</v>
      </c>
      <c r="P40" t="str">
        <f t="shared" si="9"/>
        <v/>
      </c>
      <c r="Q40">
        <f t="shared" si="3"/>
        <v>60</v>
      </c>
      <c r="R40">
        <f t="shared" si="10"/>
        <v>6710886</v>
      </c>
      <c r="S40" t="b">
        <v>0</v>
      </c>
    </row>
    <row r="41" spans="1:19" x14ac:dyDescent="0.25">
      <c r="A41" s="7">
        <f t="shared" si="11"/>
        <v>21702</v>
      </c>
      <c r="B41">
        <f>'Plumbing - Quarterly u'!F40</f>
        <v>5.1167849637703187</v>
      </c>
      <c r="C41">
        <f>'Plumbing - Quarterly u'!G40</f>
        <v>3.4423404670034397</v>
      </c>
      <c r="D41" t="str">
        <f t="shared" si="4"/>
        <v/>
      </c>
      <c r="E41">
        <f t="shared" si="5"/>
        <v>3.4423404670034397</v>
      </c>
      <c r="F41" t="e">
        <f t="shared" si="5"/>
        <v>#N/A</v>
      </c>
      <c r="G41" t="e">
        <f t="shared" si="5"/>
        <v>#N/A</v>
      </c>
      <c r="H41" t="e">
        <f t="shared" si="5"/>
        <v>#N/A</v>
      </c>
      <c r="I41" t="e">
        <f t="shared" si="5"/>
        <v>#N/A</v>
      </c>
      <c r="J41" t="e">
        <f t="shared" si="5"/>
        <v>#N/A</v>
      </c>
      <c r="K41">
        <f t="shared" si="6"/>
        <v>1959</v>
      </c>
      <c r="L41" s="5">
        <f>3+5*IF(ISNA('DLX - CBO'!D48),0,'DLX - CBO'!D48)</f>
        <v>3</v>
      </c>
      <c r="M41" s="7">
        <f t="shared" si="12"/>
        <v>31837</v>
      </c>
      <c r="N41">
        <f t="shared" si="7"/>
        <v>6.1868358955721474</v>
      </c>
      <c r="O41">
        <f t="shared" si="8"/>
        <v>4.7509084774017758</v>
      </c>
      <c r="P41" t="str">
        <f t="shared" si="9"/>
        <v/>
      </c>
      <c r="Q41">
        <f t="shared" si="3"/>
        <v>60</v>
      </c>
      <c r="R41">
        <f t="shared" si="10"/>
        <v>6710886</v>
      </c>
      <c r="S41" t="b">
        <v>0</v>
      </c>
    </row>
    <row r="42" spans="1:19" x14ac:dyDescent="0.25">
      <c r="A42" s="7">
        <f t="shared" si="11"/>
        <v>21794</v>
      </c>
      <c r="B42">
        <f>'Plumbing - Quarterly u'!F41</f>
        <v>5.2993087840566639</v>
      </c>
      <c r="C42">
        <f>'Plumbing - Quarterly u'!G41</f>
        <v>3.6536290434907954</v>
      </c>
      <c r="D42" t="str">
        <f t="shared" si="4"/>
        <v/>
      </c>
      <c r="E42">
        <f t="shared" si="5"/>
        <v>3.6536290434907954</v>
      </c>
      <c r="F42" t="e">
        <f t="shared" si="5"/>
        <v>#N/A</v>
      </c>
      <c r="G42" t="e">
        <f t="shared" si="5"/>
        <v>#N/A</v>
      </c>
      <c r="H42" t="e">
        <f t="shared" si="5"/>
        <v>#N/A</v>
      </c>
      <c r="I42" t="e">
        <f t="shared" si="5"/>
        <v>#N/A</v>
      </c>
      <c r="J42" t="e">
        <f t="shared" si="5"/>
        <v>#N/A</v>
      </c>
      <c r="K42">
        <f t="shared" si="6"/>
        <v>1959</v>
      </c>
      <c r="L42" s="5">
        <f>3+5*IF(ISNA('DLX - CBO'!D49),0,'DLX - CBO'!D49)</f>
        <v>3</v>
      </c>
      <c r="M42" s="7">
        <f t="shared" si="12"/>
        <v>32203</v>
      </c>
      <c r="N42">
        <f t="shared" si="7"/>
        <v>5.5044258871004379</v>
      </c>
      <c r="O42">
        <f t="shared" si="8"/>
        <v>4.7349506526257663</v>
      </c>
      <c r="P42" t="str">
        <f t="shared" si="9"/>
        <v/>
      </c>
      <c r="Q42">
        <f t="shared" si="3"/>
        <v>60</v>
      </c>
      <c r="R42">
        <f t="shared" si="10"/>
        <v>6710886</v>
      </c>
      <c r="S42" t="b">
        <v>0</v>
      </c>
    </row>
    <row r="43" spans="1:19" x14ac:dyDescent="0.25">
      <c r="A43" s="7">
        <f t="shared" si="11"/>
        <v>21885</v>
      </c>
      <c r="B43">
        <f>'Plumbing - Quarterly u'!F42</f>
        <v>5.6056834686256023</v>
      </c>
      <c r="C43">
        <f>'Plumbing - Quarterly u'!G42</f>
        <v>3.5576400760471576</v>
      </c>
      <c r="D43" t="str">
        <f t="shared" si="4"/>
        <v/>
      </c>
      <c r="E43">
        <f t="shared" si="5"/>
        <v>3.5576400760471576</v>
      </c>
      <c r="F43" t="e">
        <f t="shared" si="5"/>
        <v>#N/A</v>
      </c>
      <c r="G43" t="e">
        <f t="shared" si="5"/>
        <v>#N/A</v>
      </c>
      <c r="H43" t="e">
        <f t="shared" si="5"/>
        <v>#N/A</v>
      </c>
      <c r="I43" t="e">
        <f t="shared" si="5"/>
        <v>#N/A</v>
      </c>
      <c r="J43" t="e">
        <f t="shared" si="5"/>
        <v>#N/A</v>
      </c>
      <c r="K43">
        <f t="shared" si="6"/>
        <v>1959</v>
      </c>
      <c r="L43" s="5">
        <f>3+5*IF(ISNA('DLX - CBO'!D50),0,'DLX - CBO'!D50)</f>
        <v>3</v>
      </c>
      <c r="M43" s="7">
        <f t="shared" si="12"/>
        <v>32568</v>
      </c>
      <c r="N43">
        <f t="shared" si="7"/>
        <v>5.2671085169622218</v>
      </c>
      <c r="O43">
        <f t="shared" si="8"/>
        <v>4.3948860502789708</v>
      </c>
      <c r="P43" t="str">
        <f t="shared" si="9"/>
        <v/>
      </c>
      <c r="Q43">
        <f t="shared" si="3"/>
        <v>60</v>
      </c>
      <c r="R43">
        <f t="shared" si="10"/>
        <v>6710886</v>
      </c>
      <c r="S43" t="b">
        <v>0</v>
      </c>
    </row>
    <row r="44" spans="1:19" x14ac:dyDescent="0.25">
      <c r="A44" s="7">
        <f t="shared" si="11"/>
        <v>21976</v>
      </c>
      <c r="B44">
        <f>'Plumbing - Quarterly u'!F43</f>
        <v>5.1725572534709272</v>
      </c>
      <c r="C44">
        <f>'Plumbing - Quarterly u'!G43</f>
        <v>3.5393669722420085</v>
      </c>
      <c r="D44" t="str">
        <f t="shared" si="4"/>
        <v>60</v>
      </c>
      <c r="E44">
        <f t="shared" si="5"/>
        <v>3.5393669722420085</v>
      </c>
      <c r="F44">
        <f t="shared" si="5"/>
        <v>3.5393669722420085</v>
      </c>
      <c r="G44" t="e">
        <f t="shared" si="5"/>
        <v>#N/A</v>
      </c>
      <c r="H44" t="e">
        <f t="shared" si="5"/>
        <v>#N/A</v>
      </c>
      <c r="I44" t="e">
        <f t="shared" si="5"/>
        <v>#N/A</v>
      </c>
      <c r="J44" t="e">
        <f t="shared" si="5"/>
        <v>#N/A</v>
      </c>
      <c r="K44">
        <f t="shared" si="6"/>
        <v>1960</v>
      </c>
      <c r="L44" s="5">
        <f>3+5*IF(ISNA('DLX - CBO'!D51),0,'DLX - CBO'!D51)</f>
        <v>3</v>
      </c>
      <c r="M44" s="7">
        <f t="shared" si="12"/>
        <v>32933</v>
      </c>
      <c r="N44">
        <f t="shared" si="7"/>
        <v>5.6099605893486801</v>
      </c>
      <c r="O44">
        <f t="shared" si="8"/>
        <v>3.717485223553294</v>
      </c>
      <c r="P44" t="str">
        <f t="shared" si="9"/>
        <v>90</v>
      </c>
      <c r="Q44">
        <f t="shared" si="3"/>
        <v>80</v>
      </c>
      <c r="R44">
        <f t="shared" si="10"/>
        <v>3355443</v>
      </c>
      <c r="S44" t="b">
        <v>1</v>
      </c>
    </row>
    <row r="45" spans="1:19" x14ac:dyDescent="0.25">
      <c r="A45" s="7">
        <f t="shared" si="11"/>
        <v>22068</v>
      </c>
      <c r="B45">
        <f>'Plumbing - Quarterly u'!F44</f>
        <v>5.2379184211667296</v>
      </c>
      <c r="C45">
        <f>'Plumbing - Quarterly u'!G44</f>
        <v>3.3018941843363421</v>
      </c>
      <c r="D45" t="str">
        <f t="shared" si="4"/>
        <v/>
      </c>
      <c r="E45" t="e">
        <f t="shared" si="5"/>
        <v>#N/A</v>
      </c>
      <c r="F45">
        <f t="shared" si="5"/>
        <v>3.3018941843363421</v>
      </c>
      <c r="G45" t="e">
        <f t="shared" si="5"/>
        <v>#N/A</v>
      </c>
      <c r="H45" t="e">
        <f t="shared" si="5"/>
        <v>#N/A</v>
      </c>
      <c r="I45" t="e">
        <f t="shared" si="5"/>
        <v>#N/A</v>
      </c>
      <c r="J45" t="e">
        <f t="shared" si="5"/>
        <v>#N/A</v>
      </c>
      <c r="K45">
        <f t="shared" si="6"/>
        <v>1960</v>
      </c>
      <c r="L45" s="5">
        <f>3+5*IF(ISNA('DLX - CBO'!D52),0,'DLX - CBO'!D52)</f>
        <v>3</v>
      </c>
      <c r="M45" s="7">
        <f t="shared" si="12"/>
        <v>33298</v>
      </c>
      <c r="N45">
        <f t="shared" si="7"/>
        <v>6.8375567105900013</v>
      </c>
      <c r="O45">
        <f t="shared" si="8"/>
        <v>2.7874267375640254</v>
      </c>
      <c r="P45" t="str">
        <f t="shared" si="9"/>
        <v>91</v>
      </c>
      <c r="Q45">
        <f t="shared" si="3"/>
        <v>80</v>
      </c>
      <c r="R45">
        <f t="shared" si="10"/>
        <v>3355443</v>
      </c>
      <c r="S45" t="b">
        <v>1</v>
      </c>
    </row>
    <row r="46" spans="1:19" x14ac:dyDescent="0.25">
      <c r="A46" s="7">
        <f t="shared" si="11"/>
        <v>22160</v>
      </c>
      <c r="B46">
        <f>'Plumbing - Quarterly u'!F45</f>
        <v>5.5622134501728953</v>
      </c>
      <c r="C46">
        <f>'Plumbing - Quarterly u'!G45</f>
        <v>3.0868309193809957</v>
      </c>
      <c r="D46" t="str">
        <f t="shared" si="4"/>
        <v/>
      </c>
      <c r="E46" t="e">
        <f t="shared" si="5"/>
        <v>#N/A</v>
      </c>
      <c r="F46">
        <f t="shared" si="5"/>
        <v>3.0868309193809957</v>
      </c>
      <c r="G46" t="e">
        <f t="shared" si="5"/>
        <v>#N/A</v>
      </c>
      <c r="H46" t="e">
        <f t="shared" si="5"/>
        <v>#N/A</v>
      </c>
      <c r="I46" t="e">
        <f t="shared" si="5"/>
        <v>#N/A</v>
      </c>
      <c r="J46" t="e">
        <f t="shared" si="5"/>
        <v>#N/A</v>
      </c>
      <c r="K46">
        <f t="shared" si="6"/>
        <v>1960</v>
      </c>
      <c r="L46" s="5">
        <f>3+5*IF(ISNA('DLX - CBO'!D53),0,'DLX - CBO'!D53)</f>
        <v>8</v>
      </c>
      <c r="M46" s="7">
        <f t="shared" si="12"/>
        <v>33664</v>
      </c>
      <c r="N46">
        <f t="shared" si="7"/>
        <v>7.5025477053772276</v>
      </c>
      <c r="O46">
        <f t="shared" si="8"/>
        <v>2.8068979003787753</v>
      </c>
      <c r="P46" t="str">
        <f t="shared" si="9"/>
        <v/>
      </c>
      <c r="Q46">
        <f t="shared" si="3"/>
        <v>80</v>
      </c>
      <c r="R46">
        <f t="shared" si="10"/>
        <v>3355443</v>
      </c>
      <c r="S46" t="b">
        <v>0</v>
      </c>
    </row>
    <row r="47" spans="1:19" x14ac:dyDescent="0.25">
      <c r="A47" s="7">
        <f t="shared" si="11"/>
        <v>22251</v>
      </c>
      <c r="B47">
        <f>'Plumbing - Quarterly u'!F46</f>
        <v>6.2634118762234001</v>
      </c>
      <c r="C47">
        <f>'Plumbing - Quarterly u'!G46</f>
        <v>2.7867780319517119</v>
      </c>
      <c r="D47" t="str">
        <f t="shared" si="4"/>
        <v/>
      </c>
      <c r="E47" t="e">
        <f t="shared" si="5"/>
        <v>#N/A</v>
      </c>
      <c r="F47">
        <f t="shared" si="5"/>
        <v>2.7867780319517119</v>
      </c>
      <c r="G47" t="e">
        <f t="shared" si="5"/>
        <v>#N/A</v>
      </c>
      <c r="H47" t="e">
        <f t="shared" si="5"/>
        <v>#N/A</v>
      </c>
      <c r="I47" t="e">
        <f t="shared" si="5"/>
        <v>#N/A</v>
      </c>
      <c r="J47" t="e">
        <f t="shared" si="5"/>
        <v>#N/A</v>
      </c>
      <c r="K47">
        <f t="shared" si="6"/>
        <v>1960</v>
      </c>
      <c r="L47" s="5">
        <f>3+5*IF(ISNA('DLX - CBO'!D54),0,'DLX - CBO'!D54)</f>
        <v>8</v>
      </c>
      <c r="M47" s="7">
        <f t="shared" si="12"/>
        <v>34029</v>
      </c>
      <c r="N47">
        <f t="shared" si="7"/>
        <v>6.9107385569720243</v>
      </c>
      <c r="O47">
        <f t="shared" si="8"/>
        <v>3.0480344952359091</v>
      </c>
      <c r="P47" t="str">
        <f t="shared" si="9"/>
        <v/>
      </c>
      <c r="Q47">
        <f t="shared" si="3"/>
        <v>80</v>
      </c>
      <c r="R47">
        <f t="shared" si="10"/>
        <v>3355443</v>
      </c>
      <c r="S47" t="b">
        <v>0</v>
      </c>
    </row>
    <row r="48" spans="1:19" x14ac:dyDescent="0.25">
      <c r="A48" s="7">
        <f t="shared" si="11"/>
        <v>22341</v>
      </c>
      <c r="B48">
        <f>'Plumbing - Quarterly u'!F47</f>
        <v>6.7853757722013475</v>
      </c>
      <c r="C48">
        <f>'Plumbing - Quarterly u'!G47</f>
        <v>2.6900973579070708</v>
      </c>
      <c r="D48" t="str">
        <f t="shared" si="4"/>
        <v>61</v>
      </c>
      <c r="E48" t="e">
        <f t="shared" si="5"/>
        <v>#N/A</v>
      </c>
      <c r="F48">
        <f t="shared" si="5"/>
        <v>2.6900973579070708</v>
      </c>
      <c r="G48" t="e">
        <f t="shared" si="5"/>
        <v>#N/A</v>
      </c>
      <c r="H48" t="e">
        <f t="shared" si="5"/>
        <v>#N/A</v>
      </c>
      <c r="I48" t="e">
        <f t="shared" si="5"/>
        <v>#N/A</v>
      </c>
      <c r="J48" t="e">
        <f t="shared" si="5"/>
        <v>#N/A</v>
      </c>
      <c r="K48">
        <f t="shared" si="6"/>
        <v>1961</v>
      </c>
      <c r="L48" s="5">
        <f>3+5*IF(ISNA('DLX - CBO'!D55),0,'DLX - CBO'!D55)</f>
        <v>8</v>
      </c>
      <c r="M48" s="7">
        <f t="shared" si="12"/>
        <v>34394</v>
      </c>
      <c r="N48">
        <f t="shared" si="7"/>
        <v>6.0872998023895155</v>
      </c>
      <c r="O48">
        <f t="shared" si="8"/>
        <v>3.5204354414649428</v>
      </c>
      <c r="P48" t="str">
        <f t="shared" si="9"/>
        <v/>
      </c>
      <c r="Q48">
        <f t="shared" si="3"/>
        <v>80</v>
      </c>
      <c r="R48">
        <f t="shared" si="10"/>
        <v>3355443</v>
      </c>
      <c r="S48" t="b">
        <v>0</v>
      </c>
    </row>
    <row r="49" spans="1:19" x14ac:dyDescent="0.25">
      <c r="A49" s="7">
        <f t="shared" si="11"/>
        <v>22433</v>
      </c>
      <c r="B49">
        <f>'Plumbing - Quarterly u'!F48</f>
        <v>6.9856175895813628</v>
      </c>
      <c r="C49">
        <f>'Plumbing - Quarterly u'!G48</f>
        <v>2.8039697052459887</v>
      </c>
      <c r="D49" t="str">
        <f t="shared" si="4"/>
        <v/>
      </c>
      <c r="E49" t="e">
        <f t="shared" si="5"/>
        <v>#N/A</v>
      </c>
      <c r="F49">
        <f t="shared" si="5"/>
        <v>2.8039697052459887</v>
      </c>
      <c r="G49" t="e">
        <f t="shared" si="5"/>
        <v>#N/A</v>
      </c>
      <c r="H49" t="e">
        <f t="shared" si="5"/>
        <v>#N/A</v>
      </c>
      <c r="I49" t="e">
        <f t="shared" si="5"/>
        <v>#N/A</v>
      </c>
      <c r="J49" t="e">
        <f t="shared" si="5"/>
        <v>#N/A</v>
      </c>
      <c r="K49">
        <f t="shared" si="6"/>
        <v>1961</v>
      </c>
      <c r="L49" s="5">
        <f>3+5*IF(ISNA('DLX - CBO'!D56),0,'DLX - CBO'!D56)</f>
        <v>3</v>
      </c>
      <c r="M49" s="7">
        <f t="shared" si="12"/>
        <v>34759</v>
      </c>
      <c r="N49">
        <f t="shared" si="7"/>
        <v>5.5978860970577147</v>
      </c>
      <c r="O49">
        <f t="shared" si="8"/>
        <v>3.5334524877693396</v>
      </c>
      <c r="P49" t="str">
        <f t="shared" si="9"/>
        <v/>
      </c>
      <c r="Q49">
        <f t="shared" si="3"/>
        <v>80</v>
      </c>
      <c r="R49">
        <f t="shared" si="10"/>
        <v>3355443</v>
      </c>
      <c r="S49" t="b">
        <v>0</v>
      </c>
    </row>
    <row r="50" spans="1:19" x14ac:dyDescent="0.25">
      <c r="A50" s="7">
        <f t="shared" si="11"/>
        <v>22525</v>
      </c>
      <c r="B50">
        <f>'Plumbing - Quarterly u'!F49</f>
        <v>6.7612642737033246</v>
      </c>
      <c r="C50">
        <f>'Plumbing - Quarterly u'!G49</f>
        <v>3.0176832896067025</v>
      </c>
      <c r="D50" t="str">
        <f t="shared" si="4"/>
        <v/>
      </c>
      <c r="E50" t="e">
        <f t="shared" si="5"/>
        <v>#N/A</v>
      </c>
      <c r="F50">
        <f t="shared" si="5"/>
        <v>3.0176832896067025</v>
      </c>
      <c r="G50" t="e">
        <f t="shared" si="5"/>
        <v>#N/A</v>
      </c>
      <c r="H50" t="e">
        <f t="shared" si="5"/>
        <v>#N/A</v>
      </c>
      <c r="I50" t="e">
        <f t="shared" si="5"/>
        <v>#N/A</v>
      </c>
      <c r="J50" t="e">
        <f t="shared" si="5"/>
        <v>#N/A</v>
      </c>
      <c r="K50">
        <f t="shared" si="6"/>
        <v>1961</v>
      </c>
      <c r="L50" s="5">
        <f>3+5*IF(ISNA('DLX - CBO'!D57),0,'DLX - CBO'!D57)</f>
        <v>3</v>
      </c>
      <c r="M50" s="7">
        <f t="shared" si="12"/>
        <v>35125</v>
      </c>
      <c r="N50">
        <f t="shared" si="7"/>
        <v>5.3989164685631863</v>
      </c>
      <c r="O50">
        <f t="shared" si="8"/>
        <v>3.497517811594494</v>
      </c>
      <c r="P50" t="str">
        <f t="shared" si="9"/>
        <v/>
      </c>
      <c r="Q50">
        <f t="shared" si="3"/>
        <v>80</v>
      </c>
      <c r="R50">
        <f t="shared" si="10"/>
        <v>3355443</v>
      </c>
      <c r="S50" t="b">
        <v>0</v>
      </c>
    </row>
    <row r="51" spans="1:19" x14ac:dyDescent="0.25">
      <c r="A51" s="7">
        <f t="shared" si="11"/>
        <v>22616</v>
      </c>
      <c r="B51">
        <f>'Plumbing - Quarterly u'!F50</f>
        <v>6.1835933320329346</v>
      </c>
      <c r="C51">
        <f>'Plumbing - Quarterly u'!G50</f>
        <v>3.3150903709021655</v>
      </c>
      <c r="D51" t="str">
        <f t="shared" si="4"/>
        <v/>
      </c>
      <c r="E51" t="e">
        <f t="shared" si="5"/>
        <v>#N/A</v>
      </c>
      <c r="F51">
        <f t="shared" si="5"/>
        <v>3.3150903709021655</v>
      </c>
      <c r="G51" t="e">
        <f t="shared" si="5"/>
        <v>#N/A</v>
      </c>
      <c r="H51" t="e">
        <f t="shared" si="5"/>
        <v>#N/A</v>
      </c>
      <c r="I51" t="e">
        <f t="shared" si="5"/>
        <v>#N/A</v>
      </c>
      <c r="J51" t="e">
        <f t="shared" si="5"/>
        <v>#N/A</v>
      </c>
      <c r="K51">
        <f t="shared" si="6"/>
        <v>1961</v>
      </c>
      <c r="L51" s="5">
        <f>3+5*IF(ISNA('DLX - CBO'!D58),0,'DLX - CBO'!D58)</f>
        <v>3</v>
      </c>
      <c r="M51" s="7">
        <f t="shared" si="12"/>
        <v>35490</v>
      </c>
      <c r="N51">
        <f t="shared" si="7"/>
        <v>4.9373746521931583</v>
      </c>
      <c r="O51">
        <f t="shared" si="8"/>
        <v>3.6835236314063464</v>
      </c>
      <c r="P51" t="str">
        <f t="shared" si="9"/>
        <v/>
      </c>
      <c r="Q51">
        <f t="shared" si="3"/>
        <v>80</v>
      </c>
      <c r="R51">
        <f t="shared" si="10"/>
        <v>3355443</v>
      </c>
      <c r="S51" t="b">
        <v>0</v>
      </c>
    </row>
    <row r="52" spans="1:19" x14ac:dyDescent="0.25">
      <c r="A52" s="7">
        <f t="shared" si="11"/>
        <v>22706</v>
      </c>
      <c r="B52">
        <f>'Plumbing - Quarterly u'!F51</f>
        <v>5.6268909932464544</v>
      </c>
      <c r="C52">
        <f>'Plumbing - Quarterly u'!G51</f>
        <v>3.4360234474812343</v>
      </c>
      <c r="D52" t="str">
        <f t="shared" si="4"/>
        <v>62</v>
      </c>
      <c r="E52" t="e">
        <f t="shared" si="5"/>
        <v>#N/A</v>
      </c>
      <c r="F52">
        <f t="shared" si="5"/>
        <v>3.4360234474812343</v>
      </c>
      <c r="G52" t="e">
        <f t="shared" si="5"/>
        <v>#N/A</v>
      </c>
      <c r="H52" t="e">
        <f t="shared" si="5"/>
        <v>#N/A</v>
      </c>
      <c r="I52" t="e">
        <f t="shared" si="5"/>
        <v>#N/A</v>
      </c>
      <c r="J52" t="e">
        <f t="shared" si="5"/>
        <v>#N/A</v>
      </c>
      <c r="K52">
        <f t="shared" si="6"/>
        <v>1962</v>
      </c>
      <c r="L52" s="5">
        <f>3+5*IF(ISNA('DLX - CBO'!D59),0,'DLX - CBO'!D59)</f>
        <v>3</v>
      </c>
      <c r="M52" s="7">
        <f t="shared" si="12"/>
        <v>35855</v>
      </c>
      <c r="N52">
        <f t="shared" si="7"/>
        <v>4.5061411875690247</v>
      </c>
      <c r="O52">
        <f t="shared" si="8"/>
        <v>3.8296766460095193</v>
      </c>
      <c r="P52" t="str">
        <f t="shared" si="9"/>
        <v/>
      </c>
      <c r="Q52">
        <f t="shared" si="3"/>
        <v>80</v>
      </c>
      <c r="R52">
        <f t="shared" si="10"/>
        <v>3355443</v>
      </c>
      <c r="S52" t="b">
        <v>0</v>
      </c>
    </row>
    <row r="53" spans="1:19" x14ac:dyDescent="0.25">
      <c r="A53" s="7">
        <f t="shared" si="11"/>
        <v>22798</v>
      </c>
      <c r="B53">
        <f>'Plumbing - Quarterly u'!F52</f>
        <v>5.4949328187418329</v>
      </c>
      <c r="C53">
        <f>'Plumbing - Quarterly u'!G52</f>
        <v>3.4047637019134935</v>
      </c>
      <c r="D53" t="str">
        <f t="shared" si="4"/>
        <v/>
      </c>
      <c r="E53" t="e">
        <f t="shared" si="5"/>
        <v>#N/A</v>
      </c>
      <c r="F53">
        <f t="shared" si="5"/>
        <v>3.4047637019134935</v>
      </c>
      <c r="G53" t="e">
        <f t="shared" si="5"/>
        <v>#N/A</v>
      </c>
      <c r="H53" t="e">
        <f t="shared" si="5"/>
        <v>#N/A</v>
      </c>
      <c r="I53" t="e">
        <f t="shared" si="5"/>
        <v>#N/A</v>
      </c>
      <c r="J53" t="e">
        <f t="shared" si="5"/>
        <v>#N/A</v>
      </c>
      <c r="K53">
        <f t="shared" si="6"/>
        <v>1962</v>
      </c>
      <c r="L53" s="5">
        <f>3+5*IF(ISNA('DLX - CBO'!D60),0,'DLX - CBO'!D60)</f>
        <v>3</v>
      </c>
      <c r="M53" s="7">
        <f t="shared" si="12"/>
        <v>36220</v>
      </c>
      <c r="N53">
        <f t="shared" si="7"/>
        <v>4.2180656374040488</v>
      </c>
      <c r="O53">
        <f t="shared" si="8"/>
        <v>3.8456369990247521</v>
      </c>
      <c r="P53" t="str">
        <f t="shared" si="9"/>
        <v/>
      </c>
      <c r="Q53">
        <f>Q63-20</f>
        <v>80</v>
      </c>
      <c r="R53">
        <f t="shared" si="10"/>
        <v>3355443</v>
      </c>
      <c r="S53" t="b">
        <v>0</v>
      </c>
    </row>
    <row r="54" spans="1:19" x14ac:dyDescent="0.25">
      <c r="A54" s="7">
        <f t="shared" si="11"/>
        <v>22890</v>
      </c>
      <c r="B54">
        <f>'Plumbing - Quarterly u'!F53</f>
        <v>5.5509268388215558</v>
      </c>
      <c r="C54">
        <f>'Plumbing - Quarterly u'!G53</f>
        <v>3.3089916793921041</v>
      </c>
      <c r="D54" t="str">
        <f t="shared" si="4"/>
        <v/>
      </c>
      <c r="E54" t="e">
        <f t="shared" si="5"/>
        <v>#N/A</v>
      </c>
      <c r="F54">
        <f t="shared" si="5"/>
        <v>3.3089916793921041</v>
      </c>
      <c r="G54" t="e">
        <f t="shared" si="5"/>
        <v>#N/A</v>
      </c>
      <c r="H54" t="e">
        <f t="shared" si="5"/>
        <v>#N/A</v>
      </c>
      <c r="I54" t="e">
        <f t="shared" si="5"/>
        <v>#N/A</v>
      </c>
      <c r="J54" t="e">
        <f t="shared" si="5"/>
        <v>#N/A</v>
      </c>
      <c r="K54">
        <f t="shared" si="6"/>
        <v>1962</v>
      </c>
      <c r="L54" s="5">
        <f>3+5*IF(ISNA('DLX - CBO'!D61),0,'DLX - CBO'!D61)</f>
        <v>3</v>
      </c>
      <c r="M54" s="7">
        <f t="shared" si="12"/>
        <v>36586</v>
      </c>
      <c r="N54">
        <f t="shared" si="7"/>
        <v>3.9872166874740134</v>
      </c>
      <c r="O54">
        <f t="shared" si="8"/>
        <v>3.7996483814453521</v>
      </c>
      <c r="P54" t="str">
        <f t="shared" si="9"/>
        <v/>
      </c>
      <c r="Q54">
        <f t="shared" ref="Q54:Q63" si="13">Q55</f>
        <v>100</v>
      </c>
      <c r="R54">
        <f t="shared" si="10"/>
        <v>0</v>
      </c>
      <c r="S54" t="b">
        <v>0</v>
      </c>
    </row>
    <row r="55" spans="1:19" x14ac:dyDescent="0.25">
      <c r="A55" s="7">
        <f t="shared" si="11"/>
        <v>22981</v>
      </c>
      <c r="B55">
        <f>'Plumbing - Quarterly u'!F54</f>
        <v>5.5182282397040083</v>
      </c>
      <c r="C55">
        <f>'Plumbing - Quarterly u'!G54</f>
        <v>3.1857890192790337</v>
      </c>
      <c r="D55" t="str">
        <f t="shared" si="4"/>
        <v/>
      </c>
      <c r="E55" t="e">
        <f t="shared" si="5"/>
        <v>#N/A</v>
      </c>
      <c r="F55">
        <f t="shared" si="5"/>
        <v>3.1857890192790337</v>
      </c>
      <c r="G55" t="e">
        <f t="shared" si="5"/>
        <v>#N/A</v>
      </c>
      <c r="H55" t="e">
        <f t="shared" si="5"/>
        <v>#N/A</v>
      </c>
      <c r="I55" t="e">
        <f t="shared" si="5"/>
        <v>#N/A</v>
      </c>
      <c r="J55" t="e">
        <f t="shared" si="5"/>
        <v>#N/A</v>
      </c>
      <c r="K55">
        <f t="shared" si="6"/>
        <v>1962</v>
      </c>
      <c r="L55" s="5">
        <f>3+5*IF(ISNA('DLX - CBO'!D62),0,'DLX - CBO'!D62)</f>
        <v>3</v>
      </c>
      <c r="M55" s="7">
        <f t="shared" si="12"/>
        <v>36951</v>
      </c>
      <c r="N55">
        <f t="shared" si="7"/>
        <v>4.7496558568960108</v>
      </c>
      <c r="O55">
        <f t="shared" si="8"/>
        <v>3.232372813507808</v>
      </c>
      <c r="P55" t="str">
        <f t="shared" si="9"/>
        <v>01</v>
      </c>
      <c r="Q55">
        <f t="shared" si="13"/>
        <v>100</v>
      </c>
      <c r="R55">
        <f t="shared" si="10"/>
        <v>0</v>
      </c>
      <c r="S55" t="b">
        <v>1</v>
      </c>
    </row>
    <row r="56" spans="1:19" x14ac:dyDescent="0.25">
      <c r="A56" s="7">
        <f t="shared" si="11"/>
        <v>23071</v>
      </c>
      <c r="B56">
        <f>'Plumbing - Quarterly u'!F55</f>
        <v>5.7915221060237441</v>
      </c>
      <c r="C56">
        <f>'Plumbing - Quarterly u'!G55</f>
        <v>3.2660730880926452</v>
      </c>
      <c r="D56" t="str">
        <f t="shared" si="4"/>
        <v>63</v>
      </c>
      <c r="E56" t="e">
        <f t="shared" si="5"/>
        <v>#N/A</v>
      </c>
      <c r="F56">
        <f t="shared" si="5"/>
        <v>3.2660730880926452</v>
      </c>
      <c r="G56" t="e">
        <f t="shared" si="5"/>
        <v>#N/A</v>
      </c>
      <c r="H56" t="e">
        <f t="shared" si="5"/>
        <v>#N/A</v>
      </c>
      <c r="I56" t="e">
        <f t="shared" si="5"/>
        <v>#N/A</v>
      </c>
      <c r="J56" t="e">
        <f t="shared" si="5"/>
        <v>#N/A</v>
      </c>
      <c r="K56">
        <f t="shared" si="6"/>
        <v>1963</v>
      </c>
      <c r="L56" s="5">
        <f>3+5*IF(ISNA('DLX - CBO'!D63),0,'DLX - CBO'!D63)</f>
        <v>3</v>
      </c>
      <c r="M56" s="7">
        <f t="shared" si="12"/>
        <v>37316</v>
      </c>
      <c r="N56">
        <f t="shared" si="7"/>
        <v>5.7818065087925081</v>
      </c>
      <c r="O56">
        <f t="shared" si="8"/>
        <v>2.6113713677232306</v>
      </c>
      <c r="P56" t="str">
        <f t="shared" si="9"/>
        <v/>
      </c>
      <c r="Q56">
        <f t="shared" si="13"/>
        <v>100</v>
      </c>
      <c r="R56">
        <f t="shared" si="10"/>
        <v>0</v>
      </c>
      <c r="S56" t="b">
        <v>0</v>
      </c>
    </row>
    <row r="57" spans="1:19" x14ac:dyDescent="0.25">
      <c r="A57" s="7">
        <f t="shared" si="11"/>
        <v>23163</v>
      </c>
      <c r="B57">
        <f>'Plumbing - Quarterly u'!F56</f>
        <v>5.6929471126731812</v>
      </c>
      <c r="C57">
        <f>'Plumbing - Quarterly u'!G56</f>
        <v>3.1859322570251716</v>
      </c>
      <c r="D57" t="str">
        <f t="shared" si="4"/>
        <v/>
      </c>
      <c r="E57" t="e">
        <f t="shared" si="5"/>
        <v>#N/A</v>
      </c>
      <c r="F57">
        <f t="shared" si="5"/>
        <v>3.1859322570251716</v>
      </c>
      <c r="G57" t="e">
        <f t="shared" si="5"/>
        <v>#N/A</v>
      </c>
      <c r="H57" t="e">
        <f t="shared" si="5"/>
        <v>#N/A</v>
      </c>
      <c r="I57" t="e">
        <f t="shared" si="5"/>
        <v>#N/A</v>
      </c>
      <c r="J57" t="e">
        <f t="shared" si="5"/>
        <v>#N/A</v>
      </c>
      <c r="K57">
        <f t="shared" si="6"/>
        <v>1963</v>
      </c>
      <c r="L57" s="5">
        <f>3+5*IF(ISNA('DLX - CBO'!D64),0,'DLX - CBO'!D64)</f>
        <v>3</v>
      </c>
      <c r="M57" s="7">
        <f t="shared" si="12"/>
        <v>37681</v>
      </c>
      <c r="N57">
        <f t="shared" si="7"/>
        <v>5.9864928021024424</v>
      </c>
      <c r="O57">
        <f t="shared" si="8"/>
        <v>2.4668372472820774</v>
      </c>
      <c r="P57" t="str">
        <f t="shared" si="9"/>
        <v/>
      </c>
      <c r="Q57">
        <f t="shared" si="13"/>
        <v>100</v>
      </c>
      <c r="R57">
        <f t="shared" si="10"/>
        <v>0</v>
      </c>
      <c r="S57" t="b">
        <v>0</v>
      </c>
    </row>
    <row r="58" spans="1:19" x14ac:dyDescent="0.25">
      <c r="A58" s="7">
        <f t="shared" si="11"/>
        <v>23255</v>
      </c>
      <c r="B58">
        <f>'Plumbing - Quarterly u'!F57</f>
        <v>5.5059496746221255</v>
      </c>
      <c r="C58">
        <f>'Plumbing - Quarterly u'!G57</f>
        <v>3.2277295208577041</v>
      </c>
      <c r="D58" t="str">
        <f t="shared" si="4"/>
        <v/>
      </c>
      <c r="E58" t="e">
        <f t="shared" si="5"/>
        <v>#N/A</v>
      </c>
      <c r="F58">
        <f t="shared" si="5"/>
        <v>3.2277295208577041</v>
      </c>
      <c r="G58" t="e">
        <f t="shared" si="5"/>
        <v>#N/A</v>
      </c>
      <c r="H58" t="e">
        <f t="shared" si="5"/>
        <v>#N/A</v>
      </c>
      <c r="I58" t="e">
        <f t="shared" si="5"/>
        <v>#N/A</v>
      </c>
      <c r="J58" t="e">
        <f t="shared" si="5"/>
        <v>#N/A</v>
      </c>
      <c r="K58">
        <f t="shared" si="6"/>
        <v>1963</v>
      </c>
      <c r="L58" s="5">
        <f>3+5*IF(ISNA('DLX - CBO'!D65),0,'DLX - CBO'!D65)</f>
        <v>3</v>
      </c>
      <c r="M58" s="7">
        <f t="shared" si="12"/>
        <v>38047</v>
      </c>
      <c r="N58">
        <f t="shared" si="7"/>
        <v>5.5232496935703193</v>
      </c>
      <c r="O58">
        <f t="shared" si="8"/>
        <v>2.7205189541949006</v>
      </c>
      <c r="P58" t="str">
        <f t="shared" si="9"/>
        <v/>
      </c>
      <c r="Q58">
        <f t="shared" si="13"/>
        <v>100</v>
      </c>
      <c r="R58">
        <f t="shared" si="10"/>
        <v>0</v>
      </c>
      <c r="S58" t="b">
        <v>0</v>
      </c>
    </row>
    <row r="59" spans="1:19" x14ac:dyDescent="0.25">
      <c r="A59" s="7">
        <f t="shared" si="11"/>
        <v>23346</v>
      </c>
      <c r="B59">
        <f>'Plumbing - Quarterly u'!F58</f>
        <v>5.5848093611676894</v>
      </c>
      <c r="C59">
        <f>'Plumbing - Quarterly u'!G58</f>
        <v>3.2947095145153997</v>
      </c>
      <c r="D59" t="str">
        <f t="shared" si="4"/>
        <v/>
      </c>
      <c r="E59" t="e">
        <f t="shared" si="5"/>
        <v>#N/A</v>
      </c>
      <c r="F59">
        <f t="shared" si="5"/>
        <v>3.2947095145153997</v>
      </c>
      <c r="G59" t="e">
        <f t="shared" si="5"/>
        <v>#N/A</v>
      </c>
      <c r="H59" t="e">
        <f t="shared" si="5"/>
        <v>#N/A</v>
      </c>
      <c r="I59" t="e">
        <f t="shared" si="5"/>
        <v>#N/A</v>
      </c>
      <c r="J59" t="e">
        <f t="shared" si="5"/>
        <v>#N/A</v>
      </c>
      <c r="K59">
        <f t="shared" si="6"/>
        <v>1963</v>
      </c>
      <c r="L59" s="5">
        <f>3+5*IF(ISNA('DLX - CBO'!D66),0,'DLX - CBO'!D66)</f>
        <v>3</v>
      </c>
      <c r="M59" s="7">
        <f t="shared" si="12"/>
        <v>38412</v>
      </c>
      <c r="N59">
        <f t="shared" si="7"/>
        <v>5.077426600428276</v>
      </c>
      <c r="O59">
        <f t="shared" si="8"/>
        <v>3.0395555926365105</v>
      </c>
      <c r="P59" t="str">
        <f t="shared" si="9"/>
        <v/>
      </c>
      <c r="Q59">
        <f t="shared" si="13"/>
        <v>100</v>
      </c>
      <c r="R59">
        <f t="shared" si="10"/>
        <v>0</v>
      </c>
      <c r="S59" t="b">
        <v>0</v>
      </c>
    </row>
    <row r="60" spans="1:19" x14ac:dyDescent="0.25">
      <c r="A60" s="7">
        <f t="shared" si="11"/>
        <v>23437</v>
      </c>
      <c r="B60">
        <f>'Plumbing - Quarterly u'!F59</f>
        <v>5.4701368270539428</v>
      </c>
      <c r="C60">
        <f>'Plumbing - Quarterly u'!G59</f>
        <v>3.3571816885571111</v>
      </c>
      <c r="D60" t="str">
        <f t="shared" si="4"/>
        <v>64</v>
      </c>
      <c r="E60" t="e">
        <f t="shared" ref="E60:J102" si="14">IF(AND($A60&gt;=E$1,$A60&lt;=E$2),$C60,NA())</f>
        <v>#N/A</v>
      </c>
      <c r="F60">
        <f t="shared" si="14"/>
        <v>3.3571816885571111</v>
      </c>
      <c r="G60" t="e">
        <f t="shared" si="14"/>
        <v>#N/A</v>
      </c>
      <c r="H60" t="e">
        <f t="shared" si="14"/>
        <v>#N/A</v>
      </c>
      <c r="I60" t="e">
        <f t="shared" si="14"/>
        <v>#N/A</v>
      </c>
      <c r="J60" t="e">
        <f t="shared" si="14"/>
        <v>#N/A</v>
      </c>
      <c r="K60">
        <f t="shared" si="6"/>
        <v>1964</v>
      </c>
      <c r="L60" s="5">
        <f>3+5*IF(ISNA('DLX - CBO'!D67),0,'DLX - CBO'!D67)</f>
        <v>3</v>
      </c>
      <c r="M60" s="7">
        <f t="shared" si="12"/>
        <v>38777</v>
      </c>
      <c r="N60">
        <f t="shared" si="7"/>
        <v>4.6179109702997492</v>
      </c>
      <c r="O60">
        <f t="shared" si="8"/>
        <v>3.2554006066395615</v>
      </c>
      <c r="P60" t="str">
        <f t="shared" si="9"/>
        <v/>
      </c>
      <c r="Q60">
        <f t="shared" si="13"/>
        <v>100</v>
      </c>
      <c r="R60">
        <f t="shared" si="10"/>
        <v>0</v>
      </c>
      <c r="S60" t="b">
        <v>0</v>
      </c>
    </row>
    <row r="61" spans="1:19" x14ac:dyDescent="0.25">
      <c r="A61" s="7">
        <f t="shared" si="11"/>
        <v>23529</v>
      </c>
      <c r="B61">
        <f>'Plumbing - Quarterly u'!F60</f>
        <v>5.2326121813977435</v>
      </c>
      <c r="C61">
        <f>'Plumbing - Quarterly u'!G60</f>
        <v>3.5317155387048484</v>
      </c>
      <c r="D61" t="str">
        <f t="shared" si="4"/>
        <v/>
      </c>
      <c r="E61" t="e">
        <f t="shared" si="14"/>
        <v>#N/A</v>
      </c>
      <c r="F61">
        <f t="shared" si="14"/>
        <v>3.5317155387048484</v>
      </c>
      <c r="G61" t="e">
        <f t="shared" si="14"/>
        <v>#N/A</v>
      </c>
      <c r="H61" t="e">
        <f t="shared" si="14"/>
        <v>#N/A</v>
      </c>
      <c r="I61" t="e">
        <f t="shared" si="14"/>
        <v>#N/A</v>
      </c>
      <c r="J61" t="e">
        <f t="shared" si="14"/>
        <v>#N/A</v>
      </c>
      <c r="K61">
        <f t="shared" si="6"/>
        <v>1964</v>
      </c>
      <c r="L61" s="5">
        <f>3+5*IF(ISNA('DLX - CBO'!D68),0,'DLX - CBO'!D68)</f>
        <v>3</v>
      </c>
      <c r="M61" s="7">
        <f t="shared" si="12"/>
        <v>39142</v>
      </c>
      <c r="N61">
        <f t="shared" si="7"/>
        <v>4.6189096888593877</v>
      </c>
      <c r="O61">
        <f t="shared" si="8"/>
        <v>3.2595055522280711</v>
      </c>
      <c r="P61" t="str">
        <f t="shared" si="9"/>
        <v/>
      </c>
      <c r="Q61">
        <f t="shared" si="13"/>
        <v>100</v>
      </c>
      <c r="R61">
        <f t="shared" si="10"/>
        <v>0</v>
      </c>
      <c r="S61" t="b">
        <v>0</v>
      </c>
    </row>
    <row r="62" spans="1:19" x14ac:dyDescent="0.25">
      <c r="A62" s="7">
        <f t="shared" si="11"/>
        <v>23621</v>
      </c>
      <c r="B62">
        <f>'Plumbing - Quarterly u'!F61</f>
        <v>5.0018573338103396</v>
      </c>
      <c r="C62">
        <f>'Plumbing - Quarterly u'!G61</f>
        <v>3.6886248820514491</v>
      </c>
      <c r="D62" t="str">
        <f t="shared" si="4"/>
        <v/>
      </c>
      <c r="E62" t="e">
        <f t="shared" si="14"/>
        <v>#N/A</v>
      </c>
      <c r="F62">
        <f t="shared" si="14"/>
        <v>3.6886248820514491</v>
      </c>
      <c r="G62" t="e">
        <f t="shared" si="14"/>
        <v>#N/A</v>
      </c>
      <c r="H62" t="e">
        <f t="shared" si="14"/>
        <v>#N/A</v>
      </c>
      <c r="I62" t="e">
        <f t="shared" si="14"/>
        <v>#N/A</v>
      </c>
      <c r="J62" t="e">
        <f t="shared" si="14"/>
        <v>#N/A</v>
      </c>
      <c r="K62">
        <f t="shared" si="6"/>
        <v>1964</v>
      </c>
      <c r="L62" s="5">
        <f>3+5*IF(ISNA('DLX - CBO'!D69),0,'DLX - CBO'!D69)</f>
        <v>3</v>
      </c>
      <c r="M62" s="7">
        <f t="shared" si="12"/>
        <v>39508</v>
      </c>
      <c r="N62">
        <f t="shared" si="7"/>
        <v>5.7988677481609106</v>
      </c>
      <c r="O62">
        <f t="shared" si="8"/>
        <v>2.6837332622028134</v>
      </c>
      <c r="P62" t="str">
        <f t="shared" si="9"/>
        <v>08</v>
      </c>
      <c r="Q62">
        <f t="shared" si="13"/>
        <v>100</v>
      </c>
      <c r="R62">
        <f t="shared" si="10"/>
        <v>0</v>
      </c>
      <c r="S62" t="b">
        <v>1</v>
      </c>
    </row>
    <row r="63" spans="1:19" x14ac:dyDescent="0.25">
      <c r="A63" s="7">
        <f t="shared" si="11"/>
        <v>23712</v>
      </c>
      <c r="B63">
        <f>'Plumbing - Quarterly u'!F62</f>
        <v>4.9659262008241489</v>
      </c>
      <c r="C63">
        <f>'Plumbing - Quarterly u'!G62</f>
        <v>3.7982696501436828</v>
      </c>
      <c r="D63" t="str">
        <f t="shared" si="4"/>
        <v/>
      </c>
      <c r="E63" t="e">
        <f t="shared" si="14"/>
        <v>#N/A</v>
      </c>
      <c r="F63">
        <f t="shared" si="14"/>
        <v>3.7982696501436828</v>
      </c>
      <c r="G63" t="e">
        <f t="shared" si="14"/>
        <v>#N/A</v>
      </c>
      <c r="H63" t="e">
        <f t="shared" si="14"/>
        <v>#N/A</v>
      </c>
      <c r="I63" t="e">
        <f t="shared" si="14"/>
        <v>#N/A</v>
      </c>
      <c r="J63" t="e">
        <f t="shared" si="14"/>
        <v>#N/A</v>
      </c>
      <c r="K63">
        <f t="shared" si="6"/>
        <v>1964</v>
      </c>
      <c r="L63" s="5">
        <f>3+5*IF(ISNA('DLX - CBO'!D70),0,'DLX - CBO'!D70)</f>
        <v>3</v>
      </c>
      <c r="M63" s="7">
        <f t="shared" si="12"/>
        <v>39873</v>
      </c>
      <c r="N63">
        <f t="shared" si="7"/>
        <v>9.2760553796625658</v>
      </c>
      <c r="O63">
        <f t="shared" si="8"/>
        <v>1.8790985645638403</v>
      </c>
      <c r="P63" t="str">
        <f t="shared" si="9"/>
        <v>09</v>
      </c>
      <c r="Q63">
        <f t="shared" si="13"/>
        <v>100</v>
      </c>
      <c r="R63">
        <f t="shared" si="10"/>
        <v>0</v>
      </c>
      <c r="S63" t="b">
        <v>1</v>
      </c>
    </row>
    <row r="64" spans="1:19" x14ac:dyDescent="0.25">
      <c r="A64" s="7">
        <f t="shared" si="11"/>
        <v>23802</v>
      </c>
      <c r="B64">
        <f>'Plumbing - Quarterly u'!F63</f>
        <v>4.8840400989619441</v>
      </c>
      <c r="C64">
        <f>'Plumbing - Quarterly u'!G63</f>
        <v>3.9453998619223181</v>
      </c>
      <c r="D64" t="str">
        <f t="shared" si="4"/>
        <v>65</v>
      </c>
      <c r="E64" t="e">
        <f t="shared" si="14"/>
        <v>#N/A</v>
      </c>
      <c r="F64">
        <f t="shared" si="14"/>
        <v>3.9453998619223181</v>
      </c>
      <c r="G64" t="e">
        <f t="shared" si="14"/>
        <v>#N/A</v>
      </c>
      <c r="H64" t="e">
        <f t="shared" si="14"/>
        <v>#N/A</v>
      </c>
      <c r="I64" t="e">
        <f t="shared" si="14"/>
        <v>#N/A</v>
      </c>
      <c r="J64" t="e">
        <f t="shared" si="14"/>
        <v>#N/A</v>
      </c>
      <c r="K64">
        <f t="shared" si="6"/>
        <v>1965</v>
      </c>
      <c r="L64" s="5">
        <f>3+5*IF(ISNA('DLX - CBO'!D71),0,'DLX - CBO'!D71)</f>
        <v>3</v>
      </c>
      <c r="M64" s="7">
        <f t="shared" si="12"/>
        <v>40238</v>
      </c>
      <c r="N64">
        <f t="shared" si="7"/>
        <v>9.627452386749427</v>
      </c>
      <c r="O64">
        <f t="shared" si="8"/>
        <v>2.1976430714810036</v>
      </c>
      <c r="P64" t="str">
        <f t="shared" si="9"/>
        <v/>
      </c>
      <c r="Q64">
        <f>Q65</f>
        <v>100</v>
      </c>
      <c r="R64">
        <f t="shared" si="10"/>
        <v>0</v>
      </c>
      <c r="S64" t="b">
        <v>0</v>
      </c>
    </row>
    <row r="65" spans="1:19" x14ac:dyDescent="0.25">
      <c r="A65" s="7">
        <f t="shared" si="11"/>
        <v>23894</v>
      </c>
      <c r="B65">
        <f>'Plumbing - Quarterly u'!F64</f>
        <v>4.6678952776483218</v>
      </c>
      <c r="C65">
        <f>'Plumbing - Quarterly u'!G64</f>
        <v>4.1949967977952989</v>
      </c>
      <c r="D65" t="str">
        <f t="shared" si="4"/>
        <v/>
      </c>
      <c r="E65" t="e">
        <f t="shared" si="14"/>
        <v>#N/A</v>
      </c>
      <c r="F65">
        <f t="shared" si="14"/>
        <v>4.1949967977952989</v>
      </c>
      <c r="G65" t="e">
        <f t="shared" si="14"/>
        <v>#N/A</v>
      </c>
      <c r="H65" t="e">
        <f t="shared" si="14"/>
        <v>#N/A</v>
      </c>
      <c r="I65" t="e">
        <f t="shared" si="14"/>
        <v>#N/A</v>
      </c>
      <c r="J65" t="e">
        <f t="shared" si="14"/>
        <v>#N/A</v>
      </c>
      <c r="K65">
        <f t="shared" si="6"/>
        <v>1965</v>
      </c>
      <c r="L65" s="5">
        <f>3+5*IF(ISNA('DLX - CBO'!D72),0,'DLX - CBO'!D72)</f>
        <v>3</v>
      </c>
      <c r="M65" s="7">
        <f t="shared" si="12"/>
        <v>40603</v>
      </c>
      <c r="N65">
        <f t="shared" si="7"/>
        <v>8.9461795825875345</v>
      </c>
      <c r="O65">
        <f>IFERROR(AVERAGEIF($K$4:$K$267,"="&amp;TEXT(YEAR($M65),"0"),C$4:C$267),2.54)</f>
        <v>2.4504553400415308</v>
      </c>
      <c r="P65" t="str">
        <f t="shared" si="9"/>
        <v/>
      </c>
      <c r="Q65">
        <v>100</v>
      </c>
      <c r="R65">
        <f t="shared" si="10"/>
        <v>0</v>
      </c>
      <c r="S65" t="b">
        <v>0</v>
      </c>
    </row>
    <row r="66" spans="1:19" x14ac:dyDescent="0.25">
      <c r="A66" s="7">
        <f t="shared" si="11"/>
        <v>23986</v>
      </c>
      <c r="B66">
        <f>'Plumbing - Quarterly u'!F65</f>
        <v>4.3643537846964202</v>
      </c>
      <c r="C66">
        <f>'Plumbing - Quarterly u'!G65</f>
        <v>4.3594145613730007</v>
      </c>
      <c r="D66" t="str">
        <f t="shared" si="4"/>
        <v/>
      </c>
      <c r="E66" t="e">
        <f t="shared" si="14"/>
        <v>#N/A</v>
      </c>
      <c r="F66">
        <f t="shared" si="14"/>
        <v>4.3594145613730007</v>
      </c>
      <c r="G66" t="e">
        <f t="shared" si="14"/>
        <v>#N/A</v>
      </c>
      <c r="H66" t="e">
        <f t="shared" si="14"/>
        <v>#N/A</v>
      </c>
      <c r="I66" t="e">
        <f t="shared" si="14"/>
        <v>#N/A</v>
      </c>
      <c r="J66" t="e">
        <f t="shared" si="14"/>
        <v>#N/A</v>
      </c>
      <c r="K66">
        <f t="shared" si="6"/>
        <v>1965</v>
      </c>
      <c r="L66" s="5">
        <f>3+5*IF(ISNA('DLX - CBO'!D73),0,'DLX - CBO'!D73)</f>
        <v>3</v>
      </c>
      <c r="M66" s="7"/>
    </row>
    <row r="67" spans="1:19" x14ac:dyDescent="0.25">
      <c r="A67" s="7">
        <f t="shared" si="11"/>
        <v>24077</v>
      </c>
      <c r="B67">
        <f>'Plumbing - Quarterly u'!F66</f>
        <v>4.1148399782751</v>
      </c>
      <c r="C67">
        <f>'Plumbing - Quarterly u'!G66</f>
        <v>4.8553003032476321</v>
      </c>
      <c r="D67" t="str">
        <f t="shared" si="4"/>
        <v/>
      </c>
      <c r="E67" t="e">
        <f t="shared" si="14"/>
        <v>#N/A</v>
      </c>
      <c r="F67">
        <f t="shared" si="14"/>
        <v>4.8553003032476321</v>
      </c>
      <c r="G67" t="e">
        <f t="shared" si="14"/>
        <v>#N/A</v>
      </c>
      <c r="H67" t="e">
        <f t="shared" si="14"/>
        <v>#N/A</v>
      </c>
      <c r="I67" t="e">
        <f t="shared" si="14"/>
        <v>#N/A</v>
      </c>
      <c r="J67" t="e">
        <f t="shared" si="14"/>
        <v>#N/A</v>
      </c>
      <c r="K67">
        <f t="shared" si="6"/>
        <v>1965</v>
      </c>
      <c r="L67" s="5">
        <f>3+5*IF(ISNA('DLX - CBO'!D74),0,'DLX - CBO'!D74)</f>
        <v>3</v>
      </c>
      <c r="M67" s="7"/>
    </row>
    <row r="68" spans="1:19" x14ac:dyDescent="0.25">
      <c r="A68" s="7">
        <f t="shared" si="11"/>
        <v>24167</v>
      </c>
      <c r="B68">
        <f>'Plumbing - Quarterly u'!F67</f>
        <v>3.8606465055645613</v>
      </c>
      <c r="C68">
        <f>'Plumbing - Quarterly u'!G67</f>
        <v>5.1816088256571113</v>
      </c>
      <c r="D68" t="str">
        <f t="shared" si="4"/>
        <v>66</v>
      </c>
      <c r="E68" t="e">
        <f t="shared" si="14"/>
        <v>#N/A</v>
      </c>
      <c r="F68">
        <f t="shared" si="14"/>
        <v>5.1816088256571113</v>
      </c>
      <c r="G68" t="e">
        <f t="shared" si="14"/>
        <v>#N/A</v>
      </c>
      <c r="H68" t="e">
        <f t="shared" si="14"/>
        <v>#N/A</v>
      </c>
      <c r="I68" t="e">
        <f t="shared" si="14"/>
        <v>#N/A</v>
      </c>
      <c r="J68" t="e">
        <f t="shared" si="14"/>
        <v>#N/A</v>
      </c>
      <c r="K68">
        <f t="shared" si="6"/>
        <v>1966</v>
      </c>
      <c r="L68" s="5">
        <f>3+5*IF(ISNA('DLX - CBO'!D75),0,'DLX - CBO'!D75)</f>
        <v>3</v>
      </c>
      <c r="M68" s="7"/>
    </row>
    <row r="69" spans="1:19" x14ac:dyDescent="0.25">
      <c r="A69" s="7">
        <f t="shared" si="11"/>
        <v>24259</v>
      </c>
      <c r="B69">
        <f>'Plumbing - Quarterly u'!F68</f>
        <v>3.8201202717431317</v>
      </c>
      <c r="C69">
        <f>'Plumbing - Quarterly u'!G68</f>
        <v>5.1896666022904601</v>
      </c>
      <c r="D69" t="str">
        <f t="shared" ref="D69:D132" si="15">IF(MONTH(A69)=3,TEXT(A69,"yy"),"")</f>
        <v/>
      </c>
      <c r="E69" t="e">
        <f t="shared" si="14"/>
        <v>#N/A</v>
      </c>
      <c r="F69">
        <f t="shared" si="14"/>
        <v>5.1896666022904601</v>
      </c>
      <c r="G69" t="e">
        <f t="shared" si="14"/>
        <v>#N/A</v>
      </c>
      <c r="H69" t="e">
        <f t="shared" si="14"/>
        <v>#N/A</v>
      </c>
      <c r="I69" t="e">
        <f t="shared" si="14"/>
        <v>#N/A</v>
      </c>
      <c r="J69" t="e">
        <f t="shared" si="14"/>
        <v>#N/A</v>
      </c>
      <c r="K69">
        <f t="shared" ref="K69:K132" si="16">YEAR(A69)</f>
        <v>1966</v>
      </c>
      <c r="L69" s="5">
        <f>3+5*IF(ISNA('DLX - CBO'!D76),0,'DLX - CBO'!D76)</f>
        <v>3</v>
      </c>
      <c r="M69" s="7"/>
    </row>
    <row r="70" spans="1:19" x14ac:dyDescent="0.25">
      <c r="A70" s="7">
        <f t="shared" ref="A70:A133" si="17">DATE(YEAR(A69),MONTH(A69)+3,1)</f>
        <v>24351</v>
      </c>
      <c r="B70">
        <f>'Plumbing - Quarterly u'!F69</f>
        <v>3.7632503387553142</v>
      </c>
      <c r="C70">
        <f>'Plumbing - Quarterly u'!G69</f>
        <v>5.1370760148392414</v>
      </c>
      <c r="D70" t="str">
        <f t="shared" si="15"/>
        <v/>
      </c>
      <c r="E70" t="e">
        <f t="shared" si="14"/>
        <v>#N/A</v>
      </c>
      <c r="F70">
        <f t="shared" si="14"/>
        <v>5.1370760148392414</v>
      </c>
      <c r="G70" t="e">
        <f t="shared" si="14"/>
        <v>#N/A</v>
      </c>
      <c r="H70" t="e">
        <f t="shared" si="14"/>
        <v>#N/A</v>
      </c>
      <c r="I70" t="e">
        <f t="shared" si="14"/>
        <v>#N/A</v>
      </c>
      <c r="J70" t="e">
        <f t="shared" si="14"/>
        <v>#N/A</v>
      </c>
      <c r="K70">
        <f t="shared" si="16"/>
        <v>1966</v>
      </c>
      <c r="L70" s="5">
        <f>3+5*IF(ISNA('DLX - CBO'!D77),0,'DLX - CBO'!D77)</f>
        <v>3</v>
      </c>
      <c r="M70" s="7"/>
    </row>
    <row r="71" spans="1:19" x14ac:dyDescent="0.25">
      <c r="A71" s="7">
        <f t="shared" si="17"/>
        <v>24442</v>
      </c>
      <c r="B71">
        <f>'Plumbing - Quarterly u'!F70</f>
        <v>3.6957376833585314</v>
      </c>
      <c r="C71">
        <f>'Plumbing - Quarterly u'!G70</f>
        <v>5.0027210592924503</v>
      </c>
      <c r="D71" t="str">
        <f t="shared" si="15"/>
        <v/>
      </c>
      <c r="E71" t="e">
        <f t="shared" si="14"/>
        <v>#N/A</v>
      </c>
      <c r="F71">
        <f t="shared" si="14"/>
        <v>5.0027210592924503</v>
      </c>
      <c r="G71" t="e">
        <f t="shared" si="14"/>
        <v>#N/A</v>
      </c>
      <c r="H71" t="e">
        <f t="shared" si="14"/>
        <v>#N/A</v>
      </c>
      <c r="I71" t="e">
        <f t="shared" si="14"/>
        <v>#N/A</v>
      </c>
      <c r="J71" t="e">
        <f t="shared" si="14"/>
        <v>#N/A</v>
      </c>
      <c r="K71">
        <f t="shared" si="16"/>
        <v>1966</v>
      </c>
      <c r="L71" s="5">
        <f>3+5*IF(ISNA('DLX - CBO'!D78),0,'DLX - CBO'!D78)</f>
        <v>3</v>
      </c>
      <c r="M71" s="7"/>
    </row>
    <row r="72" spans="1:19" x14ac:dyDescent="0.25">
      <c r="A72" s="7">
        <f t="shared" si="17"/>
        <v>24532</v>
      </c>
      <c r="B72">
        <f>'Plumbing - Quarterly u'!F71</f>
        <v>3.8223647645088157</v>
      </c>
      <c r="C72">
        <f>'Plumbing - Quarterly u'!G71</f>
        <v>4.9029660369525159</v>
      </c>
      <c r="D72" t="str">
        <f t="shared" si="15"/>
        <v>67</v>
      </c>
      <c r="E72" t="e">
        <f t="shared" si="14"/>
        <v>#N/A</v>
      </c>
      <c r="F72">
        <f t="shared" si="14"/>
        <v>4.9029660369525159</v>
      </c>
      <c r="G72" t="e">
        <f t="shared" si="14"/>
        <v>#N/A</v>
      </c>
      <c r="H72" t="e">
        <f t="shared" si="14"/>
        <v>#N/A</v>
      </c>
      <c r="I72" t="e">
        <f t="shared" si="14"/>
        <v>#N/A</v>
      </c>
      <c r="J72" t="e">
        <f t="shared" si="14"/>
        <v>#N/A</v>
      </c>
      <c r="K72">
        <f t="shared" si="16"/>
        <v>1967</v>
      </c>
      <c r="L72" s="5">
        <f>3+5*IF(ISNA('DLX - CBO'!D79),0,'DLX - CBO'!D79)</f>
        <v>3</v>
      </c>
      <c r="M72" s="7"/>
    </row>
    <row r="73" spans="1:19" x14ac:dyDescent="0.25">
      <c r="A73" s="7">
        <f t="shared" si="17"/>
        <v>24624</v>
      </c>
      <c r="B73">
        <f>'Plumbing - Quarterly u'!F72</f>
        <v>3.8193134975240013</v>
      </c>
      <c r="C73">
        <f>'Plumbing - Quarterly u'!G72</f>
        <v>4.8006828654342639</v>
      </c>
      <c r="D73" t="str">
        <f t="shared" si="15"/>
        <v/>
      </c>
      <c r="E73" t="e">
        <f t="shared" si="14"/>
        <v>#N/A</v>
      </c>
      <c r="F73">
        <f t="shared" si="14"/>
        <v>4.8006828654342639</v>
      </c>
      <c r="G73" t="e">
        <f t="shared" si="14"/>
        <v>#N/A</v>
      </c>
      <c r="H73" t="e">
        <f t="shared" si="14"/>
        <v>#N/A</v>
      </c>
      <c r="I73" t="e">
        <f t="shared" si="14"/>
        <v>#N/A</v>
      </c>
      <c r="J73" t="e">
        <f t="shared" si="14"/>
        <v>#N/A</v>
      </c>
      <c r="K73">
        <f t="shared" si="16"/>
        <v>1967</v>
      </c>
      <c r="L73" s="5">
        <f>3+5*IF(ISNA('DLX - CBO'!D80),0,'DLX - CBO'!D80)</f>
        <v>3</v>
      </c>
      <c r="M73" s="7"/>
    </row>
    <row r="74" spans="1:19" x14ac:dyDescent="0.25">
      <c r="A74" s="7">
        <f t="shared" si="17"/>
        <v>24716</v>
      </c>
      <c r="B74">
        <f>'Plumbing - Quarterly u'!F73</f>
        <v>3.7971929294218909</v>
      </c>
      <c r="C74">
        <f>'Plumbing - Quarterly u'!G73</f>
        <v>4.74519652024716</v>
      </c>
      <c r="D74" t="str">
        <f t="shared" si="15"/>
        <v/>
      </c>
      <c r="E74" t="e">
        <f t="shared" si="14"/>
        <v>#N/A</v>
      </c>
      <c r="F74">
        <f t="shared" si="14"/>
        <v>4.74519652024716</v>
      </c>
      <c r="G74" t="e">
        <f t="shared" si="14"/>
        <v>#N/A</v>
      </c>
      <c r="H74" t="e">
        <f t="shared" si="14"/>
        <v>#N/A</v>
      </c>
      <c r="I74" t="e">
        <f t="shared" si="14"/>
        <v>#N/A</v>
      </c>
      <c r="J74" t="e">
        <f t="shared" si="14"/>
        <v>#N/A</v>
      </c>
      <c r="K74">
        <f t="shared" si="16"/>
        <v>1967</v>
      </c>
      <c r="L74" s="5">
        <f>3+5*IF(ISNA('DLX - CBO'!D81),0,'DLX - CBO'!D81)</f>
        <v>3</v>
      </c>
      <c r="M74" s="7"/>
    </row>
    <row r="75" spans="1:19" x14ac:dyDescent="0.25">
      <c r="A75" s="7">
        <f t="shared" si="17"/>
        <v>24807</v>
      </c>
      <c r="B75">
        <f>'Plumbing - Quarterly u'!F74</f>
        <v>3.9285614008625558</v>
      </c>
      <c r="C75">
        <f>'Plumbing - Quarterly u'!G74</f>
        <v>4.8299509302961141</v>
      </c>
      <c r="D75" t="str">
        <f t="shared" si="15"/>
        <v/>
      </c>
      <c r="E75" t="e">
        <f t="shared" si="14"/>
        <v>#N/A</v>
      </c>
      <c r="F75">
        <f t="shared" si="14"/>
        <v>4.8299509302961141</v>
      </c>
      <c r="G75" t="e">
        <f t="shared" si="14"/>
        <v>#N/A</v>
      </c>
      <c r="H75" t="e">
        <f t="shared" si="14"/>
        <v>#N/A</v>
      </c>
      <c r="I75" t="e">
        <f t="shared" si="14"/>
        <v>#N/A</v>
      </c>
      <c r="J75" t="e">
        <f t="shared" si="14"/>
        <v>#N/A</v>
      </c>
      <c r="K75">
        <f t="shared" si="16"/>
        <v>1967</v>
      </c>
      <c r="L75" s="5">
        <f>3+5*IF(ISNA('DLX - CBO'!D82),0,'DLX - CBO'!D82)</f>
        <v>3</v>
      </c>
      <c r="M75" s="7"/>
    </row>
    <row r="76" spans="1:19" x14ac:dyDescent="0.25">
      <c r="A76" s="7">
        <f t="shared" si="17"/>
        <v>24898</v>
      </c>
      <c r="B76">
        <f>'Plumbing - Quarterly u'!F75</f>
        <v>3.7407781024464746</v>
      </c>
      <c r="C76">
        <f>'Plumbing - Quarterly u'!G75</f>
        <v>4.8708357729041536</v>
      </c>
      <c r="D76" t="str">
        <f t="shared" si="15"/>
        <v>68</v>
      </c>
      <c r="E76" t="e">
        <f t="shared" si="14"/>
        <v>#N/A</v>
      </c>
      <c r="F76">
        <f t="shared" si="14"/>
        <v>4.8708357729041536</v>
      </c>
      <c r="G76" t="e">
        <f t="shared" si="14"/>
        <v>#N/A</v>
      </c>
      <c r="H76" t="e">
        <f t="shared" si="14"/>
        <v>#N/A</v>
      </c>
      <c r="I76" t="e">
        <f t="shared" si="14"/>
        <v>#N/A</v>
      </c>
      <c r="J76" t="e">
        <f t="shared" si="14"/>
        <v>#N/A</v>
      </c>
      <c r="K76">
        <f t="shared" si="16"/>
        <v>1968</v>
      </c>
      <c r="L76" s="5">
        <f>3+5*IF(ISNA('DLX - CBO'!D83),0,'DLX - CBO'!D83)</f>
        <v>3</v>
      </c>
      <c r="M76" s="7"/>
    </row>
    <row r="77" spans="1:19" x14ac:dyDescent="0.25">
      <c r="A77" s="7">
        <f t="shared" si="17"/>
        <v>24990</v>
      </c>
      <c r="B77">
        <f>'Plumbing - Quarterly u'!F76</f>
        <v>3.5498425593451244</v>
      </c>
      <c r="C77">
        <f>'Plumbing - Quarterly u'!G76</f>
        <v>4.9966023308317196</v>
      </c>
      <c r="D77" t="str">
        <f t="shared" si="15"/>
        <v/>
      </c>
      <c r="E77" t="e">
        <f t="shared" si="14"/>
        <v>#N/A</v>
      </c>
      <c r="F77">
        <f t="shared" si="14"/>
        <v>4.9966023308317196</v>
      </c>
      <c r="G77" t="e">
        <f t="shared" si="14"/>
        <v>#N/A</v>
      </c>
      <c r="H77" t="e">
        <f t="shared" si="14"/>
        <v>#N/A</v>
      </c>
      <c r="I77" t="e">
        <f t="shared" si="14"/>
        <v>#N/A</v>
      </c>
      <c r="J77" t="e">
        <f t="shared" si="14"/>
        <v>#N/A</v>
      </c>
      <c r="K77">
        <f t="shared" si="16"/>
        <v>1968</v>
      </c>
      <c r="L77" s="5">
        <f>3+5*IF(ISNA('DLX - CBO'!D84),0,'DLX - CBO'!D84)</f>
        <v>3</v>
      </c>
      <c r="M77" s="7"/>
    </row>
    <row r="78" spans="1:19" x14ac:dyDescent="0.25">
      <c r="A78" s="7">
        <f t="shared" si="17"/>
        <v>25082</v>
      </c>
      <c r="B78">
        <f>'Plumbing - Quarterly u'!F77</f>
        <v>3.5230253071638598</v>
      </c>
      <c r="C78">
        <f>'Plumbing - Quarterly u'!G77</f>
        <v>5.1682291916234533</v>
      </c>
      <c r="D78" t="str">
        <f t="shared" si="15"/>
        <v/>
      </c>
      <c r="E78" t="e">
        <f t="shared" si="14"/>
        <v>#N/A</v>
      </c>
      <c r="F78">
        <f t="shared" si="14"/>
        <v>5.1682291916234533</v>
      </c>
      <c r="G78" t="e">
        <f t="shared" si="14"/>
        <v>#N/A</v>
      </c>
      <c r="H78" t="e">
        <f t="shared" si="14"/>
        <v>#N/A</v>
      </c>
      <c r="I78" t="e">
        <f t="shared" si="14"/>
        <v>#N/A</v>
      </c>
      <c r="J78" t="e">
        <f t="shared" si="14"/>
        <v>#N/A</v>
      </c>
      <c r="K78">
        <f t="shared" si="16"/>
        <v>1968</v>
      </c>
      <c r="L78" s="5">
        <f>3+5*IF(ISNA('DLX - CBO'!D85),0,'DLX - CBO'!D85)</f>
        <v>3</v>
      </c>
      <c r="M78" s="7"/>
    </row>
    <row r="79" spans="1:19" x14ac:dyDescent="0.25">
      <c r="A79" s="7">
        <f t="shared" si="17"/>
        <v>25173</v>
      </c>
      <c r="B79">
        <f>'Plumbing - Quarterly u'!F78</f>
        <v>3.4047073200128133</v>
      </c>
      <c r="C79">
        <f>'Plumbing - Quarterly u'!G78</f>
        <v>5.4459643357056038</v>
      </c>
      <c r="D79" t="str">
        <f t="shared" si="15"/>
        <v/>
      </c>
      <c r="E79" t="e">
        <f t="shared" si="14"/>
        <v>#N/A</v>
      </c>
      <c r="F79">
        <f t="shared" si="14"/>
        <v>5.4459643357056038</v>
      </c>
      <c r="G79" t="e">
        <f t="shared" si="14"/>
        <v>#N/A</v>
      </c>
      <c r="H79" t="e">
        <f t="shared" si="14"/>
        <v>#N/A</v>
      </c>
      <c r="I79" t="e">
        <f t="shared" si="14"/>
        <v>#N/A</v>
      </c>
      <c r="J79" t="e">
        <f t="shared" si="14"/>
        <v>#N/A</v>
      </c>
      <c r="K79">
        <f t="shared" si="16"/>
        <v>1968</v>
      </c>
      <c r="L79" s="5">
        <f>3+5*IF(ISNA('DLX - CBO'!D86),0,'DLX - CBO'!D86)</f>
        <v>3</v>
      </c>
      <c r="M79" s="7"/>
    </row>
    <row r="80" spans="1:19" x14ac:dyDescent="0.25">
      <c r="A80" s="7">
        <f t="shared" si="17"/>
        <v>25263</v>
      </c>
      <c r="B80">
        <f>'Plumbing - Quarterly u'!F79</f>
        <v>3.3895785946463195</v>
      </c>
      <c r="C80">
        <f>'Plumbing - Quarterly u'!G79</f>
        <v>5.5769017790475361</v>
      </c>
      <c r="D80" t="str">
        <f t="shared" si="15"/>
        <v>69</v>
      </c>
      <c r="E80" t="e">
        <f t="shared" si="14"/>
        <v>#N/A</v>
      </c>
      <c r="F80">
        <f t="shared" si="14"/>
        <v>5.5769017790475361</v>
      </c>
      <c r="G80" t="e">
        <f t="shared" si="14"/>
        <v>#N/A</v>
      </c>
      <c r="H80" t="e">
        <f t="shared" si="14"/>
        <v>#N/A</v>
      </c>
      <c r="I80" t="e">
        <f t="shared" si="14"/>
        <v>#N/A</v>
      </c>
      <c r="J80" t="e">
        <f t="shared" si="14"/>
        <v>#N/A</v>
      </c>
      <c r="K80">
        <f t="shared" si="16"/>
        <v>1969</v>
      </c>
      <c r="L80" s="5">
        <f>3+5*IF(ISNA('DLX - CBO'!D87),0,'DLX - CBO'!D87)</f>
        <v>3</v>
      </c>
      <c r="M80" s="7"/>
    </row>
    <row r="81" spans="1:13" x14ac:dyDescent="0.25">
      <c r="A81" s="7">
        <f t="shared" si="17"/>
        <v>25355</v>
      </c>
      <c r="B81">
        <f>'Plumbing - Quarterly u'!F80</f>
        <v>3.4370108702269921</v>
      </c>
      <c r="C81">
        <f>'Plumbing - Quarterly u'!G80</f>
        <v>5.5205518705190828</v>
      </c>
      <c r="D81" t="str">
        <f t="shared" si="15"/>
        <v/>
      </c>
      <c r="E81" t="e">
        <f t="shared" si="14"/>
        <v>#N/A</v>
      </c>
      <c r="F81">
        <f t="shared" si="14"/>
        <v>5.5205518705190828</v>
      </c>
      <c r="G81" t="e">
        <f t="shared" si="14"/>
        <v>#N/A</v>
      </c>
      <c r="H81" t="e">
        <f t="shared" si="14"/>
        <v>#N/A</v>
      </c>
      <c r="I81" t="e">
        <f t="shared" si="14"/>
        <v>#N/A</v>
      </c>
      <c r="J81" t="e">
        <f t="shared" si="14"/>
        <v>#N/A</v>
      </c>
      <c r="K81">
        <f t="shared" si="16"/>
        <v>1969</v>
      </c>
      <c r="L81" s="5">
        <f>3+5*IF(ISNA('DLX - CBO'!D88),0,'DLX - CBO'!D88)</f>
        <v>3</v>
      </c>
      <c r="M81" s="7"/>
    </row>
    <row r="82" spans="1:13" x14ac:dyDescent="0.25">
      <c r="A82" s="7">
        <f t="shared" si="17"/>
        <v>25447</v>
      </c>
      <c r="B82">
        <f>'Plumbing - Quarterly u'!F81</f>
        <v>3.6031114703918639</v>
      </c>
      <c r="C82">
        <f>'Plumbing - Quarterly u'!G81</f>
        <v>5.3608823455332972</v>
      </c>
      <c r="D82" t="str">
        <f t="shared" si="15"/>
        <v/>
      </c>
      <c r="E82" t="e">
        <f t="shared" si="14"/>
        <v>#N/A</v>
      </c>
      <c r="F82">
        <f t="shared" si="14"/>
        <v>5.3608823455332972</v>
      </c>
      <c r="G82" t="e">
        <f t="shared" si="14"/>
        <v>#N/A</v>
      </c>
      <c r="H82" t="e">
        <f t="shared" si="14"/>
        <v>#N/A</v>
      </c>
      <c r="I82" t="e">
        <f t="shared" si="14"/>
        <v>#N/A</v>
      </c>
      <c r="J82" t="e">
        <f t="shared" si="14"/>
        <v>#N/A</v>
      </c>
      <c r="K82">
        <f t="shared" si="16"/>
        <v>1969</v>
      </c>
      <c r="L82" s="5">
        <f>3+5*IF(ISNA('DLX - CBO'!D89),0,'DLX - CBO'!D89)</f>
        <v>3</v>
      </c>
      <c r="M82" s="7"/>
    </row>
    <row r="83" spans="1:13" x14ac:dyDescent="0.25">
      <c r="A83" s="7">
        <f t="shared" si="17"/>
        <v>25538</v>
      </c>
      <c r="B83">
        <f>'Plumbing - Quarterly u'!F82</f>
        <v>3.594461027835592</v>
      </c>
      <c r="C83">
        <f>'Plumbing - Quarterly u'!G82</f>
        <v>5.2988642802747128</v>
      </c>
      <c r="D83" t="str">
        <f t="shared" si="15"/>
        <v/>
      </c>
      <c r="E83" t="e">
        <f t="shared" si="14"/>
        <v>#N/A</v>
      </c>
      <c r="F83">
        <f t="shared" si="14"/>
        <v>5.2988642802747128</v>
      </c>
      <c r="G83" t="e">
        <f t="shared" si="14"/>
        <v>#N/A</v>
      </c>
      <c r="H83" t="e">
        <f t="shared" si="14"/>
        <v>#N/A</v>
      </c>
      <c r="I83" t="e">
        <f t="shared" si="14"/>
        <v>#N/A</v>
      </c>
      <c r="J83" t="e">
        <f t="shared" si="14"/>
        <v>#N/A</v>
      </c>
      <c r="K83">
        <f t="shared" si="16"/>
        <v>1969</v>
      </c>
      <c r="L83" s="5">
        <f>3+5*IF(ISNA('DLX - CBO'!D90),0,'DLX - CBO'!D90)</f>
        <v>3</v>
      </c>
    </row>
    <row r="84" spans="1:13" x14ac:dyDescent="0.25">
      <c r="A84" s="7">
        <f t="shared" si="17"/>
        <v>25628</v>
      </c>
      <c r="B84">
        <f>'Plumbing - Quarterly u'!F83</f>
        <v>4.1713220600171264</v>
      </c>
      <c r="C84">
        <f>'Plumbing - Quarterly u'!G83</f>
        <v>4.788247718713599</v>
      </c>
      <c r="D84" t="str">
        <f t="shared" si="15"/>
        <v>70</v>
      </c>
      <c r="E84" t="e">
        <f t="shared" si="14"/>
        <v>#N/A</v>
      </c>
      <c r="F84">
        <f t="shared" si="14"/>
        <v>4.788247718713599</v>
      </c>
      <c r="G84">
        <f t="shared" si="14"/>
        <v>4.788247718713599</v>
      </c>
      <c r="H84" t="e">
        <f t="shared" si="14"/>
        <v>#N/A</v>
      </c>
      <c r="I84" t="e">
        <f t="shared" si="14"/>
        <v>#N/A</v>
      </c>
      <c r="J84" t="e">
        <f t="shared" si="14"/>
        <v>#N/A</v>
      </c>
      <c r="K84">
        <f t="shared" si="16"/>
        <v>1970</v>
      </c>
      <c r="L84" s="5">
        <f>3+5*IF(ISNA('DLX - CBO'!D91),0,'DLX - CBO'!D91)</f>
        <v>8</v>
      </c>
    </row>
    <row r="85" spans="1:13" x14ac:dyDescent="0.25">
      <c r="A85" s="7">
        <f t="shared" si="17"/>
        <v>25720</v>
      </c>
      <c r="B85">
        <f>'Plumbing - Quarterly u'!F84</f>
        <v>4.758860025426328</v>
      </c>
      <c r="C85">
        <f>'Plumbing - Quarterly u'!G84</f>
        <v>4.2817062214134367</v>
      </c>
      <c r="D85" t="str">
        <f t="shared" si="15"/>
        <v/>
      </c>
      <c r="E85" t="e">
        <f t="shared" si="14"/>
        <v>#N/A</v>
      </c>
      <c r="F85" t="e">
        <f t="shared" si="14"/>
        <v>#N/A</v>
      </c>
      <c r="G85">
        <f t="shared" si="14"/>
        <v>4.2817062214134367</v>
      </c>
      <c r="H85" t="e">
        <f t="shared" si="14"/>
        <v>#N/A</v>
      </c>
      <c r="I85" t="e">
        <f t="shared" si="14"/>
        <v>#N/A</v>
      </c>
      <c r="J85" t="e">
        <f t="shared" si="14"/>
        <v>#N/A</v>
      </c>
      <c r="K85">
        <f t="shared" si="16"/>
        <v>1970</v>
      </c>
      <c r="L85" s="5">
        <f>3+5*IF(ISNA('DLX - CBO'!D92),0,'DLX - CBO'!D92)</f>
        <v>8</v>
      </c>
    </row>
    <row r="86" spans="1:13" x14ac:dyDescent="0.25">
      <c r="A86" s="7">
        <f t="shared" si="17"/>
        <v>25812</v>
      </c>
      <c r="B86">
        <f>'Plumbing - Quarterly u'!F85</f>
        <v>5.180971441014468</v>
      </c>
      <c r="C86">
        <f>'Plumbing - Quarterly u'!G85</f>
        <v>3.9517223288908414</v>
      </c>
      <c r="D86" t="str">
        <f t="shared" si="15"/>
        <v/>
      </c>
      <c r="E86" t="e">
        <f t="shared" si="14"/>
        <v>#N/A</v>
      </c>
      <c r="F86" t="e">
        <f t="shared" si="14"/>
        <v>#N/A</v>
      </c>
      <c r="G86">
        <f t="shared" si="14"/>
        <v>3.9517223288908414</v>
      </c>
      <c r="H86" t="e">
        <f t="shared" si="14"/>
        <v>#N/A</v>
      </c>
      <c r="I86" t="e">
        <f t="shared" si="14"/>
        <v>#N/A</v>
      </c>
      <c r="J86" t="e">
        <f t="shared" si="14"/>
        <v>#N/A</v>
      </c>
      <c r="K86">
        <f t="shared" si="16"/>
        <v>1970</v>
      </c>
      <c r="L86" s="5">
        <f>3+5*IF(ISNA('DLX - CBO'!D93),0,'DLX - CBO'!D93)</f>
        <v>8</v>
      </c>
    </row>
    <row r="87" spans="1:13" x14ac:dyDescent="0.25">
      <c r="A87" s="7">
        <f t="shared" si="17"/>
        <v>25903</v>
      </c>
      <c r="B87">
        <f>'Plumbing - Quarterly u'!F86</f>
        <v>5.8140605712879418</v>
      </c>
      <c r="C87">
        <f>'Plumbing - Quarterly u'!G86</f>
        <v>3.7070821345966096</v>
      </c>
      <c r="D87" t="str">
        <f t="shared" si="15"/>
        <v/>
      </c>
      <c r="E87" t="e">
        <f t="shared" si="14"/>
        <v>#N/A</v>
      </c>
      <c r="F87" t="e">
        <f t="shared" si="14"/>
        <v>#N/A</v>
      </c>
      <c r="G87">
        <f t="shared" si="14"/>
        <v>3.7070821345966096</v>
      </c>
      <c r="H87" t="e">
        <f t="shared" si="14"/>
        <v>#N/A</v>
      </c>
      <c r="I87" t="e">
        <f t="shared" si="14"/>
        <v>#N/A</v>
      </c>
      <c r="J87" t="e">
        <f t="shared" si="14"/>
        <v>#N/A</v>
      </c>
      <c r="K87">
        <f t="shared" si="16"/>
        <v>1970</v>
      </c>
      <c r="L87" s="5">
        <f>3+5*IF(ISNA('DLX - CBO'!D94),0,'DLX - CBO'!D94)</f>
        <v>8</v>
      </c>
    </row>
    <row r="88" spans="1:13" x14ac:dyDescent="0.25">
      <c r="A88" s="7">
        <f t="shared" si="17"/>
        <v>25993</v>
      </c>
      <c r="B88">
        <f>'Plumbing - Quarterly u'!F87</f>
        <v>5.9260167477475081</v>
      </c>
      <c r="C88">
        <f>'Plumbing - Quarterly u'!G87</f>
        <v>3.6009870843348</v>
      </c>
      <c r="D88" t="str">
        <f t="shared" si="15"/>
        <v>71</v>
      </c>
      <c r="E88" t="e">
        <f t="shared" si="14"/>
        <v>#N/A</v>
      </c>
      <c r="F88" t="e">
        <f t="shared" si="14"/>
        <v>#N/A</v>
      </c>
      <c r="G88">
        <f t="shared" si="14"/>
        <v>3.6009870843348</v>
      </c>
      <c r="H88" t="e">
        <f t="shared" si="14"/>
        <v>#N/A</v>
      </c>
      <c r="I88" t="e">
        <f t="shared" si="14"/>
        <v>#N/A</v>
      </c>
      <c r="J88" t="e">
        <f t="shared" si="14"/>
        <v>#N/A</v>
      </c>
      <c r="K88">
        <f t="shared" si="16"/>
        <v>1971</v>
      </c>
      <c r="L88" s="5">
        <f>3+5*IF(ISNA('DLX - CBO'!D95),0,'DLX - CBO'!D95)</f>
        <v>3</v>
      </c>
    </row>
    <row r="89" spans="1:13" x14ac:dyDescent="0.25">
      <c r="A89" s="7">
        <f t="shared" si="17"/>
        <v>26085</v>
      </c>
      <c r="B89">
        <f>'Plumbing - Quarterly u'!F88</f>
        <v>5.9192682203354359</v>
      </c>
      <c r="C89">
        <f>'Plumbing - Quarterly u'!G88</f>
        <v>3.7011621589552859</v>
      </c>
      <c r="D89" t="str">
        <f t="shared" si="15"/>
        <v/>
      </c>
      <c r="E89" t="e">
        <f t="shared" si="14"/>
        <v>#N/A</v>
      </c>
      <c r="F89" t="e">
        <f t="shared" si="14"/>
        <v>#N/A</v>
      </c>
      <c r="G89">
        <f t="shared" si="14"/>
        <v>3.7011621589552859</v>
      </c>
      <c r="H89" t="e">
        <f t="shared" si="14"/>
        <v>#N/A</v>
      </c>
      <c r="I89" t="e">
        <f t="shared" si="14"/>
        <v>#N/A</v>
      </c>
      <c r="J89" t="e">
        <f t="shared" si="14"/>
        <v>#N/A</v>
      </c>
      <c r="K89">
        <f t="shared" si="16"/>
        <v>1971</v>
      </c>
      <c r="L89" s="5">
        <f>3+5*IF(ISNA('DLX - CBO'!D96),0,'DLX - CBO'!D96)</f>
        <v>3</v>
      </c>
    </row>
    <row r="90" spans="1:13" x14ac:dyDescent="0.25">
      <c r="A90" s="7">
        <f t="shared" si="17"/>
        <v>26177</v>
      </c>
      <c r="B90">
        <f>'Plumbing - Quarterly u'!F89</f>
        <v>5.9946021230859436</v>
      </c>
      <c r="C90">
        <f>'Plumbing - Quarterly u'!G89</f>
        <v>3.7584018754632802</v>
      </c>
      <c r="D90" t="str">
        <f t="shared" si="15"/>
        <v/>
      </c>
      <c r="E90" t="e">
        <f t="shared" si="14"/>
        <v>#N/A</v>
      </c>
      <c r="F90" t="e">
        <f t="shared" si="14"/>
        <v>#N/A</v>
      </c>
      <c r="G90">
        <f t="shared" si="14"/>
        <v>3.7584018754632802</v>
      </c>
      <c r="H90" t="e">
        <f t="shared" si="14"/>
        <v>#N/A</v>
      </c>
      <c r="I90" t="e">
        <f t="shared" si="14"/>
        <v>#N/A</v>
      </c>
      <c r="J90" t="e">
        <f t="shared" si="14"/>
        <v>#N/A</v>
      </c>
      <c r="K90">
        <f t="shared" si="16"/>
        <v>1971</v>
      </c>
      <c r="L90" s="5">
        <f>3+5*IF(ISNA('DLX - CBO'!D97),0,'DLX - CBO'!D97)</f>
        <v>3</v>
      </c>
    </row>
    <row r="91" spans="1:13" x14ac:dyDescent="0.25">
      <c r="A91" s="7">
        <f t="shared" si="17"/>
        <v>26268</v>
      </c>
      <c r="B91">
        <f>'Plumbing - Quarterly u'!F90</f>
        <v>5.9651730621898258</v>
      </c>
      <c r="C91">
        <f>'Plumbing - Quarterly u'!G90</f>
        <v>3.8296258959426095</v>
      </c>
      <c r="D91" t="str">
        <f t="shared" si="15"/>
        <v/>
      </c>
      <c r="E91" t="e">
        <f t="shared" si="14"/>
        <v>#N/A</v>
      </c>
      <c r="F91" t="e">
        <f t="shared" si="14"/>
        <v>#N/A</v>
      </c>
      <c r="G91">
        <f t="shared" si="14"/>
        <v>3.8296258959426095</v>
      </c>
      <c r="H91" t="e">
        <f t="shared" si="14"/>
        <v>#N/A</v>
      </c>
      <c r="I91" t="e">
        <f t="shared" si="14"/>
        <v>#N/A</v>
      </c>
      <c r="J91" t="e">
        <f t="shared" si="14"/>
        <v>#N/A</v>
      </c>
      <c r="K91">
        <f t="shared" si="16"/>
        <v>1971</v>
      </c>
      <c r="L91" s="5">
        <f>3+5*IF(ISNA('DLX - CBO'!D98),0,'DLX - CBO'!D98)</f>
        <v>3</v>
      </c>
    </row>
    <row r="92" spans="1:13" x14ac:dyDescent="0.25">
      <c r="A92" s="7">
        <f t="shared" si="17"/>
        <v>26359</v>
      </c>
      <c r="B92">
        <f>'Plumbing - Quarterly u'!F91</f>
        <v>5.7940626008260834</v>
      </c>
      <c r="C92">
        <f>'Plumbing - Quarterly u'!G91</f>
        <v>4.1037178181166531</v>
      </c>
      <c r="D92" t="str">
        <f t="shared" si="15"/>
        <v>72</v>
      </c>
      <c r="E92" t="e">
        <f t="shared" si="14"/>
        <v>#N/A</v>
      </c>
      <c r="F92" t="e">
        <f t="shared" si="14"/>
        <v>#N/A</v>
      </c>
      <c r="G92">
        <f t="shared" si="14"/>
        <v>4.1037178181166531</v>
      </c>
      <c r="H92" t="e">
        <f t="shared" si="14"/>
        <v>#N/A</v>
      </c>
      <c r="I92" t="e">
        <f t="shared" si="14"/>
        <v>#N/A</v>
      </c>
      <c r="J92" t="e">
        <f t="shared" si="14"/>
        <v>#N/A</v>
      </c>
      <c r="K92">
        <f t="shared" si="16"/>
        <v>1972</v>
      </c>
      <c r="L92" s="5">
        <f>3+5*IF(ISNA('DLX - CBO'!D99),0,'DLX - CBO'!D99)</f>
        <v>3</v>
      </c>
    </row>
    <row r="93" spans="1:13" x14ac:dyDescent="0.25">
      <c r="A93" s="7">
        <f t="shared" si="17"/>
        <v>26451</v>
      </c>
      <c r="B93">
        <f>'Plumbing - Quarterly u'!F92</f>
        <v>5.6845172814577873</v>
      </c>
      <c r="C93">
        <f>'Plumbing - Quarterly u'!G92</f>
        <v>4.2585677214341571</v>
      </c>
      <c r="D93" t="str">
        <f t="shared" si="15"/>
        <v/>
      </c>
      <c r="E93" t="e">
        <f t="shared" si="14"/>
        <v>#N/A</v>
      </c>
      <c r="F93" t="e">
        <f t="shared" si="14"/>
        <v>#N/A</v>
      </c>
      <c r="G93">
        <f t="shared" si="14"/>
        <v>4.2585677214341571</v>
      </c>
      <c r="H93" t="e">
        <f t="shared" si="14"/>
        <v>#N/A</v>
      </c>
      <c r="I93" t="e">
        <f t="shared" si="14"/>
        <v>#N/A</v>
      </c>
      <c r="J93" t="e">
        <f t="shared" si="14"/>
        <v>#N/A</v>
      </c>
      <c r="K93">
        <f t="shared" si="16"/>
        <v>1972</v>
      </c>
      <c r="L93" s="5">
        <f>3+5*IF(ISNA('DLX - CBO'!D100),0,'DLX - CBO'!D100)</f>
        <v>3</v>
      </c>
    </row>
    <row r="94" spans="1:13" x14ac:dyDescent="0.25">
      <c r="A94" s="7">
        <f t="shared" si="17"/>
        <v>26543</v>
      </c>
      <c r="B94">
        <f>'Plumbing - Quarterly u'!F93</f>
        <v>5.6099657965265921</v>
      </c>
      <c r="C94">
        <f>'Plumbing - Quarterly u'!G93</f>
        <v>4.5168801560513492</v>
      </c>
      <c r="D94" t="str">
        <f t="shared" si="15"/>
        <v/>
      </c>
      <c r="E94" t="e">
        <f t="shared" si="14"/>
        <v>#N/A</v>
      </c>
      <c r="F94" t="e">
        <f t="shared" si="14"/>
        <v>#N/A</v>
      </c>
      <c r="G94">
        <f t="shared" si="14"/>
        <v>4.5168801560513492</v>
      </c>
      <c r="H94" t="e">
        <f t="shared" si="14"/>
        <v>#N/A</v>
      </c>
      <c r="I94" t="e">
        <f t="shared" si="14"/>
        <v>#N/A</v>
      </c>
      <c r="J94" t="e">
        <f t="shared" si="14"/>
        <v>#N/A</v>
      </c>
      <c r="K94">
        <f t="shared" si="16"/>
        <v>1972</v>
      </c>
      <c r="L94" s="5">
        <f>3+5*IF(ISNA('DLX - CBO'!D101),0,'DLX - CBO'!D101)</f>
        <v>3</v>
      </c>
    </row>
    <row r="95" spans="1:13" x14ac:dyDescent="0.25">
      <c r="A95" s="7">
        <f t="shared" si="17"/>
        <v>26634</v>
      </c>
      <c r="B95">
        <f>'Plumbing - Quarterly u'!F94</f>
        <v>5.3305840723810762</v>
      </c>
      <c r="C95">
        <f>'Plumbing - Quarterly u'!G94</f>
        <v>4.9393636684814739</v>
      </c>
      <c r="D95" t="str">
        <f t="shared" si="15"/>
        <v/>
      </c>
      <c r="E95" t="e">
        <f t="shared" si="14"/>
        <v>#N/A</v>
      </c>
      <c r="F95" t="e">
        <f t="shared" si="14"/>
        <v>#N/A</v>
      </c>
      <c r="G95">
        <f t="shared" si="14"/>
        <v>4.9393636684814739</v>
      </c>
      <c r="H95" t="e">
        <f t="shared" si="14"/>
        <v>#N/A</v>
      </c>
      <c r="I95" t="e">
        <f t="shared" si="14"/>
        <v>#N/A</v>
      </c>
      <c r="J95" t="e">
        <f t="shared" si="14"/>
        <v>#N/A</v>
      </c>
      <c r="K95">
        <f t="shared" si="16"/>
        <v>1972</v>
      </c>
      <c r="L95" s="5">
        <f>3+5*IF(ISNA('DLX - CBO'!D102),0,'DLX - CBO'!D102)</f>
        <v>3</v>
      </c>
    </row>
    <row r="96" spans="1:13" x14ac:dyDescent="0.25">
      <c r="A96" s="7">
        <f t="shared" si="17"/>
        <v>26724</v>
      </c>
      <c r="B96">
        <f>'Plumbing - Quarterly u'!F95</f>
        <v>4.9762072623953104</v>
      </c>
      <c r="C96">
        <f>'Plumbing - Quarterly u'!G95</f>
        <v>5.3201539402705542</v>
      </c>
      <c r="D96" t="str">
        <f t="shared" si="15"/>
        <v>73</v>
      </c>
      <c r="E96" t="e">
        <f t="shared" si="14"/>
        <v>#N/A</v>
      </c>
      <c r="F96" t="e">
        <f t="shared" si="14"/>
        <v>#N/A</v>
      </c>
      <c r="G96">
        <f t="shared" si="14"/>
        <v>5.3201539402705542</v>
      </c>
      <c r="H96" t="e">
        <f t="shared" si="14"/>
        <v>#N/A</v>
      </c>
      <c r="I96" t="e">
        <f t="shared" si="14"/>
        <v>#N/A</v>
      </c>
      <c r="J96" t="e">
        <f t="shared" si="14"/>
        <v>#N/A</v>
      </c>
      <c r="K96">
        <f t="shared" si="16"/>
        <v>1973</v>
      </c>
      <c r="L96" s="5">
        <f>3+5*IF(ISNA('DLX - CBO'!D103),0,'DLX - CBO'!D103)</f>
        <v>3</v>
      </c>
    </row>
    <row r="97" spans="1:12" x14ac:dyDescent="0.25">
      <c r="A97" s="7">
        <f t="shared" si="17"/>
        <v>26816</v>
      </c>
      <c r="B97">
        <f>'Plumbing - Quarterly u'!F96</f>
        <v>4.9155496129294347</v>
      </c>
      <c r="C97">
        <f>'Plumbing - Quarterly u'!G96</f>
        <v>5.2493669247168073</v>
      </c>
      <c r="D97" t="str">
        <f t="shared" si="15"/>
        <v/>
      </c>
      <c r="E97" t="e">
        <f t="shared" si="14"/>
        <v>#N/A</v>
      </c>
      <c r="F97" t="e">
        <f t="shared" si="14"/>
        <v>#N/A</v>
      </c>
      <c r="G97">
        <f t="shared" si="14"/>
        <v>5.2493669247168073</v>
      </c>
      <c r="H97" t="e">
        <f t="shared" si="14"/>
        <v>#N/A</v>
      </c>
      <c r="I97" t="e">
        <f t="shared" si="14"/>
        <v>#N/A</v>
      </c>
      <c r="J97" t="e">
        <f t="shared" si="14"/>
        <v>#N/A</v>
      </c>
      <c r="K97">
        <f t="shared" si="16"/>
        <v>1973</v>
      </c>
      <c r="L97" s="5">
        <f>3+5*IF(ISNA('DLX - CBO'!D104),0,'DLX - CBO'!D104)</f>
        <v>3</v>
      </c>
    </row>
    <row r="98" spans="1:12" x14ac:dyDescent="0.25">
      <c r="A98" s="7">
        <f t="shared" si="17"/>
        <v>26908</v>
      </c>
      <c r="B98">
        <f>'Plumbing - Quarterly u'!F97</f>
        <v>4.8186980859858259</v>
      </c>
      <c r="C98">
        <f>'Plumbing - Quarterly u'!G97</f>
        <v>5.2596734760589108</v>
      </c>
      <c r="D98" t="str">
        <f t="shared" si="15"/>
        <v/>
      </c>
      <c r="E98" t="e">
        <f t="shared" si="14"/>
        <v>#N/A</v>
      </c>
      <c r="F98" t="e">
        <f t="shared" si="14"/>
        <v>#N/A</v>
      </c>
      <c r="G98">
        <f t="shared" si="14"/>
        <v>5.2596734760589108</v>
      </c>
      <c r="H98" t="e">
        <f t="shared" si="14"/>
        <v>#N/A</v>
      </c>
      <c r="I98" t="e">
        <f t="shared" si="14"/>
        <v>#N/A</v>
      </c>
      <c r="J98" t="e">
        <f t="shared" si="14"/>
        <v>#N/A</v>
      </c>
      <c r="K98">
        <f t="shared" si="16"/>
        <v>1973</v>
      </c>
      <c r="L98" s="5">
        <f>3+5*IF(ISNA('DLX - CBO'!D105),0,'DLX - CBO'!D105)</f>
        <v>3</v>
      </c>
    </row>
    <row r="99" spans="1:12" x14ac:dyDescent="0.25">
      <c r="A99" s="7">
        <f t="shared" si="17"/>
        <v>26999</v>
      </c>
      <c r="B99">
        <f>'Plumbing - Quarterly u'!F98</f>
        <v>4.7941940045316178</v>
      </c>
      <c r="C99">
        <f>'Plumbing - Quarterly u'!G98</f>
        <v>5.1266288035568053</v>
      </c>
      <c r="D99" t="str">
        <f t="shared" si="15"/>
        <v/>
      </c>
      <c r="E99" t="e">
        <f t="shared" si="14"/>
        <v>#N/A</v>
      </c>
      <c r="F99" t="e">
        <f t="shared" si="14"/>
        <v>#N/A</v>
      </c>
      <c r="G99">
        <f t="shared" si="14"/>
        <v>5.1266288035568053</v>
      </c>
      <c r="H99" t="e">
        <f t="shared" si="14"/>
        <v>#N/A</v>
      </c>
      <c r="I99" t="e">
        <f t="shared" si="14"/>
        <v>#N/A</v>
      </c>
      <c r="J99" t="e">
        <f t="shared" si="14"/>
        <v>#N/A</v>
      </c>
      <c r="K99">
        <f t="shared" si="16"/>
        <v>1973</v>
      </c>
      <c r="L99" s="5">
        <f>3+5*IF(ISNA('DLX - CBO'!D106),0,'DLX - CBO'!D106)</f>
        <v>3</v>
      </c>
    </row>
    <row r="100" spans="1:12" x14ac:dyDescent="0.25">
      <c r="A100" s="7">
        <f t="shared" si="17"/>
        <v>27089</v>
      </c>
      <c r="B100">
        <f>'Plumbing - Quarterly u'!F99</f>
        <v>5.1101947669036329</v>
      </c>
      <c r="C100">
        <f>'Plumbing - Quarterly u'!G99</f>
        <v>4.8738611109247456</v>
      </c>
      <c r="D100" t="str">
        <f t="shared" si="15"/>
        <v>74</v>
      </c>
      <c r="E100" t="e">
        <f t="shared" si="14"/>
        <v>#N/A</v>
      </c>
      <c r="F100" t="e">
        <f t="shared" si="14"/>
        <v>#N/A</v>
      </c>
      <c r="G100">
        <f t="shared" si="14"/>
        <v>4.8738611109247456</v>
      </c>
      <c r="H100" t="e">
        <f t="shared" si="14"/>
        <v>#N/A</v>
      </c>
      <c r="I100" t="e">
        <f t="shared" si="14"/>
        <v>#N/A</v>
      </c>
      <c r="J100" t="e">
        <f t="shared" si="14"/>
        <v>#N/A</v>
      </c>
      <c r="K100">
        <f t="shared" si="16"/>
        <v>1974</v>
      </c>
      <c r="L100" s="5">
        <f>3+5*IF(ISNA('DLX - CBO'!D107),0,'DLX - CBO'!D107)</f>
        <v>8</v>
      </c>
    </row>
    <row r="101" spans="1:12" x14ac:dyDescent="0.25">
      <c r="A101" s="7">
        <f t="shared" si="17"/>
        <v>27181</v>
      </c>
      <c r="B101">
        <f>'Plumbing - Quarterly u'!F100</f>
        <v>5.1861958632209246</v>
      </c>
      <c r="C101">
        <f>'Plumbing - Quarterly u'!G100</f>
        <v>4.8795199324719158</v>
      </c>
      <c r="D101" t="str">
        <f t="shared" si="15"/>
        <v/>
      </c>
      <c r="E101" t="e">
        <f t="shared" si="14"/>
        <v>#N/A</v>
      </c>
      <c r="F101" t="e">
        <f t="shared" si="14"/>
        <v>#N/A</v>
      </c>
      <c r="G101">
        <f t="shared" si="14"/>
        <v>4.8795199324719158</v>
      </c>
      <c r="H101" t="e">
        <f t="shared" si="14"/>
        <v>#N/A</v>
      </c>
      <c r="I101" t="e">
        <f t="shared" si="14"/>
        <v>#N/A</v>
      </c>
      <c r="J101" t="e">
        <f t="shared" si="14"/>
        <v>#N/A</v>
      </c>
      <c r="K101">
        <f t="shared" si="16"/>
        <v>1974</v>
      </c>
      <c r="L101" s="5">
        <f>3+5*IF(ISNA('DLX - CBO'!D108),0,'DLX - CBO'!D108)</f>
        <v>8</v>
      </c>
    </row>
    <row r="102" spans="1:12" x14ac:dyDescent="0.25">
      <c r="A102" s="7">
        <f t="shared" si="17"/>
        <v>27273</v>
      </c>
      <c r="B102">
        <f>'Plumbing - Quarterly u'!F101</f>
        <v>5.6081354250505635</v>
      </c>
      <c r="C102">
        <f>'Plumbing - Quarterly u'!G101</f>
        <v>4.5035977001436365</v>
      </c>
      <c r="D102" t="str">
        <f t="shared" si="15"/>
        <v/>
      </c>
      <c r="E102" t="e">
        <f t="shared" si="14"/>
        <v>#N/A</v>
      </c>
      <c r="F102" t="e">
        <f t="shared" si="14"/>
        <v>#N/A</v>
      </c>
      <c r="G102">
        <f t="shared" si="14"/>
        <v>4.5035977001436365</v>
      </c>
      <c r="H102" t="e">
        <f t="shared" ref="F102:J153" si="18">IF(AND($A102&gt;=H$1,$A102&lt;=H$2),$C102,NA())</f>
        <v>#N/A</v>
      </c>
      <c r="I102" t="e">
        <f t="shared" si="18"/>
        <v>#N/A</v>
      </c>
      <c r="J102" t="e">
        <f t="shared" si="18"/>
        <v>#N/A</v>
      </c>
      <c r="K102">
        <f t="shared" si="16"/>
        <v>1974</v>
      </c>
      <c r="L102" s="5">
        <f>3+5*IF(ISNA('DLX - CBO'!D109),0,'DLX - CBO'!D109)</f>
        <v>8</v>
      </c>
    </row>
    <row r="103" spans="1:12" x14ac:dyDescent="0.25">
      <c r="A103" s="7">
        <f t="shared" si="17"/>
        <v>27364</v>
      </c>
      <c r="B103">
        <f>'Plumbing - Quarterly u'!F102</f>
        <v>6.5802856626333872</v>
      </c>
      <c r="C103">
        <f>'Plumbing - Quarterly u'!G102</f>
        <v>3.7422792017210962</v>
      </c>
      <c r="D103" t="str">
        <f t="shared" si="15"/>
        <v/>
      </c>
      <c r="E103" t="e">
        <f t="shared" ref="E103:E166" si="19">IF(AND($A103&gt;=E$1,$A103&lt;=E$2),$C103,NA())</f>
        <v>#N/A</v>
      </c>
      <c r="F103" t="e">
        <f t="shared" si="18"/>
        <v>#N/A</v>
      </c>
      <c r="G103">
        <f t="shared" si="18"/>
        <v>3.7422792017210962</v>
      </c>
      <c r="H103" t="e">
        <f t="shared" si="18"/>
        <v>#N/A</v>
      </c>
      <c r="I103" t="e">
        <f t="shared" si="18"/>
        <v>#N/A</v>
      </c>
      <c r="J103" t="e">
        <f t="shared" si="18"/>
        <v>#N/A</v>
      </c>
      <c r="K103">
        <f t="shared" si="16"/>
        <v>1974</v>
      </c>
      <c r="L103" s="5">
        <f>3+5*IF(ISNA('DLX - CBO'!D110),0,'DLX - CBO'!D110)</f>
        <v>8</v>
      </c>
    </row>
    <row r="104" spans="1:12" x14ac:dyDescent="0.25">
      <c r="A104" s="7">
        <f t="shared" si="17"/>
        <v>27454</v>
      </c>
      <c r="B104">
        <f>'Plumbing - Quarterly u'!F103</f>
        <v>8.2411172777088222</v>
      </c>
      <c r="C104">
        <f>'Plumbing - Quarterly u'!G103</f>
        <v>3.2444026163988924</v>
      </c>
      <c r="D104" t="str">
        <f t="shared" si="15"/>
        <v>75</v>
      </c>
      <c r="E104" t="e">
        <f t="shared" si="19"/>
        <v>#N/A</v>
      </c>
      <c r="F104" t="e">
        <f t="shared" si="18"/>
        <v>#N/A</v>
      </c>
      <c r="G104">
        <f t="shared" si="18"/>
        <v>3.2444026163988924</v>
      </c>
      <c r="H104" t="e">
        <f t="shared" si="18"/>
        <v>#N/A</v>
      </c>
      <c r="I104" t="e">
        <f t="shared" si="18"/>
        <v>#N/A</v>
      </c>
      <c r="J104" t="e">
        <f t="shared" si="18"/>
        <v>#N/A</v>
      </c>
      <c r="K104">
        <f t="shared" si="16"/>
        <v>1975</v>
      </c>
      <c r="L104" s="5">
        <f>3+5*IF(ISNA('DLX - CBO'!D111),0,'DLX - CBO'!D111)</f>
        <v>8</v>
      </c>
    </row>
    <row r="105" spans="1:12" x14ac:dyDescent="0.25">
      <c r="A105" s="7">
        <f t="shared" si="17"/>
        <v>27546</v>
      </c>
      <c r="B105">
        <f>'Plumbing - Quarterly u'!F104</f>
        <v>8.8523342535605867</v>
      </c>
      <c r="C105">
        <f>'Plumbing - Quarterly u'!G104</f>
        <v>3.2715836558684934</v>
      </c>
      <c r="D105" t="str">
        <f t="shared" si="15"/>
        <v/>
      </c>
      <c r="E105" t="e">
        <f t="shared" si="19"/>
        <v>#N/A</v>
      </c>
      <c r="F105" t="e">
        <f t="shared" si="18"/>
        <v>#N/A</v>
      </c>
      <c r="G105">
        <f t="shared" si="18"/>
        <v>3.2715836558684934</v>
      </c>
      <c r="H105" t="e">
        <f t="shared" si="18"/>
        <v>#N/A</v>
      </c>
      <c r="I105" t="e">
        <f t="shared" si="18"/>
        <v>#N/A</v>
      </c>
      <c r="J105" t="e">
        <f t="shared" si="18"/>
        <v>#N/A</v>
      </c>
      <c r="K105">
        <f t="shared" si="16"/>
        <v>1975</v>
      </c>
      <c r="L105" s="5">
        <f>3+5*IF(ISNA('DLX - CBO'!D112),0,'DLX - CBO'!D112)</f>
        <v>3</v>
      </c>
    </row>
    <row r="106" spans="1:12" x14ac:dyDescent="0.25">
      <c r="A106" s="7">
        <f t="shared" si="17"/>
        <v>27638</v>
      </c>
      <c r="B106">
        <f>'Plumbing - Quarterly u'!F105</f>
        <v>8.4913317889794673</v>
      </c>
      <c r="C106">
        <f>'Plumbing - Quarterly u'!G105</f>
        <v>3.4418574670909758</v>
      </c>
      <c r="D106" t="str">
        <f t="shared" si="15"/>
        <v/>
      </c>
      <c r="E106" t="e">
        <f t="shared" si="19"/>
        <v>#N/A</v>
      </c>
      <c r="F106" t="e">
        <f t="shared" si="18"/>
        <v>#N/A</v>
      </c>
      <c r="G106">
        <f t="shared" si="18"/>
        <v>3.4418574670909758</v>
      </c>
      <c r="H106" t="e">
        <f t="shared" si="18"/>
        <v>#N/A</v>
      </c>
      <c r="I106" t="e">
        <f t="shared" si="18"/>
        <v>#N/A</v>
      </c>
      <c r="J106" t="e">
        <f t="shared" si="18"/>
        <v>#N/A</v>
      </c>
      <c r="K106">
        <f t="shared" si="16"/>
        <v>1975</v>
      </c>
      <c r="L106" s="5">
        <f>3+5*IF(ISNA('DLX - CBO'!D113),0,'DLX - CBO'!D113)</f>
        <v>3</v>
      </c>
    </row>
    <row r="107" spans="1:12" x14ac:dyDescent="0.25">
      <c r="A107" s="7">
        <f t="shared" si="17"/>
        <v>27729</v>
      </c>
      <c r="B107">
        <f>'Plumbing - Quarterly u'!F106</f>
        <v>8.283124214993741</v>
      </c>
      <c r="C107">
        <f>'Plumbing - Quarterly u'!G106</f>
        <v>3.5573876561164979</v>
      </c>
      <c r="D107" t="str">
        <f t="shared" si="15"/>
        <v/>
      </c>
      <c r="E107" t="e">
        <f t="shared" si="19"/>
        <v>#N/A</v>
      </c>
      <c r="F107" t="e">
        <f t="shared" si="18"/>
        <v>#N/A</v>
      </c>
      <c r="G107">
        <f t="shared" si="18"/>
        <v>3.5573876561164979</v>
      </c>
      <c r="H107" t="e">
        <f t="shared" si="18"/>
        <v>#N/A</v>
      </c>
      <c r="I107" t="e">
        <f t="shared" si="18"/>
        <v>#N/A</v>
      </c>
      <c r="J107" t="e">
        <f t="shared" si="18"/>
        <v>#N/A</v>
      </c>
      <c r="K107">
        <f t="shared" si="16"/>
        <v>1975</v>
      </c>
      <c r="L107" s="5">
        <f>3+5*IF(ISNA('DLX - CBO'!D114),0,'DLX - CBO'!D114)</f>
        <v>3</v>
      </c>
    </row>
    <row r="108" spans="1:12" x14ac:dyDescent="0.25">
      <c r="A108" s="7">
        <f t="shared" si="17"/>
        <v>27820</v>
      </c>
      <c r="B108">
        <f>'Plumbing - Quarterly u'!F107</f>
        <v>7.7470408200347833</v>
      </c>
      <c r="C108">
        <f>'Plumbing - Quarterly u'!G107</f>
        <v>3.7555007729411352</v>
      </c>
      <c r="D108" t="str">
        <f t="shared" si="15"/>
        <v>76</v>
      </c>
      <c r="E108" t="e">
        <f t="shared" si="19"/>
        <v>#N/A</v>
      </c>
      <c r="F108" t="e">
        <f t="shared" si="18"/>
        <v>#N/A</v>
      </c>
      <c r="G108">
        <f t="shared" si="18"/>
        <v>3.7555007729411352</v>
      </c>
      <c r="H108" t="e">
        <f t="shared" si="18"/>
        <v>#N/A</v>
      </c>
      <c r="I108" t="e">
        <f t="shared" si="18"/>
        <v>#N/A</v>
      </c>
      <c r="J108" t="e">
        <f t="shared" si="18"/>
        <v>#N/A</v>
      </c>
      <c r="K108">
        <f t="shared" si="16"/>
        <v>1976</v>
      </c>
      <c r="L108" s="5">
        <f>3+5*IF(ISNA('DLX - CBO'!D115),0,'DLX - CBO'!D115)</f>
        <v>3</v>
      </c>
    </row>
    <row r="109" spans="1:12" x14ac:dyDescent="0.25">
      <c r="A109" s="7">
        <f t="shared" si="17"/>
        <v>27912</v>
      </c>
      <c r="B109">
        <f>'Plumbing - Quarterly u'!F108</f>
        <v>7.5501686581322369</v>
      </c>
      <c r="C109">
        <f>'Plumbing - Quarterly u'!G108</f>
        <v>3.849687779154952</v>
      </c>
      <c r="D109" t="str">
        <f t="shared" si="15"/>
        <v/>
      </c>
      <c r="E109" t="e">
        <f t="shared" si="19"/>
        <v>#N/A</v>
      </c>
      <c r="F109" t="e">
        <f t="shared" si="18"/>
        <v>#N/A</v>
      </c>
      <c r="G109">
        <f t="shared" si="18"/>
        <v>3.849687779154952</v>
      </c>
      <c r="H109" t="e">
        <f t="shared" si="18"/>
        <v>#N/A</v>
      </c>
      <c r="I109" t="e">
        <f t="shared" si="18"/>
        <v>#N/A</v>
      </c>
      <c r="J109" t="e">
        <f t="shared" si="18"/>
        <v>#N/A</v>
      </c>
      <c r="K109">
        <f t="shared" si="16"/>
        <v>1976</v>
      </c>
      <c r="L109" s="5">
        <f>3+5*IF(ISNA('DLX - CBO'!D116),0,'DLX - CBO'!D116)</f>
        <v>3</v>
      </c>
    </row>
    <row r="110" spans="1:12" x14ac:dyDescent="0.25">
      <c r="A110" s="7">
        <f t="shared" si="17"/>
        <v>28004</v>
      </c>
      <c r="B110">
        <f>'Plumbing - Quarterly u'!F109</f>
        <v>7.7232413024956159</v>
      </c>
      <c r="C110">
        <f>'Plumbing - Quarterly u'!G109</f>
        <v>3.8485955125996525</v>
      </c>
      <c r="D110" t="str">
        <f t="shared" si="15"/>
        <v/>
      </c>
      <c r="E110" t="e">
        <f t="shared" si="19"/>
        <v>#N/A</v>
      </c>
      <c r="F110" t="e">
        <f t="shared" si="18"/>
        <v>#N/A</v>
      </c>
      <c r="G110">
        <f t="shared" si="18"/>
        <v>3.8485955125996525</v>
      </c>
      <c r="H110" t="e">
        <f t="shared" si="18"/>
        <v>#N/A</v>
      </c>
      <c r="I110" t="e">
        <f t="shared" si="18"/>
        <v>#N/A</v>
      </c>
      <c r="J110" t="e">
        <f t="shared" si="18"/>
        <v>#N/A</v>
      </c>
      <c r="K110">
        <f t="shared" si="16"/>
        <v>1976</v>
      </c>
      <c r="L110" s="5">
        <f>3+5*IF(ISNA('DLX - CBO'!D117),0,'DLX - CBO'!D117)</f>
        <v>3</v>
      </c>
    </row>
    <row r="111" spans="1:12" x14ac:dyDescent="0.25">
      <c r="A111" s="7">
        <f t="shared" si="17"/>
        <v>28095</v>
      </c>
      <c r="B111">
        <f>'Plumbing - Quarterly u'!F110</f>
        <v>7.7563124416127591</v>
      </c>
      <c r="C111">
        <f>'Plumbing - Quarterly u'!G110</f>
        <v>3.9684481423779729</v>
      </c>
      <c r="D111" t="str">
        <f t="shared" si="15"/>
        <v/>
      </c>
      <c r="E111" t="e">
        <f t="shared" si="19"/>
        <v>#N/A</v>
      </c>
      <c r="F111" t="e">
        <f t="shared" si="18"/>
        <v>#N/A</v>
      </c>
      <c r="G111">
        <f t="shared" si="18"/>
        <v>3.9684481423779729</v>
      </c>
      <c r="H111" t="e">
        <f t="shared" si="18"/>
        <v>#N/A</v>
      </c>
      <c r="I111" t="e">
        <f t="shared" si="18"/>
        <v>#N/A</v>
      </c>
      <c r="J111" t="e">
        <f t="shared" si="18"/>
        <v>#N/A</v>
      </c>
      <c r="K111">
        <f t="shared" si="16"/>
        <v>1976</v>
      </c>
      <c r="L111" s="5">
        <f>3+5*IF(ISNA('DLX - CBO'!D118),0,'DLX - CBO'!D118)</f>
        <v>3</v>
      </c>
    </row>
    <row r="112" spans="1:12" x14ac:dyDescent="0.25">
      <c r="A112" s="7">
        <f t="shared" si="17"/>
        <v>28185</v>
      </c>
      <c r="B112">
        <f>'Plumbing - Quarterly u'!F111</f>
        <v>7.5160251970615519</v>
      </c>
      <c r="C112">
        <f>'Plumbing - Quarterly u'!G111</f>
        <v>4.2043018072168179</v>
      </c>
      <c r="D112" t="str">
        <f t="shared" si="15"/>
        <v>77</v>
      </c>
      <c r="E112" t="e">
        <f t="shared" si="19"/>
        <v>#N/A</v>
      </c>
      <c r="F112" t="e">
        <f t="shared" si="18"/>
        <v>#N/A</v>
      </c>
      <c r="G112">
        <f t="shared" si="18"/>
        <v>4.2043018072168179</v>
      </c>
      <c r="H112" t="e">
        <f t="shared" si="18"/>
        <v>#N/A</v>
      </c>
      <c r="I112" t="e">
        <f t="shared" si="18"/>
        <v>#N/A</v>
      </c>
      <c r="J112" t="e">
        <f t="shared" si="18"/>
        <v>#N/A</v>
      </c>
      <c r="K112">
        <f t="shared" si="16"/>
        <v>1977</v>
      </c>
      <c r="L112" s="5">
        <f>3+5*IF(ISNA('DLX - CBO'!D119),0,'DLX - CBO'!D119)</f>
        <v>3</v>
      </c>
    </row>
    <row r="113" spans="1:12" x14ac:dyDescent="0.25">
      <c r="A113" s="7">
        <f t="shared" si="17"/>
        <v>28277</v>
      </c>
      <c r="B113">
        <f>'Plumbing - Quarterly u'!F112</f>
        <v>7.1275650869110789</v>
      </c>
      <c r="C113">
        <f>'Plumbing - Quarterly u'!G112</f>
        <v>4.4433622426545014</v>
      </c>
      <c r="D113" t="str">
        <f t="shared" si="15"/>
        <v/>
      </c>
      <c r="E113" t="e">
        <f t="shared" si="19"/>
        <v>#N/A</v>
      </c>
      <c r="F113" t="e">
        <f t="shared" si="18"/>
        <v>#N/A</v>
      </c>
      <c r="G113">
        <f t="shared" si="18"/>
        <v>4.4433622426545014</v>
      </c>
      <c r="H113" t="e">
        <f t="shared" si="18"/>
        <v>#N/A</v>
      </c>
      <c r="I113" t="e">
        <f t="shared" si="18"/>
        <v>#N/A</v>
      </c>
      <c r="J113" t="e">
        <f t="shared" si="18"/>
        <v>#N/A</v>
      </c>
      <c r="K113">
        <f t="shared" si="16"/>
        <v>1977</v>
      </c>
      <c r="L113" s="5">
        <f>3+5*IF(ISNA('DLX - CBO'!D120),0,'DLX - CBO'!D120)</f>
        <v>3</v>
      </c>
    </row>
    <row r="114" spans="1:12" x14ac:dyDescent="0.25">
      <c r="A114" s="7">
        <f t="shared" si="17"/>
        <v>28369</v>
      </c>
      <c r="B114">
        <f>'Plumbing - Quarterly u'!F113</f>
        <v>6.8871208994462547</v>
      </c>
      <c r="C114">
        <f>'Plumbing - Quarterly u'!G113</f>
        <v>4.6466995589240598</v>
      </c>
      <c r="D114" t="str">
        <f t="shared" si="15"/>
        <v/>
      </c>
      <c r="E114" t="e">
        <f t="shared" si="19"/>
        <v>#N/A</v>
      </c>
      <c r="F114" t="e">
        <f t="shared" si="18"/>
        <v>#N/A</v>
      </c>
      <c r="G114">
        <f t="shared" si="18"/>
        <v>4.6466995589240598</v>
      </c>
      <c r="H114" t="e">
        <f t="shared" si="18"/>
        <v>#N/A</v>
      </c>
      <c r="I114" t="e">
        <f t="shared" si="18"/>
        <v>#N/A</v>
      </c>
      <c r="J114" t="e">
        <f t="shared" si="18"/>
        <v>#N/A</v>
      </c>
      <c r="K114">
        <f t="shared" si="16"/>
        <v>1977</v>
      </c>
      <c r="L114" s="5">
        <f>3+5*IF(ISNA('DLX - CBO'!D121),0,'DLX - CBO'!D121)</f>
        <v>3</v>
      </c>
    </row>
    <row r="115" spans="1:12" x14ac:dyDescent="0.25">
      <c r="A115" s="7">
        <f t="shared" si="17"/>
        <v>28460</v>
      </c>
      <c r="B115">
        <f>'Plumbing - Quarterly u'!F114</f>
        <v>6.6354343639359348</v>
      </c>
      <c r="C115">
        <f>'Plumbing - Quarterly u'!G114</f>
        <v>5.0031103930709957</v>
      </c>
      <c r="D115" t="str">
        <f t="shared" si="15"/>
        <v/>
      </c>
      <c r="E115" t="e">
        <f t="shared" si="19"/>
        <v>#N/A</v>
      </c>
      <c r="F115" t="e">
        <f t="shared" si="18"/>
        <v>#N/A</v>
      </c>
      <c r="G115">
        <f t="shared" si="18"/>
        <v>5.0031103930709957</v>
      </c>
      <c r="H115" t="e">
        <f t="shared" si="18"/>
        <v>#N/A</v>
      </c>
      <c r="I115" t="e">
        <f t="shared" si="18"/>
        <v>#N/A</v>
      </c>
      <c r="J115" t="e">
        <f t="shared" si="18"/>
        <v>#N/A</v>
      </c>
      <c r="K115">
        <f t="shared" si="16"/>
        <v>1977</v>
      </c>
      <c r="L115" s="5">
        <f>3+5*IF(ISNA('DLX - CBO'!D122),0,'DLX - CBO'!D122)</f>
        <v>3</v>
      </c>
    </row>
    <row r="116" spans="1:12" x14ac:dyDescent="0.25">
      <c r="A116" s="7">
        <f t="shared" si="17"/>
        <v>28550</v>
      </c>
      <c r="B116">
        <f>'Plumbing - Quarterly u'!F115</f>
        <v>6.3223153475762013</v>
      </c>
      <c r="C116">
        <f>'Plumbing - Quarterly u'!G115</f>
        <v>5.2044805625096497</v>
      </c>
      <c r="D116" t="str">
        <f t="shared" si="15"/>
        <v>78</v>
      </c>
      <c r="E116" t="e">
        <f t="shared" si="19"/>
        <v>#N/A</v>
      </c>
      <c r="F116" t="e">
        <f t="shared" si="18"/>
        <v>#N/A</v>
      </c>
      <c r="G116">
        <f t="shared" si="18"/>
        <v>5.2044805625096497</v>
      </c>
      <c r="H116" t="e">
        <f t="shared" si="18"/>
        <v>#N/A</v>
      </c>
      <c r="I116" t="e">
        <f t="shared" si="18"/>
        <v>#N/A</v>
      </c>
      <c r="J116" t="e">
        <f t="shared" si="18"/>
        <v>#N/A</v>
      </c>
      <c r="K116">
        <f t="shared" si="16"/>
        <v>1978</v>
      </c>
      <c r="L116" s="5">
        <f>3+5*IF(ISNA('DLX - CBO'!D123),0,'DLX - CBO'!D123)</f>
        <v>3</v>
      </c>
    </row>
    <row r="117" spans="1:12" x14ac:dyDescent="0.25">
      <c r="A117" s="7">
        <f t="shared" si="17"/>
        <v>28642</v>
      </c>
      <c r="B117">
        <f>'Plumbing - Quarterly u'!F116</f>
        <v>5.9952047181341639</v>
      </c>
      <c r="C117">
        <f>'Plumbing - Quarterly u'!G116</f>
        <v>5.5218914837013244</v>
      </c>
      <c r="D117" t="str">
        <f t="shared" si="15"/>
        <v/>
      </c>
      <c r="E117" t="e">
        <f t="shared" si="19"/>
        <v>#N/A</v>
      </c>
      <c r="F117" t="e">
        <f t="shared" si="18"/>
        <v>#N/A</v>
      </c>
      <c r="G117">
        <f t="shared" si="18"/>
        <v>5.5218914837013244</v>
      </c>
      <c r="H117" t="e">
        <f t="shared" si="18"/>
        <v>#N/A</v>
      </c>
      <c r="I117" t="e">
        <f t="shared" si="18"/>
        <v>#N/A</v>
      </c>
      <c r="J117" t="e">
        <f t="shared" si="18"/>
        <v>#N/A</v>
      </c>
      <c r="K117">
        <f t="shared" si="16"/>
        <v>1978</v>
      </c>
      <c r="L117" s="5">
        <f>3+5*IF(ISNA('DLX - CBO'!D124),0,'DLX - CBO'!D124)</f>
        <v>3</v>
      </c>
    </row>
    <row r="118" spans="1:12" x14ac:dyDescent="0.25">
      <c r="A118" s="7">
        <f t="shared" si="17"/>
        <v>28734</v>
      </c>
      <c r="B118">
        <f>'Plumbing - Quarterly u'!F117</f>
        <v>6.0169082689846185</v>
      </c>
      <c r="C118">
        <f>'Plumbing - Quarterly u'!G117</f>
        <v>5.5124283394861981</v>
      </c>
      <c r="D118" t="str">
        <f t="shared" si="15"/>
        <v/>
      </c>
      <c r="E118" t="e">
        <f t="shared" si="19"/>
        <v>#N/A</v>
      </c>
      <c r="F118" t="e">
        <f t="shared" si="18"/>
        <v>#N/A</v>
      </c>
      <c r="G118">
        <f t="shared" si="18"/>
        <v>5.5124283394861981</v>
      </c>
      <c r="H118" t="e">
        <f t="shared" si="18"/>
        <v>#N/A</v>
      </c>
      <c r="I118" t="e">
        <f t="shared" si="18"/>
        <v>#N/A</v>
      </c>
      <c r="J118" t="e">
        <f t="shared" si="18"/>
        <v>#N/A</v>
      </c>
      <c r="K118">
        <f t="shared" si="16"/>
        <v>1978</v>
      </c>
      <c r="L118" s="5">
        <f>3+5*IF(ISNA('DLX - CBO'!D125),0,'DLX - CBO'!D125)</f>
        <v>3</v>
      </c>
    </row>
    <row r="119" spans="1:12" x14ac:dyDescent="0.25">
      <c r="A119" s="7">
        <f t="shared" si="17"/>
        <v>28825</v>
      </c>
      <c r="B119">
        <f>'Plumbing - Quarterly u'!F118</f>
        <v>5.8789225574561277</v>
      </c>
      <c r="C119">
        <f>'Plumbing - Quarterly u'!G118</f>
        <v>5.7238940621269085</v>
      </c>
      <c r="D119" t="str">
        <f t="shared" si="15"/>
        <v/>
      </c>
      <c r="E119" t="e">
        <f t="shared" si="19"/>
        <v>#N/A</v>
      </c>
      <c r="F119" t="e">
        <f t="shared" si="18"/>
        <v>#N/A</v>
      </c>
      <c r="G119">
        <f t="shared" si="18"/>
        <v>5.7238940621269085</v>
      </c>
      <c r="H119" t="e">
        <f t="shared" si="18"/>
        <v>#N/A</v>
      </c>
      <c r="I119" t="e">
        <f t="shared" si="18"/>
        <v>#N/A</v>
      </c>
      <c r="J119" t="e">
        <f t="shared" si="18"/>
        <v>#N/A</v>
      </c>
      <c r="K119">
        <f t="shared" si="16"/>
        <v>1978</v>
      </c>
      <c r="L119" s="5">
        <f>3+5*IF(ISNA('DLX - CBO'!D126),0,'DLX - CBO'!D126)</f>
        <v>3</v>
      </c>
    </row>
    <row r="120" spans="1:12" x14ac:dyDescent="0.25">
      <c r="A120" s="7">
        <f t="shared" si="17"/>
        <v>28915</v>
      </c>
      <c r="B120">
        <f>'Plumbing - Quarterly u'!F119</f>
        <v>5.8729477326548114</v>
      </c>
      <c r="C120">
        <f>'Plumbing - Quarterly u'!G119</f>
        <v>5.5575751666105715</v>
      </c>
      <c r="D120" t="str">
        <f t="shared" si="15"/>
        <v>79</v>
      </c>
      <c r="E120" t="e">
        <f t="shared" si="19"/>
        <v>#N/A</v>
      </c>
      <c r="F120" t="e">
        <f t="shared" si="18"/>
        <v>#N/A</v>
      </c>
      <c r="G120">
        <f t="shared" si="18"/>
        <v>5.5575751666105715</v>
      </c>
      <c r="H120" t="e">
        <f t="shared" si="18"/>
        <v>#N/A</v>
      </c>
      <c r="I120" t="e">
        <f t="shared" si="18"/>
        <v>#N/A</v>
      </c>
      <c r="J120" t="e">
        <f t="shared" si="18"/>
        <v>#N/A</v>
      </c>
      <c r="K120">
        <f t="shared" si="16"/>
        <v>1979</v>
      </c>
      <c r="L120" s="5">
        <f>3+5*IF(ISNA('DLX - CBO'!D127),0,'DLX - CBO'!D127)</f>
        <v>3</v>
      </c>
    </row>
    <row r="121" spans="1:12" x14ac:dyDescent="0.25">
      <c r="A121" s="7">
        <f t="shared" si="17"/>
        <v>29007</v>
      </c>
      <c r="B121">
        <f>'Plumbing - Quarterly u'!F120</f>
        <v>5.7089934463756578</v>
      </c>
      <c r="C121">
        <f>'Plumbing - Quarterly u'!G120</f>
        <v>5.6219833462776236</v>
      </c>
      <c r="D121" t="str">
        <f t="shared" si="15"/>
        <v/>
      </c>
      <c r="E121" t="e">
        <f t="shared" si="19"/>
        <v>#N/A</v>
      </c>
      <c r="F121" t="e">
        <f t="shared" si="18"/>
        <v>#N/A</v>
      </c>
      <c r="G121">
        <f t="shared" si="18"/>
        <v>5.6219833462776236</v>
      </c>
      <c r="H121" t="e">
        <f t="shared" si="18"/>
        <v>#N/A</v>
      </c>
      <c r="I121" t="e">
        <f t="shared" si="18"/>
        <v>#N/A</v>
      </c>
      <c r="J121" t="e">
        <f t="shared" si="18"/>
        <v>#N/A</v>
      </c>
      <c r="K121">
        <f t="shared" si="16"/>
        <v>1979</v>
      </c>
      <c r="L121" s="5">
        <f>3+5*IF(ISNA('DLX - CBO'!D128),0,'DLX - CBO'!D128)</f>
        <v>3</v>
      </c>
    </row>
    <row r="122" spans="1:12" x14ac:dyDescent="0.25">
      <c r="A122" s="7">
        <f t="shared" si="17"/>
        <v>29099</v>
      </c>
      <c r="B122">
        <f>'Plumbing - Quarterly u'!F121</f>
        <v>5.8631825215225026</v>
      </c>
      <c r="C122">
        <f>'Plumbing - Quarterly u'!G121</f>
        <v>5.5957765837272406</v>
      </c>
      <c r="D122" t="str">
        <f t="shared" si="15"/>
        <v/>
      </c>
      <c r="E122" t="e">
        <f t="shared" si="19"/>
        <v>#N/A</v>
      </c>
      <c r="F122" t="e">
        <f t="shared" si="18"/>
        <v>#N/A</v>
      </c>
      <c r="G122">
        <f t="shared" si="18"/>
        <v>5.5957765837272406</v>
      </c>
      <c r="H122" t="e">
        <f t="shared" si="18"/>
        <v>#N/A</v>
      </c>
      <c r="I122" t="e">
        <f t="shared" si="18"/>
        <v>#N/A</v>
      </c>
      <c r="J122" t="e">
        <f t="shared" si="18"/>
        <v>#N/A</v>
      </c>
      <c r="K122">
        <f t="shared" si="16"/>
        <v>1979</v>
      </c>
      <c r="L122" s="5">
        <f>3+5*IF(ISNA('DLX - CBO'!D129),0,'DLX - CBO'!D129)</f>
        <v>3</v>
      </c>
    </row>
    <row r="123" spans="1:12" x14ac:dyDescent="0.25">
      <c r="A123" s="7">
        <f t="shared" si="17"/>
        <v>29190</v>
      </c>
      <c r="B123">
        <f>'Plumbing - Quarterly u'!F122</f>
        <v>5.9347783929826052</v>
      </c>
      <c r="C123">
        <f>'Plumbing - Quarterly u'!G122</f>
        <v>5.5189235652169648</v>
      </c>
      <c r="D123" t="str">
        <f t="shared" si="15"/>
        <v/>
      </c>
      <c r="E123" t="e">
        <f t="shared" si="19"/>
        <v>#N/A</v>
      </c>
      <c r="F123" t="e">
        <f t="shared" si="18"/>
        <v>#N/A</v>
      </c>
      <c r="G123">
        <f t="shared" si="18"/>
        <v>5.5189235652169648</v>
      </c>
      <c r="H123" t="e">
        <f t="shared" si="18"/>
        <v>#N/A</v>
      </c>
      <c r="I123" t="e">
        <f t="shared" si="18"/>
        <v>#N/A</v>
      </c>
      <c r="J123" t="e">
        <f t="shared" si="18"/>
        <v>#N/A</v>
      </c>
      <c r="K123">
        <f t="shared" si="16"/>
        <v>1979</v>
      </c>
      <c r="L123" s="5">
        <f>3+5*IF(ISNA('DLX - CBO'!D130),0,'DLX - CBO'!D130)</f>
        <v>3</v>
      </c>
    </row>
    <row r="124" spans="1:12" x14ac:dyDescent="0.25">
      <c r="A124" s="7">
        <f t="shared" si="17"/>
        <v>29281</v>
      </c>
      <c r="B124">
        <f>'Plumbing - Quarterly u'!F123</f>
        <v>6.2915192707610368</v>
      </c>
      <c r="C124">
        <f>'Plumbing - Quarterly u'!G123</f>
        <v>5.1225076007110912</v>
      </c>
      <c r="D124" t="str">
        <f t="shared" si="15"/>
        <v>80</v>
      </c>
      <c r="E124" t="e">
        <f t="shared" si="19"/>
        <v>#N/A</v>
      </c>
      <c r="F124" t="e">
        <f t="shared" si="18"/>
        <v>#N/A</v>
      </c>
      <c r="G124">
        <f t="shared" si="18"/>
        <v>5.1225076007110912</v>
      </c>
      <c r="H124">
        <f t="shared" si="18"/>
        <v>5.1225076007110912</v>
      </c>
      <c r="I124" t="e">
        <f t="shared" si="18"/>
        <v>#N/A</v>
      </c>
      <c r="J124" t="e">
        <f t="shared" si="18"/>
        <v>#N/A</v>
      </c>
      <c r="K124">
        <f t="shared" si="16"/>
        <v>1980</v>
      </c>
      <c r="L124" s="5">
        <f>3+5*IF(ISNA('DLX - CBO'!D131),0,'DLX - CBO'!D131)</f>
        <v>3</v>
      </c>
    </row>
    <row r="125" spans="1:12" x14ac:dyDescent="0.25">
      <c r="A125" s="7">
        <f t="shared" si="17"/>
        <v>29373</v>
      </c>
      <c r="B125">
        <f>'Plumbing - Quarterly u'!F124</f>
        <v>7.31782525520316</v>
      </c>
      <c r="C125">
        <f>'Plumbing - Quarterly u'!G124</f>
        <v>4.2778552456600627</v>
      </c>
      <c r="D125" t="str">
        <f t="shared" si="15"/>
        <v/>
      </c>
      <c r="E125" t="e">
        <f t="shared" si="19"/>
        <v>#N/A</v>
      </c>
      <c r="F125" t="e">
        <f t="shared" si="18"/>
        <v>#N/A</v>
      </c>
      <c r="G125" t="e">
        <f t="shared" si="18"/>
        <v>#N/A</v>
      </c>
      <c r="H125">
        <f t="shared" si="18"/>
        <v>4.2778552456600627</v>
      </c>
      <c r="I125" t="e">
        <f t="shared" si="18"/>
        <v>#N/A</v>
      </c>
      <c r="J125" t="e">
        <f t="shared" si="18"/>
        <v>#N/A</v>
      </c>
      <c r="K125">
        <f t="shared" si="16"/>
        <v>1980</v>
      </c>
      <c r="L125" s="5">
        <f>3+5*IF(ISNA('DLX - CBO'!D132),0,'DLX - CBO'!D132)</f>
        <v>8</v>
      </c>
    </row>
    <row r="126" spans="1:12" x14ac:dyDescent="0.25">
      <c r="A126" s="7">
        <f t="shared" si="17"/>
        <v>29465</v>
      </c>
      <c r="B126">
        <f>'Plumbing - Quarterly u'!F125</f>
        <v>7.6751194127610534</v>
      </c>
      <c r="C126">
        <f>'Plumbing - Quarterly u'!G125</f>
        <v>4.3138253780664977</v>
      </c>
      <c r="D126" t="str">
        <f t="shared" si="15"/>
        <v/>
      </c>
      <c r="E126" t="e">
        <f t="shared" si="19"/>
        <v>#N/A</v>
      </c>
      <c r="F126" t="e">
        <f t="shared" si="18"/>
        <v>#N/A</v>
      </c>
      <c r="G126" t="e">
        <f t="shared" si="18"/>
        <v>#N/A</v>
      </c>
      <c r="H126">
        <f t="shared" si="18"/>
        <v>4.3138253780664977</v>
      </c>
      <c r="I126" t="e">
        <f t="shared" si="18"/>
        <v>#N/A</v>
      </c>
      <c r="J126" t="e">
        <f t="shared" si="18"/>
        <v>#N/A</v>
      </c>
      <c r="K126">
        <f t="shared" si="16"/>
        <v>1980</v>
      </c>
      <c r="L126" s="5">
        <f>3+5*IF(ISNA('DLX - CBO'!D133),0,'DLX - CBO'!D133)</f>
        <v>8</v>
      </c>
    </row>
    <row r="127" spans="1:12" x14ac:dyDescent="0.25">
      <c r="A127" s="7">
        <f t="shared" si="17"/>
        <v>29556</v>
      </c>
      <c r="B127">
        <f>'Plumbing - Quarterly u'!F126</f>
        <v>7.392782143205558</v>
      </c>
      <c r="C127">
        <f>'Plumbing - Quarterly u'!G126</f>
        <v>4.4556816036784372</v>
      </c>
      <c r="D127" t="str">
        <f t="shared" si="15"/>
        <v/>
      </c>
      <c r="E127" t="e">
        <f t="shared" si="19"/>
        <v>#N/A</v>
      </c>
      <c r="F127" t="e">
        <f t="shared" si="18"/>
        <v>#N/A</v>
      </c>
      <c r="G127" t="e">
        <f t="shared" si="18"/>
        <v>#N/A</v>
      </c>
      <c r="H127">
        <f t="shared" si="18"/>
        <v>4.4556816036784372</v>
      </c>
      <c r="I127" t="e">
        <f t="shared" si="18"/>
        <v>#N/A</v>
      </c>
      <c r="J127" t="e">
        <f t="shared" si="18"/>
        <v>#N/A</v>
      </c>
      <c r="K127">
        <f t="shared" si="16"/>
        <v>1980</v>
      </c>
      <c r="L127" s="5">
        <f>3+5*IF(ISNA('DLX - CBO'!D134),0,'DLX - CBO'!D134)</f>
        <v>3</v>
      </c>
    </row>
    <row r="128" spans="1:12" x14ac:dyDescent="0.25">
      <c r="A128" s="7">
        <f t="shared" si="17"/>
        <v>29646</v>
      </c>
      <c r="B128">
        <f>'Plumbing - Quarterly u'!F127</f>
        <v>7.4208009227441094</v>
      </c>
      <c r="C128">
        <f>'Plumbing - Quarterly u'!G127</f>
        <v>4.3573835582374167</v>
      </c>
      <c r="D128" t="str">
        <f t="shared" si="15"/>
        <v>81</v>
      </c>
      <c r="E128" t="e">
        <f t="shared" si="19"/>
        <v>#N/A</v>
      </c>
      <c r="F128" t="e">
        <f t="shared" si="18"/>
        <v>#N/A</v>
      </c>
      <c r="G128" t="e">
        <f t="shared" si="18"/>
        <v>#N/A</v>
      </c>
      <c r="H128">
        <f t="shared" si="18"/>
        <v>4.3573835582374167</v>
      </c>
      <c r="I128" t="e">
        <f t="shared" si="18"/>
        <v>#N/A</v>
      </c>
      <c r="J128" t="e">
        <f t="shared" si="18"/>
        <v>#N/A</v>
      </c>
      <c r="K128">
        <f t="shared" si="16"/>
        <v>1981</v>
      </c>
      <c r="L128" s="5">
        <f>3+5*IF(ISNA('DLX - CBO'!D135),0,'DLX - CBO'!D135)</f>
        <v>3</v>
      </c>
    </row>
    <row r="129" spans="1:12" x14ac:dyDescent="0.25">
      <c r="A129" s="7">
        <f t="shared" si="17"/>
        <v>29738</v>
      </c>
      <c r="B129">
        <f>'Plumbing - Quarterly u'!F128</f>
        <v>7.3929441635386866</v>
      </c>
      <c r="C129">
        <f>'Plumbing - Quarterly u'!G128</f>
        <v>4.3183798948447523</v>
      </c>
      <c r="D129" t="str">
        <f t="shared" si="15"/>
        <v/>
      </c>
      <c r="E129" t="e">
        <f t="shared" si="19"/>
        <v>#N/A</v>
      </c>
      <c r="F129" t="e">
        <f t="shared" si="18"/>
        <v>#N/A</v>
      </c>
      <c r="G129" t="e">
        <f t="shared" si="18"/>
        <v>#N/A</v>
      </c>
      <c r="H129">
        <f t="shared" si="18"/>
        <v>4.3183798948447523</v>
      </c>
      <c r="I129" t="e">
        <f t="shared" si="18"/>
        <v>#N/A</v>
      </c>
      <c r="J129" t="e">
        <f t="shared" si="18"/>
        <v>#N/A</v>
      </c>
      <c r="K129">
        <f t="shared" si="16"/>
        <v>1981</v>
      </c>
      <c r="L129" s="5">
        <f>3+5*IF(ISNA('DLX - CBO'!D136),0,'DLX - CBO'!D136)</f>
        <v>3</v>
      </c>
    </row>
    <row r="130" spans="1:12" x14ac:dyDescent="0.25">
      <c r="A130" s="7">
        <f t="shared" si="17"/>
        <v>29830</v>
      </c>
      <c r="B130">
        <f>'Plumbing - Quarterly u'!F129</f>
        <v>7.4113576303220201</v>
      </c>
      <c r="C130">
        <f>'Plumbing - Quarterly u'!G129</f>
        <v>4.1766117158422018</v>
      </c>
      <c r="D130" t="str">
        <f t="shared" si="15"/>
        <v/>
      </c>
      <c r="E130" t="e">
        <f t="shared" si="19"/>
        <v>#N/A</v>
      </c>
      <c r="F130" t="e">
        <f t="shared" si="18"/>
        <v>#N/A</v>
      </c>
      <c r="G130" t="e">
        <f t="shared" si="18"/>
        <v>#N/A</v>
      </c>
      <c r="H130">
        <f t="shared" si="18"/>
        <v>4.1766117158422018</v>
      </c>
      <c r="I130" t="e">
        <f t="shared" si="18"/>
        <v>#N/A</v>
      </c>
      <c r="J130" t="e">
        <f t="shared" si="18"/>
        <v>#N/A</v>
      </c>
      <c r="K130">
        <f t="shared" si="16"/>
        <v>1981</v>
      </c>
      <c r="L130" s="5">
        <f>3+5*IF(ISNA('DLX - CBO'!D137),0,'DLX - CBO'!D137)</f>
        <v>3</v>
      </c>
    </row>
    <row r="131" spans="1:12" x14ac:dyDescent="0.25">
      <c r="A131" s="7">
        <f t="shared" si="17"/>
        <v>29921</v>
      </c>
      <c r="B131">
        <f>'Plumbing - Quarterly u'!F130</f>
        <v>8.2348861100244548</v>
      </c>
      <c r="C131">
        <f>'Plumbing - Quarterly u'!G130</f>
        <v>3.7306231660588356</v>
      </c>
      <c r="D131" t="str">
        <f t="shared" si="15"/>
        <v/>
      </c>
      <c r="E131" t="e">
        <f t="shared" si="19"/>
        <v>#N/A</v>
      </c>
      <c r="F131" t="e">
        <f t="shared" si="18"/>
        <v>#N/A</v>
      </c>
      <c r="G131" t="e">
        <f t="shared" si="18"/>
        <v>#N/A</v>
      </c>
      <c r="H131">
        <f t="shared" si="18"/>
        <v>3.7306231660588356</v>
      </c>
      <c r="I131" t="e">
        <f t="shared" si="18"/>
        <v>#N/A</v>
      </c>
      <c r="J131" t="e">
        <f t="shared" si="18"/>
        <v>#N/A</v>
      </c>
      <c r="K131">
        <f t="shared" si="16"/>
        <v>1981</v>
      </c>
      <c r="L131" s="5">
        <f>3+5*IF(ISNA('DLX - CBO'!D138),0,'DLX - CBO'!D138)</f>
        <v>8</v>
      </c>
    </row>
    <row r="132" spans="1:12" x14ac:dyDescent="0.25">
      <c r="A132" s="7">
        <f t="shared" si="17"/>
        <v>30011</v>
      </c>
      <c r="B132">
        <f>'Plumbing - Quarterly u'!F131</f>
        <v>8.8369189408558153</v>
      </c>
      <c r="C132">
        <f>'Plumbing - Quarterly u'!G131</f>
        <v>3.4887253334983055</v>
      </c>
      <c r="D132" t="str">
        <f t="shared" si="15"/>
        <v>82</v>
      </c>
      <c r="E132" t="e">
        <f t="shared" si="19"/>
        <v>#N/A</v>
      </c>
      <c r="F132" t="e">
        <f t="shared" si="18"/>
        <v>#N/A</v>
      </c>
      <c r="G132" t="e">
        <f t="shared" si="18"/>
        <v>#N/A</v>
      </c>
      <c r="H132">
        <f t="shared" si="18"/>
        <v>3.4887253334983055</v>
      </c>
      <c r="I132" t="e">
        <f t="shared" si="18"/>
        <v>#N/A</v>
      </c>
      <c r="J132" t="e">
        <f t="shared" si="18"/>
        <v>#N/A</v>
      </c>
      <c r="K132">
        <f t="shared" si="16"/>
        <v>1982</v>
      </c>
      <c r="L132" s="5">
        <f>3+5*IF(ISNA('DLX - CBO'!D139),0,'DLX - CBO'!D139)</f>
        <v>8</v>
      </c>
    </row>
    <row r="133" spans="1:12" x14ac:dyDescent="0.25">
      <c r="A133" s="7">
        <f t="shared" si="17"/>
        <v>30103</v>
      </c>
      <c r="B133">
        <f>'Plumbing - Quarterly u'!F132</f>
        <v>9.4193441866833805</v>
      </c>
      <c r="C133">
        <f>'Plumbing - Quarterly u'!G132</f>
        <v>3.183100267478427</v>
      </c>
      <c r="D133" t="str">
        <f t="shared" ref="D133:D196" si="20">IF(MONTH(A133)=3,TEXT(A133,"yy"),"")</f>
        <v/>
      </c>
      <c r="E133" t="e">
        <f t="shared" si="19"/>
        <v>#N/A</v>
      </c>
      <c r="F133" t="e">
        <f t="shared" si="18"/>
        <v>#N/A</v>
      </c>
      <c r="G133" t="e">
        <f t="shared" si="18"/>
        <v>#N/A</v>
      </c>
      <c r="H133">
        <f t="shared" si="18"/>
        <v>3.183100267478427</v>
      </c>
      <c r="I133" t="e">
        <f t="shared" si="18"/>
        <v>#N/A</v>
      </c>
      <c r="J133" t="e">
        <f t="shared" si="18"/>
        <v>#N/A</v>
      </c>
      <c r="K133">
        <f t="shared" ref="K133:K196" si="21">YEAR(A133)</f>
        <v>1982</v>
      </c>
      <c r="L133" s="5">
        <f>3+5*IF(ISNA('DLX - CBO'!D140),0,'DLX - CBO'!D140)</f>
        <v>8</v>
      </c>
    </row>
    <row r="134" spans="1:12" x14ac:dyDescent="0.25">
      <c r="A134" s="7">
        <f t="shared" ref="A134:A197" si="22">DATE(YEAR(A133),MONTH(A133)+3,1)</f>
        <v>30195</v>
      </c>
      <c r="B134">
        <f>'Plumbing - Quarterly u'!F133</f>
        <v>9.9362796907399584</v>
      </c>
      <c r="C134">
        <f>'Plumbing - Quarterly u'!G133</f>
        <v>2.8236112663788062</v>
      </c>
      <c r="D134" t="str">
        <f t="shared" si="20"/>
        <v/>
      </c>
      <c r="E134" t="e">
        <f t="shared" si="19"/>
        <v>#N/A</v>
      </c>
      <c r="F134" t="e">
        <f t="shared" si="18"/>
        <v>#N/A</v>
      </c>
      <c r="G134" t="e">
        <f t="shared" si="18"/>
        <v>#N/A</v>
      </c>
      <c r="H134">
        <f t="shared" si="18"/>
        <v>2.8236112663788062</v>
      </c>
      <c r="I134" t="e">
        <f t="shared" si="18"/>
        <v>#N/A</v>
      </c>
      <c r="J134" t="e">
        <f t="shared" si="18"/>
        <v>#N/A</v>
      </c>
      <c r="K134">
        <f t="shared" si="21"/>
        <v>1982</v>
      </c>
      <c r="L134" s="5">
        <f>3+5*IF(ISNA('DLX - CBO'!D141),0,'DLX - CBO'!D141)</f>
        <v>8</v>
      </c>
    </row>
    <row r="135" spans="1:12" x14ac:dyDescent="0.25">
      <c r="A135" s="7">
        <f t="shared" si="22"/>
        <v>30286</v>
      </c>
      <c r="B135">
        <f>'Plumbing - Quarterly u'!F134</f>
        <v>10.669751182909367</v>
      </c>
      <c r="C135">
        <f>'Plumbing - Quarterly u'!G134</f>
        <v>2.7729381817650052</v>
      </c>
      <c r="D135" t="str">
        <f t="shared" si="20"/>
        <v/>
      </c>
      <c r="E135" t="e">
        <f t="shared" si="19"/>
        <v>#N/A</v>
      </c>
      <c r="F135" t="e">
        <f t="shared" si="18"/>
        <v>#N/A</v>
      </c>
      <c r="G135" t="e">
        <f t="shared" si="18"/>
        <v>#N/A</v>
      </c>
      <c r="H135">
        <f t="shared" si="18"/>
        <v>2.7729381817650052</v>
      </c>
      <c r="I135" t="e">
        <f t="shared" si="18"/>
        <v>#N/A</v>
      </c>
      <c r="J135" t="e">
        <f t="shared" si="18"/>
        <v>#N/A</v>
      </c>
      <c r="K135">
        <f t="shared" si="21"/>
        <v>1982</v>
      </c>
      <c r="L135" s="5">
        <f>3+5*IF(ISNA('DLX - CBO'!D142),0,'DLX - CBO'!D142)</f>
        <v>8</v>
      </c>
    </row>
    <row r="136" spans="1:12" x14ac:dyDescent="0.25">
      <c r="A136" s="7">
        <f t="shared" si="22"/>
        <v>30376</v>
      </c>
      <c r="B136">
        <f>'Plumbing - Quarterly u'!F135</f>
        <v>10.390263537144691</v>
      </c>
      <c r="C136">
        <f>'Plumbing - Quarterly u'!G135</f>
        <v>2.9151064901019264</v>
      </c>
      <c r="D136" t="str">
        <f t="shared" si="20"/>
        <v>83</v>
      </c>
      <c r="E136" t="e">
        <f t="shared" si="19"/>
        <v>#N/A</v>
      </c>
      <c r="F136" t="e">
        <f t="shared" si="18"/>
        <v>#N/A</v>
      </c>
      <c r="G136" t="e">
        <f t="shared" si="18"/>
        <v>#N/A</v>
      </c>
      <c r="H136">
        <f t="shared" si="18"/>
        <v>2.9151064901019264</v>
      </c>
      <c r="I136" t="e">
        <f t="shared" si="18"/>
        <v>#N/A</v>
      </c>
      <c r="J136" t="e">
        <f t="shared" si="18"/>
        <v>#N/A</v>
      </c>
      <c r="K136">
        <f t="shared" si="21"/>
        <v>1983</v>
      </c>
      <c r="L136" s="5">
        <f>3+5*IF(ISNA('DLX - CBO'!D143),0,'DLX - CBO'!D143)</f>
        <v>3</v>
      </c>
    </row>
    <row r="137" spans="1:12" x14ac:dyDescent="0.25">
      <c r="A137" s="7">
        <f t="shared" si="22"/>
        <v>30468</v>
      </c>
      <c r="B137">
        <f>'Plumbing - Quarterly u'!F136</f>
        <v>10.095395776108282</v>
      </c>
      <c r="C137">
        <f>'Plumbing - Quarterly u'!G136</f>
        <v>3.1985976469277362</v>
      </c>
      <c r="D137" t="str">
        <f t="shared" si="20"/>
        <v/>
      </c>
      <c r="E137" t="e">
        <f t="shared" si="19"/>
        <v>#N/A</v>
      </c>
      <c r="F137" t="e">
        <f t="shared" si="18"/>
        <v>#N/A</v>
      </c>
      <c r="G137" t="e">
        <f t="shared" si="18"/>
        <v>#N/A</v>
      </c>
      <c r="H137">
        <f t="shared" si="18"/>
        <v>3.1985976469277362</v>
      </c>
      <c r="I137" t="e">
        <f t="shared" si="18"/>
        <v>#N/A</v>
      </c>
      <c r="J137" t="e">
        <f t="shared" si="18"/>
        <v>#N/A</v>
      </c>
      <c r="K137">
        <f t="shared" si="21"/>
        <v>1983</v>
      </c>
      <c r="L137" s="5">
        <f>3+5*IF(ISNA('DLX - CBO'!D144),0,'DLX - CBO'!D144)</f>
        <v>3</v>
      </c>
    </row>
    <row r="138" spans="1:12" x14ac:dyDescent="0.25">
      <c r="A138" s="7">
        <f t="shared" si="22"/>
        <v>30560</v>
      </c>
      <c r="B138">
        <f>'Plumbing - Quarterly u'!F137</f>
        <v>9.3532381056709593</v>
      </c>
      <c r="C138">
        <f>'Plumbing - Quarterly u'!G137</f>
        <v>3.5388546476948264</v>
      </c>
      <c r="D138" t="str">
        <f t="shared" si="20"/>
        <v/>
      </c>
      <c r="E138" t="e">
        <f t="shared" si="19"/>
        <v>#N/A</v>
      </c>
      <c r="F138" t="e">
        <f t="shared" si="18"/>
        <v>#N/A</v>
      </c>
      <c r="G138" t="e">
        <f t="shared" si="18"/>
        <v>#N/A</v>
      </c>
      <c r="H138">
        <f t="shared" si="18"/>
        <v>3.5388546476948264</v>
      </c>
      <c r="I138" t="e">
        <f t="shared" si="18"/>
        <v>#N/A</v>
      </c>
      <c r="J138" t="e">
        <f t="shared" si="18"/>
        <v>#N/A</v>
      </c>
      <c r="K138">
        <f t="shared" si="21"/>
        <v>1983</v>
      </c>
      <c r="L138" s="5">
        <f>3+5*IF(ISNA('DLX - CBO'!D145),0,'DLX - CBO'!D145)</f>
        <v>3</v>
      </c>
    </row>
    <row r="139" spans="1:12" x14ac:dyDescent="0.25">
      <c r="A139" s="7">
        <f t="shared" si="22"/>
        <v>30651</v>
      </c>
      <c r="B139">
        <f>'Plumbing - Quarterly u'!F138</f>
        <v>8.534843737371375</v>
      </c>
      <c r="C139">
        <f>'Plumbing - Quarterly u'!G138</f>
        <v>3.9223240882012202</v>
      </c>
      <c r="D139" t="str">
        <f t="shared" si="20"/>
        <v/>
      </c>
      <c r="E139" t="e">
        <f t="shared" si="19"/>
        <v>#N/A</v>
      </c>
      <c r="F139" t="e">
        <f t="shared" si="18"/>
        <v>#N/A</v>
      </c>
      <c r="G139" t="e">
        <f t="shared" si="18"/>
        <v>#N/A</v>
      </c>
      <c r="H139">
        <f t="shared" si="18"/>
        <v>3.9223240882012202</v>
      </c>
      <c r="I139" t="e">
        <f t="shared" si="18"/>
        <v>#N/A</v>
      </c>
      <c r="J139" t="e">
        <f t="shared" si="18"/>
        <v>#N/A</v>
      </c>
      <c r="K139">
        <f t="shared" si="21"/>
        <v>1983</v>
      </c>
      <c r="L139" s="5">
        <f>3+5*IF(ISNA('DLX - CBO'!D146),0,'DLX - CBO'!D146)</f>
        <v>3</v>
      </c>
    </row>
    <row r="140" spans="1:12" x14ac:dyDescent="0.25">
      <c r="A140" s="7">
        <f t="shared" si="22"/>
        <v>30742</v>
      </c>
      <c r="B140">
        <f>'Plumbing - Quarterly u'!F139</f>
        <v>7.8645499677583883</v>
      </c>
      <c r="C140">
        <f>'Plumbing - Quarterly u'!G139</f>
        <v>4.1939372354220081</v>
      </c>
      <c r="D140" t="str">
        <f t="shared" si="20"/>
        <v>84</v>
      </c>
      <c r="E140" t="e">
        <f t="shared" si="19"/>
        <v>#N/A</v>
      </c>
      <c r="F140" t="e">
        <f t="shared" si="18"/>
        <v>#N/A</v>
      </c>
      <c r="G140" t="e">
        <f t="shared" si="18"/>
        <v>#N/A</v>
      </c>
      <c r="H140">
        <f t="shared" si="18"/>
        <v>4.1939372354220081</v>
      </c>
      <c r="I140" t="e">
        <f t="shared" si="18"/>
        <v>#N/A</v>
      </c>
      <c r="J140" t="e">
        <f t="shared" si="18"/>
        <v>#N/A</v>
      </c>
      <c r="K140">
        <f t="shared" si="21"/>
        <v>1984</v>
      </c>
      <c r="L140" s="5">
        <f>3+5*IF(ISNA('DLX - CBO'!D147),0,'DLX - CBO'!D147)</f>
        <v>3</v>
      </c>
    </row>
    <row r="141" spans="1:12" x14ac:dyDescent="0.25">
      <c r="A141" s="7">
        <f t="shared" si="22"/>
        <v>30834</v>
      </c>
      <c r="B141">
        <f>'Plumbing - Quarterly u'!F140</f>
        <v>7.4717024652157571</v>
      </c>
      <c r="C141">
        <f>'Plumbing - Quarterly u'!G140</f>
        <v>4.4532602859101091</v>
      </c>
      <c r="D141" t="str">
        <f t="shared" si="20"/>
        <v/>
      </c>
      <c r="E141" t="e">
        <f t="shared" si="19"/>
        <v>#N/A</v>
      </c>
      <c r="F141" t="e">
        <f t="shared" si="18"/>
        <v>#N/A</v>
      </c>
      <c r="G141" t="e">
        <f t="shared" si="18"/>
        <v>#N/A</v>
      </c>
      <c r="H141">
        <f t="shared" si="18"/>
        <v>4.4532602859101091</v>
      </c>
      <c r="I141" t="e">
        <f t="shared" si="18"/>
        <v>#N/A</v>
      </c>
      <c r="J141" t="e">
        <f t="shared" si="18"/>
        <v>#N/A</v>
      </c>
      <c r="K141">
        <f t="shared" si="21"/>
        <v>1984</v>
      </c>
      <c r="L141" s="5">
        <f>3+5*IF(ISNA('DLX - CBO'!D148),0,'DLX - CBO'!D148)</f>
        <v>3</v>
      </c>
    </row>
    <row r="142" spans="1:12" x14ac:dyDescent="0.25">
      <c r="A142" s="7">
        <f t="shared" si="22"/>
        <v>30926</v>
      </c>
      <c r="B142">
        <f>'Plumbing - Quarterly u'!F141</f>
        <v>7.4442795177973595</v>
      </c>
      <c r="C142">
        <f>'Plumbing - Quarterly u'!G141</f>
        <v>4.4927013562400235</v>
      </c>
      <c r="D142" t="str">
        <f t="shared" si="20"/>
        <v/>
      </c>
      <c r="E142" t="e">
        <f t="shared" si="19"/>
        <v>#N/A</v>
      </c>
      <c r="F142" t="e">
        <f t="shared" si="18"/>
        <v>#N/A</v>
      </c>
      <c r="G142" t="e">
        <f t="shared" si="18"/>
        <v>#N/A</v>
      </c>
      <c r="H142">
        <f t="shared" si="18"/>
        <v>4.4927013562400235</v>
      </c>
      <c r="I142" t="e">
        <f t="shared" si="18"/>
        <v>#N/A</v>
      </c>
      <c r="J142" t="e">
        <f t="shared" si="18"/>
        <v>#N/A</v>
      </c>
      <c r="K142">
        <f t="shared" si="21"/>
        <v>1984</v>
      </c>
      <c r="L142" s="5">
        <f>3+5*IF(ISNA('DLX - CBO'!D149),0,'DLX - CBO'!D149)</f>
        <v>3</v>
      </c>
    </row>
    <row r="143" spans="1:12" x14ac:dyDescent="0.25">
      <c r="A143" s="7">
        <f t="shared" si="22"/>
        <v>31017</v>
      </c>
      <c r="B143">
        <f>'Plumbing - Quarterly u'!F142</f>
        <v>7.2751508868517805</v>
      </c>
      <c r="C143">
        <f>'Plumbing - Quarterly u'!G142</f>
        <v>4.5333309209572352</v>
      </c>
      <c r="D143" t="str">
        <f t="shared" si="20"/>
        <v/>
      </c>
      <c r="E143" t="e">
        <f t="shared" si="19"/>
        <v>#N/A</v>
      </c>
      <c r="F143" t="e">
        <f t="shared" si="18"/>
        <v>#N/A</v>
      </c>
      <c r="G143" t="e">
        <f t="shared" si="18"/>
        <v>#N/A</v>
      </c>
      <c r="H143">
        <f t="shared" si="18"/>
        <v>4.5333309209572352</v>
      </c>
      <c r="I143" t="e">
        <f t="shared" si="18"/>
        <v>#N/A</v>
      </c>
      <c r="J143" t="e">
        <f t="shared" si="18"/>
        <v>#N/A</v>
      </c>
      <c r="K143">
        <f t="shared" si="21"/>
        <v>1984</v>
      </c>
      <c r="L143" s="5">
        <f>3+5*IF(ISNA('DLX - CBO'!D150),0,'DLX - CBO'!D150)</f>
        <v>3</v>
      </c>
    </row>
    <row r="144" spans="1:12" x14ac:dyDescent="0.25">
      <c r="A144" s="7">
        <f t="shared" si="22"/>
        <v>31107</v>
      </c>
      <c r="B144">
        <f>'Plumbing - Quarterly u'!F143</f>
        <v>7.2720160860142782</v>
      </c>
      <c r="C144">
        <f>'Plumbing - Quarterly u'!G143</f>
        <v>4.550057524924104</v>
      </c>
      <c r="D144" t="str">
        <f t="shared" si="20"/>
        <v>85</v>
      </c>
      <c r="E144" t="e">
        <f t="shared" si="19"/>
        <v>#N/A</v>
      </c>
      <c r="F144" t="e">
        <f t="shared" si="18"/>
        <v>#N/A</v>
      </c>
      <c r="G144" t="e">
        <f t="shared" si="18"/>
        <v>#N/A</v>
      </c>
      <c r="H144">
        <f t="shared" si="18"/>
        <v>4.550057524924104</v>
      </c>
      <c r="I144" t="e">
        <f t="shared" si="18"/>
        <v>#N/A</v>
      </c>
      <c r="J144" t="e">
        <f t="shared" si="18"/>
        <v>#N/A</v>
      </c>
      <c r="K144">
        <f t="shared" si="21"/>
        <v>1985</v>
      </c>
      <c r="L144" s="5">
        <f>3+5*IF(ISNA('DLX - CBO'!D151),0,'DLX - CBO'!D151)</f>
        <v>3</v>
      </c>
    </row>
    <row r="145" spans="1:12" x14ac:dyDescent="0.25">
      <c r="A145" s="7">
        <f t="shared" si="22"/>
        <v>31199</v>
      </c>
      <c r="B145">
        <f>'Plumbing - Quarterly u'!F144</f>
        <v>7.2807604209799299</v>
      </c>
      <c r="C145">
        <f>'Plumbing - Quarterly u'!G144</f>
        <v>4.5835464363317273</v>
      </c>
      <c r="D145" t="str">
        <f t="shared" si="20"/>
        <v/>
      </c>
      <c r="E145" t="e">
        <f t="shared" si="19"/>
        <v>#N/A</v>
      </c>
      <c r="F145" t="e">
        <f t="shared" si="18"/>
        <v>#N/A</v>
      </c>
      <c r="G145" t="e">
        <f t="shared" si="18"/>
        <v>#N/A</v>
      </c>
      <c r="H145">
        <f t="shared" si="18"/>
        <v>4.5835464363317273</v>
      </c>
      <c r="I145" t="e">
        <f t="shared" si="18"/>
        <v>#N/A</v>
      </c>
      <c r="J145" t="e">
        <f t="shared" si="18"/>
        <v>#N/A</v>
      </c>
      <c r="K145">
        <f t="shared" si="21"/>
        <v>1985</v>
      </c>
      <c r="L145" s="5">
        <f>3+5*IF(ISNA('DLX - CBO'!D152),0,'DLX - CBO'!D152)</f>
        <v>3</v>
      </c>
    </row>
    <row r="146" spans="1:12" x14ac:dyDescent="0.25">
      <c r="A146" s="7">
        <f t="shared" si="22"/>
        <v>31291</v>
      </c>
      <c r="B146">
        <f>'Plumbing - Quarterly u'!F145</f>
        <v>7.2024025870587591</v>
      </c>
      <c r="C146">
        <f>'Plumbing - Quarterly u'!G145</f>
        <v>4.5766474655205274</v>
      </c>
      <c r="D146" t="str">
        <f t="shared" si="20"/>
        <v/>
      </c>
      <c r="E146" t="e">
        <f t="shared" si="19"/>
        <v>#N/A</v>
      </c>
      <c r="F146" t="e">
        <f t="shared" si="18"/>
        <v>#N/A</v>
      </c>
      <c r="G146" t="e">
        <f t="shared" si="18"/>
        <v>#N/A</v>
      </c>
      <c r="H146">
        <f t="shared" si="18"/>
        <v>4.5766474655205274</v>
      </c>
      <c r="I146" t="e">
        <f t="shared" si="18"/>
        <v>#N/A</v>
      </c>
      <c r="J146" t="e">
        <f t="shared" si="18"/>
        <v>#N/A</v>
      </c>
      <c r="K146">
        <f t="shared" si="21"/>
        <v>1985</v>
      </c>
      <c r="L146" s="5">
        <f>3+5*IF(ISNA('DLX - CBO'!D153),0,'DLX - CBO'!D153)</f>
        <v>3</v>
      </c>
    </row>
    <row r="147" spans="1:12" x14ac:dyDescent="0.25">
      <c r="A147" s="7">
        <f t="shared" si="22"/>
        <v>31382</v>
      </c>
      <c r="B147">
        <f>'Plumbing - Quarterly u'!F146</f>
        <v>7.0458140122747324</v>
      </c>
      <c r="C147">
        <f>'Plumbing - Quarterly u'!G146</f>
        <v>4.530388562989363</v>
      </c>
      <c r="D147" t="str">
        <f t="shared" si="20"/>
        <v/>
      </c>
      <c r="E147" t="e">
        <f t="shared" si="19"/>
        <v>#N/A</v>
      </c>
      <c r="F147" t="e">
        <f t="shared" si="18"/>
        <v>#N/A</v>
      </c>
      <c r="G147" t="e">
        <f t="shared" si="18"/>
        <v>#N/A</v>
      </c>
      <c r="H147">
        <f t="shared" si="18"/>
        <v>4.530388562989363</v>
      </c>
      <c r="I147" t="e">
        <f t="shared" si="18"/>
        <v>#N/A</v>
      </c>
      <c r="J147" t="e">
        <f t="shared" si="18"/>
        <v>#N/A</v>
      </c>
      <c r="K147">
        <f t="shared" si="21"/>
        <v>1985</v>
      </c>
      <c r="L147" s="5">
        <f>3+5*IF(ISNA('DLX - CBO'!D154),0,'DLX - CBO'!D154)</f>
        <v>3</v>
      </c>
    </row>
    <row r="148" spans="1:12" x14ac:dyDescent="0.25">
      <c r="A148" s="7">
        <f t="shared" si="22"/>
        <v>31472</v>
      </c>
      <c r="B148">
        <f>'Plumbing - Quarterly u'!F147</f>
        <v>7.0068356682739461</v>
      </c>
      <c r="C148">
        <f>'Plumbing - Quarterly u'!G147</f>
        <v>4.4788462095796566</v>
      </c>
      <c r="D148" t="str">
        <f t="shared" si="20"/>
        <v>86</v>
      </c>
      <c r="E148" t="e">
        <f t="shared" si="19"/>
        <v>#N/A</v>
      </c>
      <c r="F148" t="e">
        <f t="shared" si="18"/>
        <v>#N/A</v>
      </c>
      <c r="G148" t="e">
        <f t="shared" si="18"/>
        <v>#N/A</v>
      </c>
      <c r="H148">
        <f t="shared" si="18"/>
        <v>4.4788462095796566</v>
      </c>
      <c r="I148" t="e">
        <f t="shared" si="18"/>
        <v>#N/A</v>
      </c>
      <c r="J148" t="e">
        <f t="shared" si="18"/>
        <v>#N/A</v>
      </c>
      <c r="K148">
        <f t="shared" si="21"/>
        <v>1986</v>
      </c>
      <c r="L148" s="5">
        <f>3+5*IF(ISNA('DLX - CBO'!D155),0,'DLX - CBO'!D155)</f>
        <v>3</v>
      </c>
    </row>
    <row r="149" spans="1:12" x14ac:dyDescent="0.25">
      <c r="A149" s="7">
        <f t="shared" si="22"/>
        <v>31564</v>
      </c>
      <c r="B149">
        <f>'Plumbing - Quarterly u'!F148</f>
        <v>7.1716397893902704</v>
      </c>
      <c r="C149">
        <f>'Plumbing - Quarterly u'!G148</f>
        <v>4.4623857748167453</v>
      </c>
      <c r="D149" t="str">
        <f t="shared" si="20"/>
        <v/>
      </c>
      <c r="E149" t="e">
        <f t="shared" si="19"/>
        <v>#N/A</v>
      </c>
      <c r="F149" t="e">
        <f t="shared" si="18"/>
        <v>#N/A</v>
      </c>
      <c r="G149" t="e">
        <f t="shared" si="18"/>
        <v>#N/A</v>
      </c>
      <c r="H149">
        <f t="shared" si="18"/>
        <v>4.4623857748167453</v>
      </c>
      <c r="I149" t="e">
        <f t="shared" si="18"/>
        <v>#N/A</v>
      </c>
      <c r="J149" t="e">
        <f t="shared" si="18"/>
        <v>#N/A</v>
      </c>
      <c r="K149">
        <f t="shared" si="21"/>
        <v>1986</v>
      </c>
      <c r="L149" s="5">
        <f>3+5*IF(ISNA('DLX - CBO'!D156),0,'DLX - CBO'!D156)</f>
        <v>3</v>
      </c>
    </row>
    <row r="150" spans="1:12" x14ac:dyDescent="0.25">
      <c r="A150" s="7">
        <f t="shared" si="22"/>
        <v>31656</v>
      </c>
      <c r="B150">
        <f>'Plumbing - Quarterly u'!F149</f>
        <v>6.9821646588836543</v>
      </c>
      <c r="C150">
        <f>'Plumbing - Quarterly u'!G149</f>
        <v>4.4875639452836209</v>
      </c>
      <c r="D150" t="str">
        <f t="shared" si="20"/>
        <v/>
      </c>
      <c r="E150" t="e">
        <f t="shared" si="19"/>
        <v>#N/A</v>
      </c>
      <c r="F150" t="e">
        <f t="shared" si="18"/>
        <v>#N/A</v>
      </c>
      <c r="G150" t="e">
        <f t="shared" si="18"/>
        <v>#N/A</v>
      </c>
      <c r="H150">
        <f t="shared" si="18"/>
        <v>4.4875639452836209</v>
      </c>
      <c r="I150" t="e">
        <f t="shared" si="18"/>
        <v>#N/A</v>
      </c>
      <c r="J150" t="e">
        <f t="shared" si="18"/>
        <v>#N/A</v>
      </c>
      <c r="K150">
        <f t="shared" si="21"/>
        <v>1986</v>
      </c>
      <c r="L150" s="5">
        <f>3+5*IF(ISNA('DLX - CBO'!D157),0,'DLX - CBO'!D157)</f>
        <v>3</v>
      </c>
    </row>
    <row r="151" spans="1:12" x14ac:dyDescent="0.25">
      <c r="A151" s="7">
        <f t="shared" si="22"/>
        <v>31747</v>
      </c>
      <c r="B151">
        <f>'Plumbing - Quarterly u'!F150</f>
        <v>6.8262430987115676</v>
      </c>
      <c r="C151">
        <f>'Plumbing - Quarterly u'!G150</f>
        <v>4.5588772516448151</v>
      </c>
      <c r="D151" t="str">
        <f t="shared" si="20"/>
        <v/>
      </c>
      <c r="E151" t="e">
        <f t="shared" si="19"/>
        <v>#N/A</v>
      </c>
      <c r="F151" t="e">
        <f t="shared" si="18"/>
        <v>#N/A</v>
      </c>
      <c r="G151" t="e">
        <f t="shared" si="18"/>
        <v>#N/A</v>
      </c>
      <c r="H151">
        <f t="shared" si="18"/>
        <v>4.5588772516448151</v>
      </c>
      <c r="I151" t="e">
        <f t="shared" si="18"/>
        <v>#N/A</v>
      </c>
      <c r="J151" t="e">
        <f t="shared" si="18"/>
        <v>#N/A</v>
      </c>
      <c r="K151">
        <f t="shared" si="21"/>
        <v>1986</v>
      </c>
      <c r="L151" s="5">
        <f>3+5*IF(ISNA('DLX - CBO'!D158),0,'DLX - CBO'!D158)</f>
        <v>3</v>
      </c>
    </row>
    <row r="152" spans="1:12" x14ac:dyDescent="0.25">
      <c r="A152" s="7">
        <f t="shared" si="22"/>
        <v>31837</v>
      </c>
      <c r="B152">
        <f>'Plumbing - Quarterly u'!F151</f>
        <v>6.6116078749383815</v>
      </c>
      <c r="C152">
        <f>'Plumbing - Quarterly u'!G151</f>
        <v>4.576399003023802</v>
      </c>
      <c r="D152" t="str">
        <f t="shared" si="20"/>
        <v>87</v>
      </c>
      <c r="E152" t="e">
        <f t="shared" si="19"/>
        <v>#N/A</v>
      </c>
      <c r="F152" t="e">
        <f t="shared" si="18"/>
        <v>#N/A</v>
      </c>
      <c r="G152" t="e">
        <f t="shared" si="18"/>
        <v>#N/A</v>
      </c>
      <c r="H152">
        <f t="shared" si="18"/>
        <v>4.576399003023802</v>
      </c>
      <c r="I152" t="e">
        <f t="shared" si="18"/>
        <v>#N/A</v>
      </c>
      <c r="J152" t="e">
        <f t="shared" si="18"/>
        <v>#N/A</v>
      </c>
      <c r="K152">
        <f t="shared" si="21"/>
        <v>1987</v>
      </c>
      <c r="L152" s="5">
        <f>3+5*IF(ISNA('DLX - CBO'!D159),0,'DLX - CBO'!D159)</f>
        <v>3</v>
      </c>
    </row>
    <row r="153" spans="1:12" x14ac:dyDescent="0.25">
      <c r="A153" s="7">
        <f t="shared" si="22"/>
        <v>31929</v>
      </c>
      <c r="B153">
        <f>'Plumbing - Quarterly u'!F152</f>
        <v>6.2715201135627296</v>
      </c>
      <c r="C153">
        <f>'Plumbing - Quarterly u'!G152</f>
        <v>4.7126430207714316</v>
      </c>
      <c r="D153" t="str">
        <f t="shared" si="20"/>
        <v/>
      </c>
      <c r="E153" t="e">
        <f t="shared" si="19"/>
        <v>#N/A</v>
      </c>
      <c r="F153" t="e">
        <f t="shared" si="18"/>
        <v>#N/A</v>
      </c>
      <c r="G153" t="e">
        <f t="shared" si="18"/>
        <v>#N/A</v>
      </c>
      <c r="H153">
        <f t="shared" ref="F153:J204" si="23">IF(AND($A153&gt;=H$1,$A153&lt;=H$2),$C153,NA())</f>
        <v>4.7126430207714316</v>
      </c>
      <c r="I153" t="e">
        <f t="shared" si="23"/>
        <v>#N/A</v>
      </c>
      <c r="J153" t="e">
        <f t="shared" si="23"/>
        <v>#N/A</v>
      </c>
      <c r="K153">
        <f t="shared" si="21"/>
        <v>1987</v>
      </c>
      <c r="L153" s="5">
        <f>3+5*IF(ISNA('DLX - CBO'!D160),0,'DLX - CBO'!D160)</f>
        <v>3</v>
      </c>
    </row>
    <row r="154" spans="1:12" x14ac:dyDescent="0.25">
      <c r="A154" s="7">
        <f t="shared" si="22"/>
        <v>32021</v>
      </c>
      <c r="B154">
        <f>'Plumbing - Quarterly u'!F153</f>
        <v>6.0047496203491662</v>
      </c>
      <c r="C154">
        <f>'Plumbing - Quarterly u'!G153</f>
        <v>4.8485366951307762</v>
      </c>
      <c r="D154" t="str">
        <f t="shared" si="20"/>
        <v/>
      </c>
      <c r="E154" t="e">
        <f t="shared" si="19"/>
        <v>#N/A</v>
      </c>
      <c r="F154" t="e">
        <f t="shared" si="23"/>
        <v>#N/A</v>
      </c>
      <c r="G154" t="e">
        <f t="shared" si="23"/>
        <v>#N/A</v>
      </c>
      <c r="H154">
        <f t="shared" si="23"/>
        <v>4.8485366951307762</v>
      </c>
      <c r="I154" t="e">
        <f t="shared" si="23"/>
        <v>#N/A</v>
      </c>
      <c r="J154" t="e">
        <f t="shared" si="23"/>
        <v>#N/A</v>
      </c>
      <c r="K154">
        <f t="shared" si="21"/>
        <v>1987</v>
      </c>
      <c r="L154" s="5">
        <f>3+5*IF(ISNA('DLX - CBO'!D161),0,'DLX - CBO'!D161)</f>
        <v>3</v>
      </c>
    </row>
    <row r="155" spans="1:12" x14ac:dyDescent="0.25">
      <c r="A155" s="7">
        <f t="shared" si="22"/>
        <v>32112</v>
      </c>
      <c r="B155">
        <f>'Plumbing - Quarterly u'!F154</f>
        <v>5.8594659734383123</v>
      </c>
      <c r="C155">
        <f>'Plumbing - Quarterly u'!G154</f>
        <v>4.8660551906810943</v>
      </c>
      <c r="D155" t="str">
        <f t="shared" si="20"/>
        <v/>
      </c>
      <c r="E155" t="e">
        <f t="shared" si="19"/>
        <v>#N/A</v>
      </c>
      <c r="F155" t="e">
        <f t="shared" si="23"/>
        <v>#N/A</v>
      </c>
      <c r="G155" t="e">
        <f t="shared" si="23"/>
        <v>#N/A</v>
      </c>
      <c r="H155">
        <f t="shared" si="23"/>
        <v>4.8660551906810943</v>
      </c>
      <c r="I155" t="e">
        <f t="shared" si="23"/>
        <v>#N/A</v>
      </c>
      <c r="J155" t="e">
        <f t="shared" si="23"/>
        <v>#N/A</v>
      </c>
      <c r="K155">
        <f t="shared" si="21"/>
        <v>1987</v>
      </c>
      <c r="L155" s="5">
        <f>3+5*IF(ISNA('DLX - CBO'!D162),0,'DLX - CBO'!D162)</f>
        <v>3</v>
      </c>
    </row>
    <row r="156" spans="1:12" x14ac:dyDescent="0.25">
      <c r="A156" s="7">
        <f t="shared" si="22"/>
        <v>32203</v>
      </c>
      <c r="B156">
        <f>'Plumbing - Quarterly u'!F155</f>
        <v>5.7178533079670188</v>
      </c>
      <c r="C156">
        <f>'Plumbing - Quarterly u'!G155</f>
        <v>4.7819537373086058</v>
      </c>
      <c r="D156" t="str">
        <f t="shared" si="20"/>
        <v>88</v>
      </c>
      <c r="E156" t="e">
        <f t="shared" si="19"/>
        <v>#N/A</v>
      </c>
      <c r="F156" t="e">
        <f t="shared" si="23"/>
        <v>#N/A</v>
      </c>
      <c r="G156" t="e">
        <f t="shared" si="23"/>
        <v>#N/A</v>
      </c>
      <c r="H156">
        <f t="shared" si="23"/>
        <v>4.7819537373086058</v>
      </c>
      <c r="I156" t="e">
        <f t="shared" si="23"/>
        <v>#N/A</v>
      </c>
      <c r="J156" t="e">
        <f t="shared" si="23"/>
        <v>#N/A</v>
      </c>
      <c r="K156">
        <f t="shared" si="21"/>
        <v>1988</v>
      </c>
      <c r="L156" s="5">
        <f>3+5*IF(ISNA('DLX - CBO'!D163),0,'DLX - CBO'!D163)</f>
        <v>3</v>
      </c>
    </row>
    <row r="157" spans="1:12" x14ac:dyDescent="0.25">
      <c r="A157" s="7">
        <f t="shared" si="22"/>
        <v>32295</v>
      </c>
      <c r="B157">
        <f>'Plumbing - Quarterly u'!F156</f>
        <v>5.4773748389313033</v>
      </c>
      <c r="C157">
        <f>'Plumbing - Quarterly u'!G156</f>
        <v>4.7553845351485942</v>
      </c>
      <c r="D157" t="str">
        <f t="shared" si="20"/>
        <v/>
      </c>
      <c r="E157" t="e">
        <f t="shared" si="19"/>
        <v>#N/A</v>
      </c>
      <c r="F157" t="e">
        <f t="shared" si="23"/>
        <v>#N/A</v>
      </c>
      <c r="G157" t="e">
        <f t="shared" si="23"/>
        <v>#N/A</v>
      </c>
      <c r="H157">
        <f t="shared" si="23"/>
        <v>4.7553845351485942</v>
      </c>
      <c r="I157" t="e">
        <f t="shared" si="23"/>
        <v>#N/A</v>
      </c>
      <c r="J157" t="e">
        <f t="shared" si="23"/>
        <v>#N/A</v>
      </c>
      <c r="K157">
        <f t="shared" si="21"/>
        <v>1988</v>
      </c>
      <c r="L157" s="5">
        <f>3+5*IF(ISNA('DLX - CBO'!D164),0,'DLX - CBO'!D164)</f>
        <v>3</v>
      </c>
    </row>
    <row r="158" spans="1:12" x14ac:dyDescent="0.25">
      <c r="A158" s="7">
        <f t="shared" si="22"/>
        <v>32387</v>
      </c>
      <c r="B158">
        <f>'Plumbing - Quarterly u'!F157</f>
        <v>5.4823356505136971</v>
      </c>
      <c r="C158">
        <f>'Plumbing - Quarterly u'!G157</f>
        <v>4.7045974503664274</v>
      </c>
      <c r="D158" t="str">
        <f t="shared" si="20"/>
        <v/>
      </c>
      <c r="E158" t="e">
        <f t="shared" si="19"/>
        <v>#N/A</v>
      </c>
      <c r="F158" t="e">
        <f t="shared" si="23"/>
        <v>#N/A</v>
      </c>
      <c r="G158" t="e">
        <f t="shared" si="23"/>
        <v>#N/A</v>
      </c>
      <c r="H158">
        <f t="shared" si="23"/>
        <v>4.7045974503664274</v>
      </c>
      <c r="I158" t="e">
        <f t="shared" si="23"/>
        <v>#N/A</v>
      </c>
      <c r="J158" t="e">
        <f t="shared" si="23"/>
        <v>#N/A</v>
      </c>
      <c r="K158">
        <f t="shared" si="21"/>
        <v>1988</v>
      </c>
      <c r="L158" s="5">
        <f>3+5*IF(ISNA('DLX - CBO'!D165),0,'DLX - CBO'!D165)</f>
        <v>3</v>
      </c>
    </row>
    <row r="159" spans="1:12" x14ac:dyDescent="0.25">
      <c r="A159" s="7">
        <f t="shared" si="22"/>
        <v>32478</v>
      </c>
      <c r="B159">
        <f>'Plumbing - Quarterly u'!F158</f>
        <v>5.3401397509897324</v>
      </c>
      <c r="C159">
        <f>'Plumbing - Quarterly u'!G158</f>
        <v>4.6978668876794378</v>
      </c>
      <c r="D159" t="str">
        <f t="shared" si="20"/>
        <v/>
      </c>
      <c r="E159" t="e">
        <f t="shared" si="19"/>
        <v>#N/A</v>
      </c>
      <c r="F159" t="e">
        <f t="shared" si="23"/>
        <v>#N/A</v>
      </c>
      <c r="G159" t="e">
        <f t="shared" si="23"/>
        <v>#N/A</v>
      </c>
      <c r="H159">
        <f t="shared" si="23"/>
        <v>4.6978668876794378</v>
      </c>
      <c r="I159" t="e">
        <f t="shared" si="23"/>
        <v>#N/A</v>
      </c>
      <c r="J159" t="e">
        <f t="shared" si="23"/>
        <v>#N/A</v>
      </c>
      <c r="K159">
        <f t="shared" si="21"/>
        <v>1988</v>
      </c>
      <c r="L159" s="5">
        <f>3+5*IF(ISNA('DLX - CBO'!D166),0,'DLX - CBO'!D166)</f>
        <v>3</v>
      </c>
    </row>
    <row r="160" spans="1:12" x14ac:dyDescent="0.25">
      <c r="A160" s="7">
        <f t="shared" si="22"/>
        <v>32568</v>
      </c>
      <c r="B160">
        <f>'Plumbing - Quarterly u'!F159</f>
        <v>5.20500758506709</v>
      </c>
      <c r="C160">
        <f>'Plumbing - Quarterly u'!G159</f>
        <v>4.6002119567037978</v>
      </c>
      <c r="D160" t="str">
        <f t="shared" si="20"/>
        <v>89</v>
      </c>
      <c r="E160" t="e">
        <f t="shared" si="19"/>
        <v>#N/A</v>
      </c>
      <c r="F160" t="e">
        <f t="shared" si="23"/>
        <v>#N/A</v>
      </c>
      <c r="G160" t="e">
        <f t="shared" si="23"/>
        <v>#N/A</v>
      </c>
      <c r="H160">
        <f t="shared" si="23"/>
        <v>4.6002119567037978</v>
      </c>
      <c r="I160" t="e">
        <f t="shared" si="23"/>
        <v>#N/A</v>
      </c>
      <c r="J160" t="e">
        <f t="shared" si="23"/>
        <v>#N/A</v>
      </c>
      <c r="K160">
        <f t="shared" si="21"/>
        <v>1989</v>
      </c>
      <c r="L160" s="5">
        <f>3+5*IF(ISNA('DLX - CBO'!D167),0,'DLX - CBO'!D167)</f>
        <v>3</v>
      </c>
    </row>
    <row r="161" spans="1:12" x14ac:dyDescent="0.25">
      <c r="A161" s="7">
        <f t="shared" si="22"/>
        <v>32660</v>
      </c>
      <c r="B161">
        <f>'Plumbing - Quarterly u'!F160</f>
        <v>5.2339227934424368</v>
      </c>
      <c r="C161">
        <f>'Plumbing - Quarterly u'!G160</f>
        <v>4.4434351402790311</v>
      </c>
      <c r="D161" t="str">
        <f t="shared" si="20"/>
        <v/>
      </c>
      <c r="E161" t="e">
        <f t="shared" si="19"/>
        <v>#N/A</v>
      </c>
      <c r="F161" t="e">
        <f t="shared" si="23"/>
        <v>#N/A</v>
      </c>
      <c r="G161" t="e">
        <f t="shared" si="23"/>
        <v>#N/A</v>
      </c>
      <c r="H161">
        <f t="shared" si="23"/>
        <v>4.4434351402790311</v>
      </c>
      <c r="I161" t="e">
        <f t="shared" si="23"/>
        <v>#N/A</v>
      </c>
      <c r="J161" t="e">
        <f t="shared" si="23"/>
        <v>#N/A</v>
      </c>
      <c r="K161">
        <f t="shared" si="21"/>
        <v>1989</v>
      </c>
      <c r="L161" s="5">
        <f>3+5*IF(ISNA('DLX - CBO'!D168),0,'DLX - CBO'!D168)</f>
        <v>3</v>
      </c>
    </row>
    <row r="162" spans="1:12" x14ac:dyDescent="0.25">
      <c r="A162" s="7">
        <f t="shared" si="22"/>
        <v>32752</v>
      </c>
      <c r="B162">
        <f>'Plumbing - Quarterly u'!F161</f>
        <v>5.2666671387710222</v>
      </c>
      <c r="C162">
        <f>'Plumbing - Quarterly u'!G161</f>
        <v>4.270572526018765</v>
      </c>
      <c r="D162" t="str">
        <f t="shared" si="20"/>
        <v/>
      </c>
      <c r="E162" t="e">
        <f t="shared" si="19"/>
        <v>#N/A</v>
      </c>
      <c r="F162" t="e">
        <f t="shared" si="23"/>
        <v>#N/A</v>
      </c>
      <c r="G162" t="e">
        <f t="shared" si="23"/>
        <v>#N/A</v>
      </c>
      <c r="H162">
        <f t="shared" si="23"/>
        <v>4.270572526018765</v>
      </c>
      <c r="I162" t="e">
        <f t="shared" si="23"/>
        <v>#N/A</v>
      </c>
      <c r="J162" t="e">
        <f t="shared" si="23"/>
        <v>#N/A</v>
      </c>
      <c r="K162">
        <f t="shared" si="21"/>
        <v>1989</v>
      </c>
      <c r="L162" s="5">
        <f>3+5*IF(ISNA('DLX - CBO'!D169),0,'DLX - CBO'!D169)</f>
        <v>3</v>
      </c>
    </row>
    <row r="163" spans="1:12" x14ac:dyDescent="0.25">
      <c r="A163" s="7">
        <f t="shared" si="22"/>
        <v>32843</v>
      </c>
      <c r="B163">
        <f>'Plumbing - Quarterly u'!F162</f>
        <v>5.3628365505683391</v>
      </c>
      <c r="C163">
        <f>'Plumbing - Quarterly u'!G162</f>
        <v>4.2653245781142877</v>
      </c>
      <c r="D163" t="str">
        <f t="shared" si="20"/>
        <v/>
      </c>
      <c r="E163" t="e">
        <f t="shared" si="19"/>
        <v>#N/A</v>
      </c>
      <c r="F163" t="e">
        <f t="shared" si="23"/>
        <v>#N/A</v>
      </c>
      <c r="G163" t="e">
        <f t="shared" si="23"/>
        <v>#N/A</v>
      </c>
      <c r="H163">
        <f t="shared" si="23"/>
        <v>4.2653245781142877</v>
      </c>
      <c r="I163" t="e">
        <f t="shared" si="23"/>
        <v>#N/A</v>
      </c>
      <c r="J163" t="e">
        <f t="shared" si="23"/>
        <v>#N/A</v>
      </c>
      <c r="K163">
        <f t="shared" si="21"/>
        <v>1989</v>
      </c>
      <c r="L163" s="5">
        <f>3+5*IF(ISNA('DLX - CBO'!D170),0,'DLX - CBO'!D170)</f>
        <v>3</v>
      </c>
    </row>
    <row r="164" spans="1:12" x14ac:dyDescent="0.25">
      <c r="A164" s="7">
        <f t="shared" si="22"/>
        <v>32933</v>
      </c>
      <c r="B164">
        <f>'Plumbing - Quarterly u'!F163</f>
        <v>5.3004606512745562</v>
      </c>
      <c r="C164">
        <f>'Plumbing - Quarterly u'!G163</f>
        <v>4.1201782061406247</v>
      </c>
      <c r="D164" t="str">
        <f t="shared" si="20"/>
        <v>90</v>
      </c>
      <c r="E164" t="e">
        <f t="shared" si="19"/>
        <v>#N/A</v>
      </c>
      <c r="F164" t="e">
        <f t="shared" si="23"/>
        <v>#N/A</v>
      </c>
      <c r="G164" t="e">
        <f t="shared" si="23"/>
        <v>#N/A</v>
      </c>
      <c r="H164">
        <f t="shared" si="23"/>
        <v>4.1201782061406247</v>
      </c>
      <c r="I164">
        <f t="shared" si="23"/>
        <v>4.1201782061406247</v>
      </c>
      <c r="J164" t="e">
        <f t="shared" si="23"/>
        <v>#N/A</v>
      </c>
      <c r="K164">
        <f t="shared" si="21"/>
        <v>1990</v>
      </c>
      <c r="L164" s="5">
        <f>3+5*IF(ISNA('DLX - CBO'!D171),0,'DLX - CBO'!D171)</f>
        <v>3</v>
      </c>
    </row>
    <row r="165" spans="1:12" x14ac:dyDescent="0.25">
      <c r="A165" s="7">
        <f t="shared" si="22"/>
        <v>33025</v>
      </c>
      <c r="B165">
        <f>'Plumbing - Quarterly u'!F164</f>
        <v>5.3375995574681179</v>
      </c>
      <c r="C165">
        <f>'Plumbing - Quarterly u'!G164</f>
        <v>3.8660968410432655</v>
      </c>
      <c r="D165" t="str">
        <f t="shared" si="20"/>
        <v/>
      </c>
      <c r="E165" t="e">
        <f t="shared" si="19"/>
        <v>#N/A</v>
      </c>
      <c r="F165" t="e">
        <f t="shared" si="23"/>
        <v>#N/A</v>
      </c>
      <c r="G165" t="e">
        <f t="shared" si="23"/>
        <v>#N/A</v>
      </c>
      <c r="H165" t="e">
        <f t="shared" si="23"/>
        <v>#N/A</v>
      </c>
      <c r="I165">
        <f t="shared" si="23"/>
        <v>3.8660968410432655</v>
      </c>
      <c r="J165" t="e">
        <f t="shared" si="23"/>
        <v>#N/A</v>
      </c>
      <c r="K165">
        <f t="shared" si="21"/>
        <v>1990</v>
      </c>
      <c r="L165" s="5">
        <f>3+5*IF(ISNA('DLX - CBO'!D172),0,'DLX - CBO'!D172)</f>
        <v>3</v>
      </c>
    </row>
    <row r="166" spans="1:12" x14ac:dyDescent="0.25">
      <c r="A166" s="7">
        <f t="shared" si="22"/>
        <v>33117</v>
      </c>
      <c r="B166">
        <f>'Plumbing - Quarterly u'!F165</f>
        <v>5.6877369667566002</v>
      </c>
      <c r="C166">
        <f>'Plumbing - Quarterly u'!G165</f>
        <v>3.6643335813883411</v>
      </c>
      <c r="D166" t="str">
        <f t="shared" si="20"/>
        <v/>
      </c>
      <c r="E166" t="e">
        <f t="shared" si="19"/>
        <v>#N/A</v>
      </c>
      <c r="F166" t="e">
        <f t="shared" si="23"/>
        <v>#N/A</v>
      </c>
      <c r="G166" t="e">
        <f t="shared" si="23"/>
        <v>#N/A</v>
      </c>
      <c r="H166" t="e">
        <f t="shared" si="23"/>
        <v>#N/A</v>
      </c>
      <c r="I166">
        <f t="shared" si="23"/>
        <v>3.6643335813883411</v>
      </c>
      <c r="J166" t="e">
        <f t="shared" si="23"/>
        <v>#N/A</v>
      </c>
      <c r="K166">
        <f t="shared" si="21"/>
        <v>1990</v>
      </c>
      <c r="L166" s="5">
        <f>3+5*IF(ISNA('DLX - CBO'!D173),0,'DLX - CBO'!D173)</f>
        <v>3</v>
      </c>
    </row>
    <row r="167" spans="1:12" x14ac:dyDescent="0.25">
      <c r="A167" s="7">
        <f t="shared" si="22"/>
        <v>33208</v>
      </c>
      <c r="B167">
        <f>'Plumbing - Quarterly u'!F166</f>
        <v>6.1140451818954462</v>
      </c>
      <c r="C167">
        <f>'Plumbing - Quarterly u'!G166</f>
        <v>3.2193322656409458</v>
      </c>
      <c r="D167" t="str">
        <f t="shared" si="20"/>
        <v/>
      </c>
      <c r="E167" t="e">
        <f t="shared" ref="E167:E230" si="24">IF(AND($A167&gt;=E$1,$A167&lt;=E$2),$C167,NA())</f>
        <v>#N/A</v>
      </c>
      <c r="F167" t="e">
        <f t="shared" si="23"/>
        <v>#N/A</v>
      </c>
      <c r="G167" t="e">
        <f t="shared" si="23"/>
        <v>#N/A</v>
      </c>
      <c r="H167" t="e">
        <f t="shared" si="23"/>
        <v>#N/A</v>
      </c>
      <c r="I167">
        <f t="shared" si="23"/>
        <v>3.2193322656409458</v>
      </c>
      <c r="J167" t="e">
        <f t="shared" si="23"/>
        <v>#N/A</v>
      </c>
      <c r="K167">
        <f t="shared" si="21"/>
        <v>1990</v>
      </c>
      <c r="L167" s="5">
        <f>3+5*IF(ISNA('DLX - CBO'!D174),0,'DLX - CBO'!D174)</f>
        <v>8</v>
      </c>
    </row>
    <row r="168" spans="1:12" x14ac:dyDescent="0.25">
      <c r="A168" s="7">
        <f t="shared" si="22"/>
        <v>33298</v>
      </c>
      <c r="B168">
        <f>'Plumbing - Quarterly u'!F167</f>
        <v>6.5744350270834495</v>
      </c>
      <c r="C168">
        <f>'Plumbing - Quarterly u'!G167</f>
        <v>2.8937193154699212</v>
      </c>
      <c r="D168" t="str">
        <f t="shared" si="20"/>
        <v>91</v>
      </c>
      <c r="E168" t="e">
        <f t="shared" si="24"/>
        <v>#N/A</v>
      </c>
      <c r="F168" t="e">
        <f t="shared" si="23"/>
        <v>#N/A</v>
      </c>
      <c r="G168" t="e">
        <f t="shared" si="23"/>
        <v>#N/A</v>
      </c>
      <c r="H168" t="e">
        <f t="shared" si="23"/>
        <v>#N/A</v>
      </c>
      <c r="I168">
        <f t="shared" si="23"/>
        <v>2.8937193154699212</v>
      </c>
      <c r="J168" t="e">
        <f t="shared" si="23"/>
        <v>#N/A</v>
      </c>
      <c r="K168">
        <f t="shared" si="21"/>
        <v>1991</v>
      </c>
      <c r="L168" s="5">
        <f>3+5*IF(ISNA('DLX - CBO'!D175),0,'DLX - CBO'!D175)</f>
        <v>8</v>
      </c>
    </row>
    <row r="169" spans="1:12" x14ac:dyDescent="0.25">
      <c r="A169" s="7">
        <f t="shared" si="22"/>
        <v>33390</v>
      </c>
      <c r="B169">
        <f>'Plumbing - Quarterly u'!F168</f>
        <v>6.8242054022026224</v>
      </c>
      <c r="C169">
        <f>'Plumbing - Quarterly u'!G168</f>
        <v>2.8202731698976176</v>
      </c>
      <c r="D169" t="str">
        <f t="shared" si="20"/>
        <v/>
      </c>
      <c r="E169" t="e">
        <f t="shared" si="24"/>
        <v>#N/A</v>
      </c>
      <c r="F169" t="e">
        <f t="shared" si="23"/>
        <v>#N/A</v>
      </c>
      <c r="G169" t="e">
        <f t="shared" si="23"/>
        <v>#N/A</v>
      </c>
      <c r="H169" t="e">
        <f t="shared" si="23"/>
        <v>#N/A</v>
      </c>
      <c r="I169">
        <f t="shared" si="23"/>
        <v>2.8202731698976176</v>
      </c>
      <c r="J169" t="e">
        <f t="shared" si="23"/>
        <v>#N/A</v>
      </c>
      <c r="K169">
        <f t="shared" si="21"/>
        <v>1991</v>
      </c>
      <c r="L169" s="5">
        <f>3+5*IF(ISNA('DLX - CBO'!D176),0,'DLX - CBO'!D176)</f>
        <v>3</v>
      </c>
    </row>
    <row r="170" spans="1:12" x14ac:dyDescent="0.25">
      <c r="A170" s="7">
        <f t="shared" si="22"/>
        <v>33482</v>
      </c>
      <c r="B170">
        <f>'Plumbing - Quarterly u'!F169</f>
        <v>6.8540875368525258</v>
      </c>
      <c r="C170">
        <f>'Plumbing - Quarterly u'!G169</f>
        <v>2.7472476156372285</v>
      </c>
      <c r="D170" t="str">
        <f t="shared" si="20"/>
        <v/>
      </c>
      <c r="E170" t="e">
        <f t="shared" si="24"/>
        <v>#N/A</v>
      </c>
      <c r="F170" t="e">
        <f t="shared" si="23"/>
        <v>#N/A</v>
      </c>
      <c r="G170" t="e">
        <f t="shared" si="23"/>
        <v>#N/A</v>
      </c>
      <c r="H170" t="e">
        <f t="shared" si="23"/>
        <v>#N/A</v>
      </c>
      <c r="I170">
        <f t="shared" si="23"/>
        <v>2.7472476156372285</v>
      </c>
      <c r="J170" t="e">
        <f t="shared" si="23"/>
        <v>#N/A</v>
      </c>
      <c r="K170">
        <f t="shared" si="21"/>
        <v>1991</v>
      </c>
      <c r="L170" s="5">
        <f>3+5*IF(ISNA('DLX - CBO'!D177),0,'DLX - CBO'!D177)</f>
        <v>3</v>
      </c>
    </row>
    <row r="171" spans="1:12" x14ac:dyDescent="0.25">
      <c r="A171" s="7">
        <f t="shared" si="22"/>
        <v>33573</v>
      </c>
      <c r="B171">
        <f>'Plumbing - Quarterly u'!F170</f>
        <v>7.0974988762214082</v>
      </c>
      <c r="C171">
        <f>'Plumbing - Quarterly u'!G170</f>
        <v>2.6884668492513346</v>
      </c>
      <c r="D171" t="str">
        <f t="shared" si="20"/>
        <v/>
      </c>
      <c r="E171" t="e">
        <f t="shared" si="24"/>
        <v>#N/A</v>
      </c>
      <c r="F171" t="e">
        <f t="shared" si="23"/>
        <v>#N/A</v>
      </c>
      <c r="G171" t="e">
        <f t="shared" si="23"/>
        <v>#N/A</v>
      </c>
      <c r="H171" t="e">
        <f t="shared" si="23"/>
        <v>#N/A</v>
      </c>
      <c r="I171">
        <f t="shared" si="23"/>
        <v>2.6884668492513346</v>
      </c>
      <c r="J171" t="e">
        <f t="shared" si="23"/>
        <v>#N/A</v>
      </c>
      <c r="K171">
        <f t="shared" si="21"/>
        <v>1991</v>
      </c>
      <c r="L171" s="5">
        <f>3+5*IF(ISNA('DLX - CBO'!D178),0,'DLX - CBO'!D178)</f>
        <v>3</v>
      </c>
    </row>
    <row r="172" spans="1:12" x14ac:dyDescent="0.25">
      <c r="A172" s="7">
        <f t="shared" si="22"/>
        <v>33664</v>
      </c>
      <c r="B172">
        <f>'Plumbing - Quarterly u'!F171</f>
        <v>7.3799998314480346</v>
      </c>
      <c r="C172">
        <f>'Plumbing - Quarterly u'!G171</f>
        <v>2.7653990947493763</v>
      </c>
      <c r="D172" t="str">
        <f t="shared" si="20"/>
        <v>92</v>
      </c>
      <c r="E172" t="e">
        <f t="shared" si="24"/>
        <v>#N/A</v>
      </c>
      <c r="F172" t="e">
        <f t="shared" si="23"/>
        <v>#N/A</v>
      </c>
      <c r="G172" t="e">
        <f t="shared" si="23"/>
        <v>#N/A</v>
      </c>
      <c r="H172" t="e">
        <f t="shared" si="23"/>
        <v>#N/A</v>
      </c>
      <c r="I172">
        <f t="shared" si="23"/>
        <v>2.7653990947493763</v>
      </c>
      <c r="J172" t="e">
        <f t="shared" si="23"/>
        <v>#N/A</v>
      </c>
      <c r="K172">
        <f t="shared" si="21"/>
        <v>1992</v>
      </c>
      <c r="L172" s="5">
        <f>3+5*IF(ISNA('DLX - CBO'!D179),0,'DLX - CBO'!D179)</f>
        <v>3</v>
      </c>
    </row>
    <row r="173" spans="1:12" x14ac:dyDescent="0.25">
      <c r="A173" s="7">
        <f t="shared" si="22"/>
        <v>33756</v>
      </c>
      <c r="B173">
        <f>'Plumbing - Quarterly u'!F172</f>
        <v>7.5952565390984761</v>
      </c>
      <c r="C173">
        <f>'Plumbing - Quarterly u'!G172</f>
        <v>2.8035781428382074</v>
      </c>
      <c r="D173" t="str">
        <f t="shared" si="20"/>
        <v/>
      </c>
      <c r="E173" t="e">
        <f t="shared" si="24"/>
        <v>#N/A</v>
      </c>
      <c r="F173" t="e">
        <f t="shared" si="23"/>
        <v>#N/A</v>
      </c>
      <c r="G173" t="e">
        <f t="shared" si="23"/>
        <v>#N/A</v>
      </c>
      <c r="H173" t="e">
        <f t="shared" si="23"/>
        <v>#N/A</v>
      </c>
      <c r="I173">
        <f t="shared" si="23"/>
        <v>2.8035781428382074</v>
      </c>
      <c r="J173" t="e">
        <f t="shared" si="23"/>
        <v>#N/A</v>
      </c>
      <c r="K173">
        <f t="shared" si="21"/>
        <v>1992</v>
      </c>
      <c r="L173" s="5">
        <f>3+5*IF(ISNA('DLX - CBO'!D180),0,'DLX - CBO'!D180)</f>
        <v>3</v>
      </c>
    </row>
    <row r="174" spans="1:12" x14ac:dyDescent="0.25">
      <c r="A174" s="7">
        <f t="shared" si="22"/>
        <v>33848</v>
      </c>
      <c r="B174">
        <f>'Plumbing - Quarterly u'!F173</f>
        <v>7.6276259824107226</v>
      </c>
      <c r="C174">
        <f>'Plumbing - Quarterly u'!G173</f>
        <v>2.783427714926836</v>
      </c>
      <c r="D174" t="str">
        <f t="shared" si="20"/>
        <v/>
      </c>
      <c r="E174" t="e">
        <f t="shared" si="24"/>
        <v>#N/A</v>
      </c>
      <c r="F174" t="e">
        <f t="shared" si="23"/>
        <v>#N/A</v>
      </c>
      <c r="G174" t="e">
        <f t="shared" si="23"/>
        <v>#N/A</v>
      </c>
      <c r="H174" t="e">
        <f t="shared" si="23"/>
        <v>#N/A</v>
      </c>
      <c r="I174">
        <f t="shared" si="23"/>
        <v>2.783427714926836</v>
      </c>
      <c r="J174" t="e">
        <f t="shared" si="23"/>
        <v>#N/A</v>
      </c>
      <c r="K174">
        <f t="shared" si="21"/>
        <v>1992</v>
      </c>
      <c r="L174" s="5">
        <f>3+5*IF(ISNA('DLX - CBO'!D181),0,'DLX - CBO'!D181)</f>
        <v>3</v>
      </c>
    </row>
    <row r="175" spans="1:12" x14ac:dyDescent="0.25">
      <c r="A175" s="7">
        <f t="shared" si="22"/>
        <v>33939</v>
      </c>
      <c r="B175">
        <f>'Plumbing - Quarterly u'!F174</f>
        <v>7.4073084685516761</v>
      </c>
      <c r="C175">
        <f>'Plumbing - Quarterly u'!G174</f>
        <v>2.8751866490006819</v>
      </c>
      <c r="D175" t="str">
        <f t="shared" si="20"/>
        <v/>
      </c>
      <c r="E175" t="e">
        <f t="shared" si="24"/>
        <v>#N/A</v>
      </c>
      <c r="F175" t="e">
        <f t="shared" si="23"/>
        <v>#N/A</v>
      </c>
      <c r="G175" t="e">
        <f t="shared" si="23"/>
        <v>#N/A</v>
      </c>
      <c r="H175" t="e">
        <f t="shared" si="23"/>
        <v>#N/A</v>
      </c>
      <c r="I175">
        <f t="shared" si="23"/>
        <v>2.8751866490006819</v>
      </c>
      <c r="J175" t="e">
        <f t="shared" si="23"/>
        <v>#N/A</v>
      </c>
      <c r="K175">
        <f t="shared" si="21"/>
        <v>1992</v>
      </c>
      <c r="L175" s="5">
        <f>3+5*IF(ISNA('DLX - CBO'!D182),0,'DLX - CBO'!D182)</f>
        <v>3</v>
      </c>
    </row>
    <row r="176" spans="1:12" x14ac:dyDescent="0.25">
      <c r="A176" s="7">
        <f t="shared" si="22"/>
        <v>34029</v>
      </c>
      <c r="B176">
        <f>'Plumbing - Quarterly u'!F175</f>
        <v>7.1510670899310469</v>
      </c>
      <c r="C176">
        <f>'Plumbing - Quarterly u'!G175</f>
        <v>2.9454814330703436</v>
      </c>
      <c r="D176" t="str">
        <f t="shared" si="20"/>
        <v>93</v>
      </c>
      <c r="E176" t="e">
        <f t="shared" si="24"/>
        <v>#N/A</v>
      </c>
      <c r="F176" t="e">
        <f t="shared" si="23"/>
        <v>#N/A</v>
      </c>
      <c r="G176" t="e">
        <f t="shared" si="23"/>
        <v>#N/A</v>
      </c>
      <c r="H176" t="e">
        <f t="shared" si="23"/>
        <v>#N/A</v>
      </c>
      <c r="I176">
        <f t="shared" si="23"/>
        <v>2.9454814330703436</v>
      </c>
      <c r="J176" t="e">
        <f t="shared" si="23"/>
        <v>#N/A</v>
      </c>
      <c r="K176">
        <f t="shared" si="21"/>
        <v>1993</v>
      </c>
      <c r="L176" s="5">
        <f>3+5*IF(ISNA('DLX - CBO'!D183),0,'DLX - CBO'!D183)</f>
        <v>3</v>
      </c>
    </row>
    <row r="177" spans="1:12" x14ac:dyDescent="0.25">
      <c r="A177" s="7">
        <f t="shared" si="22"/>
        <v>34121</v>
      </c>
      <c r="B177">
        <f>'Plumbing - Quarterly u'!F176</f>
        <v>7.0702377509311134</v>
      </c>
      <c r="C177">
        <f>'Plumbing - Quarterly u'!G176</f>
        <v>2.9427382833283375</v>
      </c>
      <c r="D177" t="str">
        <f t="shared" si="20"/>
        <v/>
      </c>
      <c r="E177" t="e">
        <f t="shared" si="24"/>
        <v>#N/A</v>
      </c>
      <c r="F177" t="e">
        <f t="shared" si="23"/>
        <v>#N/A</v>
      </c>
      <c r="G177" t="e">
        <f t="shared" si="23"/>
        <v>#N/A</v>
      </c>
      <c r="H177" t="e">
        <f t="shared" si="23"/>
        <v>#N/A</v>
      </c>
      <c r="I177">
        <f t="shared" si="23"/>
        <v>2.9427382833283375</v>
      </c>
      <c r="J177" t="e">
        <f t="shared" si="23"/>
        <v>#N/A</v>
      </c>
      <c r="K177">
        <f t="shared" si="21"/>
        <v>1993</v>
      </c>
      <c r="L177" s="5">
        <f>3+5*IF(ISNA('DLX - CBO'!D184),0,'DLX - CBO'!D184)</f>
        <v>3</v>
      </c>
    </row>
    <row r="178" spans="1:12" x14ac:dyDescent="0.25">
      <c r="A178" s="7">
        <f t="shared" si="22"/>
        <v>34213</v>
      </c>
      <c r="B178">
        <f>'Plumbing - Quarterly u'!F177</f>
        <v>6.8009529947637732</v>
      </c>
      <c r="C178">
        <f>'Plumbing - Quarterly u'!G177</f>
        <v>3.0698626105456079</v>
      </c>
      <c r="D178" t="str">
        <f t="shared" si="20"/>
        <v/>
      </c>
      <c r="E178" t="e">
        <f t="shared" si="24"/>
        <v>#N/A</v>
      </c>
      <c r="F178" t="e">
        <f t="shared" si="23"/>
        <v>#N/A</v>
      </c>
      <c r="G178" t="e">
        <f t="shared" si="23"/>
        <v>#N/A</v>
      </c>
      <c r="H178" t="e">
        <f t="shared" si="23"/>
        <v>#N/A</v>
      </c>
      <c r="I178">
        <f t="shared" si="23"/>
        <v>3.0698626105456079</v>
      </c>
      <c r="J178" t="e">
        <f t="shared" si="23"/>
        <v>#N/A</v>
      </c>
      <c r="K178">
        <f t="shared" si="21"/>
        <v>1993</v>
      </c>
      <c r="L178" s="5">
        <f>3+5*IF(ISNA('DLX - CBO'!D185),0,'DLX - CBO'!D185)</f>
        <v>3</v>
      </c>
    </row>
    <row r="179" spans="1:12" x14ac:dyDescent="0.25">
      <c r="A179" s="7">
        <f t="shared" si="22"/>
        <v>34304</v>
      </c>
      <c r="B179">
        <f>'Plumbing - Quarterly u'!F178</f>
        <v>6.6206963922621656</v>
      </c>
      <c r="C179">
        <f>'Plumbing - Quarterly u'!G178</f>
        <v>3.2340556539993472</v>
      </c>
      <c r="D179" t="str">
        <f t="shared" si="20"/>
        <v/>
      </c>
      <c r="E179" t="e">
        <f t="shared" si="24"/>
        <v>#N/A</v>
      </c>
      <c r="F179" t="e">
        <f t="shared" si="23"/>
        <v>#N/A</v>
      </c>
      <c r="G179" t="e">
        <f t="shared" si="23"/>
        <v>#N/A</v>
      </c>
      <c r="H179" t="e">
        <f t="shared" si="23"/>
        <v>#N/A</v>
      </c>
      <c r="I179">
        <f t="shared" si="23"/>
        <v>3.2340556539993472</v>
      </c>
      <c r="J179" t="e">
        <f t="shared" si="23"/>
        <v>#N/A</v>
      </c>
      <c r="K179">
        <f t="shared" si="21"/>
        <v>1993</v>
      </c>
      <c r="L179" s="5">
        <f>3+5*IF(ISNA('DLX - CBO'!D186),0,'DLX - CBO'!D186)</f>
        <v>3</v>
      </c>
    </row>
    <row r="180" spans="1:12" x14ac:dyDescent="0.25">
      <c r="A180" s="7">
        <f t="shared" si="22"/>
        <v>34394</v>
      </c>
      <c r="B180">
        <f>'Plumbing - Quarterly u'!F179</f>
        <v>6.5573565226174608</v>
      </c>
      <c r="C180">
        <f>'Plumbing - Quarterly u'!G179</f>
        <v>3.3803214197374207</v>
      </c>
      <c r="D180" t="str">
        <f t="shared" si="20"/>
        <v>94</v>
      </c>
      <c r="E180" t="e">
        <f t="shared" si="24"/>
        <v>#N/A</v>
      </c>
      <c r="F180" t="e">
        <f t="shared" si="23"/>
        <v>#N/A</v>
      </c>
      <c r="G180" t="e">
        <f t="shared" si="23"/>
        <v>#N/A</v>
      </c>
      <c r="H180" t="e">
        <f t="shared" si="23"/>
        <v>#N/A</v>
      </c>
      <c r="I180">
        <f t="shared" si="23"/>
        <v>3.3803214197374207</v>
      </c>
      <c r="J180" t="e">
        <f t="shared" si="23"/>
        <v>#N/A</v>
      </c>
      <c r="K180">
        <f t="shared" si="21"/>
        <v>1994</v>
      </c>
      <c r="L180" s="5">
        <f>3+5*IF(ISNA('DLX - CBO'!D187),0,'DLX - CBO'!D187)</f>
        <v>3</v>
      </c>
    </row>
    <row r="181" spans="1:12" x14ac:dyDescent="0.25">
      <c r="A181" s="7">
        <f t="shared" si="22"/>
        <v>34486</v>
      </c>
      <c r="B181">
        <f>'Plumbing - Quarterly u'!F180</f>
        <v>6.1672269203552545</v>
      </c>
      <c r="C181">
        <f>'Plumbing - Quarterly u'!G180</f>
        <v>3.4741997087028462</v>
      </c>
      <c r="D181" t="str">
        <f t="shared" si="20"/>
        <v/>
      </c>
      <c r="E181" t="e">
        <f t="shared" si="24"/>
        <v>#N/A</v>
      </c>
      <c r="F181" t="e">
        <f t="shared" si="23"/>
        <v>#N/A</v>
      </c>
      <c r="G181" t="e">
        <f t="shared" si="23"/>
        <v>#N/A</v>
      </c>
      <c r="H181" t="e">
        <f t="shared" si="23"/>
        <v>#N/A</v>
      </c>
      <c r="I181">
        <f t="shared" si="23"/>
        <v>3.4741997087028462</v>
      </c>
      <c r="J181" t="e">
        <f t="shared" si="23"/>
        <v>#N/A</v>
      </c>
      <c r="K181">
        <f t="shared" si="21"/>
        <v>1994</v>
      </c>
      <c r="L181" s="5">
        <f>3+5*IF(ISNA('DLX - CBO'!D188),0,'DLX - CBO'!D188)</f>
        <v>3</v>
      </c>
    </row>
    <row r="182" spans="1:12" x14ac:dyDescent="0.25">
      <c r="A182" s="7">
        <f t="shared" si="22"/>
        <v>34578</v>
      </c>
      <c r="B182">
        <f>'Plumbing - Quarterly u'!F181</f>
        <v>6.0032495868945732</v>
      </c>
      <c r="C182">
        <f>'Plumbing - Quarterly u'!G181</f>
        <v>3.5247158647877459</v>
      </c>
      <c r="D182" t="str">
        <f t="shared" si="20"/>
        <v/>
      </c>
      <c r="E182" t="e">
        <f t="shared" si="24"/>
        <v>#N/A</v>
      </c>
      <c r="F182" t="e">
        <f t="shared" si="23"/>
        <v>#N/A</v>
      </c>
      <c r="G182" t="e">
        <f t="shared" si="23"/>
        <v>#N/A</v>
      </c>
      <c r="H182" t="e">
        <f t="shared" si="23"/>
        <v>#N/A</v>
      </c>
      <c r="I182">
        <f t="shared" si="23"/>
        <v>3.5247158647877459</v>
      </c>
      <c r="J182" t="e">
        <f t="shared" si="23"/>
        <v>#N/A</v>
      </c>
      <c r="K182">
        <f t="shared" si="21"/>
        <v>1994</v>
      </c>
      <c r="L182" s="5">
        <f>3+5*IF(ISNA('DLX - CBO'!D189),0,'DLX - CBO'!D189)</f>
        <v>3</v>
      </c>
    </row>
    <row r="183" spans="1:12" x14ac:dyDescent="0.25">
      <c r="A183" s="7">
        <f t="shared" si="22"/>
        <v>34669</v>
      </c>
      <c r="B183">
        <f>'Plumbing - Quarterly u'!F182</f>
        <v>5.6213661796907752</v>
      </c>
      <c r="C183">
        <f>'Plumbing - Quarterly u'!G182</f>
        <v>3.7025047726317588</v>
      </c>
      <c r="D183" t="str">
        <f t="shared" si="20"/>
        <v/>
      </c>
      <c r="E183" t="e">
        <f t="shared" si="24"/>
        <v>#N/A</v>
      </c>
      <c r="F183" t="e">
        <f t="shared" si="23"/>
        <v>#N/A</v>
      </c>
      <c r="G183" t="e">
        <f t="shared" si="23"/>
        <v>#N/A</v>
      </c>
      <c r="H183" t="e">
        <f t="shared" si="23"/>
        <v>#N/A</v>
      </c>
      <c r="I183">
        <f t="shared" si="23"/>
        <v>3.7025047726317588</v>
      </c>
      <c r="J183" t="e">
        <f t="shared" si="23"/>
        <v>#N/A</v>
      </c>
      <c r="K183">
        <f t="shared" si="21"/>
        <v>1994</v>
      </c>
      <c r="L183" s="5">
        <f>3+5*IF(ISNA('DLX - CBO'!D190),0,'DLX - CBO'!D190)</f>
        <v>3</v>
      </c>
    </row>
    <row r="184" spans="1:12" x14ac:dyDescent="0.25">
      <c r="A184" s="7">
        <f t="shared" si="22"/>
        <v>34759</v>
      </c>
      <c r="B184">
        <f>'Plumbing - Quarterly u'!F183</f>
        <v>5.4799934049540395</v>
      </c>
      <c r="C184">
        <f>'Plumbing - Quarterly u'!G183</f>
        <v>3.5959526143549936</v>
      </c>
      <c r="D184" t="str">
        <f t="shared" si="20"/>
        <v>95</v>
      </c>
      <c r="E184" t="e">
        <f t="shared" si="24"/>
        <v>#N/A</v>
      </c>
      <c r="F184" t="e">
        <f t="shared" si="23"/>
        <v>#N/A</v>
      </c>
      <c r="G184" t="e">
        <f t="shared" si="23"/>
        <v>#N/A</v>
      </c>
      <c r="H184" t="e">
        <f t="shared" si="23"/>
        <v>#N/A</v>
      </c>
      <c r="I184">
        <f t="shared" si="23"/>
        <v>3.5959526143549936</v>
      </c>
      <c r="J184" t="e">
        <f t="shared" si="23"/>
        <v>#N/A</v>
      </c>
      <c r="K184">
        <f t="shared" si="21"/>
        <v>1995</v>
      </c>
      <c r="L184" s="5">
        <f>3+5*IF(ISNA('DLX - CBO'!D191),0,'DLX - CBO'!D191)</f>
        <v>3</v>
      </c>
    </row>
    <row r="185" spans="1:12" x14ac:dyDescent="0.25">
      <c r="A185" s="7">
        <f t="shared" si="22"/>
        <v>34851</v>
      </c>
      <c r="B185">
        <f>'Plumbing - Quarterly u'!F184</f>
        <v>5.6765778342929734</v>
      </c>
      <c r="C185">
        <f>'Plumbing - Quarterly u'!G184</f>
        <v>3.4364819120384182</v>
      </c>
      <c r="D185" t="str">
        <f t="shared" si="20"/>
        <v/>
      </c>
      <c r="E185" t="e">
        <f t="shared" si="24"/>
        <v>#N/A</v>
      </c>
      <c r="F185" t="e">
        <f t="shared" si="23"/>
        <v>#N/A</v>
      </c>
      <c r="G185" t="e">
        <f t="shared" si="23"/>
        <v>#N/A</v>
      </c>
      <c r="H185" t="e">
        <f t="shared" si="23"/>
        <v>#N/A</v>
      </c>
      <c r="I185">
        <f t="shared" si="23"/>
        <v>3.4364819120384182</v>
      </c>
      <c r="J185" t="e">
        <f t="shared" si="23"/>
        <v>#N/A</v>
      </c>
      <c r="K185">
        <f t="shared" si="21"/>
        <v>1995</v>
      </c>
      <c r="L185" s="5">
        <f>3+5*IF(ISNA('DLX - CBO'!D192),0,'DLX - CBO'!D192)</f>
        <v>3</v>
      </c>
    </row>
    <row r="186" spans="1:12" x14ac:dyDescent="0.25">
      <c r="A186" s="7">
        <f t="shared" si="22"/>
        <v>34943</v>
      </c>
      <c r="B186">
        <f>'Plumbing - Quarterly u'!F185</f>
        <v>5.6606150226606671</v>
      </c>
      <c r="C186">
        <f>'Plumbing - Quarterly u'!G185</f>
        <v>3.5263306353389314</v>
      </c>
      <c r="D186" t="str">
        <f t="shared" si="20"/>
        <v/>
      </c>
      <c r="E186" t="e">
        <f t="shared" si="24"/>
        <v>#N/A</v>
      </c>
      <c r="F186" t="e">
        <f t="shared" si="23"/>
        <v>#N/A</v>
      </c>
      <c r="G186" t="e">
        <f t="shared" si="23"/>
        <v>#N/A</v>
      </c>
      <c r="H186" t="e">
        <f t="shared" si="23"/>
        <v>#N/A</v>
      </c>
      <c r="I186">
        <f t="shared" si="23"/>
        <v>3.5263306353389314</v>
      </c>
      <c r="J186" t="e">
        <f t="shared" si="23"/>
        <v>#N/A</v>
      </c>
      <c r="K186">
        <f t="shared" si="21"/>
        <v>1995</v>
      </c>
      <c r="L186" s="5">
        <f>3+5*IF(ISNA('DLX - CBO'!D193),0,'DLX - CBO'!D193)</f>
        <v>3</v>
      </c>
    </row>
    <row r="187" spans="1:12" x14ac:dyDescent="0.25">
      <c r="A187" s="7">
        <f t="shared" si="22"/>
        <v>35034</v>
      </c>
      <c r="B187">
        <f>'Plumbing - Quarterly u'!F186</f>
        <v>5.5743581263231796</v>
      </c>
      <c r="C187">
        <f>'Plumbing - Quarterly u'!G186</f>
        <v>3.5750447893450166</v>
      </c>
      <c r="D187" t="str">
        <f t="shared" si="20"/>
        <v/>
      </c>
      <c r="E187" t="e">
        <f t="shared" si="24"/>
        <v>#N/A</v>
      </c>
      <c r="F187" t="e">
        <f t="shared" si="23"/>
        <v>#N/A</v>
      </c>
      <c r="G187" t="e">
        <f t="shared" si="23"/>
        <v>#N/A</v>
      </c>
      <c r="H187" t="e">
        <f t="shared" si="23"/>
        <v>#N/A</v>
      </c>
      <c r="I187">
        <f t="shared" si="23"/>
        <v>3.5750447893450166</v>
      </c>
      <c r="J187" t="e">
        <f t="shared" si="23"/>
        <v>#N/A</v>
      </c>
      <c r="K187">
        <f t="shared" si="21"/>
        <v>1995</v>
      </c>
      <c r="L187" s="5">
        <f>3+5*IF(ISNA('DLX - CBO'!D194),0,'DLX - CBO'!D194)</f>
        <v>3</v>
      </c>
    </row>
    <row r="188" spans="1:12" x14ac:dyDescent="0.25">
      <c r="A188" s="7">
        <f t="shared" si="22"/>
        <v>35125</v>
      </c>
      <c r="B188">
        <f>'Plumbing - Quarterly u'!F187</f>
        <v>5.5479800333740172</v>
      </c>
      <c r="C188">
        <f>'Plumbing - Quarterly u'!G187</f>
        <v>3.5006250158014249</v>
      </c>
      <c r="D188" t="str">
        <f t="shared" si="20"/>
        <v>96</v>
      </c>
      <c r="E188" t="e">
        <f t="shared" si="24"/>
        <v>#N/A</v>
      </c>
      <c r="F188" t="e">
        <f t="shared" si="23"/>
        <v>#N/A</v>
      </c>
      <c r="G188" t="e">
        <f t="shared" si="23"/>
        <v>#N/A</v>
      </c>
      <c r="H188" t="e">
        <f t="shared" si="23"/>
        <v>#N/A</v>
      </c>
      <c r="I188">
        <f t="shared" si="23"/>
        <v>3.5006250158014249</v>
      </c>
      <c r="J188" t="e">
        <f t="shared" si="23"/>
        <v>#N/A</v>
      </c>
      <c r="K188">
        <f t="shared" si="21"/>
        <v>1996</v>
      </c>
      <c r="L188" s="5">
        <f>3+5*IF(ISNA('DLX - CBO'!D195),0,'DLX - CBO'!D195)</f>
        <v>3</v>
      </c>
    </row>
    <row r="189" spans="1:12" x14ac:dyDescent="0.25">
      <c r="A189" s="7">
        <f t="shared" si="22"/>
        <v>35217</v>
      </c>
      <c r="B189">
        <f>'Plumbing - Quarterly u'!F188</f>
        <v>5.4727414281718341</v>
      </c>
      <c r="C189">
        <f>'Plumbing - Quarterly u'!G188</f>
        <v>3.4593155206720474</v>
      </c>
      <c r="D189" t="str">
        <f t="shared" si="20"/>
        <v/>
      </c>
      <c r="E189" t="e">
        <f t="shared" si="24"/>
        <v>#N/A</v>
      </c>
      <c r="F189" t="e">
        <f t="shared" si="23"/>
        <v>#N/A</v>
      </c>
      <c r="G189" t="e">
        <f t="shared" si="23"/>
        <v>#N/A</v>
      </c>
      <c r="H189" t="e">
        <f t="shared" si="23"/>
        <v>#N/A</v>
      </c>
      <c r="I189">
        <f t="shared" si="23"/>
        <v>3.4593155206720474</v>
      </c>
      <c r="J189" t="e">
        <f t="shared" si="23"/>
        <v>#N/A</v>
      </c>
      <c r="K189">
        <f t="shared" si="21"/>
        <v>1996</v>
      </c>
      <c r="L189" s="5">
        <f>3+5*IF(ISNA('DLX - CBO'!D196),0,'DLX - CBO'!D196)</f>
        <v>3</v>
      </c>
    </row>
    <row r="190" spans="1:12" x14ac:dyDescent="0.25">
      <c r="A190" s="7">
        <f t="shared" si="22"/>
        <v>35309</v>
      </c>
      <c r="B190">
        <f>'Plumbing - Quarterly u'!F189</f>
        <v>5.2619380637179463</v>
      </c>
      <c r="C190">
        <f>'Plumbing - Quarterly u'!G189</f>
        <v>3.4629167915284107</v>
      </c>
      <c r="D190" t="str">
        <f t="shared" si="20"/>
        <v/>
      </c>
      <c r="E190" t="e">
        <f t="shared" si="24"/>
        <v>#N/A</v>
      </c>
      <c r="F190" t="e">
        <f t="shared" si="23"/>
        <v>#N/A</v>
      </c>
      <c r="G190" t="e">
        <f t="shared" si="23"/>
        <v>#N/A</v>
      </c>
      <c r="H190" t="e">
        <f t="shared" si="23"/>
        <v>#N/A</v>
      </c>
      <c r="I190">
        <f t="shared" si="23"/>
        <v>3.4629167915284107</v>
      </c>
      <c r="J190" t="e">
        <f t="shared" si="23"/>
        <v>#N/A</v>
      </c>
      <c r="K190">
        <f t="shared" si="21"/>
        <v>1996</v>
      </c>
      <c r="L190" s="5">
        <f>3+5*IF(ISNA('DLX - CBO'!D197),0,'DLX - CBO'!D197)</f>
        <v>3</v>
      </c>
    </row>
    <row r="191" spans="1:12" x14ac:dyDescent="0.25">
      <c r="A191" s="7">
        <f t="shared" si="22"/>
        <v>35400</v>
      </c>
      <c r="B191">
        <f>'Plumbing - Quarterly u'!F190</f>
        <v>5.3130063489889503</v>
      </c>
      <c r="C191">
        <f>'Plumbing - Quarterly u'!G190</f>
        <v>3.567213918376094</v>
      </c>
      <c r="D191" t="str">
        <f t="shared" si="20"/>
        <v/>
      </c>
      <c r="E191" t="e">
        <f t="shared" si="24"/>
        <v>#N/A</v>
      </c>
      <c r="F191" t="e">
        <f t="shared" si="23"/>
        <v>#N/A</v>
      </c>
      <c r="G191" t="e">
        <f t="shared" si="23"/>
        <v>#N/A</v>
      </c>
      <c r="H191" t="e">
        <f t="shared" si="23"/>
        <v>#N/A</v>
      </c>
      <c r="I191">
        <f t="shared" si="23"/>
        <v>3.567213918376094</v>
      </c>
      <c r="J191" t="e">
        <f t="shared" si="23"/>
        <v>#N/A</v>
      </c>
      <c r="K191">
        <f t="shared" si="21"/>
        <v>1996</v>
      </c>
      <c r="L191" s="5">
        <f>3+5*IF(ISNA('DLX - CBO'!D198),0,'DLX - CBO'!D198)</f>
        <v>3</v>
      </c>
    </row>
    <row r="192" spans="1:12" x14ac:dyDescent="0.25">
      <c r="A192" s="7">
        <f t="shared" si="22"/>
        <v>35490</v>
      </c>
      <c r="B192">
        <f>'Plumbing - Quarterly u'!F191</f>
        <v>5.2269198477002012</v>
      </c>
      <c r="C192">
        <f>'Plumbing - Quarterly u'!G191</f>
        <v>3.6584771383825818</v>
      </c>
      <c r="D192" t="str">
        <f t="shared" si="20"/>
        <v>97</v>
      </c>
      <c r="E192" t="e">
        <f t="shared" si="24"/>
        <v>#N/A</v>
      </c>
      <c r="F192" t="e">
        <f t="shared" si="23"/>
        <v>#N/A</v>
      </c>
      <c r="G192" t="e">
        <f t="shared" si="23"/>
        <v>#N/A</v>
      </c>
      <c r="H192" t="e">
        <f t="shared" si="23"/>
        <v>#N/A</v>
      </c>
      <c r="I192">
        <f t="shared" si="23"/>
        <v>3.6584771383825818</v>
      </c>
      <c r="J192" t="e">
        <f t="shared" si="23"/>
        <v>#N/A</v>
      </c>
      <c r="K192">
        <f t="shared" si="21"/>
        <v>1997</v>
      </c>
      <c r="L192" s="5">
        <f>3+5*IF(ISNA('DLX - CBO'!D199),0,'DLX - CBO'!D199)</f>
        <v>3</v>
      </c>
    </row>
    <row r="193" spans="1:12" x14ac:dyDescent="0.25">
      <c r="A193" s="7">
        <f t="shared" si="22"/>
        <v>35582</v>
      </c>
      <c r="B193">
        <f>'Plumbing - Quarterly u'!F192</f>
        <v>4.9779022951932097</v>
      </c>
      <c r="C193">
        <f>'Plumbing - Quarterly u'!G192</f>
        <v>3.5922906872481613</v>
      </c>
      <c r="D193" t="str">
        <f t="shared" si="20"/>
        <v/>
      </c>
      <c r="E193" t="e">
        <f t="shared" si="24"/>
        <v>#N/A</v>
      </c>
      <c r="F193" t="e">
        <f t="shared" si="23"/>
        <v>#N/A</v>
      </c>
      <c r="G193" t="e">
        <f t="shared" si="23"/>
        <v>#N/A</v>
      </c>
      <c r="H193" t="e">
        <f t="shared" si="23"/>
        <v>#N/A</v>
      </c>
      <c r="I193">
        <f t="shared" si="23"/>
        <v>3.5922906872481613</v>
      </c>
      <c r="J193" t="e">
        <f t="shared" si="23"/>
        <v>#N/A</v>
      </c>
      <c r="K193">
        <f t="shared" si="21"/>
        <v>1997</v>
      </c>
      <c r="L193" s="5">
        <f>3+5*IF(ISNA('DLX - CBO'!D200),0,'DLX - CBO'!D200)</f>
        <v>3</v>
      </c>
    </row>
    <row r="194" spans="1:12" x14ac:dyDescent="0.25">
      <c r="A194" s="7">
        <f t="shared" si="22"/>
        <v>35674</v>
      </c>
      <c r="B194">
        <f>'Plumbing - Quarterly u'!F193</f>
        <v>4.8610236045905699</v>
      </c>
      <c r="C194">
        <f>'Plumbing - Quarterly u'!G193</f>
        <v>3.6890971676857713</v>
      </c>
      <c r="D194" t="str">
        <f t="shared" si="20"/>
        <v/>
      </c>
      <c r="E194" t="e">
        <f t="shared" si="24"/>
        <v>#N/A</v>
      </c>
      <c r="F194" t="e">
        <f t="shared" si="23"/>
        <v>#N/A</v>
      </c>
      <c r="G194" t="e">
        <f t="shared" si="23"/>
        <v>#N/A</v>
      </c>
      <c r="H194" t="e">
        <f t="shared" si="23"/>
        <v>#N/A</v>
      </c>
      <c r="I194">
        <f t="shared" si="23"/>
        <v>3.6890971676857713</v>
      </c>
      <c r="J194" t="e">
        <f t="shared" si="23"/>
        <v>#N/A</v>
      </c>
      <c r="K194">
        <f t="shared" si="21"/>
        <v>1997</v>
      </c>
      <c r="L194" s="5">
        <f>3+5*IF(ISNA('DLX - CBO'!D201),0,'DLX - CBO'!D201)</f>
        <v>3</v>
      </c>
    </row>
    <row r="195" spans="1:12" x14ac:dyDescent="0.25">
      <c r="A195" s="7">
        <f t="shared" si="22"/>
        <v>35765</v>
      </c>
      <c r="B195">
        <f>'Plumbing - Quarterly u'!F194</f>
        <v>4.6836528612886514</v>
      </c>
      <c r="C195">
        <f>'Plumbing - Quarterly u'!G194</f>
        <v>3.7942295323088704</v>
      </c>
      <c r="D195" t="str">
        <f t="shared" si="20"/>
        <v/>
      </c>
      <c r="E195" t="e">
        <f t="shared" si="24"/>
        <v>#N/A</v>
      </c>
      <c r="F195" t="e">
        <f t="shared" si="23"/>
        <v>#N/A</v>
      </c>
      <c r="G195" t="e">
        <f t="shared" si="23"/>
        <v>#N/A</v>
      </c>
      <c r="H195" t="e">
        <f t="shared" si="23"/>
        <v>#N/A</v>
      </c>
      <c r="I195">
        <f t="shared" si="23"/>
        <v>3.7942295323088704</v>
      </c>
      <c r="J195" t="e">
        <f t="shared" si="23"/>
        <v>#N/A</v>
      </c>
      <c r="K195">
        <f t="shared" si="21"/>
        <v>1997</v>
      </c>
      <c r="L195" s="5">
        <f>3+5*IF(ISNA('DLX - CBO'!D202),0,'DLX - CBO'!D202)</f>
        <v>3</v>
      </c>
    </row>
    <row r="196" spans="1:12" x14ac:dyDescent="0.25">
      <c r="A196" s="7">
        <f t="shared" si="22"/>
        <v>35855</v>
      </c>
      <c r="B196">
        <f>'Plumbing - Quarterly u'!F195</f>
        <v>4.6412147307383442</v>
      </c>
      <c r="C196">
        <f>'Plumbing - Quarterly u'!G195</f>
        <v>3.8793552455721887</v>
      </c>
      <c r="D196" t="str">
        <f t="shared" si="20"/>
        <v>98</v>
      </c>
      <c r="E196" t="e">
        <f t="shared" si="24"/>
        <v>#N/A</v>
      </c>
      <c r="F196" t="e">
        <f t="shared" si="23"/>
        <v>#N/A</v>
      </c>
      <c r="G196" t="e">
        <f t="shared" si="23"/>
        <v>#N/A</v>
      </c>
      <c r="H196" t="e">
        <f t="shared" si="23"/>
        <v>#N/A</v>
      </c>
      <c r="I196">
        <f t="shared" si="23"/>
        <v>3.8793552455721887</v>
      </c>
      <c r="J196" t="e">
        <f t="shared" si="23"/>
        <v>#N/A</v>
      </c>
      <c r="K196">
        <f t="shared" si="21"/>
        <v>1998</v>
      </c>
      <c r="L196" s="5">
        <f>3+5*IF(ISNA('DLX - CBO'!D203),0,'DLX - CBO'!D203)</f>
        <v>3</v>
      </c>
    </row>
    <row r="197" spans="1:12" x14ac:dyDescent="0.25">
      <c r="A197" s="7">
        <f t="shared" si="22"/>
        <v>35947</v>
      </c>
      <c r="B197">
        <f>'Plumbing - Quarterly u'!F196</f>
        <v>4.4176555814854614</v>
      </c>
      <c r="C197">
        <f>'Plumbing - Quarterly u'!G196</f>
        <v>3.86764931843144</v>
      </c>
      <c r="D197" t="str">
        <f t="shared" ref="D197:D260" si="25">IF(MONTH(A197)=3,TEXT(A197,"yy"),"")</f>
        <v/>
      </c>
      <c r="E197" t="e">
        <f t="shared" si="24"/>
        <v>#N/A</v>
      </c>
      <c r="F197" t="e">
        <f t="shared" si="23"/>
        <v>#N/A</v>
      </c>
      <c r="G197" t="e">
        <f t="shared" si="23"/>
        <v>#N/A</v>
      </c>
      <c r="H197" t="e">
        <f t="shared" si="23"/>
        <v>#N/A</v>
      </c>
      <c r="I197">
        <f t="shared" si="23"/>
        <v>3.86764931843144</v>
      </c>
      <c r="J197" t="e">
        <f t="shared" si="23"/>
        <v>#N/A</v>
      </c>
      <c r="K197">
        <f t="shared" ref="K197:K260" si="26">YEAR(A197)</f>
        <v>1998</v>
      </c>
      <c r="L197" s="5">
        <f>3+5*IF(ISNA('DLX - CBO'!D204),0,'DLX - CBO'!D204)</f>
        <v>3</v>
      </c>
    </row>
    <row r="198" spans="1:12" x14ac:dyDescent="0.25">
      <c r="A198" s="7">
        <f t="shared" ref="A198:A261" si="27">DATE(YEAR(A197),MONTH(A197)+3,1)</f>
        <v>36039</v>
      </c>
      <c r="B198">
        <f>'Plumbing - Quarterly u'!F197</f>
        <v>4.5321319594782681</v>
      </c>
      <c r="C198">
        <f>'Plumbing - Quarterly u'!G197</f>
        <v>3.8039659976493745</v>
      </c>
      <c r="D198" t="str">
        <f t="shared" si="25"/>
        <v/>
      </c>
      <c r="E198" t="e">
        <f t="shared" si="24"/>
        <v>#N/A</v>
      </c>
      <c r="F198" t="e">
        <f t="shared" si="23"/>
        <v>#N/A</v>
      </c>
      <c r="G198" t="e">
        <f t="shared" si="23"/>
        <v>#N/A</v>
      </c>
      <c r="H198" t="e">
        <f t="shared" si="23"/>
        <v>#N/A</v>
      </c>
      <c r="I198">
        <f t="shared" si="23"/>
        <v>3.8039659976493745</v>
      </c>
      <c r="J198" t="e">
        <f t="shared" si="23"/>
        <v>#N/A</v>
      </c>
      <c r="K198">
        <f t="shared" si="26"/>
        <v>1998</v>
      </c>
      <c r="L198" s="5">
        <f>3+5*IF(ISNA('DLX - CBO'!D205),0,'DLX - CBO'!D205)</f>
        <v>3</v>
      </c>
    </row>
    <row r="199" spans="1:12" x14ac:dyDescent="0.25">
      <c r="A199" s="7">
        <f t="shared" si="27"/>
        <v>36130</v>
      </c>
      <c r="B199">
        <f>'Plumbing - Quarterly u'!F198</f>
        <v>4.4335624785740251</v>
      </c>
      <c r="C199">
        <f>'Plumbing - Quarterly u'!G198</f>
        <v>3.7677360223850744</v>
      </c>
      <c r="D199" t="str">
        <f t="shared" si="25"/>
        <v/>
      </c>
      <c r="E199" t="e">
        <f t="shared" si="24"/>
        <v>#N/A</v>
      </c>
      <c r="F199" t="e">
        <f t="shared" si="23"/>
        <v>#N/A</v>
      </c>
      <c r="G199" t="e">
        <f t="shared" si="23"/>
        <v>#N/A</v>
      </c>
      <c r="H199" t="e">
        <f t="shared" si="23"/>
        <v>#N/A</v>
      </c>
      <c r="I199">
        <f t="shared" si="23"/>
        <v>3.7677360223850744</v>
      </c>
      <c r="J199" t="e">
        <f t="shared" si="23"/>
        <v>#N/A</v>
      </c>
      <c r="K199">
        <f t="shared" si="26"/>
        <v>1998</v>
      </c>
      <c r="L199" s="5">
        <f>3+5*IF(ISNA('DLX - CBO'!D206),0,'DLX - CBO'!D206)</f>
        <v>3</v>
      </c>
    </row>
    <row r="200" spans="1:12" x14ac:dyDescent="0.25">
      <c r="A200" s="7">
        <f t="shared" si="27"/>
        <v>36220</v>
      </c>
      <c r="B200">
        <f>'Plumbing - Quarterly u'!F199</f>
        <v>4.2883878200448846</v>
      </c>
      <c r="C200">
        <f>'Plumbing - Quarterly u'!G199</f>
        <v>3.9801276456132695</v>
      </c>
      <c r="D200" t="str">
        <f t="shared" si="25"/>
        <v>99</v>
      </c>
      <c r="E200" t="e">
        <f t="shared" si="24"/>
        <v>#N/A</v>
      </c>
      <c r="F200" t="e">
        <f t="shared" si="23"/>
        <v>#N/A</v>
      </c>
      <c r="G200" t="e">
        <f t="shared" si="23"/>
        <v>#N/A</v>
      </c>
      <c r="H200" t="e">
        <f t="shared" si="23"/>
        <v>#N/A</v>
      </c>
      <c r="I200">
        <f t="shared" si="23"/>
        <v>3.9801276456132695</v>
      </c>
      <c r="J200" t="e">
        <f t="shared" si="23"/>
        <v>#N/A</v>
      </c>
      <c r="K200">
        <f t="shared" si="26"/>
        <v>1999</v>
      </c>
      <c r="L200" s="5">
        <f>3+5*IF(ISNA('DLX - CBO'!D207),0,'DLX - CBO'!D207)</f>
        <v>3</v>
      </c>
    </row>
    <row r="201" spans="1:12" x14ac:dyDescent="0.25">
      <c r="A201" s="7">
        <f t="shared" si="27"/>
        <v>36312</v>
      </c>
      <c r="B201">
        <f>'Plumbing - Quarterly u'!F200</f>
        <v>4.2528203954871024</v>
      </c>
      <c r="C201">
        <f>'Plumbing - Quarterly u'!G200</f>
        <v>3.830590887857527</v>
      </c>
      <c r="D201" t="str">
        <f t="shared" si="25"/>
        <v/>
      </c>
      <c r="E201" t="e">
        <f t="shared" si="24"/>
        <v>#N/A</v>
      </c>
      <c r="F201" t="e">
        <f t="shared" si="23"/>
        <v>#N/A</v>
      </c>
      <c r="G201" t="e">
        <f t="shared" si="23"/>
        <v>#N/A</v>
      </c>
      <c r="H201" t="e">
        <f t="shared" si="23"/>
        <v>#N/A</v>
      </c>
      <c r="I201">
        <f t="shared" si="23"/>
        <v>3.830590887857527</v>
      </c>
      <c r="J201" t="e">
        <f t="shared" si="23"/>
        <v>#N/A</v>
      </c>
      <c r="K201">
        <f t="shared" si="26"/>
        <v>1999</v>
      </c>
      <c r="L201" s="5">
        <f>3+5*IF(ISNA('DLX - CBO'!D208),0,'DLX - CBO'!D208)</f>
        <v>3</v>
      </c>
    </row>
    <row r="202" spans="1:12" x14ac:dyDescent="0.25">
      <c r="A202" s="7">
        <f t="shared" si="27"/>
        <v>36404</v>
      </c>
      <c r="B202">
        <f>'Plumbing - Quarterly u'!F201</f>
        <v>4.248123827626344</v>
      </c>
      <c r="C202">
        <f>'Plumbing - Quarterly u'!G201</f>
        <v>3.7578381427728993</v>
      </c>
      <c r="D202" t="str">
        <f t="shared" si="25"/>
        <v/>
      </c>
      <c r="E202" t="e">
        <f t="shared" si="24"/>
        <v>#N/A</v>
      </c>
      <c r="F202" t="e">
        <f t="shared" si="23"/>
        <v>#N/A</v>
      </c>
      <c r="G202" t="e">
        <f t="shared" si="23"/>
        <v>#N/A</v>
      </c>
      <c r="H202" t="e">
        <f t="shared" si="23"/>
        <v>#N/A</v>
      </c>
      <c r="I202">
        <f t="shared" si="23"/>
        <v>3.7578381427728993</v>
      </c>
      <c r="J202" t="e">
        <f t="shared" si="23"/>
        <v>#N/A</v>
      </c>
      <c r="K202">
        <f t="shared" si="26"/>
        <v>1999</v>
      </c>
      <c r="L202" s="5">
        <f>3+5*IF(ISNA('DLX - CBO'!D209),0,'DLX - CBO'!D209)</f>
        <v>3</v>
      </c>
    </row>
    <row r="203" spans="1:12" x14ac:dyDescent="0.25">
      <c r="A203" s="7">
        <f t="shared" si="27"/>
        <v>36495</v>
      </c>
      <c r="B203">
        <f>'Plumbing - Quarterly u'!F202</f>
        <v>4.0829305064578651</v>
      </c>
      <c r="C203">
        <f>'Plumbing - Quarterly u'!G202</f>
        <v>3.8139913198553139</v>
      </c>
      <c r="D203" t="str">
        <f t="shared" si="25"/>
        <v/>
      </c>
      <c r="E203" t="e">
        <f t="shared" si="24"/>
        <v>#N/A</v>
      </c>
      <c r="F203" t="e">
        <f t="shared" si="23"/>
        <v>#N/A</v>
      </c>
      <c r="G203" t="e">
        <f t="shared" si="23"/>
        <v>#N/A</v>
      </c>
      <c r="H203" t="e">
        <f t="shared" si="23"/>
        <v>#N/A</v>
      </c>
      <c r="I203">
        <f t="shared" si="23"/>
        <v>3.8139913198553139</v>
      </c>
      <c r="J203" t="e">
        <f t="shared" si="23"/>
        <v>#N/A</v>
      </c>
      <c r="K203">
        <f t="shared" si="26"/>
        <v>1999</v>
      </c>
      <c r="L203" s="5">
        <f>3+5*IF(ISNA('DLX - CBO'!D210),0,'DLX - CBO'!D210)</f>
        <v>3</v>
      </c>
    </row>
    <row r="204" spans="1:12" x14ac:dyDescent="0.25">
      <c r="A204" s="7">
        <f t="shared" si="27"/>
        <v>36586</v>
      </c>
      <c r="B204">
        <f>'Plumbing - Quarterly u'!F203</f>
        <v>4.0497811053418351</v>
      </c>
      <c r="C204">
        <f>'Plumbing - Quarterly u'!G203</f>
        <v>4.042367557455921</v>
      </c>
      <c r="D204" t="str">
        <f t="shared" si="25"/>
        <v>00</v>
      </c>
      <c r="E204" t="e">
        <f t="shared" si="24"/>
        <v>#N/A</v>
      </c>
      <c r="F204" t="e">
        <f t="shared" si="23"/>
        <v>#N/A</v>
      </c>
      <c r="G204" t="e">
        <f t="shared" si="23"/>
        <v>#N/A</v>
      </c>
      <c r="H204" t="e">
        <f t="shared" ref="F204:J255" si="28">IF(AND($A204&gt;=H$1,$A204&lt;=H$2),$C204,NA())</f>
        <v>#N/A</v>
      </c>
      <c r="I204">
        <f t="shared" si="28"/>
        <v>4.042367557455921</v>
      </c>
      <c r="J204">
        <f t="shared" si="28"/>
        <v>4.042367557455921</v>
      </c>
      <c r="K204">
        <f t="shared" si="26"/>
        <v>2000</v>
      </c>
      <c r="L204" s="5">
        <f>6+2*IF(ISNA('DLX - CBO'!D211),0,'DLX - CBO'!D211)</f>
        <v>6</v>
      </c>
    </row>
    <row r="205" spans="1:12" x14ac:dyDescent="0.25">
      <c r="A205" s="7">
        <f t="shared" si="27"/>
        <v>36678</v>
      </c>
      <c r="B205">
        <f>'Plumbing - Quarterly u'!F204</f>
        <v>3.9488387046744937</v>
      </c>
      <c r="C205">
        <f>'Plumbing - Quarterly u'!G204</f>
        <v>3.8295144556839893</v>
      </c>
      <c r="D205" t="str">
        <f t="shared" si="25"/>
        <v/>
      </c>
      <c r="E205" t="e">
        <f t="shared" si="24"/>
        <v>#N/A</v>
      </c>
      <c r="F205" t="e">
        <f t="shared" si="28"/>
        <v>#N/A</v>
      </c>
      <c r="G205" t="e">
        <f t="shared" si="28"/>
        <v>#N/A</v>
      </c>
      <c r="H205" t="e">
        <f t="shared" si="28"/>
        <v>#N/A</v>
      </c>
      <c r="I205" t="e">
        <f t="shared" si="28"/>
        <v>#N/A</v>
      </c>
      <c r="J205">
        <f t="shared" si="28"/>
        <v>3.8295144556839893</v>
      </c>
      <c r="K205">
        <f t="shared" si="26"/>
        <v>2000</v>
      </c>
      <c r="L205" s="5">
        <f>6+2*IF(ISNA('DLX - CBO'!D212),0,'DLX - CBO'!D212)</f>
        <v>6</v>
      </c>
    </row>
    <row r="206" spans="1:12" x14ac:dyDescent="0.25">
      <c r="A206" s="7">
        <f t="shared" si="27"/>
        <v>36770</v>
      </c>
      <c r="B206">
        <f>'Plumbing - Quarterly u'!F205</f>
        <v>4.0310366735264758</v>
      </c>
      <c r="C206">
        <f>'Plumbing - Quarterly u'!G205</f>
        <v>3.6481051990262241</v>
      </c>
      <c r="D206" t="str">
        <f t="shared" si="25"/>
        <v/>
      </c>
      <c r="E206" t="e">
        <f t="shared" si="24"/>
        <v>#N/A</v>
      </c>
      <c r="F206" t="e">
        <f t="shared" si="28"/>
        <v>#N/A</v>
      </c>
      <c r="G206" t="e">
        <f t="shared" si="28"/>
        <v>#N/A</v>
      </c>
      <c r="H206" t="e">
        <f t="shared" si="28"/>
        <v>#N/A</v>
      </c>
      <c r="I206" t="e">
        <f t="shared" si="28"/>
        <v>#N/A</v>
      </c>
      <c r="J206">
        <f t="shared" si="28"/>
        <v>3.6481051990262241</v>
      </c>
      <c r="K206">
        <f t="shared" si="26"/>
        <v>2000</v>
      </c>
      <c r="L206" s="5">
        <f>6+2*IF(ISNA('DLX - CBO'!D213),0,'DLX - CBO'!D213)</f>
        <v>6</v>
      </c>
    </row>
    <row r="207" spans="1:12" x14ac:dyDescent="0.25">
      <c r="A207" s="7">
        <f t="shared" si="27"/>
        <v>36861</v>
      </c>
      <c r="B207">
        <f>'Plumbing - Quarterly u'!F206</f>
        <v>3.9192102663532484</v>
      </c>
      <c r="C207">
        <f>'Plumbing - Quarterly u'!G206</f>
        <v>3.678606313615274</v>
      </c>
      <c r="D207" t="str">
        <f t="shared" si="25"/>
        <v/>
      </c>
      <c r="E207" t="e">
        <f t="shared" si="24"/>
        <v>#N/A</v>
      </c>
      <c r="F207" t="e">
        <f t="shared" si="28"/>
        <v>#N/A</v>
      </c>
      <c r="G207" t="e">
        <f t="shared" si="28"/>
        <v>#N/A</v>
      </c>
      <c r="H207" t="e">
        <f t="shared" si="28"/>
        <v>#N/A</v>
      </c>
      <c r="I207" t="e">
        <f t="shared" si="28"/>
        <v>#N/A</v>
      </c>
      <c r="J207">
        <f t="shared" si="28"/>
        <v>3.678606313615274</v>
      </c>
      <c r="K207">
        <f t="shared" si="26"/>
        <v>2000</v>
      </c>
      <c r="L207" s="5">
        <f>6+2*IF(ISNA('DLX - CBO'!D214),0,'DLX - CBO'!D214)</f>
        <v>6</v>
      </c>
    </row>
    <row r="208" spans="1:12" x14ac:dyDescent="0.25">
      <c r="A208" s="7">
        <f t="shared" si="27"/>
        <v>36951</v>
      </c>
      <c r="B208">
        <f>'Plumbing - Quarterly u'!F207</f>
        <v>4.2308539689381268</v>
      </c>
      <c r="C208">
        <f>'Plumbing - Quarterly u'!G207</f>
        <v>3.6886204193775409</v>
      </c>
      <c r="D208" t="str">
        <f t="shared" si="25"/>
        <v>01</v>
      </c>
      <c r="E208" t="e">
        <f t="shared" si="24"/>
        <v>#N/A</v>
      </c>
      <c r="F208" t="e">
        <f t="shared" si="28"/>
        <v>#N/A</v>
      </c>
      <c r="G208" t="e">
        <f t="shared" si="28"/>
        <v>#N/A</v>
      </c>
      <c r="H208" t="e">
        <f t="shared" si="28"/>
        <v>#N/A</v>
      </c>
      <c r="I208" t="e">
        <f t="shared" si="28"/>
        <v>#N/A</v>
      </c>
      <c r="J208">
        <f t="shared" si="28"/>
        <v>3.6886204193775409</v>
      </c>
      <c r="K208">
        <f t="shared" si="26"/>
        <v>2001</v>
      </c>
      <c r="L208" s="5">
        <f>6+2*IF(ISNA('DLX - CBO'!D215),0,'DLX - CBO'!D215)</f>
        <v>6</v>
      </c>
    </row>
    <row r="209" spans="1:12" x14ac:dyDescent="0.25">
      <c r="A209" s="7">
        <f t="shared" si="27"/>
        <v>37043</v>
      </c>
      <c r="B209">
        <f>'Plumbing - Quarterly u'!F208</f>
        <v>4.4116981175416301</v>
      </c>
      <c r="C209">
        <f>'Plumbing - Quarterly u'!G208</f>
        <v>3.3906199225366698</v>
      </c>
      <c r="D209" t="str">
        <f t="shared" si="25"/>
        <v/>
      </c>
      <c r="E209" t="e">
        <f t="shared" si="24"/>
        <v>#N/A</v>
      </c>
      <c r="F209" t="e">
        <f t="shared" si="28"/>
        <v>#N/A</v>
      </c>
      <c r="G209" t="e">
        <f t="shared" si="28"/>
        <v>#N/A</v>
      </c>
      <c r="H209" t="e">
        <f t="shared" si="28"/>
        <v>#N/A</v>
      </c>
      <c r="I209" t="e">
        <f t="shared" si="28"/>
        <v>#N/A</v>
      </c>
      <c r="J209">
        <f t="shared" si="28"/>
        <v>3.3906199225366698</v>
      </c>
      <c r="K209">
        <f t="shared" si="26"/>
        <v>2001</v>
      </c>
      <c r="L209" s="5">
        <f>6+2*IF(ISNA('DLX - CBO'!D216),0,'DLX - CBO'!D216)</f>
        <v>8</v>
      </c>
    </row>
    <row r="210" spans="1:12" x14ac:dyDescent="0.25">
      <c r="A210" s="7">
        <f t="shared" si="27"/>
        <v>37135</v>
      </c>
      <c r="B210">
        <f>'Plumbing - Quarterly u'!F209</f>
        <v>4.8191181835360437</v>
      </c>
      <c r="C210">
        <f>'Plumbing - Quarterly u'!G209</f>
        <v>3.1313935999185012</v>
      </c>
      <c r="D210" t="str">
        <f t="shared" si="25"/>
        <v/>
      </c>
      <c r="E210" t="e">
        <f t="shared" si="24"/>
        <v>#N/A</v>
      </c>
      <c r="F210" t="e">
        <f t="shared" si="28"/>
        <v>#N/A</v>
      </c>
      <c r="G210" t="e">
        <f t="shared" si="28"/>
        <v>#N/A</v>
      </c>
      <c r="H210" t="e">
        <f t="shared" si="28"/>
        <v>#N/A</v>
      </c>
      <c r="I210" t="e">
        <f t="shared" si="28"/>
        <v>#N/A</v>
      </c>
      <c r="J210">
        <f t="shared" si="28"/>
        <v>3.1313935999185012</v>
      </c>
      <c r="K210">
        <f t="shared" si="26"/>
        <v>2001</v>
      </c>
      <c r="L210" s="5">
        <f>6+2*IF(ISNA('DLX - CBO'!D217),0,'DLX - CBO'!D217)</f>
        <v>8</v>
      </c>
    </row>
    <row r="211" spans="1:12" x14ac:dyDescent="0.25">
      <c r="A211" s="7">
        <f t="shared" si="27"/>
        <v>37226</v>
      </c>
      <c r="B211">
        <f>'Plumbing - Quarterly u'!F210</f>
        <v>5.5369531575682425</v>
      </c>
      <c r="C211">
        <f>'Plumbing - Quarterly u'!G210</f>
        <v>2.7188573121985193</v>
      </c>
      <c r="D211" t="str">
        <f t="shared" si="25"/>
        <v/>
      </c>
      <c r="E211" t="e">
        <f t="shared" si="24"/>
        <v>#N/A</v>
      </c>
      <c r="F211" t="e">
        <f t="shared" si="28"/>
        <v>#N/A</v>
      </c>
      <c r="G211" t="e">
        <f t="shared" si="28"/>
        <v>#N/A</v>
      </c>
      <c r="H211" t="e">
        <f t="shared" si="28"/>
        <v>#N/A</v>
      </c>
      <c r="I211" t="e">
        <f t="shared" si="28"/>
        <v>#N/A</v>
      </c>
      <c r="J211">
        <f t="shared" si="28"/>
        <v>2.7188573121985193</v>
      </c>
      <c r="K211">
        <f t="shared" si="26"/>
        <v>2001</v>
      </c>
      <c r="L211" s="5">
        <f>6+2*IF(ISNA('DLX - CBO'!D218),0,'DLX - CBO'!D218)</f>
        <v>8</v>
      </c>
    </row>
    <row r="212" spans="1:12" x14ac:dyDescent="0.25">
      <c r="A212" s="7">
        <f t="shared" si="27"/>
        <v>37316</v>
      </c>
      <c r="B212">
        <f>'Plumbing - Quarterly u'!F211</f>
        <v>5.7043804125865778</v>
      </c>
      <c r="C212">
        <f>'Plumbing - Quarterly u'!G211</f>
        <v>2.6827811551252529</v>
      </c>
      <c r="D212" t="str">
        <f t="shared" si="25"/>
        <v>02</v>
      </c>
      <c r="E212" t="e">
        <f t="shared" si="24"/>
        <v>#N/A</v>
      </c>
      <c r="F212" t="e">
        <f t="shared" si="28"/>
        <v>#N/A</v>
      </c>
      <c r="G212" t="e">
        <f t="shared" si="28"/>
        <v>#N/A</v>
      </c>
      <c r="H212" t="e">
        <f t="shared" si="28"/>
        <v>#N/A</v>
      </c>
      <c r="I212" t="e">
        <f t="shared" si="28"/>
        <v>#N/A</v>
      </c>
      <c r="J212">
        <f t="shared" si="28"/>
        <v>2.6827811551252529</v>
      </c>
      <c r="K212">
        <f t="shared" si="26"/>
        <v>2002</v>
      </c>
      <c r="L212" s="5">
        <f>6+2*IF(ISNA('DLX - CBO'!D219),0,'DLX - CBO'!D219)</f>
        <v>6</v>
      </c>
    </row>
    <row r="213" spans="1:12" x14ac:dyDescent="0.25">
      <c r="A213" s="7">
        <f t="shared" si="27"/>
        <v>37408</v>
      </c>
      <c r="B213">
        <f>'Plumbing - Quarterly u'!F212</f>
        <v>5.8441518378437785</v>
      </c>
      <c r="C213">
        <f>'Plumbing - Quarterly u'!G212</f>
        <v>2.5844011794777759</v>
      </c>
      <c r="D213" t="str">
        <f t="shared" si="25"/>
        <v/>
      </c>
      <c r="E213" t="e">
        <f t="shared" si="24"/>
        <v>#N/A</v>
      </c>
      <c r="F213" t="e">
        <f t="shared" si="28"/>
        <v>#N/A</v>
      </c>
      <c r="G213" t="e">
        <f t="shared" si="28"/>
        <v>#N/A</v>
      </c>
      <c r="H213" t="e">
        <f t="shared" si="28"/>
        <v>#N/A</v>
      </c>
      <c r="I213" t="e">
        <f t="shared" si="28"/>
        <v>#N/A</v>
      </c>
      <c r="J213">
        <f t="shared" si="28"/>
        <v>2.5844011794777759</v>
      </c>
      <c r="K213">
        <f t="shared" si="26"/>
        <v>2002</v>
      </c>
      <c r="L213" s="5">
        <f>6+2*IF(ISNA('DLX - CBO'!D220),0,'DLX - CBO'!D220)</f>
        <v>6</v>
      </c>
    </row>
    <row r="214" spans="1:12" x14ac:dyDescent="0.25">
      <c r="A214" s="7">
        <f t="shared" si="27"/>
        <v>37500</v>
      </c>
      <c r="B214">
        <f>'Plumbing - Quarterly u'!F213</f>
        <v>5.7297947970107366</v>
      </c>
      <c r="C214">
        <f>'Plumbing - Quarterly u'!G213</f>
        <v>2.5868242826265671</v>
      </c>
      <c r="D214" t="str">
        <f t="shared" si="25"/>
        <v/>
      </c>
      <c r="E214" t="e">
        <f t="shared" si="24"/>
        <v>#N/A</v>
      </c>
      <c r="F214" t="e">
        <f t="shared" si="28"/>
        <v>#N/A</v>
      </c>
      <c r="G214" t="e">
        <f t="shared" si="28"/>
        <v>#N/A</v>
      </c>
      <c r="H214" t="e">
        <f t="shared" si="28"/>
        <v>#N/A</v>
      </c>
      <c r="I214" t="e">
        <f t="shared" si="28"/>
        <v>#N/A</v>
      </c>
      <c r="J214">
        <f t="shared" si="28"/>
        <v>2.5868242826265671</v>
      </c>
      <c r="K214">
        <f t="shared" si="26"/>
        <v>2002</v>
      </c>
      <c r="L214" s="5">
        <f>6+2*IF(ISNA('DLX - CBO'!D221),0,'DLX - CBO'!D221)</f>
        <v>6</v>
      </c>
    </row>
    <row r="215" spans="1:12" x14ac:dyDescent="0.25">
      <c r="A215" s="7">
        <f t="shared" si="27"/>
        <v>37591</v>
      </c>
      <c r="B215">
        <f>'Plumbing - Quarterly u'!F214</f>
        <v>5.8488989877289406</v>
      </c>
      <c r="C215">
        <f>'Plumbing - Quarterly u'!G214</f>
        <v>2.5914788536633275</v>
      </c>
      <c r="D215" t="str">
        <f t="shared" si="25"/>
        <v/>
      </c>
      <c r="E215" t="e">
        <f t="shared" si="24"/>
        <v>#N/A</v>
      </c>
      <c r="F215" t="e">
        <f t="shared" si="28"/>
        <v>#N/A</v>
      </c>
      <c r="G215" t="e">
        <f t="shared" si="28"/>
        <v>#N/A</v>
      </c>
      <c r="H215" t="e">
        <f t="shared" si="28"/>
        <v>#N/A</v>
      </c>
      <c r="I215" t="e">
        <f t="shared" si="28"/>
        <v>#N/A</v>
      </c>
      <c r="J215">
        <f t="shared" si="28"/>
        <v>2.5914788536633275</v>
      </c>
      <c r="K215">
        <f t="shared" si="26"/>
        <v>2002</v>
      </c>
      <c r="L215" s="5">
        <f>6+2*IF(ISNA('DLX - CBO'!D222),0,'DLX - CBO'!D222)</f>
        <v>6</v>
      </c>
    </row>
    <row r="216" spans="1:12" x14ac:dyDescent="0.25">
      <c r="A216" s="7">
        <f t="shared" si="27"/>
        <v>37681</v>
      </c>
      <c r="B216">
        <f>'Plumbing - Quarterly u'!F215</f>
        <v>5.8727135704808191</v>
      </c>
      <c r="C216">
        <f>'Plumbing - Quarterly u'!G215</f>
        <v>2.5753895134268459</v>
      </c>
      <c r="D216" t="str">
        <f t="shared" si="25"/>
        <v>03</v>
      </c>
      <c r="E216" t="e">
        <f t="shared" si="24"/>
        <v>#N/A</v>
      </c>
      <c r="F216" t="e">
        <f t="shared" si="28"/>
        <v>#N/A</v>
      </c>
      <c r="G216" t="e">
        <f t="shared" si="28"/>
        <v>#N/A</v>
      </c>
      <c r="H216" t="e">
        <f t="shared" si="28"/>
        <v>#N/A</v>
      </c>
      <c r="I216" t="e">
        <f t="shared" si="28"/>
        <v>#N/A</v>
      </c>
      <c r="J216">
        <f t="shared" si="28"/>
        <v>2.5753895134268459</v>
      </c>
      <c r="K216">
        <f t="shared" si="26"/>
        <v>2003</v>
      </c>
      <c r="L216" s="5">
        <f>6+2*IF(ISNA('DLX - CBO'!D223),0,'DLX - CBO'!D223)</f>
        <v>6</v>
      </c>
    </row>
    <row r="217" spans="1:12" x14ac:dyDescent="0.25">
      <c r="A217" s="7">
        <f t="shared" si="27"/>
        <v>37773</v>
      </c>
      <c r="B217">
        <f>'Plumbing - Quarterly u'!F216</f>
        <v>6.1505201232700442</v>
      </c>
      <c r="C217">
        <f>'Plumbing - Quarterly u'!G216</f>
        <v>2.415995237693195</v>
      </c>
      <c r="D217" t="str">
        <f t="shared" si="25"/>
        <v/>
      </c>
      <c r="E217" t="e">
        <f t="shared" si="24"/>
        <v>#N/A</v>
      </c>
      <c r="F217" t="e">
        <f t="shared" si="28"/>
        <v>#N/A</v>
      </c>
      <c r="G217" t="e">
        <f t="shared" si="28"/>
        <v>#N/A</v>
      </c>
      <c r="H217" t="e">
        <f t="shared" si="28"/>
        <v>#N/A</v>
      </c>
      <c r="I217" t="e">
        <f t="shared" si="28"/>
        <v>#N/A</v>
      </c>
      <c r="J217">
        <f t="shared" si="28"/>
        <v>2.415995237693195</v>
      </c>
      <c r="K217">
        <f t="shared" si="26"/>
        <v>2003</v>
      </c>
      <c r="L217" s="5">
        <f>6+2*IF(ISNA('DLX - CBO'!D224),0,'DLX - CBO'!D224)</f>
        <v>6</v>
      </c>
    </row>
    <row r="218" spans="1:12" x14ac:dyDescent="0.25">
      <c r="A218" s="7">
        <f t="shared" si="27"/>
        <v>37865</v>
      </c>
      <c r="B218">
        <f>'Plumbing - Quarterly u'!F217</f>
        <v>6.1047638953544308</v>
      </c>
      <c r="C218">
        <f>'Plumbing - Quarterly u'!G217</f>
        <v>2.3970020501280227</v>
      </c>
      <c r="D218" t="str">
        <f t="shared" si="25"/>
        <v/>
      </c>
      <c r="E218" t="e">
        <f t="shared" si="24"/>
        <v>#N/A</v>
      </c>
      <c r="F218" t="e">
        <f t="shared" si="28"/>
        <v>#N/A</v>
      </c>
      <c r="G218" t="e">
        <f t="shared" si="28"/>
        <v>#N/A</v>
      </c>
      <c r="H218" t="e">
        <f t="shared" si="28"/>
        <v>#N/A</v>
      </c>
      <c r="I218" t="e">
        <f t="shared" si="28"/>
        <v>#N/A</v>
      </c>
      <c r="J218">
        <f t="shared" si="28"/>
        <v>2.3970020501280227</v>
      </c>
      <c r="K218">
        <f t="shared" si="26"/>
        <v>2003</v>
      </c>
      <c r="L218" s="5">
        <f>6+2*IF(ISNA('DLX - CBO'!D225),0,'DLX - CBO'!D225)</f>
        <v>6</v>
      </c>
    </row>
    <row r="219" spans="1:12" x14ac:dyDescent="0.25">
      <c r="A219" s="7">
        <f t="shared" si="27"/>
        <v>37956</v>
      </c>
      <c r="B219">
        <f>'Plumbing - Quarterly u'!F218</f>
        <v>5.8179736193044738</v>
      </c>
      <c r="C219">
        <f>'Plumbing - Quarterly u'!G218</f>
        <v>2.4789621878802461</v>
      </c>
      <c r="D219" t="str">
        <f t="shared" si="25"/>
        <v/>
      </c>
      <c r="E219" t="e">
        <f t="shared" si="24"/>
        <v>#N/A</v>
      </c>
      <c r="F219" t="e">
        <f t="shared" si="28"/>
        <v>#N/A</v>
      </c>
      <c r="G219" t="e">
        <f t="shared" si="28"/>
        <v>#N/A</v>
      </c>
      <c r="H219" t="e">
        <f t="shared" si="28"/>
        <v>#N/A</v>
      </c>
      <c r="I219" t="e">
        <f t="shared" si="28"/>
        <v>#N/A</v>
      </c>
      <c r="J219">
        <f t="shared" si="28"/>
        <v>2.4789621878802461</v>
      </c>
      <c r="K219">
        <f t="shared" si="26"/>
        <v>2003</v>
      </c>
      <c r="L219" s="5">
        <f>6+2*IF(ISNA('DLX - CBO'!D226),0,'DLX - CBO'!D226)</f>
        <v>6</v>
      </c>
    </row>
    <row r="220" spans="1:12" x14ac:dyDescent="0.25">
      <c r="A220" s="7">
        <f t="shared" si="27"/>
        <v>38047</v>
      </c>
      <c r="B220">
        <f>'Plumbing - Quarterly u'!F219</f>
        <v>5.6817327212168536</v>
      </c>
      <c r="C220">
        <f>'Plumbing - Quarterly u'!G219</f>
        <v>2.5864858757371572</v>
      </c>
      <c r="D220" t="str">
        <f t="shared" si="25"/>
        <v>04</v>
      </c>
      <c r="E220" t="e">
        <f t="shared" si="24"/>
        <v>#N/A</v>
      </c>
      <c r="F220" t="e">
        <f t="shared" si="28"/>
        <v>#N/A</v>
      </c>
      <c r="G220" t="e">
        <f t="shared" si="28"/>
        <v>#N/A</v>
      </c>
      <c r="H220" t="e">
        <f t="shared" si="28"/>
        <v>#N/A</v>
      </c>
      <c r="I220" t="e">
        <f t="shared" si="28"/>
        <v>#N/A</v>
      </c>
      <c r="J220">
        <f t="shared" si="28"/>
        <v>2.5864858757371572</v>
      </c>
      <c r="K220">
        <f t="shared" si="26"/>
        <v>2004</v>
      </c>
      <c r="L220" s="5">
        <f>6+2*IF(ISNA('DLX - CBO'!D227),0,'DLX - CBO'!D227)</f>
        <v>6</v>
      </c>
    </row>
    <row r="221" spans="1:12" x14ac:dyDescent="0.25">
      <c r="A221" s="7">
        <f t="shared" si="27"/>
        <v>38139</v>
      </c>
      <c r="B221">
        <f>'Plumbing - Quarterly u'!F220</f>
        <v>5.5888588671877661</v>
      </c>
      <c r="C221">
        <f>'Plumbing - Quarterly u'!G220</f>
        <v>2.6829948505959602</v>
      </c>
      <c r="D221" t="str">
        <f t="shared" si="25"/>
        <v/>
      </c>
      <c r="E221" t="e">
        <f t="shared" si="24"/>
        <v>#N/A</v>
      </c>
      <c r="F221" t="e">
        <f t="shared" si="28"/>
        <v>#N/A</v>
      </c>
      <c r="G221" t="e">
        <f t="shared" si="28"/>
        <v>#N/A</v>
      </c>
      <c r="H221" t="e">
        <f t="shared" si="28"/>
        <v>#N/A</v>
      </c>
      <c r="I221" t="e">
        <f t="shared" si="28"/>
        <v>#N/A</v>
      </c>
      <c r="J221">
        <f t="shared" si="28"/>
        <v>2.6829948505959602</v>
      </c>
      <c r="K221">
        <f t="shared" si="26"/>
        <v>2004</v>
      </c>
      <c r="L221" s="5">
        <f>6+2*IF(ISNA('DLX - CBO'!D228),0,'DLX - CBO'!D228)</f>
        <v>6</v>
      </c>
    </row>
    <row r="222" spans="1:12" x14ac:dyDescent="0.25">
      <c r="A222" s="7">
        <f t="shared" si="27"/>
        <v>38231</v>
      </c>
      <c r="B222">
        <f>'Plumbing - Quarterly u'!F221</f>
        <v>5.4335657784841445</v>
      </c>
      <c r="C222">
        <f>'Plumbing - Quarterly u'!G221</f>
        <v>2.8323444500840842</v>
      </c>
      <c r="D222" t="str">
        <f t="shared" si="25"/>
        <v/>
      </c>
      <c r="E222" t="e">
        <f t="shared" si="24"/>
        <v>#N/A</v>
      </c>
      <c r="F222" t="e">
        <f t="shared" si="28"/>
        <v>#N/A</v>
      </c>
      <c r="G222" t="e">
        <f t="shared" si="28"/>
        <v>#N/A</v>
      </c>
      <c r="H222" t="e">
        <f t="shared" si="28"/>
        <v>#N/A</v>
      </c>
      <c r="I222" t="e">
        <f t="shared" si="28"/>
        <v>#N/A</v>
      </c>
      <c r="J222">
        <f t="shared" si="28"/>
        <v>2.8323444500840842</v>
      </c>
      <c r="K222">
        <f t="shared" si="26"/>
        <v>2004</v>
      </c>
      <c r="L222" s="5">
        <f>6+2*IF(ISNA('DLX - CBO'!D229),0,'DLX - CBO'!D229)</f>
        <v>6</v>
      </c>
    </row>
    <row r="223" spans="1:12" x14ac:dyDescent="0.25">
      <c r="A223" s="7">
        <f t="shared" si="27"/>
        <v>38322</v>
      </c>
      <c r="B223">
        <f>'Plumbing - Quarterly u'!F222</f>
        <v>5.3888414073925119</v>
      </c>
      <c r="C223">
        <f>'Plumbing - Quarterly u'!G222</f>
        <v>2.7802506403623997</v>
      </c>
      <c r="D223" t="str">
        <f t="shared" si="25"/>
        <v/>
      </c>
      <c r="E223" t="e">
        <f t="shared" si="24"/>
        <v>#N/A</v>
      </c>
      <c r="F223" t="e">
        <f t="shared" si="28"/>
        <v>#N/A</v>
      </c>
      <c r="G223" t="e">
        <f t="shared" si="28"/>
        <v>#N/A</v>
      </c>
      <c r="H223" t="e">
        <f t="shared" si="28"/>
        <v>#N/A</v>
      </c>
      <c r="I223" t="e">
        <f t="shared" si="28"/>
        <v>#N/A</v>
      </c>
      <c r="J223">
        <f t="shared" si="28"/>
        <v>2.7802506403623997</v>
      </c>
      <c r="K223">
        <f t="shared" si="26"/>
        <v>2004</v>
      </c>
      <c r="L223" s="5">
        <f>6+2*IF(ISNA('DLX - CBO'!D230),0,'DLX - CBO'!D230)</f>
        <v>6</v>
      </c>
    </row>
    <row r="224" spans="1:12" x14ac:dyDescent="0.25">
      <c r="A224" s="7">
        <f t="shared" si="27"/>
        <v>38412</v>
      </c>
      <c r="B224">
        <f>'Plumbing - Quarterly u'!F223</f>
        <v>5.2836734825335832</v>
      </c>
      <c r="C224">
        <f>'Plumbing - Quarterly u'!G223</f>
        <v>2.8420075377482252</v>
      </c>
      <c r="D224" t="str">
        <f t="shared" si="25"/>
        <v>05</v>
      </c>
      <c r="E224" t="e">
        <f t="shared" si="24"/>
        <v>#N/A</v>
      </c>
      <c r="F224" t="e">
        <f t="shared" si="28"/>
        <v>#N/A</v>
      </c>
      <c r="G224" t="e">
        <f t="shared" si="28"/>
        <v>#N/A</v>
      </c>
      <c r="H224" t="e">
        <f t="shared" si="28"/>
        <v>#N/A</v>
      </c>
      <c r="I224" t="e">
        <f t="shared" si="28"/>
        <v>#N/A</v>
      </c>
      <c r="J224">
        <f t="shared" si="28"/>
        <v>2.8420075377482252</v>
      </c>
      <c r="K224">
        <f t="shared" si="26"/>
        <v>2005</v>
      </c>
      <c r="L224" s="5">
        <f>6+2*IF(ISNA('DLX - CBO'!D231),0,'DLX - CBO'!D231)</f>
        <v>6</v>
      </c>
    </row>
    <row r="225" spans="1:12" x14ac:dyDescent="0.25">
      <c r="A225" s="7">
        <f t="shared" si="27"/>
        <v>38504</v>
      </c>
      <c r="B225">
        <f>'Plumbing - Quarterly u'!F224</f>
        <v>5.1063611769703199</v>
      </c>
      <c r="C225">
        <f>'Plumbing - Quarterly u'!G224</f>
        <v>2.9982570551498449</v>
      </c>
      <c r="D225" t="str">
        <f t="shared" si="25"/>
        <v/>
      </c>
      <c r="E225" t="e">
        <f t="shared" si="24"/>
        <v>#N/A</v>
      </c>
      <c r="F225" t="e">
        <f t="shared" si="28"/>
        <v>#N/A</v>
      </c>
      <c r="G225" t="e">
        <f t="shared" si="28"/>
        <v>#N/A</v>
      </c>
      <c r="H225" t="e">
        <f t="shared" si="28"/>
        <v>#N/A</v>
      </c>
      <c r="I225" t="e">
        <f t="shared" si="28"/>
        <v>#N/A</v>
      </c>
      <c r="J225">
        <f t="shared" si="28"/>
        <v>2.9982570551498449</v>
      </c>
      <c r="K225">
        <f t="shared" si="26"/>
        <v>2005</v>
      </c>
      <c r="L225" s="5">
        <f>6+2*IF(ISNA('DLX - CBO'!D232),0,'DLX - CBO'!D232)</f>
        <v>6</v>
      </c>
    </row>
    <row r="226" spans="1:12" x14ac:dyDescent="0.25">
      <c r="A226" s="7">
        <f t="shared" si="27"/>
        <v>38596</v>
      </c>
      <c r="B226">
        <f>'Plumbing - Quarterly u'!F225</f>
        <v>4.9656233811252788</v>
      </c>
      <c r="C226">
        <f>'Plumbing - Quarterly u'!G225</f>
        <v>3.1143349820432538</v>
      </c>
      <c r="D226" t="str">
        <f t="shared" si="25"/>
        <v/>
      </c>
      <c r="E226" t="e">
        <f t="shared" si="24"/>
        <v>#N/A</v>
      </c>
      <c r="F226" t="e">
        <f t="shared" si="28"/>
        <v>#N/A</v>
      </c>
      <c r="G226" t="e">
        <f t="shared" si="28"/>
        <v>#N/A</v>
      </c>
      <c r="H226" t="e">
        <f t="shared" si="28"/>
        <v>#N/A</v>
      </c>
      <c r="I226" t="e">
        <f t="shared" si="28"/>
        <v>#N/A</v>
      </c>
      <c r="J226">
        <f t="shared" si="28"/>
        <v>3.1143349820432538</v>
      </c>
      <c r="K226">
        <f t="shared" si="26"/>
        <v>2005</v>
      </c>
      <c r="L226" s="5">
        <f>6+2*IF(ISNA('DLX - CBO'!D233),0,'DLX - CBO'!D233)</f>
        <v>6</v>
      </c>
    </row>
    <row r="227" spans="1:12" x14ac:dyDescent="0.25">
      <c r="A227" s="7">
        <f t="shared" si="27"/>
        <v>38687</v>
      </c>
      <c r="B227">
        <f>'Plumbing - Quarterly u'!F226</f>
        <v>4.9540483610839203</v>
      </c>
      <c r="C227">
        <f>'Plumbing - Quarterly u'!G226</f>
        <v>3.2036227956047196</v>
      </c>
      <c r="D227" t="str">
        <f t="shared" si="25"/>
        <v/>
      </c>
      <c r="E227" t="e">
        <f t="shared" si="24"/>
        <v>#N/A</v>
      </c>
      <c r="F227" t="e">
        <f t="shared" si="28"/>
        <v>#N/A</v>
      </c>
      <c r="G227" t="e">
        <f t="shared" si="28"/>
        <v>#N/A</v>
      </c>
      <c r="H227" t="e">
        <f t="shared" si="28"/>
        <v>#N/A</v>
      </c>
      <c r="I227" t="e">
        <f t="shared" si="28"/>
        <v>#N/A</v>
      </c>
      <c r="J227">
        <f t="shared" si="28"/>
        <v>3.2036227956047196</v>
      </c>
      <c r="K227">
        <f t="shared" si="26"/>
        <v>2005</v>
      </c>
      <c r="L227" s="5">
        <f>6+2*IF(ISNA('DLX - CBO'!D234),0,'DLX - CBO'!D234)</f>
        <v>6</v>
      </c>
    </row>
    <row r="228" spans="1:12" x14ac:dyDescent="0.25">
      <c r="A228" s="7">
        <f t="shared" si="27"/>
        <v>38777</v>
      </c>
      <c r="B228">
        <f>'Plumbing - Quarterly u'!F227</f>
        <v>4.7202763953106066</v>
      </c>
      <c r="C228">
        <f>'Plumbing - Quarterly u'!G227</f>
        <v>3.2125724139344203</v>
      </c>
      <c r="D228" t="str">
        <f t="shared" si="25"/>
        <v>06</v>
      </c>
      <c r="E228" t="e">
        <f t="shared" si="24"/>
        <v>#N/A</v>
      </c>
      <c r="F228" t="e">
        <f t="shared" si="28"/>
        <v>#N/A</v>
      </c>
      <c r="G228" t="e">
        <f t="shared" si="28"/>
        <v>#N/A</v>
      </c>
      <c r="H228" t="e">
        <f t="shared" si="28"/>
        <v>#N/A</v>
      </c>
      <c r="I228" t="e">
        <f t="shared" si="28"/>
        <v>#N/A</v>
      </c>
      <c r="J228">
        <f t="shared" si="28"/>
        <v>3.2125724139344203</v>
      </c>
      <c r="K228">
        <f t="shared" si="26"/>
        <v>2006</v>
      </c>
      <c r="L228" s="5">
        <f>6+2*IF(ISNA('DLX - CBO'!D235),0,'DLX - CBO'!D235)</f>
        <v>6</v>
      </c>
    </row>
    <row r="229" spans="1:12" x14ac:dyDescent="0.25">
      <c r="A229" s="7">
        <f t="shared" si="27"/>
        <v>38869</v>
      </c>
      <c r="B229">
        <f>'Plumbing - Quarterly u'!F228</f>
        <v>4.6549785693897086</v>
      </c>
      <c r="C229">
        <f>'Plumbing - Quarterly u'!G228</f>
        <v>3.2516343482304517</v>
      </c>
      <c r="D229" t="str">
        <f t="shared" si="25"/>
        <v/>
      </c>
      <c r="E229" t="e">
        <f t="shared" si="24"/>
        <v>#N/A</v>
      </c>
      <c r="F229" t="e">
        <f t="shared" si="28"/>
        <v>#N/A</v>
      </c>
      <c r="G229" t="e">
        <f t="shared" si="28"/>
        <v>#N/A</v>
      </c>
      <c r="H229" t="e">
        <f t="shared" si="28"/>
        <v>#N/A</v>
      </c>
      <c r="I229" t="e">
        <f t="shared" si="28"/>
        <v>#N/A</v>
      </c>
      <c r="J229">
        <f t="shared" si="28"/>
        <v>3.2516343482304517</v>
      </c>
      <c r="K229">
        <f t="shared" si="26"/>
        <v>2006</v>
      </c>
      <c r="L229" s="5">
        <f>6+2*IF(ISNA('DLX - CBO'!D236),0,'DLX - CBO'!D236)</f>
        <v>6</v>
      </c>
    </row>
    <row r="230" spans="1:12" x14ac:dyDescent="0.25">
      <c r="A230" s="7">
        <f t="shared" si="27"/>
        <v>38961</v>
      </c>
      <c r="B230">
        <f>'Plumbing - Quarterly u'!F229</f>
        <v>4.6427768338602293</v>
      </c>
      <c r="C230">
        <f>'Plumbing - Quarterly u'!G229</f>
        <v>3.2114320429839132</v>
      </c>
      <c r="D230" t="str">
        <f t="shared" si="25"/>
        <v/>
      </c>
      <c r="E230" t="e">
        <f t="shared" si="24"/>
        <v>#N/A</v>
      </c>
      <c r="F230" t="e">
        <f t="shared" si="28"/>
        <v>#N/A</v>
      </c>
      <c r="G230" t="e">
        <f t="shared" si="28"/>
        <v>#N/A</v>
      </c>
      <c r="H230" t="e">
        <f t="shared" si="28"/>
        <v>#N/A</v>
      </c>
      <c r="I230" t="e">
        <f t="shared" si="28"/>
        <v>#N/A</v>
      </c>
      <c r="J230">
        <f t="shared" si="28"/>
        <v>3.2114320429839132</v>
      </c>
      <c r="K230">
        <f t="shared" si="26"/>
        <v>2006</v>
      </c>
      <c r="L230" s="5">
        <f>6+2*IF(ISNA('DLX - CBO'!D237),0,'DLX - CBO'!D237)</f>
        <v>6</v>
      </c>
    </row>
    <row r="231" spans="1:12" x14ac:dyDescent="0.25">
      <c r="A231" s="7">
        <f t="shared" si="27"/>
        <v>39052</v>
      </c>
      <c r="B231">
        <f>'Plumbing - Quarterly u'!F230</f>
        <v>4.4536120826384549</v>
      </c>
      <c r="C231">
        <f>'Plumbing - Quarterly u'!G230</f>
        <v>3.3459636214094601</v>
      </c>
      <c r="D231" t="str">
        <f t="shared" si="25"/>
        <v/>
      </c>
      <c r="E231" t="e">
        <f t="shared" ref="E231:E267" si="29">IF(AND($A231&gt;=E$1,$A231&lt;=E$2),$C231,NA())</f>
        <v>#N/A</v>
      </c>
      <c r="F231" t="e">
        <f t="shared" si="28"/>
        <v>#N/A</v>
      </c>
      <c r="G231" t="e">
        <f t="shared" si="28"/>
        <v>#N/A</v>
      </c>
      <c r="H231" t="e">
        <f t="shared" si="28"/>
        <v>#N/A</v>
      </c>
      <c r="I231" t="e">
        <f t="shared" si="28"/>
        <v>#N/A</v>
      </c>
      <c r="J231">
        <f t="shared" si="28"/>
        <v>3.3459636214094601</v>
      </c>
      <c r="K231">
        <f t="shared" si="26"/>
        <v>2006</v>
      </c>
      <c r="L231" s="5">
        <f>6+2*IF(ISNA('DLX - CBO'!D238),0,'DLX - CBO'!D238)</f>
        <v>6</v>
      </c>
    </row>
    <row r="232" spans="1:12" x14ac:dyDescent="0.25">
      <c r="A232" s="7">
        <f t="shared" si="27"/>
        <v>39142</v>
      </c>
      <c r="B232">
        <f>'Plumbing - Quarterly u'!F231</f>
        <v>4.5241472154514772</v>
      </c>
      <c r="C232">
        <f>'Plumbing - Quarterly u'!G231</f>
        <v>3.349734446070153</v>
      </c>
      <c r="D232" t="str">
        <f t="shared" si="25"/>
        <v>07</v>
      </c>
      <c r="E232" t="e">
        <f t="shared" si="29"/>
        <v>#N/A</v>
      </c>
      <c r="F232" t="e">
        <f t="shared" si="28"/>
        <v>#N/A</v>
      </c>
      <c r="G232" t="e">
        <f t="shared" si="28"/>
        <v>#N/A</v>
      </c>
      <c r="H232" t="e">
        <f t="shared" si="28"/>
        <v>#N/A</v>
      </c>
      <c r="I232" t="e">
        <f t="shared" si="28"/>
        <v>#N/A</v>
      </c>
      <c r="J232">
        <f t="shared" si="28"/>
        <v>3.349734446070153</v>
      </c>
      <c r="K232">
        <f t="shared" si="26"/>
        <v>2007</v>
      </c>
      <c r="L232" s="5">
        <f>6+2*IF(ISNA('DLX - CBO'!D239),0,'DLX - CBO'!D239)</f>
        <v>6</v>
      </c>
    </row>
    <row r="233" spans="1:12" x14ac:dyDescent="0.25">
      <c r="A233" s="7">
        <f t="shared" si="27"/>
        <v>39234</v>
      </c>
      <c r="B233">
        <f>'Plumbing - Quarterly u'!F232</f>
        <v>4.495238496504208</v>
      </c>
      <c r="C233">
        <f>'Plumbing - Quarterly u'!G232</f>
        <v>3.3109983758027881</v>
      </c>
      <c r="D233" t="str">
        <f t="shared" si="25"/>
        <v/>
      </c>
      <c r="E233" t="e">
        <f t="shared" si="29"/>
        <v>#N/A</v>
      </c>
      <c r="F233" t="e">
        <f t="shared" si="28"/>
        <v>#N/A</v>
      </c>
      <c r="G233" t="e">
        <f t="shared" si="28"/>
        <v>#N/A</v>
      </c>
      <c r="H233" t="e">
        <f t="shared" si="28"/>
        <v>#N/A</v>
      </c>
      <c r="I233" t="e">
        <f t="shared" si="28"/>
        <v>#N/A</v>
      </c>
      <c r="J233">
        <f t="shared" si="28"/>
        <v>3.3109983758027881</v>
      </c>
      <c r="K233">
        <f t="shared" si="26"/>
        <v>2007</v>
      </c>
      <c r="L233" s="5">
        <f>6+2*IF(ISNA('DLX - CBO'!D240),0,'DLX - CBO'!D240)</f>
        <v>6</v>
      </c>
    </row>
    <row r="234" spans="1:12" x14ac:dyDescent="0.25">
      <c r="A234" s="7">
        <f t="shared" si="27"/>
        <v>39326</v>
      </c>
      <c r="B234">
        <f>'Plumbing - Quarterly u'!F233</f>
        <v>4.6570242960462442</v>
      </c>
      <c r="C234">
        <f>'Plumbing - Quarterly u'!G233</f>
        <v>3.2522262558776265</v>
      </c>
      <c r="D234" t="str">
        <f t="shared" si="25"/>
        <v/>
      </c>
      <c r="E234" t="e">
        <f t="shared" si="29"/>
        <v>#N/A</v>
      </c>
      <c r="F234" t="e">
        <f t="shared" si="28"/>
        <v>#N/A</v>
      </c>
      <c r="G234" t="e">
        <f t="shared" si="28"/>
        <v>#N/A</v>
      </c>
      <c r="H234" t="e">
        <f t="shared" si="28"/>
        <v>#N/A</v>
      </c>
      <c r="I234" t="e">
        <f t="shared" si="28"/>
        <v>#N/A</v>
      </c>
      <c r="J234">
        <f t="shared" si="28"/>
        <v>3.2522262558776265</v>
      </c>
      <c r="K234">
        <f t="shared" si="26"/>
        <v>2007</v>
      </c>
      <c r="L234" s="5">
        <f>6+2*IF(ISNA('DLX - CBO'!D241),0,'DLX - CBO'!D241)</f>
        <v>6</v>
      </c>
    </row>
    <row r="235" spans="1:12" x14ac:dyDescent="0.25">
      <c r="A235" s="7">
        <f t="shared" si="27"/>
        <v>39417</v>
      </c>
      <c r="B235">
        <f>'Plumbing - Quarterly u'!F234</f>
        <v>4.7992287474356186</v>
      </c>
      <c r="C235">
        <f>'Plumbing - Quarterly u'!G234</f>
        <v>3.125063131161717</v>
      </c>
      <c r="D235" t="str">
        <f t="shared" si="25"/>
        <v/>
      </c>
      <c r="E235" t="e">
        <f t="shared" si="29"/>
        <v>#N/A</v>
      </c>
      <c r="F235" t="e">
        <f t="shared" si="28"/>
        <v>#N/A</v>
      </c>
      <c r="G235" t="e">
        <f t="shared" si="28"/>
        <v>#N/A</v>
      </c>
      <c r="H235" t="e">
        <f t="shared" si="28"/>
        <v>#N/A</v>
      </c>
      <c r="I235" t="e">
        <f t="shared" si="28"/>
        <v>#N/A</v>
      </c>
      <c r="J235">
        <f t="shared" si="28"/>
        <v>3.125063131161717</v>
      </c>
      <c r="K235">
        <f t="shared" si="26"/>
        <v>2007</v>
      </c>
      <c r="L235" s="5">
        <f>6+2*IF(ISNA('DLX - CBO'!D242),0,'DLX - CBO'!D242)</f>
        <v>6</v>
      </c>
    </row>
    <row r="236" spans="1:12" x14ac:dyDescent="0.25">
      <c r="A236" s="7">
        <f t="shared" si="27"/>
        <v>39508</v>
      </c>
      <c r="B236">
        <f>'Plumbing - Quarterly u'!F235</f>
        <v>4.9788381806772692</v>
      </c>
      <c r="C236">
        <f>'Plumbing - Quarterly u'!G235</f>
        <v>2.9675421796361885</v>
      </c>
      <c r="D236" t="str">
        <f t="shared" si="25"/>
        <v>08</v>
      </c>
      <c r="E236" t="e">
        <f t="shared" si="29"/>
        <v>#N/A</v>
      </c>
      <c r="F236" t="e">
        <f t="shared" si="28"/>
        <v>#N/A</v>
      </c>
      <c r="G236" t="e">
        <f t="shared" si="28"/>
        <v>#N/A</v>
      </c>
      <c r="H236" t="e">
        <f t="shared" si="28"/>
        <v>#N/A</v>
      </c>
      <c r="I236" t="e">
        <f t="shared" si="28"/>
        <v>#N/A</v>
      </c>
      <c r="J236">
        <f t="shared" si="28"/>
        <v>2.9675421796361885</v>
      </c>
      <c r="K236">
        <f t="shared" si="26"/>
        <v>2008</v>
      </c>
      <c r="L236" s="5">
        <f>6+2*IF(ISNA('DLX - CBO'!D243),0,'DLX - CBO'!D243)</f>
        <v>8</v>
      </c>
    </row>
    <row r="237" spans="1:12" x14ac:dyDescent="0.25">
      <c r="A237" s="7">
        <f t="shared" si="27"/>
        <v>39600</v>
      </c>
      <c r="B237">
        <f>'Plumbing - Quarterly u'!F236</f>
        <v>5.3204797287117414</v>
      </c>
      <c r="C237">
        <f>'Plumbing - Quarterly u'!G236</f>
        <v>2.8243822666884042</v>
      </c>
      <c r="D237" t="str">
        <f t="shared" si="25"/>
        <v/>
      </c>
      <c r="E237" t="e">
        <f t="shared" si="29"/>
        <v>#N/A</v>
      </c>
      <c r="F237" t="e">
        <f t="shared" si="28"/>
        <v>#N/A</v>
      </c>
      <c r="G237" t="e">
        <f t="shared" si="28"/>
        <v>#N/A</v>
      </c>
      <c r="H237" t="e">
        <f t="shared" si="28"/>
        <v>#N/A</v>
      </c>
      <c r="I237" t="e">
        <f t="shared" si="28"/>
        <v>#N/A</v>
      </c>
      <c r="J237">
        <f t="shared" si="28"/>
        <v>2.8243822666884042</v>
      </c>
      <c r="K237">
        <f t="shared" si="26"/>
        <v>2008</v>
      </c>
      <c r="L237" s="5">
        <f>6+2*IF(ISNA('DLX - CBO'!D244),0,'DLX - CBO'!D244)</f>
        <v>8</v>
      </c>
    </row>
    <row r="238" spans="1:12" x14ac:dyDescent="0.25">
      <c r="A238" s="7">
        <f t="shared" si="27"/>
        <v>39692</v>
      </c>
      <c r="B238">
        <f>'Plumbing - Quarterly u'!F237</f>
        <v>6.0171758859119358</v>
      </c>
      <c r="C238">
        <f>'Plumbing - Quarterly u'!G237</f>
        <v>2.5943958377852048</v>
      </c>
      <c r="D238" t="str">
        <f t="shared" si="25"/>
        <v/>
      </c>
      <c r="E238" t="e">
        <f t="shared" si="29"/>
        <v>#N/A</v>
      </c>
      <c r="F238" t="e">
        <f t="shared" si="28"/>
        <v>#N/A</v>
      </c>
      <c r="G238" t="e">
        <f t="shared" si="28"/>
        <v>#N/A</v>
      </c>
      <c r="H238" t="e">
        <f t="shared" si="28"/>
        <v>#N/A</v>
      </c>
      <c r="I238" t="e">
        <f t="shared" si="28"/>
        <v>#N/A</v>
      </c>
      <c r="J238">
        <f t="shared" si="28"/>
        <v>2.5943958377852048</v>
      </c>
      <c r="K238">
        <f t="shared" si="26"/>
        <v>2008</v>
      </c>
      <c r="L238" s="5">
        <f>6+2*IF(ISNA('DLX - CBO'!D245),0,'DLX - CBO'!D245)</f>
        <v>8</v>
      </c>
    </row>
    <row r="239" spans="1:12" x14ac:dyDescent="0.25">
      <c r="A239" s="7">
        <f t="shared" si="27"/>
        <v>39783</v>
      </c>
      <c r="B239">
        <f>'Plumbing - Quarterly u'!F238</f>
        <v>6.878977197342695</v>
      </c>
      <c r="C239">
        <f>'Plumbing - Quarterly u'!G238</f>
        <v>2.3486127647014543</v>
      </c>
      <c r="D239" t="str">
        <f t="shared" si="25"/>
        <v/>
      </c>
      <c r="E239" t="e">
        <f t="shared" si="29"/>
        <v>#N/A</v>
      </c>
      <c r="F239" t="e">
        <f t="shared" si="28"/>
        <v>#N/A</v>
      </c>
      <c r="G239" t="e">
        <f t="shared" si="28"/>
        <v>#N/A</v>
      </c>
      <c r="H239" t="e">
        <f t="shared" si="28"/>
        <v>#N/A</v>
      </c>
      <c r="I239" t="e">
        <f t="shared" si="28"/>
        <v>#N/A</v>
      </c>
      <c r="J239">
        <f t="shared" si="28"/>
        <v>2.3486127647014543</v>
      </c>
      <c r="K239">
        <f t="shared" si="26"/>
        <v>2008</v>
      </c>
      <c r="L239" s="5">
        <f>6+2*IF(ISNA('DLX - CBO'!D246),0,'DLX - CBO'!D246)</f>
        <v>8</v>
      </c>
    </row>
    <row r="240" spans="1:12" x14ac:dyDescent="0.25">
      <c r="A240" s="7">
        <f t="shared" si="27"/>
        <v>39873</v>
      </c>
      <c r="B240">
        <f>'Plumbing - Quarterly u'!F239</f>
        <v>8.273545942091955</v>
      </c>
      <c r="C240">
        <f>'Plumbing - Quarterly u'!G239</f>
        <v>2.0642509446248027</v>
      </c>
      <c r="D240" t="str">
        <f t="shared" si="25"/>
        <v>09</v>
      </c>
      <c r="E240" t="e">
        <f t="shared" si="29"/>
        <v>#N/A</v>
      </c>
      <c r="F240" t="e">
        <f t="shared" si="28"/>
        <v>#N/A</v>
      </c>
      <c r="G240" t="e">
        <f t="shared" si="28"/>
        <v>#N/A</v>
      </c>
      <c r="H240" t="e">
        <f t="shared" si="28"/>
        <v>#N/A</v>
      </c>
      <c r="I240" t="e">
        <f t="shared" si="28"/>
        <v>#N/A</v>
      </c>
      <c r="J240">
        <f t="shared" si="28"/>
        <v>2.0642509446248027</v>
      </c>
      <c r="K240">
        <f t="shared" si="26"/>
        <v>2009</v>
      </c>
      <c r="L240" s="5">
        <f>6+2*IF(ISNA('DLX - CBO'!D247),0,'DLX - CBO'!D247)</f>
        <v>8</v>
      </c>
    </row>
    <row r="241" spans="1:12" x14ac:dyDescent="0.25">
      <c r="A241" s="7">
        <f t="shared" si="27"/>
        <v>39965</v>
      </c>
      <c r="B241">
        <f>'Plumbing - Quarterly u'!F240</f>
        <v>9.2734551466102406</v>
      </c>
      <c r="C241">
        <f>'Plumbing - Quarterly u'!G240</f>
        <v>1.811268014125176</v>
      </c>
      <c r="D241" t="str">
        <f t="shared" si="25"/>
        <v/>
      </c>
      <c r="E241" t="e">
        <f t="shared" si="29"/>
        <v>#N/A</v>
      </c>
      <c r="F241" t="e">
        <f t="shared" si="28"/>
        <v>#N/A</v>
      </c>
      <c r="G241" t="e">
        <f t="shared" si="28"/>
        <v>#N/A</v>
      </c>
      <c r="H241" t="e">
        <f t="shared" si="28"/>
        <v>#N/A</v>
      </c>
      <c r="I241" t="e">
        <f t="shared" si="28"/>
        <v>#N/A</v>
      </c>
      <c r="J241">
        <f t="shared" si="28"/>
        <v>1.811268014125176</v>
      </c>
      <c r="K241">
        <f t="shared" si="26"/>
        <v>2009</v>
      </c>
      <c r="L241" s="5">
        <f>6+2*IF(ISNA('DLX - CBO'!D248),0,'DLX - CBO'!D248)</f>
        <v>8</v>
      </c>
    </row>
    <row r="242" spans="1:12" x14ac:dyDescent="0.25">
      <c r="A242" s="7">
        <f t="shared" si="27"/>
        <v>40057</v>
      </c>
      <c r="B242">
        <f>'Plumbing - Quarterly u'!F241</f>
        <v>9.6229831653560698</v>
      </c>
      <c r="C242">
        <f>'Plumbing - Quarterly u'!G241</f>
        <v>1.7806447346055514</v>
      </c>
      <c r="D242" t="str">
        <f t="shared" si="25"/>
        <v/>
      </c>
      <c r="E242" t="e">
        <f t="shared" si="29"/>
        <v>#N/A</v>
      </c>
      <c r="F242" t="e">
        <f t="shared" si="28"/>
        <v>#N/A</v>
      </c>
      <c r="G242" t="e">
        <f t="shared" si="28"/>
        <v>#N/A</v>
      </c>
      <c r="H242" t="e">
        <f t="shared" si="28"/>
        <v>#N/A</v>
      </c>
      <c r="I242" t="e">
        <f t="shared" si="28"/>
        <v>#N/A</v>
      </c>
      <c r="J242">
        <f t="shared" si="28"/>
        <v>1.7806447346055514</v>
      </c>
      <c r="K242">
        <f t="shared" si="26"/>
        <v>2009</v>
      </c>
      <c r="L242" s="5">
        <f>6+2*IF(ISNA('DLX - CBO'!D249),0,'DLX - CBO'!D249)</f>
        <v>6</v>
      </c>
    </row>
    <row r="243" spans="1:12" x14ac:dyDescent="0.25">
      <c r="A243" s="7">
        <f t="shared" si="27"/>
        <v>40148</v>
      </c>
      <c r="B243">
        <f>'Plumbing - Quarterly u'!F242</f>
        <v>9.9342372645919994</v>
      </c>
      <c r="C243">
        <f>'Plumbing - Quarterly u'!G242</f>
        <v>1.8602305648998314</v>
      </c>
      <c r="D243" t="str">
        <f t="shared" si="25"/>
        <v/>
      </c>
      <c r="E243" t="e">
        <f t="shared" si="29"/>
        <v>#N/A</v>
      </c>
      <c r="F243" t="e">
        <f t="shared" si="28"/>
        <v>#N/A</v>
      </c>
      <c r="G243" t="e">
        <f t="shared" si="28"/>
        <v>#N/A</v>
      </c>
      <c r="H243" t="e">
        <f t="shared" si="28"/>
        <v>#N/A</v>
      </c>
      <c r="I243" t="e">
        <f t="shared" si="28"/>
        <v>#N/A</v>
      </c>
      <c r="J243">
        <f t="shared" si="28"/>
        <v>1.8602305648998314</v>
      </c>
      <c r="K243">
        <f t="shared" si="26"/>
        <v>2009</v>
      </c>
      <c r="L243" s="5">
        <f>6+2*IF(ISNA('DLX - CBO'!D250),0,'DLX - CBO'!D250)</f>
        <v>6</v>
      </c>
    </row>
    <row r="244" spans="1:12" x14ac:dyDescent="0.25">
      <c r="A244" s="7">
        <f t="shared" si="27"/>
        <v>40238</v>
      </c>
      <c r="B244">
        <f>'Plumbing - Quarterly u'!F243</f>
        <v>9.784784167249585</v>
      </c>
      <c r="C244">
        <f>'Plumbing - Quarterly u'!G243</f>
        <v>2.0538320614854779</v>
      </c>
      <c r="D244" t="str">
        <f t="shared" si="25"/>
        <v>10</v>
      </c>
      <c r="E244" t="e">
        <f t="shared" si="29"/>
        <v>#N/A</v>
      </c>
      <c r="F244" t="e">
        <f t="shared" si="28"/>
        <v>#N/A</v>
      </c>
      <c r="G244" t="e">
        <f t="shared" si="28"/>
        <v>#N/A</v>
      </c>
      <c r="H244" t="e">
        <f t="shared" si="28"/>
        <v>#N/A</v>
      </c>
      <c r="I244" t="e">
        <f t="shared" si="28"/>
        <v>#N/A</v>
      </c>
      <c r="J244">
        <f t="shared" si="28"/>
        <v>2.0538320614854779</v>
      </c>
      <c r="K244">
        <f t="shared" si="26"/>
        <v>2010</v>
      </c>
      <c r="L244" s="5">
        <f>6+2*IF(ISNA('DLX - CBO'!D251),0,'DLX - CBO'!D251)</f>
        <v>6</v>
      </c>
    </row>
    <row r="245" spans="1:12" x14ac:dyDescent="0.25">
      <c r="A245" s="7">
        <f t="shared" si="27"/>
        <v>40330</v>
      </c>
      <c r="B245">
        <f>'Plumbing - Quarterly u'!F244</f>
        <v>9.648039062070227</v>
      </c>
      <c r="C245">
        <f>'Plumbing - Quarterly u'!G244</f>
        <v>2.2255063400662358</v>
      </c>
      <c r="D245" t="str">
        <f t="shared" si="25"/>
        <v/>
      </c>
      <c r="E245" t="e">
        <f t="shared" si="29"/>
        <v>#N/A</v>
      </c>
      <c r="F245" t="e">
        <f t="shared" si="28"/>
        <v>#N/A</v>
      </c>
      <c r="G245" t="e">
        <f t="shared" si="28"/>
        <v>#N/A</v>
      </c>
      <c r="H245" t="e">
        <f t="shared" si="28"/>
        <v>#N/A</v>
      </c>
      <c r="I245" t="e">
        <f t="shared" si="28"/>
        <v>#N/A</v>
      </c>
      <c r="J245">
        <f t="shared" si="28"/>
        <v>2.2255063400662358</v>
      </c>
      <c r="K245">
        <f t="shared" si="26"/>
        <v>2010</v>
      </c>
      <c r="L245" s="5">
        <f>6+2*IF(ISNA('DLX - CBO'!D252),0,'DLX - CBO'!D252)</f>
        <v>6</v>
      </c>
    </row>
    <row r="246" spans="1:12" x14ac:dyDescent="0.25">
      <c r="A246" s="7">
        <f t="shared" si="27"/>
        <v>40422</v>
      </c>
      <c r="B246">
        <f>'Plumbing - Quarterly u'!F245</f>
        <v>9.5114129159148195</v>
      </c>
      <c r="C246">
        <f>'Plumbing - Quarterly u'!G245</f>
        <v>2.2103246199089881</v>
      </c>
      <c r="D246" t="str">
        <f t="shared" si="25"/>
        <v/>
      </c>
      <c r="E246" t="e">
        <f t="shared" si="29"/>
        <v>#N/A</v>
      </c>
      <c r="F246" t="e">
        <f t="shared" si="28"/>
        <v>#N/A</v>
      </c>
      <c r="G246" t="e">
        <f t="shared" si="28"/>
        <v>#N/A</v>
      </c>
      <c r="H246" t="e">
        <f t="shared" si="28"/>
        <v>#N/A</v>
      </c>
      <c r="I246" t="e">
        <f t="shared" si="28"/>
        <v>#N/A</v>
      </c>
      <c r="J246">
        <f t="shared" si="28"/>
        <v>2.2103246199089881</v>
      </c>
      <c r="K246">
        <f t="shared" si="26"/>
        <v>2010</v>
      </c>
      <c r="L246" s="5">
        <f>6+2*IF(ISNA('DLX - CBO'!D253),0,'DLX - CBO'!D253)</f>
        <v>6</v>
      </c>
    </row>
    <row r="247" spans="1:12" x14ac:dyDescent="0.25">
      <c r="A247" s="7">
        <f t="shared" si="27"/>
        <v>40513</v>
      </c>
      <c r="B247">
        <f>'Plumbing - Quarterly u'!F246</f>
        <v>9.5655734017630767</v>
      </c>
      <c r="C247">
        <f>'Plumbing - Quarterly u'!G246</f>
        <v>2.3009092644633129</v>
      </c>
      <c r="D247" t="str">
        <f t="shared" si="25"/>
        <v/>
      </c>
      <c r="E247" t="e">
        <f t="shared" si="29"/>
        <v>#N/A</v>
      </c>
      <c r="F247" t="e">
        <f t="shared" si="28"/>
        <v>#N/A</v>
      </c>
      <c r="G247" t="e">
        <f t="shared" si="28"/>
        <v>#N/A</v>
      </c>
      <c r="H247" t="e">
        <f t="shared" si="28"/>
        <v>#N/A</v>
      </c>
      <c r="I247" t="e">
        <f t="shared" si="28"/>
        <v>#N/A</v>
      </c>
      <c r="J247">
        <f t="shared" si="28"/>
        <v>2.3009092644633129</v>
      </c>
      <c r="K247">
        <f t="shared" si="26"/>
        <v>2010</v>
      </c>
      <c r="L247" s="5">
        <f>6+2*IF(ISNA('DLX - CBO'!D254),0,'DLX - CBO'!D254)</f>
        <v>6</v>
      </c>
    </row>
    <row r="248" spans="1:12" x14ac:dyDescent="0.25">
      <c r="A248" s="7">
        <f t="shared" si="27"/>
        <v>40603</v>
      </c>
      <c r="B248">
        <f>'Plumbing - Quarterly u'!F247</f>
        <v>8.9789493807827476</v>
      </c>
      <c r="C248">
        <f>'Plumbing - Quarterly u'!G247</f>
        <v>2.3110163076353771</v>
      </c>
      <c r="D248" t="str">
        <f t="shared" si="25"/>
        <v>11</v>
      </c>
      <c r="E248" t="e">
        <f t="shared" si="29"/>
        <v>#N/A</v>
      </c>
      <c r="F248" t="e">
        <f t="shared" si="28"/>
        <v>#N/A</v>
      </c>
      <c r="G248" t="e">
        <f t="shared" si="28"/>
        <v>#N/A</v>
      </c>
      <c r="H248" t="e">
        <f t="shared" si="28"/>
        <v>#N/A</v>
      </c>
      <c r="I248" t="e">
        <f t="shared" si="28"/>
        <v>#N/A</v>
      </c>
      <c r="J248">
        <f t="shared" si="28"/>
        <v>2.3110163076353771</v>
      </c>
      <c r="K248">
        <f t="shared" si="26"/>
        <v>2011</v>
      </c>
      <c r="L248" s="5">
        <f>6+2*IF(ISNA('DLX - CBO'!D255),0,'DLX - CBO'!D255)</f>
        <v>6</v>
      </c>
    </row>
    <row r="249" spans="1:12" x14ac:dyDescent="0.25">
      <c r="A249" s="7">
        <f t="shared" si="27"/>
        <v>40695</v>
      </c>
      <c r="B249">
        <f>'Plumbing - Quarterly u'!F248</f>
        <v>9.0565545759415631</v>
      </c>
      <c r="C249">
        <f>'Plumbing - Quarterly u'!G248</f>
        <v>2.3702356723374298</v>
      </c>
      <c r="D249" t="str">
        <f t="shared" si="25"/>
        <v/>
      </c>
      <c r="E249" t="e">
        <f t="shared" si="29"/>
        <v>#N/A</v>
      </c>
      <c r="F249" t="e">
        <f t="shared" si="28"/>
        <v>#N/A</v>
      </c>
      <c r="G249" t="e">
        <f t="shared" si="28"/>
        <v>#N/A</v>
      </c>
      <c r="H249" t="e">
        <f t="shared" si="28"/>
        <v>#N/A</v>
      </c>
      <c r="I249" t="e">
        <f t="shared" si="28"/>
        <v>#N/A</v>
      </c>
      <c r="J249">
        <f t="shared" si="28"/>
        <v>2.3702356723374298</v>
      </c>
      <c r="K249">
        <f t="shared" si="26"/>
        <v>2011</v>
      </c>
      <c r="L249" s="5">
        <f>6+2*IF(ISNA('DLX - CBO'!D256),0,'DLX - CBO'!D256)</f>
        <v>6</v>
      </c>
    </row>
    <row r="250" spans="1:12" x14ac:dyDescent="0.25">
      <c r="A250" s="7">
        <f t="shared" si="27"/>
        <v>40787</v>
      </c>
      <c r="B250">
        <f>'Plumbing - Quarterly u'!F249</f>
        <v>9.0503011681595336</v>
      </c>
      <c r="C250">
        <f>'Plumbing - Quarterly u'!G249</f>
        <v>2.5390156160663322</v>
      </c>
      <c r="D250" t="str">
        <f t="shared" si="25"/>
        <v/>
      </c>
      <c r="E250" t="e">
        <f t="shared" si="29"/>
        <v>#N/A</v>
      </c>
      <c r="F250" t="e">
        <f t="shared" si="28"/>
        <v>#N/A</v>
      </c>
      <c r="G250" t="e">
        <f t="shared" si="28"/>
        <v>#N/A</v>
      </c>
      <c r="H250" t="e">
        <f t="shared" si="28"/>
        <v>#N/A</v>
      </c>
      <c r="I250" t="e">
        <f t="shared" si="28"/>
        <v>#N/A</v>
      </c>
      <c r="J250">
        <f t="shared" si="28"/>
        <v>2.5390156160663322</v>
      </c>
      <c r="K250">
        <f t="shared" si="26"/>
        <v>2011</v>
      </c>
      <c r="L250" s="5">
        <f>6+2*IF(ISNA('DLX - CBO'!D257),0,'DLX - CBO'!D257)</f>
        <v>6</v>
      </c>
    </row>
    <row r="251" spans="1:12" x14ac:dyDescent="0.25">
      <c r="A251" s="7">
        <f t="shared" si="27"/>
        <v>40878</v>
      </c>
      <c r="B251">
        <f>'Plumbing - Quarterly u'!F250</f>
        <v>8.6989132054662921</v>
      </c>
      <c r="C251">
        <f>'Plumbing - Quarterly u'!G250</f>
        <v>2.5815537641269835</v>
      </c>
      <c r="D251" t="str">
        <f t="shared" si="25"/>
        <v/>
      </c>
      <c r="E251" t="e">
        <f t="shared" si="29"/>
        <v>#N/A</v>
      </c>
      <c r="F251" t="e">
        <f t="shared" si="28"/>
        <v>#N/A</v>
      </c>
      <c r="G251" t="e">
        <f t="shared" si="28"/>
        <v>#N/A</v>
      </c>
      <c r="H251" t="e">
        <f t="shared" si="28"/>
        <v>#N/A</v>
      </c>
      <c r="I251" t="e">
        <f t="shared" si="28"/>
        <v>#N/A</v>
      </c>
      <c r="J251">
        <f t="shared" si="28"/>
        <v>2.5815537641269835</v>
      </c>
      <c r="K251">
        <f t="shared" si="26"/>
        <v>2011</v>
      </c>
      <c r="L251" s="5">
        <f>6+2*IF(ISNA('DLX - CBO'!D258),0,'DLX - CBO'!D258)</f>
        <v>6</v>
      </c>
    </row>
    <row r="252" spans="1:12" x14ac:dyDescent="0.25">
      <c r="A252" s="7">
        <f t="shared" si="27"/>
        <v>40969</v>
      </c>
      <c r="B252">
        <f>'Plumbing - Quarterly u'!F251</f>
        <v>8.241217352600696</v>
      </c>
      <c r="C252">
        <f>'Plumbing - Quarterly u'!G251</f>
        <v>2.7089039899311627</v>
      </c>
      <c r="D252" t="str">
        <f t="shared" si="25"/>
        <v>12</v>
      </c>
      <c r="E252" t="e">
        <f t="shared" si="29"/>
        <v>#N/A</v>
      </c>
      <c r="F252" t="e">
        <f t="shared" si="28"/>
        <v>#N/A</v>
      </c>
      <c r="G252" t="e">
        <f t="shared" si="28"/>
        <v>#N/A</v>
      </c>
      <c r="H252" t="e">
        <f t="shared" si="28"/>
        <v>#N/A</v>
      </c>
      <c r="I252" t="e">
        <f t="shared" si="28"/>
        <v>#N/A</v>
      </c>
      <c r="J252">
        <f t="shared" si="28"/>
        <v>2.7089039899311627</v>
      </c>
      <c r="K252">
        <f t="shared" si="26"/>
        <v>2012</v>
      </c>
      <c r="L252" s="5">
        <f>6+2*IF(ISNA('DLX - CBO'!D259),0,'DLX - CBO'!D259)</f>
        <v>6</v>
      </c>
    </row>
    <row r="253" spans="1:12" x14ac:dyDescent="0.25">
      <c r="A253" s="7">
        <f t="shared" si="27"/>
        <v>41061</v>
      </c>
      <c r="B253">
        <f>'Plumbing - Quarterly u'!F252</f>
        <v>8.1734307484995288</v>
      </c>
      <c r="C253">
        <f>'Plumbing - Quarterly u'!G252</f>
        <v>2.7230517184687497</v>
      </c>
      <c r="D253" t="str">
        <f t="shared" si="25"/>
        <v/>
      </c>
      <c r="E253" t="e">
        <f t="shared" si="29"/>
        <v>#N/A</v>
      </c>
      <c r="F253" t="e">
        <f t="shared" si="28"/>
        <v>#N/A</v>
      </c>
      <c r="G253" t="e">
        <f t="shared" si="28"/>
        <v>#N/A</v>
      </c>
      <c r="H253" t="e">
        <f t="shared" si="28"/>
        <v>#N/A</v>
      </c>
      <c r="I253" t="e">
        <f t="shared" si="28"/>
        <v>#N/A</v>
      </c>
      <c r="J253" t="e">
        <f t="shared" si="28"/>
        <v>#N/A</v>
      </c>
      <c r="K253">
        <f t="shared" si="26"/>
        <v>2012</v>
      </c>
      <c r="L253" s="5">
        <f>6+2*IF(ISNA('DLX - CBO'!D260),0,'DLX - CBO'!D260)</f>
        <v>6</v>
      </c>
    </row>
    <row r="254" spans="1:12" x14ac:dyDescent="0.25">
      <c r="A254" s="7">
        <f t="shared" si="27"/>
        <v>41153</v>
      </c>
      <c r="B254" t="e">
        <f>'Plumbing - Quarterly u'!F253</f>
        <v>#N/A</v>
      </c>
      <c r="C254" t="e">
        <f>'Plumbing - Quarterly u'!G253</f>
        <v>#N/A</v>
      </c>
      <c r="D254" t="str">
        <f t="shared" si="25"/>
        <v/>
      </c>
      <c r="E254" t="e">
        <f t="shared" si="29"/>
        <v>#N/A</v>
      </c>
      <c r="F254" t="e">
        <f t="shared" si="28"/>
        <v>#N/A</v>
      </c>
      <c r="G254" t="e">
        <f t="shared" si="28"/>
        <v>#N/A</v>
      </c>
      <c r="H254" t="e">
        <f t="shared" si="28"/>
        <v>#N/A</v>
      </c>
      <c r="I254" t="e">
        <f t="shared" si="28"/>
        <v>#N/A</v>
      </c>
      <c r="J254" t="e">
        <f t="shared" si="28"/>
        <v>#N/A</v>
      </c>
      <c r="K254">
        <f t="shared" si="26"/>
        <v>2012</v>
      </c>
      <c r="L254" s="5">
        <f>6+2*IF(ISNA('DLX - CBO'!D261),0,'DLX - CBO'!D261)</f>
        <v>6</v>
      </c>
    </row>
    <row r="255" spans="1:12" x14ac:dyDescent="0.25">
      <c r="A255" s="7">
        <f t="shared" si="27"/>
        <v>41244</v>
      </c>
      <c r="B255" t="e">
        <f>'Plumbing - Quarterly u'!F254</f>
        <v>#N/A</v>
      </c>
      <c r="C255" t="e">
        <f>'Plumbing - Quarterly u'!G254</f>
        <v>#N/A</v>
      </c>
      <c r="D255" t="str">
        <f t="shared" si="25"/>
        <v/>
      </c>
      <c r="E255" t="e">
        <f t="shared" si="29"/>
        <v>#N/A</v>
      </c>
      <c r="F255" t="e">
        <f t="shared" si="28"/>
        <v>#N/A</v>
      </c>
      <c r="G255" t="e">
        <f t="shared" si="28"/>
        <v>#N/A</v>
      </c>
      <c r="H255" t="e">
        <f t="shared" ref="F255:J267" si="30">IF(AND($A255&gt;=H$1,$A255&lt;=H$2),$C255,NA())</f>
        <v>#N/A</v>
      </c>
      <c r="I255" t="e">
        <f t="shared" si="30"/>
        <v>#N/A</v>
      </c>
      <c r="J255" t="e">
        <f t="shared" si="30"/>
        <v>#N/A</v>
      </c>
      <c r="K255">
        <f t="shared" si="26"/>
        <v>2012</v>
      </c>
      <c r="L255" s="5">
        <f>6+2*IF(ISNA('DLX - CBO'!D262),0,'DLX - CBO'!D262)</f>
        <v>6</v>
      </c>
    </row>
    <row r="256" spans="1:12" x14ac:dyDescent="0.25">
      <c r="A256" s="7">
        <f t="shared" si="27"/>
        <v>41334</v>
      </c>
      <c r="B256" t="e">
        <f>'Plumbing - Quarterly u'!F255</f>
        <v>#N/A</v>
      </c>
      <c r="C256" t="e">
        <f>'Plumbing - Quarterly u'!G255</f>
        <v>#N/A</v>
      </c>
      <c r="D256" t="str">
        <f t="shared" si="25"/>
        <v>13</v>
      </c>
      <c r="E256" t="e">
        <f t="shared" si="29"/>
        <v>#N/A</v>
      </c>
      <c r="F256" t="e">
        <f t="shared" si="30"/>
        <v>#N/A</v>
      </c>
      <c r="G256" t="e">
        <f t="shared" si="30"/>
        <v>#N/A</v>
      </c>
      <c r="H256" t="e">
        <f t="shared" si="30"/>
        <v>#N/A</v>
      </c>
      <c r="I256" t="e">
        <f t="shared" si="30"/>
        <v>#N/A</v>
      </c>
      <c r="J256" t="e">
        <f t="shared" si="30"/>
        <v>#N/A</v>
      </c>
      <c r="K256">
        <f t="shared" si="26"/>
        <v>2013</v>
      </c>
      <c r="L256" s="5">
        <f>6+2*IF(ISNA('DLX - CBO'!D263),0,'DLX - CBO'!D263)</f>
        <v>6</v>
      </c>
    </row>
    <row r="257" spans="1:12" x14ac:dyDescent="0.25">
      <c r="A257" s="7">
        <f t="shared" si="27"/>
        <v>41426</v>
      </c>
      <c r="B257" t="e">
        <f>'Plumbing - Quarterly u'!F256</f>
        <v>#N/A</v>
      </c>
      <c r="C257" t="e">
        <f>'Plumbing - Quarterly u'!G256</f>
        <v>#N/A</v>
      </c>
      <c r="D257" t="str">
        <f t="shared" si="25"/>
        <v/>
      </c>
      <c r="E257" t="e">
        <f t="shared" si="29"/>
        <v>#N/A</v>
      </c>
      <c r="F257" t="e">
        <f t="shared" si="30"/>
        <v>#N/A</v>
      </c>
      <c r="G257" t="e">
        <f t="shared" si="30"/>
        <v>#N/A</v>
      </c>
      <c r="H257" t="e">
        <f t="shared" si="30"/>
        <v>#N/A</v>
      </c>
      <c r="I257" t="e">
        <f t="shared" si="30"/>
        <v>#N/A</v>
      </c>
      <c r="J257" t="e">
        <f t="shared" si="30"/>
        <v>#N/A</v>
      </c>
      <c r="K257">
        <f t="shared" si="26"/>
        <v>2013</v>
      </c>
      <c r="L257" s="5">
        <f>6+2*IF(ISNA('DLX - CBO'!D264),0,'DLX - CBO'!D264)</f>
        <v>6</v>
      </c>
    </row>
    <row r="258" spans="1:12" x14ac:dyDescent="0.25">
      <c r="A258" s="7">
        <f t="shared" si="27"/>
        <v>41518</v>
      </c>
      <c r="B258" t="e">
        <f>'Plumbing - Quarterly u'!F257</f>
        <v>#N/A</v>
      </c>
      <c r="C258" t="e">
        <f>'Plumbing - Quarterly u'!G257</f>
        <v>#N/A</v>
      </c>
      <c r="D258" t="str">
        <f t="shared" si="25"/>
        <v/>
      </c>
      <c r="E258" t="e">
        <f t="shared" si="29"/>
        <v>#N/A</v>
      </c>
      <c r="F258" t="e">
        <f t="shared" si="30"/>
        <v>#N/A</v>
      </c>
      <c r="G258" t="e">
        <f t="shared" si="30"/>
        <v>#N/A</v>
      </c>
      <c r="H258" t="e">
        <f t="shared" si="30"/>
        <v>#N/A</v>
      </c>
      <c r="I258" t="e">
        <f t="shared" si="30"/>
        <v>#N/A</v>
      </c>
      <c r="J258" t="e">
        <f t="shared" si="30"/>
        <v>#N/A</v>
      </c>
      <c r="K258">
        <f t="shared" si="26"/>
        <v>2013</v>
      </c>
      <c r="L258" s="5">
        <f>6+2*IF(ISNA('DLX - CBO'!D265),0,'DLX - CBO'!D265)</f>
        <v>6</v>
      </c>
    </row>
    <row r="259" spans="1:12" x14ac:dyDescent="0.25">
      <c r="A259" s="7">
        <f t="shared" si="27"/>
        <v>41609</v>
      </c>
      <c r="B259" t="e">
        <f>'Plumbing - Quarterly u'!F258</f>
        <v>#N/A</v>
      </c>
      <c r="C259" t="e">
        <f>'Plumbing - Quarterly u'!G258</f>
        <v>#N/A</v>
      </c>
      <c r="D259" t="str">
        <f t="shared" si="25"/>
        <v/>
      </c>
      <c r="E259" t="e">
        <f t="shared" si="29"/>
        <v>#N/A</v>
      </c>
      <c r="F259" t="e">
        <f t="shared" si="30"/>
        <v>#N/A</v>
      </c>
      <c r="G259" t="e">
        <f t="shared" si="30"/>
        <v>#N/A</v>
      </c>
      <c r="H259" t="e">
        <f t="shared" si="30"/>
        <v>#N/A</v>
      </c>
      <c r="I259" t="e">
        <f t="shared" si="30"/>
        <v>#N/A</v>
      </c>
      <c r="J259" t="e">
        <f t="shared" si="30"/>
        <v>#N/A</v>
      </c>
      <c r="K259">
        <f t="shared" si="26"/>
        <v>2013</v>
      </c>
      <c r="L259" s="5">
        <f>6+2*IF(ISNA('DLX - CBO'!D266),0,'DLX - CBO'!D266)</f>
        <v>6</v>
      </c>
    </row>
    <row r="260" spans="1:12" x14ac:dyDescent="0.25">
      <c r="A260" s="7">
        <f t="shared" si="27"/>
        <v>41699</v>
      </c>
      <c r="B260" t="e">
        <f>'Plumbing - Quarterly u'!F259</f>
        <v>#N/A</v>
      </c>
      <c r="C260" t="e">
        <f>'Plumbing - Quarterly u'!G259</f>
        <v>#N/A</v>
      </c>
      <c r="D260" t="str">
        <f t="shared" si="25"/>
        <v>14</v>
      </c>
      <c r="E260" t="e">
        <f t="shared" si="29"/>
        <v>#N/A</v>
      </c>
      <c r="F260" t="e">
        <f t="shared" si="30"/>
        <v>#N/A</v>
      </c>
      <c r="G260" t="e">
        <f t="shared" si="30"/>
        <v>#N/A</v>
      </c>
      <c r="H260" t="e">
        <f t="shared" si="30"/>
        <v>#N/A</v>
      </c>
      <c r="I260" t="e">
        <f t="shared" si="30"/>
        <v>#N/A</v>
      </c>
      <c r="J260" t="e">
        <f t="shared" si="30"/>
        <v>#N/A</v>
      </c>
      <c r="K260">
        <f t="shared" si="26"/>
        <v>2014</v>
      </c>
      <c r="L260" s="5">
        <f>6+2*IF(ISNA('DLX - CBO'!D267),0,'DLX - CBO'!D267)</f>
        <v>6</v>
      </c>
    </row>
    <row r="261" spans="1:12" x14ac:dyDescent="0.25">
      <c r="A261" s="7">
        <f t="shared" si="27"/>
        <v>41791</v>
      </c>
      <c r="B261" t="e">
        <f>'Plumbing - Quarterly u'!F260</f>
        <v>#N/A</v>
      </c>
      <c r="C261" t="e">
        <f>'Plumbing - Quarterly u'!G260</f>
        <v>#N/A</v>
      </c>
      <c r="D261" t="str">
        <f t="shared" ref="D261:D263" si="31">IF(MONTH(A261)=3,TEXT(A261,"yy"),"")</f>
        <v/>
      </c>
      <c r="E261" t="e">
        <f t="shared" si="29"/>
        <v>#N/A</v>
      </c>
      <c r="F261" t="e">
        <f t="shared" si="30"/>
        <v>#N/A</v>
      </c>
      <c r="G261" t="e">
        <f t="shared" si="30"/>
        <v>#N/A</v>
      </c>
      <c r="H261" t="e">
        <f t="shared" si="30"/>
        <v>#N/A</v>
      </c>
      <c r="I261" t="e">
        <f t="shared" si="30"/>
        <v>#N/A</v>
      </c>
      <c r="J261" t="e">
        <f t="shared" si="30"/>
        <v>#N/A</v>
      </c>
      <c r="K261">
        <f t="shared" ref="K261:K267" si="32">YEAR(A261)</f>
        <v>2014</v>
      </c>
      <c r="L261" s="5">
        <f>6+2*IF(ISNA('DLX - CBO'!D268),0,'DLX - CBO'!D268)</f>
        <v>6</v>
      </c>
    </row>
    <row r="262" spans="1:12" x14ac:dyDescent="0.25">
      <c r="A262" s="7">
        <f t="shared" ref="A262:A263" si="33">DATE(YEAR(A261),MONTH(A261)+3,1)</f>
        <v>41883</v>
      </c>
      <c r="B262" t="e">
        <f>'Plumbing - Quarterly u'!F261</f>
        <v>#N/A</v>
      </c>
      <c r="C262" t="e">
        <f>'Plumbing - Quarterly u'!G261</f>
        <v>#N/A</v>
      </c>
      <c r="D262" t="str">
        <f t="shared" si="31"/>
        <v/>
      </c>
      <c r="E262" t="e">
        <f t="shared" si="29"/>
        <v>#N/A</v>
      </c>
      <c r="F262" t="e">
        <f t="shared" si="30"/>
        <v>#N/A</v>
      </c>
      <c r="G262" t="e">
        <f t="shared" si="30"/>
        <v>#N/A</v>
      </c>
      <c r="H262" t="e">
        <f t="shared" si="30"/>
        <v>#N/A</v>
      </c>
      <c r="I262" t="e">
        <f t="shared" si="30"/>
        <v>#N/A</v>
      </c>
      <c r="J262" t="e">
        <f t="shared" si="30"/>
        <v>#N/A</v>
      </c>
      <c r="K262">
        <f t="shared" si="32"/>
        <v>2014</v>
      </c>
      <c r="L262" s="5">
        <f>6+2*IF(ISNA('DLX - CBO'!D269),0,'DLX - CBO'!D269)</f>
        <v>6</v>
      </c>
    </row>
    <row r="263" spans="1:12" x14ac:dyDescent="0.25">
      <c r="A263" s="7">
        <f t="shared" si="33"/>
        <v>41974</v>
      </c>
      <c r="B263" t="e">
        <f>'Plumbing - Quarterly u'!F262</f>
        <v>#N/A</v>
      </c>
      <c r="C263" t="e">
        <f>'Plumbing - Quarterly u'!G262</f>
        <v>#N/A</v>
      </c>
      <c r="D263" t="str">
        <f t="shared" si="31"/>
        <v/>
      </c>
      <c r="E263" t="e">
        <f t="shared" si="29"/>
        <v>#N/A</v>
      </c>
      <c r="F263" t="e">
        <f t="shared" si="30"/>
        <v>#N/A</v>
      </c>
      <c r="G263" t="e">
        <f t="shared" si="30"/>
        <v>#N/A</v>
      </c>
      <c r="H263" t="e">
        <f t="shared" si="30"/>
        <v>#N/A</v>
      </c>
      <c r="I263" t="e">
        <f t="shared" si="30"/>
        <v>#N/A</v>
      </c>
      <c r="J263" t="e">
        <f t="shared" si="30"/>
        <v>#N/A</v>
      </c>
      <c r="K263">
        <f t="shared" si="32"/>
        <v>2014</v>
      </c>
      <c r="L263" s="5">
        <f>6+2*IF(ISNA('DLX - CBO'!D270),0,'DLX - CBO'!D270)</f>
        <v>6</v>
      </c>
    </row>
    <row r="264" spans="1:12" x14ac:dyDescent="0.25">
      <c r="A264" s="7">
        <f t="shared" ref="A264:A267" si="34">DATE(YEAR(A263),MONTH(A263)+3,1)</f>
        <v>42064</v>
      </c>
      <c r="B264" t="e">
        <f>'Plumbing - Quarterly u'!F263</f>
        <v>#N/A</v>
      </c>
      <c r="C264" t="e">
        <f>'Plumbing - Quarterly u'!G263</f>
        <v>#N/A</v>
      </c>
      <c r="D264" t="str">
        <f t="shared" ref="D264:D267" si="35">IF(MONTH(A264)=3,TEXT(A264,"yy"),"")</f>
        <v>15</v>
      </c>
      <c r="E264" t="e">
        <f t="shared" si="29"/>
        <v>#N/A</v>
      </c>
      <c r="F264" t="e">
        <f t="shared" si="30"/>
        <v>#N/A</v>
      </c>
      <c r="G264" t="e">
        <f t="shared" si="30"/>
        <v>#N/A</v>
      </c>
      <c r="H264" t="e">
        <f t="shared" si="30"/>
        <v>#N/A</v>
      </c>
      <c r="I264" t="e">
        <f t="shared" si="30"/>
        <v>#N/A</v>
      </c>
      <c r="J264" t="e">
        <f t="shared" si="30"/>
        <v>#N/A</v>
      </c>
      <c r="K264">
        <f t="shared" si="32"/>
        <v>2015</v>
      </c>
      <c r="L264" s="5">
        <f>6+2*IF(ISNA('DLX - CBO'!D271),0,'DLX - CBO'!D271)</f>
        <v>6</v>
      </c>
    </row>
    <row r="265" spans="1:12" x14ac:dyDescent="0.25">
      <c r="A265" s="7">
        <f t="shared" si="34"/>
        <v>42156</v>
      </c>
      <c r="B265" t="e">
        <f>'Plumbing - Quarterly u'!F264</f>
        <v>#N/A</v>
      </c>
      <c r="C265" t="e">
        <f>'Plumbing - Quarterly u'!G264</f>
        <v>#N/A</v>
      </c>
      <c r="D265" t="str">
        <f t="shared" si="35"/>
        <v/>
      </c>
      <c r="E265" t="e">
        <f t="shared" si="29"/>
        <v>#N/A</v>
      </c>
      <c r="F265" t="e">
        <f t="shared" si="30"/>
        <v>#N/A</v>
      </c>
      <c r="G265" t="e">
        <f t="shared" si="30"/>
        <v>#N/A</v>
      </c>
      <c r="H265" t="e">
        <f t="shared" si="30"/>
        <v>#N/A</v>
      </c>
      <c r="I265" t="e">
        <f t="shared" si="30"/>
        <v>#N/A</v>
      </c>
      <c r="J265" t="e">
        <f t="shared" si="30"/>
        <v>#N/A</v>
      </c>
      <c r="K265">
        <f t="shared" si="32"/>
        <v>2015</v>
      </c>
      <c r="L265" s="5">
        <f>6+2*IF(ISNA('DLX - CBO'!D272),0,'DLX - CBO'!D272)</f>
        <v>6</v>
      </c>
    </row>
    <row r="266" spans="1:12" x14ac:dyDescent="0.25">
      <c r="A266" s="7">
        <f t="shared" si="34"/>
        <v>42248</v>
      </c>
      <c r="B266" t="e">
        <f>'Plumbing - Quarterly u'!F265</f>
        <v>#N/A</v>
      </c>
      <c r="C266" t="e">
        <f>'Plumbing - Quarterly u'!G265</f>
        <v>#N/A</v>
      </c>
      <c r="D266" t="str">
        <f t="shared" si="35"/>
        <v/>
      </c>
      <c r="E266" t="e">
        <f t="shared" si="29"/>
        <v>#N/A</v>
      </c>
      <c r="F266" t="e">
        <f t="shared" si="30"/>
        <v>#N/A</v>
      </c>
      <c r="G266" t="e">
        <f t="shared" si="30"/>
        <v>#N/A</v>
      </c>
      <c r="H266" t="e">
        <f t="shared" si="30"/>
        <v>#N/A</v>
      </c>
      <c r="I266" t="e">
        <f t="shared" si="30"/>
        <v>#N/A</v>
      </c>
      <c r="J266" t="e">
        <f t="shared" si="30"/>
        <v>#N/A</v>
      </c>
      <c r="K266">
        <f t="shared" si="32"/>
        <v>2015</v>
      </c>
      <c r="L266" s="5">
        <f>6+2*IF(ISNA('DLX - CBO'!D273),0,'DLX - CBO'!D273)</f>
        <v>6</v>
      </c>
    </row>
    <row r="267" spans="1:12" x14ac:dyDescent="0.25">
      <c r="A267" s="7">
        <f t="shared" si="34"/>
        <v>42339</v>
      </c>
      <c r="B267" t="e">
        <f>'Plumbing - Quarterly u'!F266</f>
        <v>#N/A</v>
      </c>
      <c r="C267" t="e">
        <f>'Plumbing - Quarterly u'!G266</f>
        <v>#N/A</v>
      </c>
      <c r="D267" t="str">
        <f t="shared" si="35"/>
        <v/>
      </c>
      <c r="E267" t="e">
        <f t="shared" si="29"/>
        <v>#N/A</v>
      </c>
      <c r="F267" t="e">
        <f t="shared" si="30"/>
        <v>#N/A</v>
      </c>
      <c r="G267" t="e">
        <f t="shared" si="30"/>
        <v>#N/A</v>
      </c>
      <c r="H267" t="e">
        <f t="shared" si="30"/>
        <v>#N/A</v>
      </c>
      <c r="I267" t="e">
        <f t="shared" si="30"/>
        <v>#N/A</v>
      </c>
      <c r="J267" t="e">
        <f t="shared" si="30"/>
        <v>#N/A</v>
      </c>
      <c r="K267">
        <f t="shared" si="32"/>
        <v>2015</v>
      </c>
      <c r="L267" s="5">
        <f>6+2*IF(ISNA('DLX - CBO'!D274),0,'DLX - CBO'!D274)</f>
        <v>6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theme="9" tint="0.79998168889431442"/>
  </sheetPr>
  <dimension ref="A2:C5"/>
  <sheetViews>
    <sheetView workbookViewId="0">
      <selection activeCell="J31" sqref="J31"/>
    </sheetView>
  </sheetViews>
  <sheetFormatPr defaultRowHeight="15" x14ac:dyDescent="0.25"/>
  <cols>
    <col min="1" max="1" width="28.85546875" customWidth="1"/>
    <col min="2" max="2" width="10.7109375" bestFit="1" customWidth="1"/>
  </cols>
  <sheetData>
    <row r="2" spans="1:3" x14ac:dyDescent="0.25">
      <c r="A2" t="s">
        <v>486</v>
      </c>
      <c r="B2" s="7">
        <f ca="1">DATE(YEAR(TODAY()),12,31)</f>
        <v>44926</v>
      </c>
    </row>
    <row r="3" spans="1:3" x14ac:dyDescent="0.25">
      <c r="B3" s="7">
        <v>39417</v>
      </c>
      <c r="C3" t="str">
        <f>"End of"&amp;CHAR(10)&amp;"regression"&amp;CHAR(10)&amp;"sample"</f>
        <v>End of
regression
sample</v>
      </c>
    </row>
    <row r="4" spans="1:3" x14ac:dyDescent="0.25">
      <c r="A4" t="s">
        <v>511</v>
      </c>
      <c r="B4" s="7">
        <f ca="1">DATE(YEAR(B2)+2,12,31)</f>
        <v>45657</v>
      </c>
    </row>
    <row r="5" spans="1:3" x14ac:dyDescent="0.25">
      <c r="B5" s="7">
        <v>39417</v>
      </c>
      <c r="C5" t="str">
        <f>"End of"&amp;CHAR(10)&amp;"vacancy composition"&amp;CHAR(10)&amp;"sample"</f>
        <v>End of
vacancy composition
sample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6" tint="-0.249977111117893"/>
  </sheetPr>
  <dimension ref="A1:DR199"/>
  <sheetViews>
    <sheetView topLeftCell="A137" workbookViewId="0">
      <selection activeCell="DR7" sqref="DR7"/>
    </sheetView>
  </sheetViews>
  <sheetFormatPr defaultRowHeight="15" x14ac:dyDescent="0.25"/>
  <sheetData>
    <row r="1" spans="1:122" x14ac:dyDescent="0.25">
      <c r="A1" t="s">
        <v>32</v>
      </c>
      <c r="C1">
        <f>1</f>
        <v>1</v>
      </c>
      <c r="D1">
        <f>C1+1</f>
        <v>2</v>
      </c>
      <c r="E1">
        <f t="shared" ref="E1:AB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ref="AC1:AO1" si="1">AB1+1</f>
        <v>27</v>
      </c>
      <c r="AD1">
        <f t="shared" si="1"/>
        <v>28</v>
      </c>
      <c r="AE1">
        <f t="shared" si="1"/>
        <v>29</v>
      </c>
      <c r="AF1">
        <f t="shared" si="1"/>
        <v>30</v>
      </c>
      <c r="AG1">
        <f t="shared" si="1"/>
        <v>31</v>
      </c>
      <c r="AH1">
        <f t="shared" si="1"/>
        <v>32</v>
      </c>
      <c r="AI1">
        <f t="shared" si="1"/>
        <v>33</v>
      </c>
      <c r="AJ1">
        <f t="shared" si="1"/>
        <v>34</v>
      </c>
      <c r="AK1">
        <f t="shared" si="1"/>
        <v>35</v>
      </c>
      <c r="AL1">
        <f t="shared" si="1"/>
        <v>36</v>
      </c>
      <c r="AM1">
        <f t="shared" si="1"/>
        <v>37</v>
      </c>
      <c r="AN1">
        <f t="shared" si="1"/>
        <v>38</v>
      </c>
      <c r="AO1">
        <f t="shared" si="1"/>
        <v>39</v>
      </c>
      <c r="AP1">
        <f t="shared" ref="AP1:AU1" si="2">AO1+1</f>
        <v>40</v>
      </c>
      <c r="AQ1">
        <f t="shared" si="2"/>
        <v>41</v>
      </c>
      <c r="AR1">
        <f t="shared" si="2"/>
        <v>42</v>
      </c>
      <c r="AS1">
        <f t="shared" si="2"/>
        <v>43</v>
      </c>
      <c r="AT1">
        <f t="shared" si="2"/>
        <v>44</v>
      </c>
      <c r="AU1">
        <f t="shared" si="2"/>
        <v>45</v>
      </c>
      <c r="AV1">
        <f t="shared" ref="AV1" si="3">AU1+1</f>
        <v>46</v>
      </c>
      <c r="AW1">
        <f t="shared" ref="AW1" si="4">AV1+1</f>
        <v>47</v>
      </c>
      <c r="AX1">
        <f t="shared" ref="AX1" si="5">AW1+1</f>
        <v>48</v>
      </c>
      <c r="AY1">
        <f t="shared" ref="AY1" si="6">AX1+1</f>
        <v>49</v>
      </c>
      <c r="AZ1">
        <f t="shared" ref="AZ1" si="7">AY1+1</f>
        <v>50</v>
      </c>
      <c r="BA1">
        <f t="shared" ref="BA1" si="8">AZ1+1</f>
        <v>51</v>
      </c>
      <c r="BB1">
        <f t="shared" ref="BB1" si="9">BA1+1</f>
        <v>52</v>
      </c>
      <c r="BC1">
        <f t="shared" ref="BC1" si="10">BB1+1</f>
        <v>53</v>
      </c>
      <c r="BD1">
        <f t="shared" ref="BD1" si="11">BC1+1</f>
        <v>54</v>
      </c>
      <c r="BE1">
        <f t="shared" ref="BE1" si="12">BD1+1</f>
        <v>55</v>
      </c>
      <c r="BF1">
        <f t="shared" ref="BF1" si="13">BE1+1</f>
        <v>56</v>
      </c>
      <c r="BG1">
        <f t="shared" ref="BG1" si="14">BF1+1</f>
        <v>57</v>
      </c>
      <c r="BH1">
        <f t="shared" ref="BH1" si="15">BG1+1</f>
        <v>58</v>
      </c>
      <c r="BI1">
        <f t="shared" ref="BI1" si="16">BH1+1</f>
        <v>59</v>
      </c>
      <c r="BJ1">
        <f t="shared" ref="BJ1" si="17">BI1+1</f>
        <v>60</v>
      </c>
      <c r="BK1">
        <f>BJ1+1</f>
        <v>61</v>
      </c>
      <c r="BL1">
        <f t="shared" ref="BL1:CA1" si="18">BK1+1</f>
        <v>62</v>
      </c>
      <c r="BM1">
        <f t="shared" si="18"/>
        <v>63</v>
      </c>
      <c r="BN1">
        <f t="shared" si="18"/>
        <v>64</v>
      </c>
      <c r="BO1">
        <f t="shared" si="18"/>
        <v>65</v>
      </c>
      <c r="BP1">
        <f t="shared" si="18"/>
        <v>66</v>
      </c>
      <c r="BQ1">
        <f t="shared" si="18"/>
        <v>67</v>
      </c>
      <c r="BR1">
        <f t="shared" si="18"/>
        <v>68</v>
      </c>
      <c r="BS1">
        <f t="shared" si="18"/>
        <v>69</v>
      </c>
      <c r="BT1">
        <f t="shared" si="18"/>
        <v>70</v>
      </c>
      <c r="BU1">
        <f t="shared" si="18"/>
        <v>71</v>
      </c>
      <c r="BV1">
        <f t="shared" si="18"/>
        <v>72</v>
      </c>
      <c r="BW1">
        <f t="shared" si="18"/>
        <v>73</v>
      </c>
      <c r="BX1">
        <f t="shared" si="18"/>
        <v>74</v>
      </c>
      <c r="BY1">
        <f t="shared" si="18"/>
        <v>75</v>
      </c>
      <c r="BZ1">
        <f t="shared" si="18"/>
        <v>76</v>
      </c>
      <c r="CA1">
        <f t="shared" si="18"/>
        <v>77</v>
      </c>
      <c r="CB1">
        <f t="shared" ref="CB1:CU1" si="19">CA1+1</f>
        <v>78</v>
      </c>
      <c r="CC1">
        <f t="shared" si="19"/>
        <v>79</v>
      </c>
      <c r="CD1">
        <f t="shared" si="19"/>
        <v>80</v>
      </c>
      <c r="CE1">
        <f t="shared" si="19"/>
        <v>81</v>
      </c>
      <c r="CF1">
        <f t="shared" si="19"/>
        <v>82</v>
      </c>
      <c r="CG1">
        <f t="shared" si="19"/>
        <v>83</v>
      </c>
      <c r="CH1">
        <f t="shared" si="19"/>
        <v>84</v>
      </c>
      <c r="CI1">
        <f t="shared" si="19"/>
        <v>85</v>
      </c>
      <c r="CJ1">
        <f t="shared" si="19"/>
        <v>86</v>
      </c>
      <c r="CK1">
        <f t="shared" si="19"/>
        <v>87</v>
      </c>
      <c r="CL1">
        <f t="shared" si="19"/>
        <v>88</v>
      </c>
      <c r="CM1">
        <f t="shared" si="19"/>
        <v>89</v>
      </c>
      <c r="CN1">
        <f t="shared" si="19"/>
        <v>90</v>
      </c>
      <c r="CO1">
        <f t="shared" si="19"/>
        <v>91</v>
      </c>
      <c r="CP1">
        <f t="shared" si="19"/>
        <v>92</v>
      </c>
      <c r="CQ1">
        <f t="shared" si="19"/>
        <v>93</v>
      </c>
      <c r="CR1">
        <f t="shared" si="19"/>
        <v>94</v>
      </c>
      <c r="CS1">
        <f t="shared" si="19"/>
        <v>95</v>
      </c>
      <c r="CT1">
        <f t="shared" si="19"/>
        <v>96</v>
      </c>
      <c r="CU1">
        <f t="shared" si="19"/>
        <v>97</v>
      </c>
      <c r="CV1">
        <f t="shared" ref="CV1:DR1" si="20">CU1+1</f>
        <v>98</v>
      </c>
      <c r="CW1">
        <f t="shared" si="20"/>
        <v>99</v>
      </c>
      <c r="CX1">
        <f t="shared" si="20"/>
        <v>100</v>
      </c>
      <c r="CY1">
        <f t="shared" si="20"/>
        <v>101</v>
      </c>
      <c r="CZ1">
        <f t="shared" si="20"/>
        <v>102</v>
      </c>
      <c r="DA1">
        <f t="shared" si="20"/>
        <v>103</v>
      </c>
      <c r="DB1">
        <f t="shared" si="20"/>
        <v>104</v>
      </c>
      <c r="DC1">
        <f t="shared" si="20"/>
        <v>105</v>
      </c>
      <c r="DD1">
        <f t="shared" si="20"/>
        <v>106</v>
      </c>
      <c r="DE1">
        <f t="shared" si="20"/>
        <v>107</v>
      </c>
      <c r="DF1">
        <f t="shared" si="20"/>
        <v>108</v>
      </c>
      <c r="DG1">
        <f t="shared" si="20"/>
        <v>109</v>
      </c>
      <c r="DH1">
        <f t="shared" si="20"/>
        <v>110</v>
      </c>
      <c r="DI1">
        <f t="shared" si="20"/>
        <v>111</v>
      </c>
      <c r="DJ1">
        <f t="shared" si="20"/>
        <v>112</v>
      </c>
      <c r="DK1">
        <f t="shared" si="20"/>
        <v>113</v>
      </c>
      <c r="DL1">
        <f t="shared" si="20"/>
        <v>114</v>
      </c>
      <c r="DM1">
        <f t="shared" si="20"/>
        <v>115</v>
      </c>
      <c r="DN1">
        <f t="shared" si="20"/>
        <v>116</v>
      </c>
      <c r="DO1">
        <f t="shared" si="20"/>
        <v>117</v>
      </c>
      <c r="DP1">
        <f t="shared" si="20"/>
        <v>118</v>
      </c>
      <c r="DQ1">
        <f t="shared" si="20"/>
        <v>119</v>
      </c>
      <c r="DR1">
        <f t="shared" si="20"/>
        <v>120</v>
      </c>
    </row>
    <row r="2" spans="1:122" x14ac:dyDescent="0.25">
      <c r="A2" t="s">
        <v>59</v>
      </c>
      <c r="C2">
        <v>1</v>
      </c>
      <c r="D2">
        <f>C2</f>
        <v>1</v>
      </c>
      <c r="E2">
        <f t="shared" ref="E2:Q2" si="21">D2</f>
        <v>1</v>
      </c>
      <c r="F2">
        <f t="shared" si="21"/>
        <v>1</v>
      </c>
      <c r="G2">
        <f t="shared" si="21"/>
        <v>1</v>
      </c>
      <c r="H2">
        <f t="shared" si="21"/>
        <v>1</v>
      </c>
      <c r="I2">
        <f t="shared" si="21"/>
        <v>1</v>
      </c>
      <c r="J2">
        <f t="shared" si="21"/>
        <v>1</v>
      </c>
      <c r="K2">
        <f t="shared" si="21"/>
        <v>1</v>
      </c>
      <c r="L2">
        <f t="shared" si="21"/>
        <v>1</v>
      </c>
      <c r="M2">
        <f t="shared" si="21"/>
        <v>1</v>
      </c>
      <c r="N2">
        <f t="shared" si="21"/>
        <v>1</v>
      </c>
      <c r="O2">
        <f t="shared" si="21"/>
        <v>1</v>
      </c>
      <c r="P2">
        <f t="shared" si="21"/>
        <v>1</v>
      </c>
      <c r="Q2">
        <f t="shared" si="21"/>
        <v>1</v>
      </c>
      <c r="R2">
        <f>C2+1</f>
        <v>2</v>
      </c>
      <c r="S2">
        <f t="shared" ref="S2:AO2" si="22">D2+1</f>
        <v>2</v>
      </c>
      <c r="T2">
        <f t="shared" si="22"/>
        <v>2</v>
      </c>
      <c r="U2">
        <f t="shared" si="22"/>
        <v>2</v>
      </c>
      <c r="V2">
        <f t="shared" si="22"/>
        <v>2</v>
      </c>
      <c r="W2">
        <f t="shared" si="22"/>
        <v>2</v>
      </c>
      <c r="X2">
        <f t="shared" si="22"/>
        <v>2</v>
      </c>
      <c r="Y2">
        <f t="shared" si="22"/>
        <v>2</v>
      </c>
      <c r="Z2">
        <f t="shared" si="22"/>
        <v>2</v>
      </c>
      <c r="AA2">
        <f t="shared" si="22"/>
        <v>2</v>
      </c>
      <c r="AB2">
        <f t="shared" si="22"/>
        <v>2</v>
      </c>
      <c r="AC2">
        <f t="shared" si="22"/>
        <v>2</v>
      </c>
      <c r="AD2">
        <f t="shared" si="22"/>
        <v>2</v>
      </c>
      <c r="AE2">
        <f t="shared" si="22"/>
        <v>2</v>
      </c>
      <c r="AF2">
        <f t="shared" si="22"/>
        <v>2</v>
      </c>
      <c r="AG2">
        <f t="shared" si="22"/>
        <v>3</v>
      </c>
      <c r="AH2">
        <f t="shared" si="22"/>
        <v>3</v>
      </c>
      <c r="AI2">
        <f t="shared" si="22"/>
        <v>3</v>
      </c>
      <c r="AJ2">
        <f t="shared" si="22"/>
        <v>3</v>
      </c>
      <c r="AK2">
        <f t="shared" si="22"/>
        <v>3</v>
      </c>
      <c r="AL2">
        <f t="shared" si="22"/>
        <v>3</v>
      </c>
      <c r="AM2">
        <f t="shared" si="22"/>
        <v>3</v>
      </c>
      <c r="AN2">
        <f t="shared" si="22"/>
        <v>3</v>
      </c>
      <c r="AO2">
        <f t="shared" si="22"/>
        <v>3</v>
      </c>
      <c r="AP2">
        <f t="shared" ref="AP2" si="23">AA2+1</f>
        <v>3</v>
      </c>
      <c r="AQ2">
        <f t="shared" ref="AQ2" si="24">AB2+1</f>
        <v>3</v>
      </c>
      <c r="AR2">
        <f t="shared" ref="AR2" si="25">AC2+1</f>
        <v>3</v>
      </c>
      <c r="AS2">
        <f t="shared" ref="AS2" si="26">AD2+1</f>
        <v>3</v>
      </c>
      <c r="AT2">
        <f t="shared" ref="AT2" si="27">AE2+1</f>
        <v>3</v>
      </c>
      <c r="AU2">
        <f t="shared" ref="AU2" si="28">AF2+1</f>
        <v>3</v>
      </c>
      <c r="AV2">
        <v>8</v>
      </c>
      <c r="AW2">
        <f>AV2</f>
        <v>8</v>
      </c>
      <c r="AX2">
        <f t="shared" ref="AX2:BJ2" si="29">AW2</f>
        <v>8</v>
      </c>
      <c r="AY2">
        <f t="shared" si="29"/>
        <v>8</v>
      </c>
      <c r="AZ2">
        <f t="shared" si="29"/>
        <v>8</v>
      </c>
      <c r="BA2">
        <f t="shared" si="29"/>
        <v>8</v>
      </c>
      <c r="BB2">
        <f t="shared" si="29"/>
        <v>8</v>
      </c>
      <c r="BC2">
        <f t="shared" si="29"/>
        <v>8</v>
      </c>
      <c r="BD2">
        <f t="shared" si="29"/>
        <v>8</v>
      </c>
      <c r="BE2">
        <f t="shared" si="29"/>
        <v>8</v>
      </c>
      <c r="BF2">
        <f t="shared" si="29"/>
        <v>8</v>
      </c>
      <c r="BG2">
        <f t="shared" si="29"/>
        <v>8</v>
      </c>
      <c r="BH2">
        <f t="shared" si="29"/>
        <v>8</v>
      </c>
      <c r="BI2">
        <f t="shared" si="29"/>
        <v>8</v>
      </c>
      <c r="BJ2">
        <f t="shared" si="29"/>
        <v>8</v>
      </c>
      <c r="BK2">
        <f>AV2+1</f>
        <v>9</v>
      </c>
      <c r="BL2">
        <f t="shared" ref="BL2:CA2" si="30">AW2+1</f>
        <v>9</v>
      </c>
      <c r="BM2">
        <f t="shared" si="30"/>
        <v>9</v>
      </c>
      <c r="BN2">
        <f t="shared" si="30"/>
        <v>9</v>
      </c>
      <c r="BO2">
        <f t="shared" si="30"/>
        <v>9</v>
      </c>
      <c r="BP2">
        <f t="shared" si="30"/>
        <v>9</v>
      </c>
      <c r="BQ2">
        <f t="shared" si="30"/>
        <v>9</v>
      </c>
      <c r="BR2">
        <f t="shared" si="30"/>
        <v>9</v>
      </c>
      <c r="BS2">
        <f t="shared" si="30"/>
        <v>9</v>
      </c>
      <c r="BT2">
        <f t="shared" si="30"/>
        <v>9</v>
      </c>
      <c r="BU2">
        <f t="shared" si="30"/>
        <v>9</v>
      </c>
      <c r="BV2">
        <f t="shared" si="30"/>
        <v>9</v>
      </c>
      <c r="BW2">
        <f t="shared" si="30"/>
        <v>9</v>
      </c>
      <c r="BX2">
        <f t="shared" si="30"/>
        <v>9</v>
      </c>
      <c r="BY2">
        <f t="shared" si="30"/>
        <v>9</v>
      </c>
      <c r="BZ2">
        <f t="shared" si="30"/>
        <v>10</v>
      </c>
      <c r="CA2">
        <f t="shared" si="30"/>
        <v>10</v>
      </c>
      <c r="CB2">
        <f t="shared" ref="CB2" si="31">BM2+1</f>
        <v>10</v>
      </c>
      <c r="CC2">
        <f t="shared" ref="CC2" si="32">BN2+1</f>
        <v>10</v>
      </c>
      <c r="CD2">
        <f t="shared" ref="CD2" si="33">BO2+1</f>
        <v>10</v>
      </c>
      <c r="CE2">
        <f t="shared" ref="CE2" si="34">BP2+1</f>
        <v>10</v>
      </c>
      <c r="CF2">
        <f t="shared" ref="CF2" si="35">BQ2+1</f>
        <v>10</v>
      </c>
      <c r="CG2">
        <f t="shared" ref="CG2" si="36">BR2+1</f>
        <v>10</v>
      </c>
      <c r="CH2">
        <f t="shared" ref="CH2" si="37">BS2+1</f>
        <v>10</v>
      </c>
      <c r="CI2">
        <f t="shared" ref="CI2" si="38">BT2+1</f>
        <v>10</v>
      </c>
      <c r="CJ2">
        <f t="shared" ref="CJ2" si="39">BU2+1</f>
        <v>10</v>
      </c>
      <c r="CK2">
        <f t="shared" ref="CK2" si="40">BV2+1</f>
        <v>10</v>
      </c>
      <c r="CL2">
        <f t="shared" ref="CL2" si="41">BW2+1</f>
        <v>10</v>
      </c>
      <c r="CM2">
        <f t="shared" ref="CM2" si="42">BX2+1</f>
        <v>10</v>
      </c>
      <c r="CN2">
        <f t="shared" ref="CN2" si="43">BY2+1</f>
        <v>10</v>
      </c>
      <c r="CO2">
        <f t="shared" ref="CO2" si="44">BZ2+1</f>
        <v>11</v>
      </c>
      <c r="CP2">
        <f t="shared" ref="CP2" si="45">CA2+1</f>
        <v>11</v>
      </c>
      <c r="CQ2">
        <f t="shared" ref="CQ2" si="46">CB2+1</f>
        <v>11</v>
      </c>
      <c r="CR2">
        <f t="shared" ref="CR2" si="47">CC2+1</f>
        <v>11</v>
      </c>
      <c r="CS2">
        <f t="shared" ref="CS2" si="48">CD2+1</f>
        <v>11</v>
      </c>
      <c r="CT2">
        <f t="shared" ref="CT2" si="49">CE2+1</f>
        <v>11</v>
      </c>
      <c r="CU2">
        <f t="shared" ref="CU2" si="50">CF2+1</f>
        <v>11</v>
      </c>
      <c r="CV2">
        <f t="shared" ref="CV2" si="51">CG2+1</f>
        <v>11</v>
      </c>
      <c r="CW2">
        <f t="shared" ref="CW2" si="52">CH2+1</f>
        <v>11</v>
      </c>
      <c r="CX2">
        <f t="shared" ref="CX2" si="53">CI2+1</f>
        <v>11</v>
      </c>
      <c r="CY2">
        <f t="shared" ref="CY2" si="54">CJ2+1</f>
        <v>11</v>
      </c>
      <c r="CZ2">
        <f t="shared" ref="CZ2" si="55">CK2+1</f>
        <v>11</v>
      </c>
      <c r="DA2">
        <f t="shared" ref="DA2" si="56">CL2+1</f>
        <v>11</v>
      </c>
      <c r="DB2">
        <f t="shared" ref="DB2" si="57">CM2+1</f>
        <v>11</v>
      </c>
      <c r="DC2">
        <f t="shared" ref="DC2" si="58">CN2+1</f>
        <v>11</v>
      </c>
      <c r="DD2">
        <f t="shared" ref="DD2" si="59">CO2+1</f>
        <v>12</v>
      </c>
      <c r="DE2">
        <f t="shared" ref="DE2" si="60">CP2+1</f>
        <v>12</v>
      </c>
      <c r="DF2">
        <f t="shared" ref="DF2" si="61">CQ2+1</f>
        <v>12</v>
      </c>
      <c r="DG2">
        <f t="shared" ref="DG2" si="62">CR2+1</f>
        <v>12</v>
      </c>
      <c r="DH2">
        <f t="shared" ref="DH2" si="63">CS2+1</f>
        <v>12</v>
      </c>
      <c r="DI2">
        <f t="shared" ref="DI2" si="64">CT2+1</f>
        <v>12</v>
      </c>
      <c r="DJ2">
        <f t="shared" ref="DJ2" si="65">CU2+1</f>
        <v>12</v>
      </c>
      <c r="DK2">
        <f t="shared" ref="DK2" si="66">CV2+1</f>
        <v>12</v>
      </c>
      <c r="DL2">
        <f t="shared" ref="DL2" si="67">CW2+1</f>
        <v>12</v>
      </c>
      <c r="DM2">
        <f t="shared" ref="DM2" si="68">CX2+1</f>
        <v>12</v>
      </c>
      <c r="DN2">
        <f t="shared" ref="DN2" si="69">CY2+1</f>
        <v>12</v>
      </c>
      <c r="DO2">
        <f t="shared" ref="DO2" si="70">CZ2+1</f>
        <v>12</v>
      </c>
      <c r="DP2">
        <f t="shared" ref="DP2" si="71">DA2+1</f>
        <v>12</v>
      </c>
      <c r="DQ2">
        <f t="shared" ref="DQ2" si="72">DB2+1</f>
        <v>12</v>
      </c>
      <c r="DR2">
        <f t="shared" ref="DR2" si="73">DC2+1</f>
        <v>12</v>
      </c>
    </row>
    <row r="3" spans="1:122" x14ac:dyDescent="0.25">
      <c r="A3" t="s">
        <v>31</v>
      </c>
      <c r="C3">
        <v>1</v>
      </c>
      <c r="D3">
        <f>C3+1</f>
        <v>2</v>
      </c>
      <c r="E3">
        <f t="shared" ref="E3:Q3" si="74">D3+1</f>
        <v>3</v>
      </c>
      <c r="F3">
        <f t="shared" si="74"/>
        <v>4</v>
      </c>
      <c r="G3">
        <f t="shared" si="74"/>
        <v>5</v>
      </c>
      <c r="H3">
        <f t="shared" si="74"/>
        <v>6</v>
      </c>
      <c r="I3">
        <f t="shared" si="74"/>
        <v>7</v>
      </c>
      <c r="J3">
        <f t="shared" si="74"/>
        <v>8</v>
      </c>
      <c r="K3">
        <f t="shared" si="74"/>
        <v>9</v>
      </c>
      <c r="L3">
        <f t="shared" si="74"/>
        <v>10</v>
      </c>
      <c r="M3">
        <f t="shared" si="74"/>
        <v>11</v>
      </c>
      <c r="N3">
        <f t="shared" si="74"/>
        <v>12</v>
      </c>
      <c r="O3">
        <f t="shared" si="74"/>
        <v>13</v>
      </c>
      <c r="P3">
        <f t="shared" si="74"/>
        <v>14</v>
      </c>
      <c r="Q3">
        <f t="shared" si="74"/>
        <v>15</v>
      </c>
      <c r="R3">
        <f>C3</f>
        <v>1</v>
      </c>
      <c r="S3">
        <f t="shared" ref="S3:AO3" si="75">D3</f>
        <v>2</v>
      </c>
      <c r="T3">
        <f t="shared" si="75"/>
        <v>3</v>
      </c>
      <c r="U3">
        <f t="shared" si="75"/>
        <v>4</v>
      </c>
      <c r="V3">
        <f t="shared" si="75"/>
        <v>5</v>
      </c>
      <c r="W3">
        <f t="shared" si="75"/>
        <v>6</v>
      </c>
      <c r="X3">
        <f t="shared" si="75"/>
        <v>7</v>
      </c>
      <c r="Y3">
        <f t="shared" si="75"/>
        <v>8</v>
      </c>
      <c r="Z3">
        <f t="shared" si="75"/>
        <v>9</v>
      </c>
      <c r="AA3">
        <f t="shared" si="75"/>
        <v>10</v>
      </c>
      <c r="AB3">
        <f t="shared" si="75"/>
        <v>11</v>
      </c>
      <c r="AC3">
        <f t="shared" si="75"/>
        <v>12</v>
      </c>
      <c r="AD3">
        <f t="shared" si="75"/>
        <v>13</v>
      </c>
      <c r="AE3">
        <f t="shared" si="75"/>
        <v>14</v>
      </c>
      <c r="AF3">
        <f t="shared" si="75"/>
        <v>15</v>
      </c>
      <c r="AG3">
        <f t="shared" si="75"/>
        <v>1</v>
      </c>
      <c r="AH3">
        <f t="shared" si="75"/>
        <v>2</v>
      </c>
      <c r="AI3">
        <f t="shared" si="75"/>
        <v>3</v>
      </c>
      <c r="AJ3">
        <f t="shared" si="75"/>
        <v>4</v>
      </c>
      <c r="AK3">
        <f t="shared" si="75"/>
        <v>5</v>
      </c>
      <c r="AL3">
        <f t="shared" si="75"/>
        <v>6</v>
      </c>
      <c r="AM3">
        <f t="shared" si="75"/>
        <v>7</v>
      </c>
      <c r="AN3">
        <f t="shared" si="75"/>
        <v>8</v>
      </c>
      <c r="AO3">
        <f t="shared" si="75"/>
        <v>9</v>
      </c>
      <c r="AP3">
        <f t="shared" ref="AP3" si="76">AA3</f>
        <v>10</v>
      </c>
      <c r="AQ3">
        <f t="shared" ref="AQ3" si="77">AB3</f>
        <v>11</v>
      </c>
      <c r="AR3">
        <f t="shared" ref="AR3" si="78">AC3</f>
        <v>12</v>
      </c>
      <c r="AS3">
        <f t="shared" ref="AS3" si="79">AD3</f>
        <v>13</v>
      </c>
      <c r="AT3">
        <f t="shared" ref="AT3" si="80">AE3</f>
        <v>14</v>
      </c>
      <c r="AU3">
        <f t="shared" ref="AU3" si="81">AF3</f>
        <v>15</v>
      </c>
      <c r="AV3">
        <f t="shared" ref="AV3" si="82">AG3</f>
        <v>1</v>
      </c>
      <c r="AW3">
        <f t="shared" ref="AW3" si="83">AH3</f>
        <v>2</v>
      </c>
      <c r="AX3">
        <f t="shared" ref="AX3" si="84">AI3</f>
        <v>3</v>
      </c>
      <c r="AY3">
        <f t="shared" ref="AY3" si="85">AJ3</f>
        <v>4</v>
      </c>
      <c r="AZ3">
        <f t="shared" ref="AZ3" si="86">AK3</f>
        <v>5</v>
      </c>
      <c r="BA3">
        <f t="shared" ref="BA3" si="87">AL3</f>
        <v>6</v>
      </c>
      <c r="BB3">
        <f t="shared" ref="BB3" si="88">AM3</f>
        <v>7</v>
      </c>
      <c r="BC3">
        <f t="shared" ref="BC3" si="89">AN3</f>
        <v>8</v>
      </c>
      <c r="BD3">
        <f t="shared" ref="BD3" si="90">AO3</f>
        <v>9</v>
      </c>
      <c r="BE3">
        <f t="shared" ref="BE3" si="91">AP3</f>
        <v>10</v>
      </c>
      <c r="BF3">
        <f t="shared" ref="BF3" si="92">AQ3</f>
        <v>11</v>
      </c>
      <c r="BG3">
        <f t="shared" ref="BG3" si="93">AR3</f>
        <v>12</v>
      </c>
      <c r="BH3">
        <f t="shared" ref="BH3" si="94">AS3</f>
        <v>13</v>
      </c>
      <c r="BI3">
        <f t="shared" ref="BI3" si="95">AT3</f>
        <v>14</v>
      </c>
      <c r="BJ3">
        <f t="shared" ref="BJ3" si="96">AU3</f>
        <v>15</v>
      </c>
      <c r="BK3">
        <f>AV3</f>
        <v>1</v>
      </c>
      <c r="BL3">
        <f t="shared" ref="BL3:CA3" si="97">AW3</f>
        <v>2</v>
      </c>
      <c r="BM3">
        <f t="shared" si="97"/>
        <v>3</v>
      </c>
      <c r="BN3">
        <f t="shared" si="97"/>
        <v>4</v>
      </c>
      <c r="BO3">
        <f t="shared" si="97"/>
        <v>5</v>
      </c>
      <c r="BP3">
        <f t="shared" si="97"/>
        <v>6</v>
      </c>
      <c r="BQ3">
        <f t="shared" si="97"/>
        <v>7</v>
      </c>
      <c r="BR3">
        <f t="shared" si="97"/>
        <v>8</v>
      </c>
      <c r="BS3">
        <f t="shared" si="97"/>
        <v>9</v>
      </c>
      <c r="BT3">
        <f t="shared" si="97"/>
        <v>10</v>
      </c>
      <c r="BU3">
        <f t="shared" si="97"/>
        <v>11</v>
      </c>
      <c r="BV3">
        <f t="shared" si="97"/>
        <v>12</v>
      </c>
      <c r="BW3">
        <f t="shared" si="97"/>
        <v>13</v>
      </c>
      <c r="BX3">
        <f t="shared" si="97"/>
        <v>14</v>
      </c>
      <c r="BY3">
        <f t="shared" si="97"/>
        <v>15</v>
      </c>
      <c r="BZ3">
        <f t="shared" si="97"/>
        <v>1</v>
      </c>
      <c r="CA3">
        <f t="shared" si="97"/>
        <v>2</v>
      </c>
      <c r="CB3">
        <f t="shared" ref="CB3" si="98">BM3</f>
        <v>3</v>
      </c>
      <c r="CC3">
        <f t="shared" ref="CC3" si="99">BN3</f>
        <v>4</v>
      </c>
      <c r="CD3">
        <f t="shared" ref="CD3" si="100">BO3</f>
        <v>5</v>
      </c>
      <c r="CE3">
        <f t="shared" ref="CE3" si="101">BP3</f>
        <v>6</v>
      </c>
      <c r="CF3">
        <f t="shared" ref="CF3" si="102">BQ3</f>
        <v>7</v>
      </c>
      <c r="CG3">
        <f t="shared" ref="CG3" si="103">BR3</f>
        <v>8</v>
      </c>
      <c r="CH3">
        <f t="shared" ref="CH3" si="104">BS3</f>
        <v>9</v>
      </c>
      <c r="CI3">
        <f t="shared" ref="CI3" si="105">BT3</f>
        <v>10</v>
      </c>
      <c r="CJ3">
        <f t="shared" ref="CJ3" si="106">BU3</f>
        <v>11</v>
      </c>
      <c r="CK3">
        <f t="shared" ref="CK3" si="107">BV3</f>
        <v>12</v>
      </c>
      <c r="CL3">
        <f t="shared" ref="CL3" si="108">BW3</f>
        <v>13</v>
      </c>
      <c r="CM3">
        <f t="shared" ref="CM3" si="109">BX3</f>
        <v>14</v>
      </c>
      <c r="CN3">
        <f t="shared" ref="CN3" si="110">BY3</f>
        <v>15</v>
      </c>
      <c r="CO3">
        <f t="shared" ref="CO3" si="111">BZ3</f>
        <v>1</v>
      </c>
      <c r="CP3">
        <f t="shared" ref="CP3" si="112">CA3</f>
        <v>2</v>
      </c>
      <c r="CQ3">
        <f t="shared" ref="CQ3" si="113">CB3</f>
        <v>3</v>
      </c>
      <c r="CR3">
        <f t="shared" ref="CR3" si="114">CC3</f>
        <v>4</v>
      </c>
      <c r="CS3">
        <f t="shared" ref="CS3" si="115">CD3</f>
        <v>5</v>
      </c>
      <c r="CT3">
        <f t="shared" ref="CT3" si="116">CE3</f>
        <v>6</v>
      </c>
      <c r="CU3">
        <f t="shared" ref="CU3" si="117">CF3</f>
        <v>7</v>
      </c>
      <c r="CV3">
        <f t="shared" ref="CV3" si="118">CG3</f>
        <v>8</v>
      </c>
      <c r="CW3">
        <f t="shared" ref="CW3" si="119">CH3</f>
        <v>9</v>
      </c>
      <c r="CX3">
        <f t="shared" ref="CX3" si="120">CI3</f>
        <v>10</v>
      </c>
      <c r="CY3">
        <f t="shared" ref="CY3" si="121">CJ3</f>
        <v>11</v>
      </c>
      <c r="CZ3">
        <f t="shared" ref="CZ3" si="122">CK3</f>
        <v>12</v>
      </c>
      <c r="DA3">
        <f t="shared" ref="DA3" si="123">CL3</f>
        <v>13</v>
      </c>
      <c r="DB3">
        <f t="shared" ref="DB3" si="124">CM3</f>
        <v>14</v>
      </c>
      <c r="DC3">
        <f t="shared" ref="DC3" si="125">CN3</f>
        <v>15</v>
      </c>
      <c r="DD3">
        <f t="shared" ref="DD3" si="126">CO3</f>
        <v>1</v>
      </c>
      <c r="DE3">
        <f t="shared" ref="DE3" si="127">CP3</f>
        <v>2</v>
      </c>
      <c r="DF3">
        <f t="shared" ref="DF3" si="128">CQ3</f>
        <v>3</v>
      </c>
      <c r="DG3">
        <f t="shared" ref="DG3" si="129">CR3</f>
        <v>4</v>
      </c>
      <c r="DH3">
        <f t="shared" ref="DH3" si="130">CS3</f>
        <v>5</v>
      </c>
      <c r="DI3">
        <f t="shared" ref="DI3" si="131">CT3</f>
        <v>6</v>
      </c>
      <c r="DJ3">
        <f t="shared" ref="DJ3" si="132">CU3</f>
        <v>7</v>
      </c>
      <c r="DK3">
        <f t="shared" ref="DK3" si="133">CV3</f>
        <v>8</v>
      </c>
      <c r="DL3">
        <f t="shared" ref="DL3" si="134">CW3</f>
        <v>9</v>
      </c>
      <c r="DM3">
        <f t="shared" ref="DM3" si="135">CX3</f>
        <v>10</v>
      </c>
      <c r="DN3">
        <f t="shared" ref="DN3" si="136">CY3</f>
        <v>11</v>
      </c>
      <c r="DO3">
        <f t="shared" ref="DO3" si="137">CZ3</f>
        <v>12</v>
      </c>
      <c r="DP3">
        <f t="shared" ref="DP3" si="138">DA3</f>
        <v>13</v>
      </c>
      <c r="DQ3">
        <f t="shared" ref="DQ3" si="139">DB3</f>
        <v>14</v>
      </c>
      <c r="DR3">
        <f t="shared" ref="DR3" si="140">DC3</f>
        <v>15</v>
      </c>
    </row>
    <row r="4" spans="1:122" x14ac:dyDescent="0.25">
      <c r="A4" t="s">
        <v>33</v>
      </c>
      <c r="C4" t="str">
        <f t="shared" ref="C4:BJ4" si="141">INDEX(Measures,1,C2)</f>
        <v>Job Openings</v>
      </c>
      <c r="D4" t="str">
        <f t="shared" si="141"/>
        <v>Job Openings</v>
      </c>
      <c r="E4" t="str">
        <f t="shared" si="141"/>
        <v>Job Openings</v>
      </c>
      <c r="F4" t="str">
        <f t="shared" si="141"/>
        <v>Job Openings</v>
      </c>
      <c r="G4" t="str">
        <f t="shared" si="141"/>
        <v>Job Openings</v>
      </c>
      <c r="H4" t="str">
        <f t="shared" si="141"/>
        <v>Job Openings</v>
      </c>
      <c r="I4" t="str">
        <f t="shared" si="141"/>
        <v>Job Openings</v>
      </c>
      <c r="J4" t="str">
        <f t="shared" si="141"/>
        <v>Job Openings</v>
      </c>
      <c r="K4" t="str">
        <f t="shared" si="141"/>
        <v>Job Openings</v>
      </c>
      <c r="L4" t="str">
        <f t="shared" si="141"/>
        <v>Job Openings</v>
      </c>
      <c r="M4" t="str">
        <f t="shared" si="141"/>
        <v>Job Openings</v>
      </c>
      <c r="N4" t="str">
        <f t="shared" si="141"/>
        <v>Job Openings</v>
      </c>
      <c r="O4" t="str">
        <f t="shared" si="141"/>
        <v>Job Openings</v>
      </c>
      <c r="P4" t="str">
        <f t="shared" si="141"/>
        <v>Job Openings</v>
      </c>
      <c r="Q4" t="str">
        <f t="shared" si="141"/>
        <v>Job Openings</v>
      </c>
      <c r="R4" t="str">
        <f t="shared" si="141"/>
        <v>Hires</v>
      </c>
      <c r="S4" t="str">
        <f t="shared" si="141"/>
        <v>Hires</v>
      </c>
      <c r="T4" t="str">
        <f t="shared" si="141"/>
        <v>Hires</v>
      </c>
      <c r="U4" t="str">
        <f t="shared" si="141"/>
        <v>Hires</v>
      </c>
      <c r="V4" t="str">
        <f t="shared" si="141"/>
        <v>Hires</v>
      </c>
      <c r="W4" t="str">
        <f t="shared" si="141"/>
        <v>Hires</v>
      </c>
      <c r="X4" t="str">
        <f t="shared" si="141"/>
        <v>Hires</v>
      </c>
      <c r="Y4" t="str">
        <f t="shared" si="141"/>
        <v>Hires</v>
      </c>
      <c r="Z4" t="str">
        <f t="shared" si="141"/>
        <v>Hires</v>
      </c>
      <c r="AA4" t="str">
        <f t="shared" si="141"/>
        <v>Hires</v>
      </c>
      <c r="AB4" t="str">
        <f t="shared" si="141"/>
        <v>Hires</v>
      </c>
      <c r="AC4" t="str">
        <f t="shared" si="141"/>
        <v>Hires</v>
      </c>
      <c r="AD4" t="str">
        <f t="shared" si="141"/>
        <v>Hires</v>
      </c>
      <c r="AE4" t="str">
        <f t="shared" si="141"/>
        <v>Hires</v>
      </c>
      <c r="AF4" t="str">
        <f t="shared" si="141"/>
        <v>Hires</v>
      </c>
      <c r="AG4" t="str">
        <f t="shared" si="141"/>
        <v>Job Opening Rate</v>
      </c>
      <c r="AH4" t="str">
        <f t="shared" si="141"/>
        <v>Job Opening Rate</v>
      </c>
      <c r="AI4" t="str">
        <f t="shared" si="141"/>
        <v>Job Opening Rate</v>
      </c>
      <c r="AJ4" t="str">
        <f t="shared" si="141"/>
        <v>Job Opening Rate</v>
      </c>
      <c r="AK4" t="str">
        <f t="shared" si="141"/>
        <v>Job Opening Rate</v>
      </c>
      <c r="AL4" t="str">
        <f t="shared" si="141"/>
        <v>Job Opening Rate</v>
      </c>
      <c r="AM4" t="str">
        <f t="shared" si="141"/>
        <v>Job Opening Rate</v>
      </c>
      <c r="AN4" t="str">
        <f t="shared" si="141"/>
        <v>Job Opening Rate</v>
      </c>
      <c r="AO4" t="str">
        <f t="shared" si="141"/>
        <v>Job Opening Rate</v>
      </c>
      <c r="AP4" t="str">
        <f t="shared" si="141"/>
        <v>Job Opening Rate</v>
      </c>
      <c r="AQ4" t="str">
        <f t="shared" si="141"/>
        <v>Job Opening Rate</v>
      </c>
      <c r="AR4" t="str">
        <f t="shared" si="141"/>
        <v>Job Opening Rate</v>
      </c>
      <c r="AS4" t="str">
        <f t="shared" si="141"/>
        <v>Job Opening Rate</v>
      </c>
      <c r="AT4" t="str">
        <f t="shared" si="141"/>
        <v>Job Opening Rate</v>
      </c>
      <c r="AU4" t="str">
        <f t="shared" si="141"/>
        <v>Job Opening Rate</v>
      </c>
      <c r="AV4" t="str">
        <f t="shared" si="141"/>
        <v>Quits rate</v>
      </c>
      <c r="AW4" t="str">
        <f t="shared" si="141"/>
        <v>Quits rate</v>
      </c>
      <c r="AX4" t="str">
        <f t="shared" si="141"/>
        <v>Quits rate</v>
      </c>
      <c r="AY4" t="str">
        <f t="shared" si="141"/>
        <v>Quits rate</v>
      </c>
      <c r="AZ4" t="str">
        <f t="shared" si="141"/>
        <v>Quits rate</v>
      </c>
      <c r="BA4" t="str">
        <f t="shared" si="141"/>
        <v>Quits rate</v>
      </c>
      <c r="BB4" t="str">
        <f t="shared" si="141"/>
        <v>Quits rate</v>
      </c>
      <c r="BC4" t="str">
        <f t="shared" si="141"/>
        <v>Quits rate</v>
      </c>
      <c r="BD4" t="str">
        <f t="shared" si="141"/>
        <v>Quits rate</v>
      </c>
      <c r="BE4" t="str">
        <f t="shared" si="141"/>
        <v>Quits rate</v>
      </c>
      <c r="BF4" t="str">
        <f t="shared" si="141"/>
        <v>Quits rate</v>
      </c>
      <c r="BG4" t="str">
        <f t="shared" si="141"/>
        <v>Quits rate</v>
      </c>
      <c r="BH4" t="str">
        <f t="shared" si="141"/>
        <v>Quits rate</v>
      </c>
      <c r="BI4" t="str">
        <f t="shared" si="141"/>
        <v>Quits rate</v>
      </c>
      <c r="BJ4" t="str">
        <f t="shared" si="141"/>
        <v>Quits rate</v>
      </c>
      <c r="BK4" t="str">
        <f t="shared" ref="BK4:CA4" si="142">INDEX(Measures,1,BK2)</f>
        <v>Quits</v>
      </c>
      <c r="BL4" t="str">
        <f t="shared" si="142"/>
        <v>Quits</v>
      </c>
      <c r="BM4" t="str">
        <f t="shared" si="142"/>
        <v>Quits</v>
      </c>
      <c r="BN4" t="str">
        <f t="shared" si="142"/>
        <v>Quits</v>
      </c>
      <c r="BO4" t="str">
        <f t="shared" si="142"/>
        <v>Quits</v>
      </c>
      <c r="BP4" t="str">
        <f t="shared" si="142"/>
        <v>Quits</v>
      </c>
      <c r="BQ4" t="str">
        <f t="shared" si="142"/>
        <v>Quits</v>
      </c>
      <c r="BR4" t="str">
        <f t="shared" si="142"/>
        <v>Quits</v>
      </c>
      <c r="BS4" t="str">
        <f t="shared" si="142"/>
        <v>Quits</v>
      </c>
      <c r="BT4" t="str">
        <f t="shared" si="142"/>
        <v>Quits</v>
      </c>
      <c r="BU4" t="str">
        <f t="shared" si="142"/>
        <v>Quits</v>
      </c>
      <c r="BV4" t="str">
        <f t="shared" si="142"/>
        <v>Quits</v>
      </c>
      <c r="BW4" t="str">
        <f t="shared" si="142"/>
        <v>Quits</v>
      </c>
      <c r="BX4" t="str">
        <f t="shared" si="142"/>
        <v>Quits</v>
      </c>
      <c r="BY4" t="str">
        <f t="shared" si="142"/>
        <v>Quits</v>
      </c>
      <c r="BZ4" t="str">
        <f t="shared" si="142"/>
        <v>Separations rate</v>
      </c>
      <c r="CA4" t="str">
        <f t="shared" si="142"/>
        <v>Separations rate</v>
      </c>
      <c r="CB4" t="str">
        <f t="shared" ref="CB4:CU4" si="143">INDEX(Measures,1,CB2)</f>
        <v>Separations rate</v>
      </c>
      <c r="CC4" t="str">
        <f t="shared" si="143"/>
        <v>Separations rate</v>
      </c>
      <c r="CD4" t="str">
        <f t="shared" si="143"/>
        <v>Separations rate</v>
      </c>
      <c r="CE4" t="str">
        <f t="shared" si="143"/>
        <v>Separations rate</v>
      </c>
      <c r="CF4" t="str">
        <f t="shared" si="143"/>
        <v>Separations rate</v>
      </c>
      <c r="CG4" t="str">
        <f t="shared" si="143"/>
        <v>Separations rate</v>
      </c>
      <c r="CH4" t="str">
        <f t="shared" si="143"/>
        <v>Separations rate</v>
      </c>
      <c r="CI4" t="str">
        <f t="shared" si="143"/>
        <v>Separations rate</v>
      </c>
      <c r="CJ4" t="str">
        <f t="shared" si="143"/>
        <v>Separations rate</v>
      </c>
      <c r="CK4" t="str">
        <f t="shared" si="143"/>
        <v>Separations rate</v>
      </c>
      <c r="CL4" t="str">
        <f t="shared" si="143"/>
        <v>Separations rate</v>
      </c>
      <c r="CM4" t="str">
        <f t="shared" si="143"/>
        <v>Separations rate</v>
      </c>
      <c r="CN4" t="str">
        <f t="shared" si="143"/>
        <v>Separations rate</v>
      </c>
      <c r="CO4" t="str">
        <f t="shared" si="143"/>
        <v>Separations</v>
      </c>
      <c r="CP4" t="str">
        <f t="shared" si="143"/>
        <v>Separations</v>
      </c>
      <c r="CQ4" t="str">
        <f t="shared" si="143"/>
        <v>Separations</v>
      </c>
      <c r="CR4" t="str">
        <f t="shared" si="143"/>
        <v>Separations</v>
      </c>
      <c r="CS4" t="str">
        <f t="shared" si="143"/>
        <v>Separations</v>
      </c>
      <c r="CT4" t="str">
        <f t="shared" si="143"/>
        <v>Separations</v>
      </c>
      <c r="CU4" t="str">
        <f t="shared" si="143"/>
        <v>Separations</v>
      </c>
      <c r="CV4" t="str">
        <f t="shared" ref="CV4:DR4" si="144">INDEX(Measures,1,CV2)</f>
        <v>Separations</v>
      </c>
      <c r="CW4" t="str">
        <f t="shared" si="144"/>
        <v>Separations</v>
      </c>
      <c r="CX4" t="str">
        <f t="shared" si="144"/>
        <v>Separations</v>
      </c>
      <c r="CY4" t="str">
        <f t="shared" si="144"/>
        <v>Separations</v>
      </c>
      <c r="CZ4" t="str">
        <f t="shared" si="144"/>
        <v>Separations</v>
      </c>
      <c r="DA4" t="str">
        <f t="shared" si="144"/>
        <v>Separations</v>
      </c>
      <c r="DB4" t="str">
        <f t="shared" si="144"/>
        <v>Separations</v>
      </c>
      <c r="DC4" t="str">
        <f t="shared" si="144"/>
        <v>Separations</v>
      </c>
      <c r="DD4" t="str">
        <f t="shared" si="144"/>
        <v>Hires rate</v>
      </c>
      <c r="DE4" t="str">
        <f t="shared" si="144"/>
        <v>Hires rate</v>
      </c>
      <c r="DF4" t="str">
        <f t="shared" si="144"/>
        <v>Hires rate</v>
      </c>
      <c r="DG4" t="str">
        <f t="shared" si="144"/>
        <v>Hires rate</v>
      </c>
      <c r="DH4" t="str">
        <f t="shared" si="144"/>
        <v>Hires rate</v>
      </c>
      <c r="DI4" t="str">
        <f t="shared" si="144"/>
        <v>Hires rate</v>
      </c>
      <c r="DJ4" t="str">
        <f t="shared" si="144"/>
        <v>Hires rate</v>
      </c>
      <c r="DK4" t="str">
        <f t="shared" si="144"/>
        <v>Hires rate</v>
      </c>
      <c r="DL4" t="str">
        <f t="shared" si="144"/>
        <v>Hires rate</v>
      </c>
      <c r="DM4" t="str">
        <f t="shared" si="144"/>
        <v>Hires rate</v>
      </c>
      <c r="DN4" t="str">
        <f t="shared" si="144"/>
        <v>Hires rate</v>
      </c>
      <c r="DO4" t="str">
        <f t="shared" si="144"/>
        <v>Hires rate</v>
      </c>
      <c r="DP4" t="str">
        <f t="shared" si="144"/>
        <v>Hires rate</v>
      </c>
      <c r="DQ4" t="str">
        <f t="shared" si="144"/>
        <v>Hires rate</v>
      </c>
      <c r="DR4" t="str">
        <f t="shared" si="144"/>
        <v>Hires rate</v>
      </c>
    </row>
    <row r="5" spans="1:122" x14ac:dyDescent="0.25">
      <c r="A5" t="s">
        <v>30</v>
      </c>
      <c r="C5" t="str">
        <f t="shared" ref="C5:BJ5" si="145">INDEX(Data_Industries,C3,2)</f>
        <v>Total</v>
      </c>
      <c r="D5" t="str">
        <f t="shared" si="145"/>
        <v xml:space="preserve"> Total private</v>
      </c>
      <c r="E5" t="str">
        <f t="shared" si="145"/>
        <v xml:space="preserve"> Construction</v>
      </c>
      <c r="F5" t="str">
        <f t="shared" si="145"/>
        <v xml:space="preserve"> Manufacturing</v>
      </c>
      <c r="G5" t="str">
        <f t="shared" si="145"/>
        <v xml:space="preserve"> Trade, transportation and utilities</v>
      </c>
      <c r="H5" t="str">
        <f t="shared" si="145"/>
        <v>Wholesale and retail trade</v>
      </c>
      <c r="I5" t="str">
        <f t="shared" si="145"/>
        <v xml:space="preserve"> Retail trade</v>
      </c>
      <c r="J5" t="str">
        <f t="shared" si="145"/>
        <v>Transportation and Utilities</v>
      </c>
      <c r="K5" t="str">
        <f t="shared" si="145"/>
        <v xml:space="preserve"> Professional and business services</v>
      </c>
      <c r="L5" t="str">
        <f t="shared" si="145"/>
        <v xml:space="preserve"> Education and health services</v>
      </c>
      <c r="M5" t="str">
        <f t="shared" si="145"/>
        <v xml:space="preserve"> Leisure and hospitality</v>
      </c>
      <c r="N5" t="str">
        <f t="shared" si="145"/>
        <v xml:space="preserve"> Arts, entertainment and recreation</v>
      </c>
      <c r="O5" t="str">
        <f t="shared" si="145"/>
        <v xml:space="preserve"> Accommodation and food services</v>
      </c>
      <c r="P5" t="str">
        <f t="shared" si="145"/>
        <v xml:space="preserve"> Government</v>
      </c>
      <c r="Q5" t="str">
        <f t="shared" si="145"/>
        <v xml:space="preserve"> State and local</v>
      </c>
      <c r="R5" t="str">
        <f t="shared" si="145"/>
        <v>Total</v>
      </c>
      <c r="S5" t="str">
        <f t="shared" si="145"/>
        <v xml:space="preserve"> Total private</v>
      </c>
      <c r="T5" t="str">
        <f t="shared" si="145"/>
        <v xml:space="preserve"> Construction</v>
      </c>
      <c r="U5" t="str">
        <f t="shared" si="145"/>
        <v xml:space="preserve"> Manufacturing</v>
      </c>
      <c r="V5" t="str">
        <f t="shared" si="145"/>
        <v xml:space="preserve"> Trade, transportation and utilities</v>
      </c>
      <c r="W5" t="str">
        <f t="shared" si="145"/>
        <v>Wholesale and retail trade</v>
      </c>
      <c r="X5" t="str">
        <f t="shared" si="145"/>
        <v xml:space="preserve"> Retail trade</v>
      </c>
      <c r="Y5" t="str">
        <f t="shared" si="145"/>
        <v>Transportation and Utilities</v>
      </c>
      <c r="Z5" t="str">
        <f t="shared" si="145"/>
        <v xml:space="preserve"> Professional and business services</v>
      </c>
      <c r="AA5" t="str">
        <f t="shared" si="145"/>
        <v xml:space="preserve"> Education and health services</v>
      </c>
      <c r="AB5" t="str">
        <f t="shared" si="145"/>
        <v xml:space="preserve"> Leisure and hospitality</v>
      </c>
      <c r="AC5" t="str">
        <f t="shared" si="145"/>
        <v xml:space="preserve"> Arts, entertainment and recreation</v>
      </c>
      <c r="AD5" t="str">
        <f t="shared" si="145"/>
        <v xml:space="preserve"> Accommodation and food services</v>
      </c>
      <c r="AE5" t="str">
        <f t="shared" si="145"/>
        <v xml:space="preserve"> Government</v>
      </c>
      <c r="AF5" t="str">
        <f t="shared" si="145"/>
        <v xml:space="preserve"> State and local</v>
      </c>
      <c r="AG5" t="str">
        <f t="shared" si="145"/>
        <v>Total</v>
      </c>
      <c r="AH5" t="str">
        <f t="shared" si="145"/>
        <v xml:space="preserve"> Total private</v>
      </c>
      <c r="AI5" t="str">
        <f t="shared" si="145"/>
        <v xml:space="preserve"> Construction</v>
      </c>
      <c r="AJ5" t="str">
        <f t="shared" si="145"/>
        <v xml:space="preserve"> Manufacturing</v>
      </c>
      <c r="AK5" t="str">
        <f t="shared" si="145"/>
        <v xml:space="preserve"> Trade, transportation and utilities</v>
      </c>
      <c r="AL5" t="str">
        <f t="shared" si="145"/>
        <v>Wholesale and retail trade</v>
      </c>
      <c r="AM5" t="str">
        <f t="shared" si="145"/>
        <v xml:space="preserve"> Retail trade</v>
      </c>
      <c r="AN5" t="str">
        <f t="shared" si="145"/>
        <v>Transportation and Utilities</v>
      </c>
      <c r="AO5" t="str">
        <f t="shared" si="145"/>
        <v xml:space="preserve"> Professional and business services</v>
      </c>
      <c r="AP5" t="str">
        <f t="shared" si="145"/>
        <v xml:space="preserve"> Education and health services</v>
      </c>
      <c r="AQ5" t="str">
        <f t="shared" si="145"/>
        <v xml:space="preserve"> Leisure and hospitality</v>
      </c>
      <c r="AR5" t="str">
        <f t="shared" si="145"/>
        <v xml:space="preserve"> Arts, entertainment and recreation</v>
      </c>
      <c r="AS5" t="str">
        <f t="shared" si="145"/>
        <v xml:space="preserve"> Accommodation and food services</v>
      </c>
      <c r="AT5" t="str">
        <f t="shared" si="145"/>
        <v xml:space="preserve"> Government</v>
      </c>
      <c r="AU5" t="str">
        <f t="shared" si="145"/>
        <v xml:space="preserve"> State and local</v>
      </c>
      <c r="AV5" t="str">
        <f t="shared" si="145"/>
        <v>Total</v>
      </c>
      <c r="AW5" t="str">
        <f t="shared" si="145"/>
        <v xml:space="preserve"> Total private</v>
      </c>
      <c r="AX5" t="str">
        <f t="shared" si="145"/>
        <v xml:space="preserve"> Construction</v>
      </c>
      <c r="AY5" t="str">
        <f t="shared" si="145"/>
        <v xml:space="preserve"> Manufacturing</v>
      </c>
      <c r="AZ5" t="str">
        <f t="shared" si="145"/>
        <v xml:space="preserve"> Trade, transportation and utilities</v>
      </c>
      <c r="BA5" t="str">
        <f t="shared" si="145"/>
        <v>Wholesale and retail trade</v>
      </c>
      <c r="BB5" t="str">
        <f t="shared" si="145"/>
        <v xml:space="preserve"> Retail trade</v>
      </c>
      <c r="BC5" t="str">
        <f t="shared" si="145"/>
        <v>Transportation and Utilities</v>
      </c>
      <c r="BD5" t="str">
        <f t="shared" si="145"/>
        <v xml:space="preserve"> Professional and business services</v>
      </c>
      <c r="BE5" t="str">
        <f t="shared" si="145"/>
        <v xml:space="preserve"> Education and health services</v>
      </c>
      <c r="BF5" t="str">
        <f t="shared" si="145"/>
        <v xml:space="preserve"> Leisure and hospitality</v>
      </c>
      <c r="BG5" t="str">
        <f t="shared" si="145"/>
        <v xml:space="preserve"> Arts, entertainment and recreation</v>
      </c>
      <c r="BH5" t="str">
        <f t="shared" si="145"/>
        <v xml:space="preserve"> Accommodation and food services</v>
      </c>
      <c r="BI5" t="str">
        <f t="shared" si="145"/>
        <v xml:space="preserve"> Government</v>
      </c>
      <c r="BJ5" t="str">
        <f t="shared" si="145"/>
        <v xml:space="preserve"> State and local</v>
      </c>
      <c r="BK5" t="str">
        <f t="shared" ref="BK5:CA5" si="146">INDEX(Data_Industries,BK3,2)</f>
        <v>Total</v>
      </c>
      <c r="BL5" t="str">
        <f t="shared" si="146"/>
        <v xml:space="preserve"> Total private</v>
      </c>
      <c r="BM5" t="str">
        <f t="shared" si="146"/>
        <v xml:space="preserve"> Construction</v>
      </c>
      <c r="BN5" t="str">
        <f t="shared" si="146"/>
        <v xml:space="preserve"> Manufacturing</v>
      </c>
      <c r="BO5" t="str">
        <f t="shared" si="146"/>
        <v xml:space="preserve"> Trade, transportation and utilities</v>
      </c>
      <c r="BP5" t="str">
        <f t="shared" si="146"/>
        <v>Wholesale and retail trade</v>
      </c>
      <c r="BQ5" t="str">
        <f t="shared" si="146"/>
        <v xml:space="preserve"> Retail trade</v>
      </c>
      <c r="BR5" t="str">
        <f t="shared" si="146"/>
        <v>Transportation and Utilities</v>
      </c>
      <c r="BS5" t="str">
        <f t="shared" si="146"/>
        <v xml:space="preserve"> Professional and business services</v>
      </c>
      <c r="BT5" t="str">
        <f t="shared" si="146"/>
        <v xml:space="preserve"> Education and health services</v>
      </c>
      <c r="BU5" t="str">
        <f t="shared" si="146"/>
        <v xml:space="preserve"> Leisure and hospitality</v>
      </c>
      <c r="BV5" t="str">
        <f t="shared" si="146"/>
        <v xml:space="preserve"> Arts, entertainment and recreation</v>
      </c>
      <c r="BW5" t="str">
        <f t="shared" si="146"/>
        <v xml:space="preserve"> Accommodation and food services</v>
      </c>
      <c r="BX5" t="str">
        <f t="shared" si="146"/>
        <v xml:space="preserve"> Government</v>
      </c>
      <c r="BY5" t="str">
        <f t="shared" si="146"/>
        <v xml:space="preserve"> State and local</v>
      </c>
      <c r="BZ5" t="str">
        <f t="shared" si="146"/>
        <v>Total</v>
      </c>
      <c r="CA5" t="str">
        <f t="shared" si="146"/>
        <v xml:space="preserve"> Total private</v>
      </c>
      <c r="CB5" t="str">
        <f t="shared" ref="CB5:CU5" si="147">INDEX(Data_Industries,CB3,2)</f>
        <v xml:space="preserve"> Construction</v>
      </c>
      <c r="CC5" t="str">
        <f t="shared" si="147"/>
        <v xml:space="preserve"> Manufacturing</v>
      </c>
      <c r="CD5" t="str">
        <f t="shared" si="147"/>
        <v xml:space="preserve"> Trade, transportation and utilities</v>
      </c>
      <c r="CE5" t="str">
        <f t="shared" si="147"/>
        <v>Wholesale and retail trade</v>
      </c>
      <c r="CF5" t="str">
        <f t="shared" si="147"/>
        <v xml:space="preserve"> Retail trade</v>
      </c>
      <c r="CG5" t="str">
        <f t="shared" si="147"/>
        <v>Transportation and Utilities</v>
      </c>
      <c r="CH5" t="str">
        <f t="shared" si="147"/>
        <v xml:space="preserve"> Professional and business services</v>
      </c>
      <c r="CI5" t="str">
        <f t="shared" si="147"/>
        <v xml:space="preserve"> Education and health services</v>
      </c>
      <c r="CJ5" t="str">
        <f t="shared" si="147"/>
        <v xml:space="preserve"> Leisure and hospitality</v>
      </c>
      <c r="CK5" t="str">
        <f t="shared" si="147"/>
        <v xml:space="preserve"> Arts, entertainment and recreation</v>
      </c>
      <c r="CL5" t="str">
        <f t="shared" si="147"/>
        <v xml:space="preserve"> Accommodation and food services</v>
      </c>
      <c r="CM5" t="str">
        <f t="shared" si="147"/>
        <v xml:space="preserve"> Government</v>
      </c>
      <c r="CN5" t="str">
        <f t="shared" si="147"/>
        <v xml:space="preserve"> State and local</v>
      </c>
      <c r="CO5" t="str">
        <f t="shared" si="147"/>
        <v>Total</v>
      </c>
      <c r="CP5" t="str">
        <f t="shared" si="147"/>
        <v xml:space="preserve"> Total private</v>
      </c>
      <c r="CQ5" t="str">
        <f t="shared" si="147"/>
        <v xml:space="preserve"> Construction</v>
      </c>
      <c r="CR5" t="str">
        <f t="shared" si="147"/>
        <v xml:space="preserve"> Manufacturing</v>
      </c>
      <c r="CS5" t="str">
        <f t="shared" si="147"/>
        <v xml:space="preserve"> Trade, transportation and utilities</v>
      </c>
      <c r="CT5" t="str">
        <f t="shared" si="147"/>
        <v>Wholesale and retail trade</v>
      </c>
      <c r="CU5" t="str">
        <f t="shared" si="147"/>
        <v xml:space="preserve"> Retail trade</v>
      </c>
      <c r="CV5" t="str">
        <f t="shared" ref="CV5:DR5" si="148">INDEX(Data_Industries,CV3,2)</f>
        <v>Transportation and Utilities</v>
      </c>
      <c r="CW5" t="str">
        <f t="shared" si="148"/>
        <v xml:space="preserve"> Professional and business services</v>
      </c>
      <c r="CX5" t="str">
        <f t="shared" si="148"/>
        <v xml:space="preserve"> Education and health services</v>
      </c>
      <c r="CY5" t="str">
        <f t="shared" si="148"/>
        <v xml:space="preserve"> Leisure and hospitality</v>
      </c>
      <c r="CZ5" t="str">
        <f t="shared" si="148"/>
        <v xml:space="preserve"> Arts, entertainment and recreation</v>
      </c>
      <c r="DA5" t="str">
        <f t="shared" si="148"/>
        <v xml:space="preserve"> Accommodation and food services</v>
      </c>
      <c r="DB5" t="str">
        <f t="shared" si="148"/>
        <v xml:space="preserve"> Government</v>
      </c>
      <c r="DC5" t="str">
        <f t="shared" si="148"/>
        <v xml:space="preserve"> State and local</v>
      </c>
      <c r="DD5" t="str">
        <f t="shared" si="148"/>
        <v>Total</v>
      </c>
      <c r="DE5" t="str">
        <f t="shared" si="148"/>
        <v xml:space="preserve"> Total private</v>
      </c>
      <c r="DF5" t="str">
        <f t="shared" si="148"/>
        <v xml:space="preserve"> Construction</v>
      </c>
      <c r="DG5" t="str">
        <f t="shared" si="148"/>
        <v xml:space="preserve"> Manufacturing</v>
      </c>
      <c r="DH5" t="str">
        <f t="shared" si="148"/>
        <v xml:space="preserve"> Trade, transportation and utilities</v>
      </c>
      <c r="DI5" t="str">
        <f t="shared" si="148"/>
        <v>Wholesale and retail trade</v>
      </c>
      <c r="DJ5" t="str">
        <f t="shared" si="148"/>
        <v xml:space="preserve"> Retail trade</v>
      </c>
      <c r="DK5" t="str">
        <f t="shared" si="148"/>
        <v>Transportation and Utilities</v>
      </c>
      <c r="DL5" t="str">
        <f t="shared" si="148"/>
        <v xml:space="preserve"> Professional and business services</v>
      </c>
      <c r="DM5" t="str">
        <f t="shared" si="148"/>
        <v xml:space="preserve"> Education and health services</v>
      </c>
      <c r="DN5" t="str">
        <f t="shared" si="148"/>
        <v xml:space="preserve"> Leisure and hospitality</v>
      </c>
      <c r="DO5" t="str">
        <f t="shared" si="148"/>
        <v xml:space="preserve"> Arts, entertainment and recreation</v>
      </c>
      <c r="DP5" t="str">
        <f t="shared" si="148"/>
        <v xml:space="preserve"> Accommodation and food services</v>
      </c>
      <c r="DQ5" t="str">
        <f t="shared" si="148"/>
        <v xml:space="preserve"> Government</v>
      </c>
      <c r="DR5" t="str">
        <f t="shared" si="148"/>
        <v xml:space="preserve"> State and local</v>
      </c>
    </row>
    <row r="6" spans="1:122" x14ac:dyDescent="0.25">
      <c r="A6" s="2" t="s">
        <v>60</v>
      </c>
      <c r="B6" t="s">
        <v>61</v>
      </c>
      <c r="C6" t="str">
        <f t="shared" ref="C6:BK6" si="149">INDEX(Data_Industries,C3,5+C2)</f>
        <v>LJJTLA@USECON</v>
      </c>
      <c r="D6" t="str">
        <f t="shared" si="149"/>
        <v>LJJTPLA@USECON</v>
      </c>
      <c r="E6" t="str">
        <f t="shared" si="149"/>
        <v>LJJCNLA@USECON</v>
      </c>
      <c r="F6" t="str">
        <f t="shared" si="149"/>
        <v>LJJMNLA@USECON</v>
      </c>
      <c r="G6" t="str">
        <f t="shared" si="149"/>
        <v>LJJTRLA@USECON</v>
      </c>
      <c r="H6" s="6" t="str">
        <f t="shared" si="149"/>
        <v>LJJBartLA@USECON</v>
      </c>
      <c r="I6" t="str">
        <f t="shared" si="149"/>
        <v>LJJRTLA@USECON</v>
      </c>
      <c r="J6" s="6" t="str">
        <f t="shared" si="149"/>
        <v>LJJBartLA@USECON</v>
      </c>
      <c r="K6" t="str">
        <f t="shared" si="149"/>
        <v>LJJPBLA@USECON</v>
      </c>
      <c r="L6" t="str">
        <f t="shared" si="149"/>
        <v>LJJEHLA@USECON</v>
      </c>
      <c r="M6" t="str">
        <f t="shared" si="149"/>
        <v>LJJLHLA@USECON</v>
      </c>
      <c r="N6" t="str">
        <f t="shared" si="149"/>
        <v>LJJRCLA@USECON</v>
      </c>
      <c r="O6" t="str">
        <f t="shared" si="149"/>
        <v>LJJAFLA@USECON</v>
      </c>
      <c r="P6" t="str">
        <f t="shared" si="149"/>
        <v>LJJGLA@USECON</v>
      </c>
      <c r="Q6" t="str">
        <f t="shared" si="149"/>
        <v>LJJGSLA@USECON</v>
      </c>
      <c r="R6" t="str">
        <f t="shared" si="149"/>
        <v>LJHTLA@USECON</v>
      </c>
      <c r="S6" t="str">
        <f t="shared" si="149"/>
        <v>LJHTPLA@USECON</v>
      </c>
      <c r="T6" t="str">
        <f t="shared" si="149"/>
        <v>LJHCNLA@USECON</v>
      </c>
      <c r="U6" s="6" t="str">
        <f t="shared" si="149"/>
        <v>LJHMNLA@USECON</v>
      </c>
      <c r="V6" t="str">
        <f t="shared" si="149"/>
        <v>LJHTRLA@USECON</v>
      </c>
      <c r="W6" s="6" t="str">
        <f t="shared" si="149"/>
        <v>LJHBartLA@USECON</v>
      </c>
      <c r="X6" t="str">
        <f t="shared" si="149"/>
        <v>LJHRTLA@USECON</v>
      </c>
      <c r="Y6" s="6" t="str">
        <f t="shared" si="149"/>
        <v>LJHBartLA@USECON</v>
      </c>
      <c r="Z6" t="str">
        <f t="shared" si="149"/>
        <v>LJHPBLA@USECON</v>
      </c>
      <c r="AA6" t="str">
        <f t="shared" si="149"/>
        <v>LJHEHLA@USECON</v>
      </c>
      <c r="AB6" t="str">
        <f t="shared" si="149"/>
        <v>LJHLHLA@USECON</v>
      </c>
      <c r="AC6" t="str">
        <f t="shared" si="149"/>
        <v>LJHRCLA@USECON</v>
      </c>
      <c r="AD6" t="str">
        <f t="shared" si="149"/>
        <v>LJHAFLA@USECON</v>
      </c>
      <c r="AE6" t="str">
        <f t="shared" si="149"/>
        <v>LJHGLA@USECON</v>
      </c>
      <c r="AF6" t="str">
        <f t="shared" si="149"/>
        <v>LJHGSLA@USECON</v>
      </c>
      <c r="AG6" t="str">
        <f t="shared" si="149"/>
        <v>LJJTPA@USECON</v>
      </c>
      <c r="AH6" s="6" t="str">
        <f t="shared" si="149"/>
        <v>LJJTPPA@USECON</v>
      </c>
      <c r="AI6" t="str">
        <f t="shared" si="149"/>
        <v>LJJCNPA@USECON</v>
      </c>
      <c r="AJ6" s="6" t="str">
        <f t="shared" si="149"/>
        <v>LJJMNPA@USECON</v>
      </c>
      <c r="AK6" t="str">
        <f t="shared" si="149"/>
        <v>LJJTRPA@USECON</v>
      </c>
      <c r="AL6" s="6" t="str">
        <f t="shared" si="149"/>
        <v>LJJBartPA@USECON</v>
      </c>
      <c r="AM6" t="str">
        <f t="shared" si="149"/>
        <v>LJJRTPA@USECON</v>
      </c>
      <c r="AN6" s="6" t="str">
        <f t="shared" si="149"/>
        <v>LJJBartPA@USECON</v>
      </c>
      <c r="AO6" t="str">
        <f t="shared" si="149"/>
        <v>LJJPBPA@USECON</v>
      </c>
      <c r="AP6" t="str">
        <f t="shared" si="149"/>
        <v>LJJEHPA@USECON</v>
      </c>
      <c r="AQ6" t="str">
        <f t="shared" si="149"/>
        <v>LJJLHPA@USECON</v>
      </c>
      <c r="AR6" t="str">
        <f t="shared" si="149"/>
        <v>LJJRCPA@USECON</v>
      </c>
      <c r="AS6" t="str">
        <f t="shared" si="149"/>
        <v>LJJAFPA@USECON</v>
      </c>
      <c r="AT6" t="str">
        <f t="shared" si="149"/>
        <v>LJJGPA@USECON</v>
      </c>
      <c r="AU6" t="str">
        <f t="shared" si="149"/>
        <v>LJJGSPA@USECON</v>
      </c>
      <c r="AV6" t="str">
        <f t="shared" si="149"/>
        <v>LJQTPA@USECON</v>
      </c>
      <c r="AW6" t="str">
        <f t="shared" si="149"/>
        <v>LJQTPPA@USECON</v>
      </c>
      <c r="AX6" t="str">
        <f t="shared" si="149"/>
        <v>LJQCNPA@USECON</v>
      </c>
      <c r="AY6" t="str">
        <f t="shared" si="149"/>
        <v>LJQMNPA@USECON</v>
      </c>
      <c r="AZ6" t="str">
        <f t="shared" si="149"/>
        <v>LJQTRPA@USECON</v>
      </c>
      <c r="BA6" s="6" t="str">
        <f t="shared" si="149"/>
        <v>LJQBartPA@USECON</v>
      </c>
      <c r="BB6" t="str">
        <f t="shared" si="149"/>
        <v>LJQRTPA@USECON</v>
      </c>
      <c r="BC6" s="6" t="str">
        <f t="shared" si="149"/>
        <v>LJQBartPA@USECON</v>
      </c>
      <c r="BD6" t="str">
        <f t="shared" si="149"/>
        <v>LJQPBPA@USECON</v>
      </c>
      <c r="BE6" t="str">
        <f t="shared" si="149"/>
        <v>LJQEHPA@USECON</v>
      </c>
      <c r="BF6" t="str">
        <f t="shared" si="149"/>
        <v>LJQLHPA@USECON</v>
      </c>
      <c r="BG6" t="str">
        <f t="shared" si="149"/>
        <v>LJQRCPA@USECON</v>
      </c>
      <c r="BH6" t="str">
        <f t="shared" si="149"/>
        <v>LJQAFPA@USECON</v>
      </c>
      <c r="BI6" t="str">
        <f t="shared" si="149"/>
        <v>LJQGPA@USECON</v>
      </c>
      <c r="BJ6" t="str">
        <f t="shared" si="149"/>
        <v>LJQGSPA@USECON</v>
      </c>
      <c r="BK6" t="str">
        <f t="shared" si="149"/>
        <v>LJQTLA@USECON</v>
      </c>
      <c r="BL6" t="str">
        <f t="shared" ref="BL6:CA6" si="150">INDEX(Data_Industries,BL3,5+BL2)</f>
        <v>LJQTPLA@USECON</v>
      </c>
      <c r="BM6" t="str">
        <f t="shared" si="150"/>
        <v>LJQCNLA@USECON</v>
      </c>
      <c r="BN6" t="str">
        <f t="shared" si="150"/>
        <v>LJQMNLA@USECON</v>
      </c>
      <c r="BO6" t="str">
        <f t="shared" si="150"/>
        <v>LJQTRLA@USECON</v>
      </c>
      <c r="BP6" s="6" t="str">
        <f t="shared" si="150"/>
        <v>LJQBartLA@USECON</v>
      </c>
      <c r="BQ6" t="str">
        <f t="shared" si="150"/>
        <v>LJQRTLA@USECON</v>
      </c>
      <c r="BR6" s="6" t="str">
        <f t="shared" si="150"/>
        <v>LJQBartLA@USECON</v>
      </c>
      <c r="BS6" t="str">
        <f t="shared" si="150"/>
        <v>LJQPBLA@USECON</v>
      </c>
      <c r="BT6" t="str">
        <f t="shared" si="150"/>
        <v>LJQEHLA@USECON</v>
      </c>
      <c r="BU6" t="str">
        <f t="shared" si="150"/>
        <v>LJQLHLA@USECON</v>
      </c>
      <c r="BV6" t="str">
        <f t="shared" si="150"/>
        <v>LJQRCLA@USECON</v>
      </c>
      <c r="BW6" t="str">
        <f t="shared" si="150"/>
        <v>LJQAFLA@USECON</v>
      </c>
      <c r="BX6" t="str">
        <f t="shared" si="150"/>
        <v>LJQGLA@USECON</v>
      </c>
      <c r="BY6" t="str">
        <f t="shared" si="150"/>
        <v>LJQGSLA@USECON</v>
      </c>
      <c r="BZ6" t="str">
        <f t="shared" si="150"/>
        <v>LJSTPA@USECON</v>
      </c>
      <c r="CA6" t="str">
        <f t="shared" si="150"/>
        <v>LJSTPPA@USECON</v>
      </c>
      <c r="CB6" t="str">
        <f t="shared" ref="CB6:CU6" si="151">INDEX(Data_Industries,CB3,5+CB2)</f>
        <v>LJSCNPA@USECON</v>
      </c>
      <c r="CC6" t="str">
        <f t="shared" si="151"/>
        <v>LJSMNPA@USECON</v>
      </c>
      <c r="CD6" t="str">
        <f t="shared" si="151"/>
        <v>LJSTRPA@USECON</v>
      </c>
      <c r="CE6" s="6" t="str">
        <f t="shared" si="151"/>
        <v>LJSBartPA@USECON</v>
      </c>
      <c r="CF6" t="str">
        <f t="shared" si="151"/>
        <v>LJSRTPA@USECON</v>
      </c>
      <c r="CG6" s="6" t="str">
        <f t="shared" si="151"/>
        <v>LJSBartPA@USECON</v>
      </c>
      <c r="CH6" t="str">
        <f t="shared" si="151"/>
        <v>LJSPBPA@USECON</v>
      </c>
      <c r="CI6" t="str">
        <f t="shared" si="151"/>
        <v>LJSEHPA@USECON</v>
      </c>
      <c r="CJ6" t="str">
        <f t="shared" si="151"/>
        <v>LJSLHPA@USECON</v>
      </c>
      <c r="CK6" t="str">
        <f t="shared" si="151"/>
        <v>LJSRCPA@USECON</v>
      </c>
      <c r="CL6" t="str">
        <f t="shared" si="151"/>
        <v>LJSAFPA@USECON</v>
      </c>
      <c r="CM6" t="str">
        <f t="shared" si="151"/>
        <v>LJSGPA@USECON</v>
      </c>
      <c r="CN6" t="str">
        <f t="shared" si="151"/>
        <v>LJSGSPA@USECON</v>
      </c>
      <c r="CO6" t="str">
        <f t="shared" si="151"/>
        <v>LJSTLA@USECON</v>
      </c>
      <c r="CP6" t="str">
        <f t="shared" si="151"/>
        <v>LJSTPLA@USECON</v>
      </c>
      <c r="CQ6" t="str">
        <f t="shared" si="151"/>
        <v>LJSCNLA@USECON</v>
      </c>
      <c r="CR6" t="str">
        <f t="shared" si="151"/>
        <v>LJSMNLA@USECON</v>
      </c>
      <c r="CS6" t="str">
        <f t="shared" si="151"/>
        <v>LJSTRLA@USECON</v>
      </c>
      <c r="CT6" s="6" t="str">
        <f t="shared" si="151"/>
        <v>LJSBartLA@USECON</v>
      </c>
      <c r="CU6" t="str">
        <f t="shared" si="151"/>
        <v>LJSRTLA@USECON</v>
      </c>
      <c r="CV6" s="6" t="str">
        <f t="shared" ref="CV6:DR6" si="152">INDEX(Data_Industries,CV3,5+CV2)</f>
        <v>LJSBartLA@USECON</v>
      </c>
      <c r="CW6" t="str">
        <f t="shared" si="152"/>
        <v>LJSPBLA@USECON</v>
      </c>
      <c r="CX6" t="str">
        <f t="shared" si="152"/>
        <v>LJSEHLA@USECON</v>
      </c>
      <c r="CY6" t="str">
        <f t="shared" si="152"/>
        <v>LJSLHLA@USECON</v>
      </c>
      <c r="CZ6" t="str">
        <f t="shared" si="152"/>
        <v>LJSRCLA@USECON</v>
      </c>
      <c r="DA6" t="str">
        <f t="shared" si="152"/>
        <v>LJSAFLA@USECON</v>
      </c>
      <c r="DB6" t="str">
        <f t="shared" si="152"/>
        <v>LJSGLA@USECON</v>
      </c>
      <c r="DC6" t="str">
        <f t="shared" si="152"/>
        <v>LJSGSLA@USECON</v>
      </c>
      <c r="DD6" t="str">
        <f t="shared" si="152"/>
        <v>LJHTPA@USECON</v>
      </c>
      <c r="DE6" t="str">
        <f t="shared" si="152"/>
        <v>LJHTPPA@USECON</v>
      </c>
      <c r="DF6" t="str">
        <f t="shared" si="152"/>
        <v>LJHCNPA@USECON</v>
      </c>
      <c r="DG6" t="str">
        <f t="shared" si="152"/>
        <v>LJHMNPA@USECON</v>
      </c>
      <c r="DH6" t="str">
        <f t="shared" si="152"/>
        <v>LJHTRPA@USECON</v>
      </c>
      <c r="DI6" s="6" t="str">
        <f t="shared" si="152"/>
        <v>LJHBartPA@USECON</v>
      </c>
      <c r="DJ6" t="str">
        <f t="shared" si="152"/>
        <v>LJHRTPA@USECON</v>
      </c>
      <c r="DK6" s="6" t="str">
        <f t="shared" si="152"/>
        <v>LJHBartPA@USECON</v>
      </c>
      <c r="DL6" t="str">
        <f t="shared" si="152"/>
        <v>LJHPBPA@USECON</v>
      </c>
      <c r="DM6" t="str">
        <f t="shared" si="152"/>
        <v>LJHEHPA@USECON</v>
      </c>
      <c r="DN6" t="str">
        <f t="shared" si="152"/>
        <v>LJHLHPA@USECON</v>
      </c>
      <c r="DO6" t="str">
        <f t="shared" si="152"/>
        <v>LJHRCPA@USECON</v>
      </c>
      <c r="DP6" t="str">
        <f t="shared" si="152"/>
        <v>LJHAFPA@USECON</v>
      </c>
      <c r="DQ6" t="str">
        <f t="shared" si="152"/>
        <v>LJHGPA@USECON</v>
      </c>
      <c r="DR6" t="str">
        <f t="shared" si="152"/>
        <v>LJHGSPA@USECON</v>
      </c>
    </row>
    <row r="7" spans="1:122" x14ac:dyDescent="0.25">
      <c r="A7" s="4" t="s">
        <v>255</v>
      </c>
      <c r="C7" s="5" t="s">
        <v>256</v>
      </c>
      <c r="D7" s="5" t="s">
        <v>257</v>
      </c>
      <c r="E7" s="5" t="s">
        <v>258</v>
      </c>
      <c r="F7" s="5" t="s">
        <v>259</v>
      </c>
      <c r="G7" s="5" t="s">
        <v>260</v>
      </c>
      <c r="I7" s="5" t="s">
        <v>261</v>
      </c>
      <c r="K7" s="5" t="s">
        <v>262</v>
      </c>
      <c r="L7" s="5" t="s">
        <v>263</v>
      </c>
      <c r="M7" s="5" t="s">
        <v>264</v>
      </c>
      <c r="N7" s="5" t="s">
        <v>265</v>
      </c>
      <c r="O7" s="5" t="s">
        <v>266</v>
      </c>
      <c r="P7" s="5" t="s">
        <v>335</v>
      </c>
      <c r="Q7" s="5" t="s">
        <v>336</v>
      </c>
      <c r="R7" s="5" t="s">
        <v>267</v>
      </c>
      <c r="S7" s="5" t="s">
        <v>268</v>
      </c>
      <c r="T7" s="5" t="s">
        <v>269</v>
      </c>
      <c r="U7" s="5" t="s">
        <v>270</v>
      </c>
      <c r="V7" s="5" t="s">
        <v>271</v>
      </c>
      <c r="X7" s="5" t="s">
        <v>272</v>
      </c>
      <c r="Y7" s="5" t="s">
        <v>274</v>
      </c>
      <c r="Z7" s="5" t="s">
        <v>273</v>
      </c>
      <c r="AA7" s="5" t="s">
        <v>274</v>
      </c>
      <c r="AB7" s="5" t="s">
        <v>275</v>
      </c>
      <c r="AC7" s="5" t="s">
        <v>276</v>
      </c>
      <c r="AD7" s="5" t="s">
        <v>277</v>
      </c>
      <c r="AE7" s="5" t="s">
        <v>337</v>
      </c>
      <c r="AF7" s="5" t="s">
        <v>338</v>
      </c>
      <c r="AG7" s="4" t="s">
        <v>278</v>
      </c>
      <c r="AH7" s="4" t="s">
        <v>279</v>
      </c>
      <c r="AI7" s="4" t="s">
        <v>280</v>
      </c>
      <c r="AJ7" s="4" t="s">
        <v>281</v>
      </c>
      <c r="AK7" s="4" t="s">
        <v>282</v>
      </c>
      <c r="AL7" s="4" t="s">
        <v>285</v>
      </c>
      <c r="AM7" s="4" t="s">
        <v>283</v>
      </c>
      <c r="AN7" s="4" t="s">
        <v>287</v>
      </c>
      <c r="AO7" s="4" t="s">
        <v>284</v>
      </c>
      <c r="AP7" s="4" t="s">
        <v>285</v>
      </c>
      <c r="AQ7" s="4" t="s">
        <v>286</v>
      </c>
      <c r="AR7" s="4" t="s">
        <v>287</v>
      </c>
      <c r="AS7" s="4" t="s">
        <v>288</v>
      </c>
      <c r="AT7" s="4" t="s">
        <v>339</v>
      </c>
      <c r="AU7" s="4" t="s">
        <v>340</v>
      </c>
      <c r="AV7" s="4" t="s">
        <v>376</v>
      </c>
      <c r="AW7" s="4" t="s">
        <v>377</v>
      </c>
      <c r="AX7" s="4" t="s">
        <v>378</v>
      </c>
      <c r="AY7" s="4" t="s">
        <v>379</v>
      </c>
      <c r="AZ7" s="4" t="s">
        <v>380</v>
      </c>
      <c r="BB7" s="4" t="s">
        <v>381</v>
      </c>
      <c r="BD7" s="4" t="s">
        <v>382</v>
      </c>
      <c r="BE7" s="4" t="s">
        <v>383</v>
      </c>
      <c r="BF7" s="4" t="s">
        <v>384</v>
      </c>
      <c r="BG7" s="4" t="s">
        <v>385</v>
      </c>
      <c r="BH7" s="4" t="s">
        <v>386</v>
      </c>
      <c r="BI7" s="4" t="s">
        <v>387</v>
      </c>
      <c r="BJ7" s="4" t="s">
        <v>388</v>
      </c>
      <c r="BK7" s="5" t="s">
        <v>402</v>
      </c>
      <c r="BL7" s="5" t="s">
        <v>403</v>
      </c>
      <c r="BM7" s="5" t="s">
        <v>404</v>
      </c>
      <c r="BN7" s="5" t="s">
        <v>405</v>
      </c>
      <c r="BO7" s="5" t="s">
        <v>406</v>
      </c>
      <c r="BQ7" s="5" t="s">
        <v>407</v>
      </c>
      <c r="BS7" s="5" t="s">
        <v>408</v>
      </c>
      <c r="BT7" s="5" t="s">
        <v>409</v>
      </c>
      <c r="BU7" s="5" t="s">
        <v>410</v>
      </c>
      <c r="BV7" s="5" t="s">
        <v>411</v>
      </c>
      <c r="BW7" s="5" t="s">
        <v>412</v>
      </c>
      <c r="BX7" s="5" t="s">
        <v>413</v>
      </c>
      <c r="BY7" s="5" t="s">
        <v>414</v>
      </c>
      <c r="BZ7" s="4" t="s">
        <v>415</v>
      </c>
      <c r="CA7" s="4" t="s">
        <v>416</v>
      </c>
      <c r="CB7" s="4" t="s">
        <v>417</v>
      </c>
      <c r="CC7" s="4" t="s">
        <v>418</v>
      </c>
      <c r="CD7" s="4" t="s">
        <v>419</v>
      </c>
      <c r="CF7" s="4" t="s">
        <v>420</v>
      </c>
      <c r="CH7" s="4" t="s">
        <v>421</v>
      </c>
      <c r="CI7" s="4" t="s">
        <v>422</v>
      </c>
      <c r="CJ7" s="4" t="s">
        <v>423</v>
      </c>
      <c r="CK7" s="4" t="s">
        <v>424</v>
      </c>
      <c r="CL7" s="4" t="s">
        <v>425</v>
      </c>
      <c r="CM7" s="4" t="s">
        <v>426</v>
      </c>
      <c r="CN7" s="4" t="s">
        <v>427</v>
      </c>
      <c r="CO7" s="5" t="s">
        <v>428</v>
      </c>
      <c r="CP7" s="5" t="s">
        <v>429</v>
      </c>
      <c r="CQ7" s="5" t="s">
        <v>430</v>
      </c>
      <c r="CR7" s="5" t="s">
        <v>431</v>
      </c>
      <c r="CS7" s="5" t="s">
        <v>432</v>
      </c>
      <c r="CU7" s="5" t="s">
        <v>433</v>
      </c>
      <c r="CW7" s="5" t="s">
        <v>434</v>
      </c>
      <c r="CX7" s="5" t="s">
        <v>435</v>
      </c>
      <c r="CY7" s="5" t="s">
        <v>436</v>
      </c>
      <c r="CZ7" s="5" t="s">
        <v>437</v>
      </c>
      <c r="DA7" s="5" t="s">
        <v>438</v>
      </c>
      <c r="DB7" s="5" t="s">
        <v>439</v>
      </c>
      <c r="DC7" s="5" t="s">
        <v>440</v>
      </c>
      <c r="DD7" s="4" t="s">
        <v>441</v>
      </c>
      <c r="DE7" s="4" t="s">
        <v>442</v>
      </c>
      <c r="DF7" s="4" t="s">
        <v>443</v>
      </c>
      <c r="DG7" s="4" t="s">
        <v>444</v>
      </c>
      <c r="DH7" s="4" t="s">
        <v>445</v>
      </c>
      <c r="DJ7" s="4" t="s">
        <v>446</v>
      </c>
      <c r="DL7" s="4" t="s">
        <v>447</v>
      </c>
      <c r="DM7" s="4" t="s">
        <v>448</v>
      </c>
      <c r="DN7" s="4" t="s">
        <v>449</v>
      </c>
      <c r="DO7" s="4" t="s">
        <v>450</v>
      </c>
      <c r="DP7" s="4" t="s">
        <v>451</v>
      </c>
      <c r="DQ7" s="4" t="s">
        <v>452</v>
      </c>
      <c r="DR7" s="4" t="s">
        <v>453</v>
      </c>
    </row>
    <row r="8" spans="1:122" x14ac:dyDescent="0.25">
      <c r="A8" t="s">
        <v>63</v>
      </c>
      <c r="B8" s="3">
        <v>36526</v>
      </c>
      <c r="C8" s="5" t="e">
        <v>#N/A</v>
      </c>
      <c r="D8" s="5" t="e">
        <v>#N/A</v>
      </c>
      <c r="E8" s="5" t="e">
        <v>#N/A</v>
      </c>
      <c r="F8" s="5" t="e">
        <v>#N/A</v>
      </c>
      <c r="G8" s="5" t="e">
        <v>#N/A</v>
      </c>
      <c r="I8" s="5" t="e">
        <v>#N/A</v>
      </c>
      <c r="K8" s="5" t="e">
        <v>#N/A</v>
      </c>
      <c r="L8" s="5" t="e">
        <v>#N/A</v>
      </c>
      <c r="M8" s="5" t="e">
        <v>#N/A</v>
      </c>
      <c r="N8" s="5" t="e">
        <v>#N/A</v>
      </c>
      <c r="O8" s="5" t="e">
        <v>#N/A</v>
      </c>
      <c r="P8" s="5" t="e">
        <v>#N/A</v>
      </c>
      <c r="Q8" s="5" t="e">
        <v>#N/A</v>
      </c>
      <c r="R8" s="5" t="e">
        <v>#N/A</v>
      </c>
      <c r="S8" s="5" t="e">
        <v>#N/A</v>
      </c>
      <c r="T8" s="5" t="e">
        <v>#N/A</v>
      </c>
      <c r="U8" s="5" t="e">
        <v>#N/A</v>
      </c>
      <c r="V8" s="5" t="e">
        <v>#N/A</v>
      </c>
      <c r="X8" s="5" t="e">
        <v>#N/A</v>
      </c>
      <c r="Z8" s="5" t="e">
        <v>#N/A</v>
      </c>
      <c r="AA8" s="5" t="e">
        <v>#N/A</v>
      </c>
      <c r="AB8" s="5" t="e">
        <v>#N/A</v>
      </c>
      <c r="AC8" s="5" t="e">
        <v>#N/A</v>
      </c>
      <c r="AD8" s="5" t="e">
        <v>#N/A</v>
      </c>
      <c r="AE8" s="5" t="e">
        <v>#N/A</v>
      </c>
      <c r="AF8" s="5" t="e">
        <v>#N/A</v>
      </c>
      <c r="AG8" s="4" t="e">
        <v>#N/A</v>
      </c>
      <c r="AH8" s="4" t="e">
        <v>#N/A</v>
      </c>
      <c r="AI8" s="4" t="e">
        <v>#N/A</v>
      </c>
      <c r="AJ8" s="4" t="e">
        <v>#N/A</v>
      </c>
      <c r="AK8" s="4" t="e">
        <v>#N/A</v>
      </c>
      <c r="AM8" s="4" t="e">
        <v>#N/A</v>
      </c>
      <c r="AO8" s="4" t="e">
        <v>#N/A</v>
      </c>
      <c r="AP8" s="4" t="e">
        <v>#N/A</v>
      </c>
      <c r="AQ8" s="4" t="e">
        <v>#N/A</v>
      </c>
      <c r="AR8" s="4" t="e">
        <v>#N/A</v>
      </c>
      <c r="AS8" s="4" t="e">
        <v>#N/A</v>
      </c>
      <c r="AT8" s="4" t="e">
        <v>#N/A</v>
      </c>
      <c r="AU8" s="4" t="e">
        <v>#N/A</v>
      </c>
      <c r="AV8" s="4" t="e">
        <v>#N/A</v>
      </c>
      <c r="AW8" s="4" t="e">
        <v>#N/A</v>
      </c>
      <c r="AX8" s="4" t="e">
        <v>#N/A</v>
      </c>
      <c r="AY8" s="4" t="e">
        <v>#N/A</v>
      </c>
      <c r="AZ8" s="4" t="e">
        <v>#N/A</v>
      </c>
      <c r="BB8" s="4" t="e">
        <v>#N/A</v>
      </c>
      <c r="BD8" s="4" t="e">
        <v>#N/A</v>
      </c>
      <c r="BE8" s="4" t="e">
        <v>#N/A</v>
      </c>
      <c r="BF8" s="4" t="e">
        <v>#N/A</v>
      </c>
      <c r="BG8" s="4" t="e">
        <v>#N/A</v>
      </c>
      <c r="BH8" s="4" t="e">
        <v>#N/A</v>
      </c>
      <c r="BI8" s="4" t="e">
        <v>#N/A</v>
      </c>
      <c r="BJ8" s="4" t="e">
        <v>#N/A</v>
      </c>
      <c r="BK8" s="5" t="e">
        <v>#N/A</v>
      </c>
      <c r="BL8" s="5" t="e">
        <v>#N/A</v>
      </c>
      <c r="BM8" s="5" t="e">
        <v>#N/A</v>
      </c>
      <c r="BN8" s="5" t="e">
        <v>#N/A</v>
      </c>
      <c r="BO8" s="5" t="e">
        <v>#N/A</v>
      </c>
      <c r="BQ8" s="5" t="e">
        <v>#N/A</v>
      </c>
      <c r="BS8" s="5" t="e">
        <v>#N/A</v>
      </c>
      <c r="BT8" s="5" t="e">
        <v>#N/A</v>
      </c>
      <c r="BU8" s="5" t="e">
        <v>#N/A</v>
      </c>
      <c r="BV8" s="5" t="e">
        <v>#N/A</v>
      </c>
      <c r="BW8" s="5" t="e">
        <v>#N/A</v>
      </c>
      <c r="BX8" s="5" t="e">
        <v>#N/A</v>
      </c>
      <c r="BY8" s="5" t="e">
        <v>#N/A</v>
      </c>
      <c r="BZ8" s="4" t="e">
        <v>#N/A</v>
      </c>
      <c r="CA8" s="4" t="e">
        <v>#N/A</v>
      </c>
      <c r="CB8" s="4" t="e">
        <v>#N/A</v>
      </c>
      <c r="CC8" s="4" t="e">
        <v>#N/A</v>
      </c>
      <c r="CD8" s="4" t="e">
        <v>#N/A</v>
      </c>
      <c r="CF8" s="4" t="e">
        <v>#N/A</v>
      </c>
      <c r="CH8" s="4" t="e">
        <v>#N/A</v>
      </c>
      <c r="CI8" s="4" t="e">
        <v>#N/A</v>
      </c>
      <c r="CJ8" s="4" t="e">
        <v>#N/A</v>
      </c>
      <c r="CK8" s="4" t="e">
        <v>#N/A</v>
      </c>
      <c r="CL8" s="4" t="e">
        <v>#N/A</v>
      </c>
      <c r="CM8" s="4" t="e">
        <v>#N/A</v>
      </c>
      <c r="CN8" s="4" t="e">
        <v>#N/A</v>
      </c>
      <c r="CO8" s="5" t="e">
        <v>#N/A</v>
      </c>
      <c r="CP8" s="5" t="e">
        <v>#N/A</v>
      </c>
      <c r="CQ8" s="5" t="e">
        <v>#N/A</v>
      </c>
      <c r="CR8" s="5" t="e">
        <v>#N/A</v>
      </c>
      <c r="CS8" s="5" t="e">
        <v>#N/A</v>
      </c>
      <c r="CU8" s="5" t="e">
        <v>#N/A</v>
      </c>
      <c r="CW8" s="5" t="e">
        <v>#N/A</v>
      </c>
      <c r="CX8" s="5" t="e">
        <v>#N/A</v>
      </c>
      <c r="CY8" s="5" t="e">
        <v>#N/A</v>
      </c>
      <c r="CZ8" s="5" t="e">
        <v>#N/A</v>
      </c>
      <c r="DA8" s="5" t="e">
        <v>#N/A</v>
      </c>
      <c r="DB8" s="5" t="e">
        <v>#N/A</v>
      </c>
      <c r="DC8" s="5" t="e">
        <v>#N/A</v>
      </c>
      <c r="DD8" s="4" t="e">
        <v>#N/A</v>
      </c>
      <c r="DE8" s="4" t="e">
        <v>#N/A</v>
      </c>
      <c r="DF8" s="4" t="e">
        <v>#N/A</v>
      </c>
      <c r="DG8" s="4" t="e">
        <v>#N/A</v>
      </c>
      <c r="DH8" s="4" t="e">
        <v>#N/A</v>
      </c>
      <c r="DJ8" s="4" t="e">
        <v>#N/A</v>
      </c>
      <c r="DL8" s="4" t="e">
        <v>#N/A</v>
      </c>
      <c r="DM8" s="4" t="e">
        <v>#N/A</v>
      </c>
      <c r="DN8" s="4" t="e">
        <v>#N/A</v>
      </c>
      <c r="DO8" s="4" t="e">
        <v>#N/A</v>
      </c>
      <c r="DP8" s="4" t="e">
        <v>#N/A</v>
      </c>
      <c r="DQ8" s="4" t="e">
        <v>#N/A</v>
      </c>
      <c r="DR8" s="4" t="e">
        <v>#N/A</v>
      </c>
    </row>
    <row r="9" spans="1:122" x14ac:dyDescent="0.25">
      <c r="A9" t="s">
        <v>64</v>
      </c>
      <c r="B9" s="3">
        <v>36557</v>
      </c>
      <c r="C9" s="5" t="e">
        <v>#N/A</v>
      </c>
      <c r="D9" s="5" t="e">
        <v>#N/A</v>
      </c>
      <c r="E9" s="5" t="e">
        <v>#N/A</v>
      </c>
      <c r="F9" s="5" t="e">
        <v>#N/A</v>
      </c>
      <c r="G9" s="5" t="e">
        <v>#N/A</v>
      </c>
      <c r="I9" s="5" t="e">
        <v>#N/A</v>
      </c>
      <c r="K9" s="5" t="e">
        <v>#N/A</v>
      </c>
      <c r="L9" s="5" t="e">
        <v>#N/A</v>
      </c>
      <c r="M9" s="5" t="e">
        <v>#N/A</v>
      </c>
      <c r="N9" s="5" t="e">
        <v>#N/A</v>
      </c>
      <c r="O9" s="5" t="e">
        <v>#N/A</v>
      </c>
      <c r="P9" s="5" t="e">
        <v>#N/A</v>
      </c>
      <c r="Q9" s="5" t="e">
        <v>#N/A</v>
      </c>
      <c r="R9" s="5" t="e">
        <v>#N/A</v>
      </c>
      <c r="S9" s="5" t="e">
        <v>#N/A</v>
      </c>
      <c r="T9" s="5" t="e">
        <v>#N/A</v>
      </c>
      <c r="U9" s="5" t="e">
        <v>#N/A</v>
      </c>
      <c r="V9" s="5" t="e">
        <v>#N/A</v>
      </c>
      <c r="X9" s="5" t="e">
        <v>#N/A</v>
      </c>
      <c r="Z9" s="5" t="e">
        <v>#N/A</v>
      </c>
      <c r="AA9" s="5" t="e">
        <v>#N/A</v>
      </c>
      <c r="AB9" s="5" t="e">
        <v>#N/A</v>
      </c>
      <c r="AC9" s="5" t="e">
        <v>#N/A</v>
      </c>
      <c r="AD9" s="5" t="e">
        <v>#N/A</v>
      </c>
      <c r="AE9" s="5" t="e">
        <v>#N/A</v>
      </c>
      <c r="AF9" s="5" t="e">
        <v>#N/A</v>
      </c>
      <c r="AG9" s="4" t="e">
        <v>#N/A</v>
      </c>
      <c r="AH9" s="4" t="e">
        <v>#N/A</v>
      </c>
      <c r="AI9" s="4" t="e">
        <v>#N/A</v>
      </c>
      <c r="AJ9" s="4" t="e">
        <v>#N/A</v>
      </c>
      <c r="AK9" s="4" t="e">
        <v>#N/A</v>
      </c>
      <c r="AM9" s="4" t="e">
        <v>#N/A</v>
      </c>
      <c r="AO9" s="4" t="e">
        <v>#N/A</v>
      </c>
      <c r="AP9" s="4" t="e">
        <v>#N/A</v>
      </c>
      <c r="AQ9" s="4" t="e">
        <v>#N/A</v>
      </c>
      <c r="AR9" s="4" t="e">
        <v>#N/A</v>
      </c>
      <c r="AS9" s="4" t="e">
        <v>#N/A</v>
      </c>
      <c r="AT9" s="4" t="e">
        <v>#N/A</v>
      </c>
      <c r="AU9" s="4" t="e">
        <v>#N/A</v>
      </c>
      <c r="AV9" s="4" t="e">
        <v>#N/A</v>
      </c>
      <c r="AW9" s="4" t="e">
        <v>#N/A</v>
      </c>
      <c r="AX9" s="4" t="e">
        <v>#N/A</v>
      </c>
      <c r="AY9" s="4" t="e">
        <v>#N/A</v>
      </c>
      <c r="AZ9" s="4" t="e">
        <v>#N/A</v>
      </c>
      <c r="BB9" s="4" t="e">
        <v>#N/A</v>
      </c>
      <c r="BD9" s="4" t="e">
        <v>#N/A</v>
      </c>
      <c r="BE9" s="4" t="e">
        <v>#N/A</v>
      </c>
      <c r="BF9" s="4" t="e">
        <v>#N/A</v>
      </c>
      <c r="BG9" s="4" t="e">
        <v>#N/A</v>
      </c>
      <c r="BH9" s="4" t="e">
        <v>#N/A</v>
      </c>
      <c r="BI9" s="4" t="e">
        <v>#N/A</v>
      </c>
      <c r="BJ9" s="4" t="e">
        <v>#N/A</v>
      </c>
      <c r="BK9" s="5" t="e">
        <v>#N/A</v>
      </c>
      <c r="BL9" s="5" t="e">
        <v>#N/A</v>
      </c>
      <c r="BM9" s="5" t="e">
        <v>#N/A</v>
      </c>
      <c r="BN9" s="5" t="e">
        <v>#N/A</v>
      </c>
      <c r="BO9" s="5" t="e">
        <v>#N/A</v>
      </c>
      <c r="BQ9" s="5" t="e">
        <v>#N/A</v>
      </c>
      <c r="BS9" s="5" t="e">
        <v>#N/A</v>
      </c>
      <c r="BT9" s="5" t="e">
        <v>#N/A</v>
      </c>
      <c r="BU9" s="5" t="e">
        <v>#N/A</v>
      </c>
      <c r="BV9" s="5" t="e">
        <v>#N/A</v>
      </c>
      <c r="BW9" s="5" t="e">
        <v>#N/A</v>
      </c>
      <c r="BX9" s="5" t="e">
        <v>#N/A</v>
      </c>
      <c r="BY9" s="5" t="e">
        <v>#N/A</v>
      </c>
      <c r="BZ9" s="4" t="e">
        <v>#N/A</v>
      </c>
      <c r="CA9" s="4" t="e">
        <v>#N/A</v>
      </c>
      <c r="CB9" s="4" t="e">
        <v>#N/A</v>
      </c>
      <c r="CC9" s="4" t="e">
        <v>#N/A</v>
      </c>
      <c r="CD9" s="4" t="e">
        <v>#N/A</v>
      </c>
      <c r="CF9" s="4" t="e">
        <v>#N/A</v>
      </c>
      <c r="CH9" s="4" t="e">
        <v>#N/A</v>
      </c>
      <c r="CI9" s="4" t="e">
        <v>#N/A</v>
      </c>
      <c r="CJ9" s="4" t="e">
        <v>#N/A</v>
      </c>
      <c r="CK9" s="4" t="e">
        <v>#N/A</v>
      </c>
      <c r="CL9" s="4" t="e">
        <v>#N/A</v>
      </c>
      <c r="CM9" s="4" t="e">
        <v>#N/A</v>
      </c>
      <c r="CN9" s="4" t="e">
        <v>#N/A</v>
      </c>
      <c r="CO9" s="5" t="e">
        <v>#N/A</v>
      </c>
      <c r="CP9" s="5" t="e">
        <v>#N/A</v>
      </c>
      <c r="CQ9" s="5" t="e">
        <v>#N/A</v>
      </c>
      <c r="CR9" s="5" t="e">
        <v>#N/A</v>
      </c>
      <c r="CS9" s="5" t="e">
        <v>#N/A</v>
      </c>
      <c r="CU9" s="5" t="e">
        <v>#N/A</v>
      </c>
      <c r="CW9" s="5" t="e">
        <v>#N/A</v>
      </c>
      <c r="CX9" s="5" t="e">
        <v>#N/A</v>
      </c>
      <c r="CY9" s="5" t="e">
        <v>#N/A</v>
      </c>
      <c r="CZ9" s="5" t="e">
        <v>#N/A</v>
      </c>
      <c r="DA9" s="5" t="e">
        <v>#N/A</v>
      </c>
      <c r="DB9" s="5" t="e">
        <v>#N/A</v>
      </c>
      <c r="DC9" s="5" t="e">
        <v>#N/A</v>
      </c>
      <c r="DD9" s="4" t="e">
        <v>#N/A</v>
      </c>
      <c r="DE9" s="4" t="e">
        <v>#N/A</v>
      </c>
      <c r="DF9" s="4" t="e">
        <v>#N/A</v>
      </c>
      <c r="DG9" s="4" t="e">
        <v>#N/A</v>
      </c>
      <c r="DH9" s="4" t="e">
        <v>#N/A</v>
      </c>
      <c r="DJ9" s="4" t="e">
        <v>#N/A</v>
      </c>
      <c r="DL9" s="4" t="e">
        <v>#N/A</v>
      </c>
      <c r="DM9" s="4" t="e">
        <v>#N/A</v>
      </c>
      <c r="DN9" s="4" t="e">
        <v>#N/A</v>
      </c>
      <c r="DO9" s="4" t="e">
        <v>#N/A</v>
      </c>
      <c r="DP9" s="4" t="e">
        <v>#N/A</v>
      </c>
      <c r="DQ9" s="4" t="e">
        <v>#N/A</v>
      </c>
      <c r="DR9" s="4" t="e">
        <v>#N/A</v>
      </c>
    </row>
    <row r="10" spans="1:122" x14ac:dyDescent="0.25">
      <c r="A10" t="s">
        <v>65</v>
      </c>
      <c r="B10" s="3">
        <v>36586</v>
      </c>
      <c r="C10" s="5" t="e">
        <v>#N/A</v>
      </c>
      <c r="D10" s="5" t="e">
        <v>#N/A</v>
      </c>
      <c r="E10" s="5" t="e">
        <v>#N/A</v>
      </c>
      <c r="F10" s="5" t="e">
        <v>#N/A</v>
      </c>
      <c r="G10" s="5" t="e">
        <v>#N/A</v>
      </c>
      <c r="I10" s="5" t="e">
        <v>#N/A</v>
      </c>
      <c r="K10" s="5" t="e">
        <v>#N/A</v>
      </c>
      <c r="L10" s="5" t="e">
        <v>#N/A</v>
      </c>
      <c r="M10" s="5" t="e">
        <v>#N/A</v>
      </c>
      <c r="N10" s="5" t="e">
        <v>#N/A</v>
      </c>
      <c r="O10" s="5" t="e">
        <v>#N/A</v>
      </c>
      <c r="P10" s="5" t="e">
        <v>#N/A</v>
      </c>
      <c r="Q10" s="5" t="e">
        <v>#N/A</v>
      </c>
      <c r="R10" s="5" t="e">
        <v>#N/A</v>
      </c>
      <c r="S10" s="5" t="e">
        <v>#N/A</v>
      </c>
      <c r="T10" s="5" t="e">
        <v>#N/A</v>
      </c>
      <c r="U10" s="5" t="e">
        <v>#N/A</v>
      </c>
      <c r="V10" s="5" t="e">
        <v>#N/A</v>
      </c>
      <c r="X10" s="5" t="e">
        <v>#N/A</v>
      </c>
      <c r="Z10" s="5" t="e">
        <v>#N/A</v>
      </c>
      <c r="AA10" s="5" t="e">
        <v>#N/A</v>
      </c>
      <c r="AB10" s="5" t="e">
        <v>#N/A</v>
      </c>
      <c r="AC10" s="5" t="e">
        <v>#N/A</v>
      </c>
      <c r="AD10" s="5" t="e">
        <v>#N/A</v>
      </c>
      <c r="AE10" s="5" t="e">
        <v>#N/A</v>
      </c>
      <c r="AF10" s="5" t="e">
        <v>#N/A</v>
      </c>
      <c r="AG10" s="4" t="e">
        <v>#N/A</v>
      </c>
      <c r="AH10" s="4" t="e">
        <v>#N/A</v>
      </c>
      <c r="AI10" s="4" t="e">
        <v>#N/A</v>
      </c>
      <c r="AJ10" s="4" t="e">
        <v>#N/A</v>
      </c>
      <c r="AK10" s="4" t="e">
        <v>#N/A</v>
      </c>
      <c r="AM10" s="4" t="e">
        <v>#N/A</v>
      </c>
      <c r="AO10" s="4" t="e">
        <v>#N/A</v>
      </c>
      <c r="AP10" s="4" t="e">
        <v>#N/A</v>
      </c>
      <c r="AQ10" s="4" t="e">
        <v>#N/A</v>
      </c>
      <c r="AR10" s="4" t="e">
        <v>#N/A</v>
      </c>
      <c r="AS10" s="4" t="e">
        <v>#N/A</v>
      </c>
      <c r="AT10" s="4" t="e">
        <v>#N/A</v>
      </c>
      <c r="AU10" s="4" t="e">
        <v>#N/A</v>
      </c>
      <c r="AV10" s="4" t="e">
        <v>#N/A</v>
      </c>
      <c r="AW10" s="4" t="e">
        <v>#N/A</v>
      </c>
      <c r="AX10" s="4" t="e">
        <v>#N/A</v>
      </c>
      <c r="AY10" s="4" t="e">
        <v>#N/A</v>
      </c>
      <c r="AZ10" s="4" t="e">
        <v>#N/A</v>
      </c>
      <c r="BB10" s="4" t="e">
        <v>#N/A</v>
      </c>
      <c r="BD10" s="4" t="e">
        <v>#N/A</v>
      </c>
      <c r="BE10" s="4" t="e">
        <v>#N/A</v>
      </c>
      <c r="BF10" s="4" t="e">
        <v>#N/A</v>
      </c>
      <c r="BG10" s="4" t="e">
        <v>#N/A</v>
      </c>
      <c r="BH10" s="4" t="e">
        <v>#N/A</v>
      </c>
      <c r="BI10" s="4" t="e">
        <v>#N/A</v>
      </c>
      <c r="BJ10" s="4" t="e">
        <v>#N/A</v>
      </c>
      <c r="BK10" s="5" t="e">
        <v>#N/A</v>
      </c>
      <c r="BL10" s="5" t="e">
        <v>#N/A</v>
      </c>
      <c r="BM10" s="5" t="e">
        <v>#N/A</v>
      </c>
      <c r="BN10" s="5" t="e">
        <v>#N/A</v>
      </c>
      <c r="BO10" s="5" t="e">
        <v>#N/A</v>
      </c>
      <c r="BQ10" s="5" t="e">
        <v>#N/A</v>
      </c>
      <c r="BS10" s="5" t="e">
        <v>#N/A</v>
      </c>
      <c r="BT10" s="5" t="e">
        <v>#N/A</v>
      </c>
      <c r="BU10" s="5" t="e">
        <v>#N/A</v>
      </c>
      <c r="BV10" s="5" t="e">
        <v>#N/A</v>
      </c>
      <c r="BW10" s="5" t="e">
        <v>#N/A</v>
      </c>
      <c r="BX10" s="5" t="e">
        <v>#N/A</v>
      </c>
      <c r="BY10" s="5" t="e">
        <v>#N/A</v>
      </c>
      <c r="BZ10" s="4" t="e">
        <v>#N/A</v>
      </c>
      <c r="CA10" s="4" t="e">
        <v>#N/A</v>
      </c>
      <c r="CB10" s="4" t="e">
        <v>#N/A</v>
      </c>
      <c r="CC10" s="4" t="e">
        <v>#N/A</v>
      </c>
      <c r="CD10" s="4" t="e">
        <v>#N/A</v>
      </c>
      <c r="CF10" s="4" t="e">
        <v>#N/A</v>
      </c>
      <c r="CH10" s="4" t="e">
        <v>#N/A</v>
      </c>
      <c r="CI10" s="4" t="e">
        <v>#N/A</v>
      </c>
      <c r="CJ10" s="4" t="e">
        <v>#N/A</v>
      </c>
      <c r="CK10" s="4" t="e">
        <v>#N/A</v>
      </c>
      <c r="CL10" s="4" t="e">
        <v>#N/A</v>
      </c>
      <c r="CM10" s="4" t="e">
        <v>#N/A</v>
      </c>
      <c r="CN10" s="4" t="e">
        <v>#N/A</v>
      </c>
      <c r="CO10" s="5" t="e">
        <v>#N/A</v>
      </c>
      <c r="CP10" s="5" t="e">
        <v>#N/A</v>
      </c>
      <c r="CQ10" s="5" t="e">
        <v>#N/A</v>
      </c>
      <c r="CR10" s="5" t="e">
        <v>#N/A</v>
      </c>
      <c r="CS10" s="5" t="e">
        <v>#N/A</v>
      </c>
      <c r="CU10" s="5" t="e">
        <v>#N/A</v>
      </c>
      <c r="CW10" s="5" t="e">
        <v>#N/A</v>
      </c>
      <c r="CX10" s="5" t="e">
        <v>#N/A</v>
      </c>
      <c r="CY10" s="5" t="e">
        <v>#N/A</v>
      </c>
      <c r="CZ10" s="5" t="e">
        <v>#N/A</v>
      </c>
      <c r="DA10" s="5" t="e">
        <v>#N/A</v>
      </c>
      <c r="DB10" s="5" t="e">
        <v>#N/A</v>
      </c>
      <c r="DC10" s="5" t="e">
        <v>#N/A</v>
      </c>
      <c r="DD10" s="4" t="e">
        <v>#N/A</v>
      </c>
      <c r="DE10" s="4" t="e">
        <v>#N/A</v>
      </c>
      <c r="DF10" s="4" t="e">
        <v>#N/A</v>
      </c>
      <c r="DG10" s="4" t="e">
        <v>#N/A</v>
      </c>
      <c r="DH10" s="4" t="e">
        <v>#N/A</v>
      </c>
      <c r="DJ10" s="4" t="e">
        <v>#N/A</v>
      </c>
      <c r="DL10" s="4" t="e">
        <v>#N/A</v>
      </c>
      <c r="DM10" s="4" t="e">
        <v>#N/A</v>
      </c>
      <c r="DN10" s="4" t="e">
        <v>#N/A</v>
      </c>
      <c r="DO10" s="4" t="e">
        <v>#N/A</v>
      </c>
      <c r="DP10" s="4" t="e">
        <v>#N/A</v>
      </c>
      <c r="DQ10" s="4" t="e">
        <v>#N/A</v>
      </c>
      <c r="DR10" s="4" t="e">
        <v>#N/A</v>
      </c>
    </row>
    <row r="11" spans="1:122" x14ac:dyDescent="0.25">
      <c r="A11" t="s">
        <v>66</v>
      </c>
      <c r="B11" s="3">
        <v>36617</v>
      </c>
      <c r="C11" s="5" t="e">
        <v>#N/A</v>
      </c>
      <c r="D11" s="5" t="e">
        <v>#N/A</v>
      </c>
      <c r="E11" s="5" t="e">
        <v>#N/A</v>
      </c>
      <c r="F11" s="5" t="e">
        <v>#N/A</v>
      </c>
      <c r="G11" s="5" t="e">
        <v>#N/A</v>
      </c>
      <c r="I11" s="5" t="e">
        <v>#N/A</v>
      </c>
      <c r="K11" s="5" t="e">
        <v>#N/A</v>
      </c>
      <c r="L11" s="5" t="e">
        <v>#N/A</v>
      </c>
      <c r="M11" s="5" t="e">
        <v>#N/A</v>
      </c>
      <c r="N11" s="5" t="e">
        <v>#N/A</v>
      </c>
      <c r="O11" s="5" t="e">
        <v>#N/A</v>
      </c>
      <c r="P11" s="5" t="e">
        <v>#N/A</v>
      </c>
      <c r="Q11" s="5" t="e">
        <v>#N/A</v>
      </c>
      <c r="R11" s="5" t="e">
        <v>#N/A</v>
      </c>
      <c r="S11" s="5" t="e">
        <v>#N/A</v>
      </c>
      <c r="T11" s="5" t="e">
        <v>#N/A</v>
      </c>
      <c r="U11" s="5" t="e">
        <v>#N/A</v>
      </c>
      <c r="V11" s="5" t="e">
        <v>#N/A</v>
      </c>
      <c r="X11" s="5" t="e">
        <v>#N/A</v>
      </c>
      <c r="Z11" s="5" t="e">
        <v>#N/A</v>
      </c>
      <c r="AA11" s="5" t="e">
        <v>#N/A</v>
      </c>
      <c r="AB11" s="5" t="e">
        <v>#N/A</v>
      </c>
      <c r="AC11" s="5" t="e">
        <v>#N/A</v>
      </c>
      <c r="AD11" s="5" t="e">
        <v>#N/A</v>
      </c>
      <c r="AE11" s="5" t="e">
        <v>#N/A</v>
      </c>
      <c r="AF11" s="5" t="e">
        <v>#N/A</v>
      </c>
      <c r="AG11" s="4" t="e">
        <v>#N/A</v>
      </c>
      <c r="AH11" s="4" t="e">
        <v>#N/A</v>
      </c>
      <c r="AI11" s="4" t="e">
        <v>#N/A</v>
      </c>
      <c r="AJ11" s="4" t="e">
        <v>#N/A</v>
      </c>
      <c r="AK11" s="4" t="e">
        <v>#N/A</v>
      </c>
      <c r="AM11" s="4" t="e">
        <v>#N/A</v>
      </c>
      <c r="AO11" s="4" t="e">
        <v>#N/A</v>
      </c>
      <c r="AP11" s="4" t="e">
        <v>#N/A</v>
      </c>
      <c r="AQ11" s="4" t="e">
        <v>#N/A</v>
      </c>
      <c r="AR11" s="4" t="e">
        <v>#N/A</v>
      </c>
      <c r="AS11" s="4" t="e">
        <v>#N/A</v>
      </c>
      <c r="AT11" s="4" t="e">
        <v>#N/A</v>
      </c>
      <c r="AU11" s="4" t="e">
        <v>#N/A</v>
      </c>
      <c r="AV11" s="4" t="e">
        <v>#N/A</v>
      </c>
      <c r="AW11" s="4" t="e">
        <v>#N/A</v>
      </c>
      <c r="AX11" s="4" t="e">
        <v>#N/A</v>
      </c>
      <c r="AY11" s="4" t="e">
        <v>#N/A</v>
      </c>
      <c r="AZ11" s="4" t="e">
        <v>#N/A</v>
      </c>
      <c r="BB11" s="4" t="e">
        <v>#N/A</v>
      </c>
      <c r="BD11" s="4" t="e">
        <v>#N/A</v>
      </c>
      <c r="BE11" s="4" t="e">
        <v>#N/A</v>
      </c>
      <c r="BF11" s="4" t="e">
        <v>#N/A</v>
      </c>
      <c r="BG11" s="4" t="e">
        <v>#N/A</v>
      </c>
      <c r="BH11" s="4" t="e">
        <v>#N/A</v>
      </c>
      <c r="BI11" s="4" t="e">
        <v>#N/A</v>
      </c>
      <c r="BJ11" s="4" t="e">
        <v>#N/A</v>
      </c>
      <c r="BK11" s="5" t="e">
        <v>#N/A</v>
      </c>
      <c r="BL11" s="5" t="e">
        <v>#N/A</v>
      </c>
      <c r="BM11" s="5" t="e">
        <v>#N/A</v>
      </c>
      <c r="BN11" s="5" t="e">
        <v>#N/A</v>
      </c>
      <c r="BO11" s="5" t="e">
        <v>#N/A</v>
      </c>
      <c r="BQ11" s="5" t="e">
        <v>#N/A</v>
      </c>
      <c r="BS11" s="5" t="e">
        <v>#N/A</v>
      </c>
      <c r="BT11" s="5" t="e">
        <v>#N/A</v>
      </c>
      <c r="BU11" s="5" t="e">
        <v>#N/A</v>
      </c>
      <c r="BV11" s="5" t="e">
        <v>#N/A</v>
      </c>
      <c r="BW11" s="5" t="e">
        <v>#N/A</v>
      </c>
      <c r="BX11" s="5" t="e">
        <v>#N/A</v>
      </c>
      <c r="BY11" s="5" t="e">
        <v>#N/A</v>
      </c>
      <c r="BZ11" s="4" t="e">
        <v>#N/A</v>
      </c>
      <c r="CA11" s="4" t="e">
        <v>#N/A</v>
      </c>
      <c r="CB11" s="4" t="e">
        <v>#N/A</v>
      </c>
      <c r="CC11" s="4" t="e">
        <v>#N/A</v>
      </c>
      <c r="CD11" s="4" t="e">
        <v>#N/A</v>
      </c>
      <c r="CF11" s="4" t="e">
        <v>#N/A</v>
      </c>
      <c r="CH11" s="4" t="e">
        <v>#N/A</v>
      </c>
      <c r="CI11" s="4" t="e">
        <v>#N/A</v>
      </c>
      <c r="CJ11" s="4" t="e">
        <v>#N/A</v>
      </c>
      <c r="CK11" s="4" t="e">
        <v>#N/A</v>
      </c>
      <c r="CL11" s="4" t="e">
        <v>#N/A</v>
      </c>
      <c r="CM11" s="4" t="e">
        <v>#N/A</v>
      </c>
      <c r="CN11" s="4" t="e">
        <v>#N/A</v>
      </c>
      <c r="CO11" s="5" t="e">
        <v>#N/A</v>
      </c>
      <c r="CP11" s="5" t="e">
        <v>#N/A</v>
      </c>
      <c r="CQ11" s="5" t="e">
        <v>#N/A</v>
      </c>
      <c r="CR11" s="5" t="e">
        <v>#N/A</v>
      </c>
      <c r="CS11" s="5" t="e">
        <v>#N/A</v>
      </c>
      <c r="CU11" s="5" t="e">
        <v>#N/A</v>
      </c>
      <c r="CW11" s="5" t="e">
        <v>#N/A</v>
      </c>
      <c r="CX11" s="5" t="e">
        <v>#N/A</v>
      </c>
      <c r="CY11" s="5" t="e">
        <v>#N/A</v>
      </c>
      <c r="CZ11" s="5" t="e">
        <v>#N/A</v>
      </c>
      <c r="DA11" s="5" t="e">
        <v>#N/A</v>
      </c>
      <c r="DB11" s="5" t="e">
        <v>#N/A</v>
      </c>
      <c r="DC11" s="5" t="e">
        <v>#N/A</v>
      </c>
      <c r="DD11" s="4" t="e">
        <v>#N/A</v>
      </c>
      <c r="DE11" s="4" t="e">
        <v>#N/A</v>
      </c>
      <c r="DF11" s="4" t="e">
        <v>#N/A</v>
      </c>
      <c r="DG11" s="4" t="e">
        <v>#N/A</v>
      </c>
      <c r="DH11" s="4" t="e">
        <v>#N/A</v>
      </c>
      <c r="DJ11" s="4" t="e">
        <v>#N/A</v>
      </c>
      <c r="DL11" s="4" t="e">
        <v>#N/A</v>
      </c>
      <c r="DM11" s="4" t="e">
        <v>#N/A</v>
      </c>
      <c r="DN11" s="4" t="e">
        <v>#N/A</v>
      </c>
      <c r="DO11" s="4" t="e">
        <v>#N/A</v>
      </c>
      <c r="DP11" s="4" t="e">
        <v>#N/A</v>
      </c>
      <c r="DQ11" s="4" t="e">
        <v>#N/A</v>
      </c>
      <c r="DR11" s="4" t="e">
        <v>#N/A</v>
      </c>
    </row>
    <row r="12" spans="1:122" x14ac:dyDescent="0.25">
      <c r="A12" t="s">
        <v>67</v>
      </c>
      <c r="B12" s="3">
        <v>36647</v>
      </c>
      <c r="C12" s="5" t="e">
        <v>#N/A</v>
      </c>
      <c r="D12" s="5" t="e">
        <v>#N/A</v>
      </c>
      <c r="E12" s="5" t="e">
        <v>#N/A</v>
      </c>
      <c r="F12" s="5" t="e">
        <v>#N/A</v>
      </c>
      <c r="G12" s="5" t="e">
        <v>#N/A</v>
      </c>
      <c r="I12" s="5" t="e">
        <v>#N/A</v>
      </c>
      <c r="K12" s="5" t="e">
        <v>#N/A</v>
      </c>
      <c r="L12" s="5" t="e">
        <v>#N/A</v>
      </c>
      <c r="M12" s="5" t="e">
        <v>#N/A</v>
      </c>
      <c r="N12" s="5" t="e">
        <v>#N/A</v>
      </c>
      <c r="O12" s="5" t="e">
        <v>#N/A</v>
      </c>
      <c r="P12" s="5" t="e">
        <v>#N/A</v>
      </c>
      <c r="Q12" s="5" t="e">
        <v>#N/A</v>
      </c>
      <c r="R12" s="5" t="e">
        <v>#N/A</v>
      </c>
      <c r="S12" s="5" t="e">
        <v>#N/A</v>
      </c>
      <c r="T12" s="5" t="e">
        <v>#N/A</v>
      </c>
      <c r="U12" s="5" t="e">
        <v>#N/A</v>
      </c>
      <c r="V12" s="5" t="e">
        <v>#N/A</v>
      </c>
      <c r="X12" s="5" t="e">
        <v>#N/A</v>
      </c>
      <c r="Z12" s="5" t="e">
        <v>#N/A</v>
      </c>
      <c r="AA12" s="5" t="e">
        <v>#N/A</v>
      </c>
      <c r="AB12" s="5" t="e">
        <v>#N/A</v>
      </c>
      <c r="AC12" s="5" t="e">
        <v>#N/A</v>
      </c>
      <c r="AD12" s="5" t="e">
        <v>#N/A</v>
      </c>
      <c r="AE12" s="5" t="e">
        <v>#N/A</v>
      </c>
      <c r="AF12" s="5" t="e">
        <v>#N/A</v>
      </c>
      <c r="AG12" s="4" t="e">
        <v>#N/A</v>
      </c>
      <c r="AH12" s="4" t="e">
        <v>#N/A</v>
      </c>
      <c r="AI12" s="4" t="e">
        <v>#N/A</v>
      </c>
      <c r="AJ12" s="4" t="e">
        <v>#N/A</v>
      </c>
      <c r="AK12" s="4" t="e">
        <v>#N/A</v>
      </c>
      <c r="AM12" s="4" t="e">
        <v>#N/A</v>
      </c>
      <c r="AO12" s="4" t="e">
        <v>#N/A</v>
      </c>
      <c r="AP12" s="4" t="e">
        <v>#N/A</v>
      </c>
      <c r="AQ12" s="4" t="e">
        <v>#N/A</v>
      </c>
      <c r="AR12" s="4" t="e">
        <v>#N/A</v>
      </c>
      <c r="AS12" s="4" t="e">
        <v>#N/A</v>
      </c>
      <c r="AT12" s="4" t="e">
        <v>#N/A</v>
      </c>
      <c r="AU12" s="4" t="e">
        <v>#N/A</v>
      </c>
      <c r="AV12" s="4" t="e">
        <v>#N/A</v>
      </c>
      <c r="AW12" s="4" t="e">
        <v>#N/A</v>
      </c>
      <c r="AX12" s="4" t="e">
        <v>#N/A</v>
      </c>
      <c r="AY12" s="4" t="e">
        <v>#N/A</v>
      </c>
      <c r="AZ12" s="4" t="e">
        <v>#N/A</v>
      </c>
      <c r="BB12" s="4" t="e">
        <v>#N/A</v>
      </c>
      <c r="BD12" s="4" t="e">
        <v>#N/A</v>
      </c>
      <c r="BE12" s="4" t="e">
        <v>#N/A</v>
      </c>
      <c r="BF12" s="4" t="e">
        <v>#N/A</v>
      </c>
      <c r="BG12" s="4" t="e">
        <v>#N/A</v>
      </c>
      <c r="BH12" s="4" t="e">
        <v>#N/A</v>
      </c>
      <c r="BI12" s="4" t="e">
        <v>#N/A</v>
      </c>
      <c r="BJ12" s="4" t="e">
        <v>#N/A</v>
      </c>
      <c r="BK12" s="5" t="e">
        <v>#N/A</v>
      </c>
      <c r="BL12" s="5" t="e">
        <v>#N/A</v>
      </c>
      <c r="BM12" s="5" t="e">
        <v>#N/A</v>
      </c>
      <c r="BN12" s="5" t="e">
        <v>#N/A</v>
      </c>
      <c r="BO12" s="5" t="e">
        <v>#N/A</v>
      </c>
      <c r="BQ12" s="5" t="e">
        <v>#N/A</v>
      </c>
      <c r="BS12" s="5" t="e">
        <v>#N/A</v>
      </c>
      <c r="BT12" s="5" t="e">
        <v>#N/A</v>
      </c>
      <c r="BU12" s="5" t="e">
        <v>#N/A</v>
      </c>
      <c r="BV12" s="5" t="e">
        <v>#N/A</v>
      </c>
      <c r="BW12" s="5" t="e">
        <v>#N/A</v>
      </c>
      <c r="BX12" s="5" t="e">
        <v>#N/A</v>
      </c>
      <c r="BY12" s="5" t="e">
        <v>#N/A</v>
      </c>
      <c r="BZ12" s="4" t="e">
        <v>#N/A</v>
      </c>
      <c r="CA12" s="4" t="e">
        <v>#N/A</v>
      </c>
      <c r="CB12" s="4" t="e">
        <v>#N/A</v>
      </c>
      <c r="CC12" s="4" t="e">
        <v>#N/A</v>
      </c>
      <c r="CD12" s="4" t="e">
        <v>#N/A</v>
      </c>
      <c r="CF12" s="4" t="e">
        <v>#N/A</v>
      </c>
      <c r="CH12" s="4" t="e">
        <v>#N/A</v>
      </c>
      <c r="CI12" s="4" t="e">
        <v>#N/A</v>
      </c>
      <c r="CJ12" s="4" t="e">
        <v>#N/A</v>
      </c>
      <c r="CK12" s="4" t="e">
        <v>#N/A</v>
      </c>
      <c r="CL12" s="4" t="e">
        <v>#N/A</v>
      </c>
      <c r="CM12" s="4" t="e">
        <v>#N/A</v>
      </c>
      <c r="CN12" s="4" t="e">
        <v>#N/A</v>
      </c>
      <c r="CO12" s="5" t="e">
        <v>#N/A</v>
      </c>
      <c r="CP12" s="5" t="e">
        <v>#N/A</v>
      </c>
      <c r="CQ12" s="5" t="e">
        <v>#N/A</v>
      </c>
      <c r="CR12" s="5" t="e">
        <v>#N/A</v>
      </c>
      <c r="CS12" s="5" t="e">
        <v>#N/A</v>
      </c>
      <c r="CU12" s="5" t="e">
        <v>#N/A</v>
      </c>
      <c r="CW12" s="5" t="e">
        <v>#N/A</v>
      </c>
      <c r="CX12" s="5" t="e">
        <v>#N/A</v>
      </c>
      <c r="CY12" s="5" t="e">
        <v>#N/A</v>
      </c>
      <c r="CZ12" s="5" t="e">
        <v>#N/A</v>
      </c>
      <c r="DA12" s="5" t="e">
        <v>#N/A</v>
      </c>
      <c r="DB12" s="5" t="e">
        <v>#N/A</v>
      </c>
      <c r="DC12" s="5" t="e">
        <v>#N/A</v>
      </c>
      <c r="DD12" s="4" t="e">
        <v>#N/A</v>
      </c>
      <c r="DE12" s="4" t="e">
        <v>#N/A</v>
      </c>
      <c r="DF12" s="4" t="e">
        <v>#N/A</v>
      </c>
      <c r="DG12" s="4" t="e">
        <v>#N/A</v>
      </c>
      <c r="DH12" s="4" t="e">
        <v>#N/A</v>
      </c>
      <c r="DJ12" s="4" t="e">
        <v>#N/A</v>
      </c>
      <c r="DL12" s="4" t="e">
        <v>#N/A</v>
      </c>
      <c r="DM12" s="4" t="e">
        <v>#N/A</v>
      </c>
      <c r="DN12" s="4" t="e">
        <v>#N/A</v>
      </c>
      <c r="DO12" s="4" t="e">
        <v>#N/A</v>
      </c>
      <c r="DP12" s="4" t="e">
        <v>#N/A</v>
      </c>
      <c r="DQ12" s="4" t="e">
        <v>#N/A</v>
      </c>
      <c r="DR12" s="4" t="e">
        <v>#N/A</v>
      </c>
    </row>
    <row r="13" spans="1:122" x14ac:dyDescent="0.25">
      <c r="A13" t="s">
        <v>68</v>
      </c>
      <c r="B13" s="3">
        <v>36678</v>
      </c>
      <c r="C13" s="5" t="e">
        <v>#N/A</v>
      </c>
      <c r="D13" s="5" t="e">
        <v>#N/A</v>
      </c>
      <c r="E13" s="5" t="e">
        <v>#N/A</v>
      </c>
      <c r="F13" s="5" t="e">
        <v>#N/A</v>
      </c>
      <c r="G13" s="5" t="e">
        <v>#N/A</v>
      </c>
      <c r="I13" s="5" t="e">
        <v>#N/A</v>
      </c>
      <c r="K13" s="5" t="e">
        <v>#N/A</v>
      </c>
      <c r="L13" s="5" t="e">
        <v>#N/A</v>
      </c>
      <c r="M13" s="5" t="e">
        <v>#N/A</v>
      </c>
      <c r="N13" s="5" t="e">
        <v>#N/A</v>
      </c>
      <c r="O13" s="5" t="e">
        <v>#N/A</v>
      </c>
      <c r="P13" s="5" t="e">
        <v>#N/A</v>
      </c>
      <c r="Q13" s="5" t="e">
        <v>#N/A</v>
      </c>
      <c r="R13" s="5" t="e">
        <v>#N/A</v>
      </c>
      <c r="S13" s="5" t="e">
        <v>#N/A</v>
      </c>
      <c r="T13" s="5" t="e">
        <v>#N/A</v>
      </c>
      <c r="U13" s="5" t="e">
        <v>#N/A</v>
      </c>
      <c r="V13" s="5" t="e">
        <v>#N/A</v>
      </c>
      <c r="X13" s="5" t="e">
        <v>#N/A</v>
      </c>
      <c r="Z13" s="5" t="e">
        <v>#N/A</v>
      </c>
      <c r="AA13" s="5" t="e">
        <v>#N/A</v>
      </c>
      <c r="AB13" s="5" t="e">
        <v>#N/A</v>
      </c>
      <c r="AC13" s="5" t="e">
        <v>#N/A</v>
      </c>
      <c r="AD13" s="5" t="e">
        <v>#N/A</v>
      </c>
      <c r="AE13" s="5" t="e">
        <v>#N/A</v>
      </c>
      <c r="AF13" s="5" t="e">
        <v>#N/A</v>
      </c>
      <c r="AG13" s="4" t="e">
        <v>#N/A</v>
      </c>
      <c r="AH13" s="4" t="e">
        <v>#N/A</v>
      </c>
      <c r="AI13" s="4" t="e">
        <v>#N/A</v>
      </c>
      <c r="AJ13" s="4" t="e">
        <v>#N/A</v>
      </c>
      <c r="AK13" s="4" t="e">
        <v>#N/A</v>
      </c>
      <c r="AM13" s="4" t="e">
        <v>#N/A</v>
      </c>
      <c r="AO13" s="4" t="e">
        <v>#N/A</v>
      </c>
      <c r="AP13" s="4" t="e">
        <v>#N/A</v>
      </c>
      <c r="AQ13" s="4" t="e">
        <v>#N/A</v>
      </c>
      <c r="AR13" s="4" t="e">
        <v>#N/A</v>
      </c>
      <c r="AS13" s="4" t="e">
        <v>#N/A</v>
      </c>
      <c r="AT13" s="4" t="e">
        <v>#N/A</v>
      </c>
      <c r="AU13" s="4" t="e">
        <v>#N/A</v>
      </c>
      <c r="AV13" s="4" t="e">
        <v>#N/A</v>
      </c>
      <c r="AW13" s="4" t="e">
        <v>#N/A</v>
      </c>
      <c r="AX13" s="4" t="e">
        <v>#N/A</v>
      </c>
      <c r="AY13" s="4" t="e">
        <v>#N/A</v>
      </c>
      <c r="AZ13" s="4" t="e">
        <v>#N/A</v>
      </c>
      <c r="BB13" s="4" t="e">
        <v>#N/A</v>
      </c>
      <c r="BD13" s="4" t="e">
        <v>#N/A</v>
      </c>
      <c r="BE13" s="4" t="e">
        <v>#N/A</v>
      </c>
      <c r="BF13" s="4" t="e">
        <v>#N/A</v>
      </c>
      <c r="BG13" s="4" t="e">
        <v>#N/A</v>
      </c>
      <c r="BH13" s="4" t="e">
        <v>#N/A</v>
      </c>
      <c r="BI13" s="4" t="e">
        <v>#N/A</v>
      </c>
      <c r="BJ13" s="4" t="e">
        <v>#N/A</v>
      </c>
      <c r="BK13" s="5" t="e">
        <v>#N/A</v>
      </c>
      <c r="BL13" s="5" t="e">
        <v>#N/A</v>
      </c>
      <c r="BM13" s="5" t="e">
        <v>#N/A</v>
      </c>
      <c r="BN13" s="5" t="e">
        <v>#N/A</v>
      </c>
      <c r="BO13" s="5" t="e">
        <v>#N/A</v>
      </c>
      <c r="BQ13" s="5" t="e">
        <v>#N/A</v>
      </c>
      <c r="BS13" s="5" t="e">
        <v>#N/A</v>
      </c>
      <c r="BT13" s="5" t="e">
        <v>#N/A</v>
      </c>
      <c r="BU13" s="5" t="e">
        <v>#N/A</v>
      </c>
      <c r="BV13" s="5" t="e">
        <v>#N/A</v>
      </c>
      <c r="BW13" s="5" t="e">
        <v>#N/A</v>
      </c>
      <c r="BX13" s="5" t="e">
        <v>#N/A</v>
      </c>
      <c r="BY13" s="5" t="e">
        <v>#N/A</v>
      </c>
      <c r="BZ13" s="4" t="e">
        <v>#N/A</v>
      </c>
      <c r="CA13" s="4" t="e">
        <v>#N/A</v>
      </c>
      <c r="CB13" s="4" t="e">
        <v>#N/A</v>
      </c>
      <c r="CC13" s="4" t="e">
        <v>#N/A</v>
      </c>
      <c r="CD13" s="4" t="e">
        <v>#N/A</v>
      </c>
      <c r="CF13" s="4" t="e">
        <v>#N/A</v>
      </c>
      <c r="CH13" s="4" t="e">
        <v>#N/A</v>
      </c>
      <c r="CI13" s="4" t="e">
        <v>#N/A</v>
      </c>
      <c r="CJ13" s="4" t="e">
        <v>#N/A</v>
      </c>
      <c r="CK13" s="4" t="e">
        <v>#N/A</v>
      </c>
      <c r="CL13" s="4" t="e">
        <v>#N/A</v>
      </c>
      <c r="CM13" s="4" t="e">
        <v>#N/A</v>
      </c>
      <c r="CN13" s="4" t="e">
        <v>#N/A</v>
      </c>
      <c r="CO13" s="5" t="e">
        <v>#N/A</v>
      </c>
      <c r="CP13" s="5" t="e">
        <v>#N/A</v>
      </c>
      <c r="CQ13" s="5" t="e">
        <v>#N/A</v>
      </c>
      <c r="CR13" s="5" t="e">
        <v>#N/A</v>
      </c>
      <c r="CS13" s="5" t="e">
        <v>#N/A</v>
      </c>
      <c r="CU13" s="5" t="e">
        <v>#N/A</v>
      </c>
      <c r="CW13" s="5" t="e">
        <v>#N/A</v>
      </c>
      <c r="CX13" s="5" t="e">
        <v>#N/A</v>
      </c>
      <c r="CY13" s="5" t="e">
        <v>#N/A</v>
      </c>
      <c r="CZ13" s="5" t="e">
        <v>#N/A</v>
      </c>
      <c r="DA13" s="5" t="e">
        <v>#N/A</v>
      </c>
      <c r="DB13" s="5" t="e">
        <v>#N/A</v>
      </c>
      <c r="DC13" s="5" t="e">
        <v>#N/A</v>
      </c>
      <c r="DD13" s="4" t="e">
        <v>#N/A</v>
      </c>
      <c r="DE13" s="4" t="e">
        <v>#N/A</v>
      </c>
      <c r="DF13" s="4" t="e">
        <v>#N/A</v>
      </c>
      <c r="DG13" s="4" t="e">
        <v>#N/A</v>
      </c>
      <c r="DH13" s="4" t="e">
        <v>#N/A</v>
      </c>
      <c r="DJ13" s="4" t="e">
        <v>#N/A</v>
      </c>
      <c r="DL13" s="4" t="e">
        <v>#N/A</v>
      </c>
      <c r="DM13" s="4" t="e">
        <v>#N/A</v>
      </c>
      <c r="DN13" s="4" t="e">
        <v>#N/A</v>
      </c>
      <c r="DO13" s="4" t="e">
        <v>#N/A</v>
      </c>
      <c r="DP13" s="4" t="e">
        <v>#N/A</v>
      </c>
      <c r="DQ13" s="4" t="e">
        <v>#N/A</v>
      </c>
      <c r="DR13" s="4" t="e">
        <v>#N/A</v>
      </c>
    </row>
    <row r="14" spans="1:122" x14ac:dyDescent="0.25">
      <c r="A14" t="s">
        <v>69</v>
      </c>
      <c r="B14" s="3">
        <v>36708</v>
      </c>
      <c r="C14" s="5" t="e">
        <v>#N/A</v>
      </c>
      <c r="D14" s="5" t="e">
        <v>#N/A</v>
      </c>
      <c r="E14" s="5" t="e">
        <v>#N/A</v>
      </c>
      <c r="F14" s="5" t="e">
        <v>#N/A</v>
      </c>
      <c r="G14" s="5" t="e">
        <v>#N/A</v>
      </c>
      <c r="I14" s="5" t="e">
        <v>#N/A</v>
      </c>
      <c r="K14" s="5" t="e">
        <v>#N/A</v>
      </c>
      <c r="L14" s="5" t="e">
        <v>#N/A</v>
      </c>
      <c r="M14" s="5" t="e">
        <v>#N/A</v>
      </c>
      <c r="N14" s="5" t="e">
        <v>#N/A</v>
      </c>
      <c r="O14" s="5" t="e">
        <v>#N/A</v>
      </c>
      <c r="P14" s="5" t="e">
        <v>#N/A</v>
      </c>
      <c r="Q14" s="5" t="e">
        <v>#N/A</v>
      </c>
      <c r="R14" s="5" t="e">
        <v>#N/A</v>
      </c>
      <c r="S14" s="5" t="e">
        <v>#N/A</v>
      </c>
      <c r="T14" s="5" t="e">
        <v>#N/A</v>
      </c>
      <c r="U14" s="5" t="e">
        <v>#N/A</v>
      </c>
      <c r="V14" s="5" t="e">
        <v>#N/A</v>
      </c>
      <c r="X14" s="5" t="e">
        <v>#N/A</v>
      </c>
      <c r="Z14" s="5" t="e">
        <v>#N/A</v>
      </c>
      <c r="AA14" s="5" t="e">
        <v>#N/A</v>
      </c>
      <c r="AB14" s="5" t="e">
        <v>#N/A</v>
      </c>
      <c r="AC14" s="5" t="e">
        <v>#N/A</v>
      </c>
      <c r="AD14" s="5" t="e">
        <v>#N/A</v>
      </c>
      <c r="AE14" s="5" t="e">
        <v>#N/A</v>
      </c>
      <c r="AF14" s="5" t="e">
        <v>#N/A</v>
      </c>
      <c r="AG14" s="4" t="e">
        <v>#N/A</v>
      </c>
      <c r="AH14" s="4" t="e">
        <v>#N/A</v>
      </c>
      <c r="AI14" s="4" t="e">
        <v>#N/A</v>
      </c>
      <c r="AJ14" s="4" t="e">
        <v>#N/A</v>
      </c>
      <c r="AK14" s="4" t="e">
        <v>#N/A</v>
      </c>
      <c r="AM14" s="4" t="e">
        <v>#N/A</v>
      </c>
      <c r="AO14" s="4" t="e">
        <v>#N/A</v>
      </c>
      <c r="AP14" s="4" t="e">
        <v>#N/A</v>
      </c>
      <c r="AQ14" s="4" t="e">
        <v>#N/A</v>
      </c>
      <c r="AR14" s="4" t="e">
        <v>#N/A</v>
      </c>
      <c r="AS14" s="4" t="e">
        <v>#N/A</v>
      </c>
      <c r="AT14" s="4" t="e">
        <v>#N/A</v>
      </c>
      <c r="AU14" s="4" t="e">
        <v>#N/A</v>
      </c>
      <c r="AV14" s="4" t="e">
        <v>#N/A</v>
      </c>
      <c r="AW14" s="4" t="e">
        <v>#N/A</v>
      </c>
      <c r="AX14" s="4" t="e">
        <v>#N/A</v>
      </c>
      <c r="AY14" s="4" t="e">
        <v>#N/A</v>
      </c>
      <c r="AZ14" s="4" t="e">
        <v>#N/A</v>
      </c>
      <c r="BB14" s="4" t="e">
        <v>#N/A</v>
      </c>
      <c r="BD14" s="4" t="e">
        <v>#N/A</v>
      </c>
      <c r="BE14" s="4" t="e">
        <v>#N/A</v>
      </c>
      <c r="BF14" s="4" t="e">
        <v>#N/A</v>
      </c>
      <c r="BG14" s="4" t="e">
        <v>#N/A</v>
      </c>
      <c r="BH14" s="4" t="e">
        <v>#N/A</v>
      </c>
      <c r="BI14" s="4" t="e">
        <v>#N/A</v>
      </c>
      <c r="BJ14" s="4" t="e">
        <v>#N/A</v>
      </c>
      <c r="BK14" s="5" t="e">
        <v>#N/A</v>
      </c>
      <c r="BL14" s="5" t="e">
        <v>#N/A</v>
      </c>
      <c r="BM14" s="5" t="e">
        <v>#N/A</v>
      </c>
      <c r="BN14" s="5" t="e">
        <v>#N/A</v>
      </c>
      <c r="BO14" s="5" t="e">
        <v>#N/A</v>
      </c>
      <c r="BQ14" s="5" t="e">
        <v>#N/A</v>
      </c>
      <c r="BS14" s="5" t="e">
        <v>#N/A</v>
      </c>
      <c r="BT14" s="5" t="e">
        <v>#N/A</v>
      </c>
      <c r="BU14" s="5" t="e">
        <v>#N/A</v>
      </c>
      <c r="BV14" s="5" t="e">
        <v>#N/A</v>
      </c>
      <c r="BW14" s="5" t="e">
        <v>#N/A</v>
      </c>
      <c r="BX14" s="5" t="e">
        <v>#N/A</v>
      </c>
      <c r="BY14" s="5" t="e">
        <v>#N/A</v>
      </c>
      <c r="BZ14" s="4" t="e">
        <v>#N/A</v>
      </c>
      <c r="CA14" s="4" t="e">
        <v>#N/A</v>
      </c>
      <c r="CB14" s="4" t="e">
        <v>#N/A</v>
      </c>
      <c r="CC14" s="4" t="e">
        <v>#N/A</v>
      </c>
      <c r="CD14" s="4" t="e">
        <v>#N/A</v>
      </c>
      <c r="CF14" s="4" t="e">
        <v>#N/A</v>
      </c>
      <c r="CH14" s="4" t="e">
        <v>#N/A</v>
      </c>
      <c r="CI14" s="4" t="e">
        <v>#N/A</v>
      </c>
      <c r="CJ14" s="4" t="e">
        <v>#N/A</v>
      </c>
      <c r="CK14" s="4" t="e">
        <v>#N/A</v>
      </c>
      <c r="CL14" s="4" t="e">
        <v>#N/A</v>
      </c>
      <c r="CM14" s="4" t="e">
        <v>#N/A</v>
      </c>
      <c r="CN14" s="4" t="e">
        <v>#N/A</v>
      </c>
      <c r="CO14" s="5" t="e">
        <v>#N/A</v>
      </c>
      <c r="CP14" s="5" t="e">
        <v>#N/A</v>
      </c>
      <c r="CQ14" s="5" t="e">
        <v>#N/A</v>
      </c>
      <c r="CR14" s="5" t="e">
        <v>#N/A</v>
      </c>
      <c r="CS14" s="5" t="e">
        <v>#N/A</v>
      </c>
      <c r="CU14" s="5" t="e">
        <v>#N/A</v>
      </c>
      <c r="CW14" s="5" t="e">
        <v>#N/A</v>
      </c>
      <c r="CX14" s="5" t="e">
        <v>#N/A</v>
      </c>
      <c r="CY14" s="5" t="e">
        <v>#N/A</v>
      </c>
      <c r="CZ14" s="5" t="e">
        <v>#N/A</v>
      </c>
      <c r="DA14" s="5" t="e">
        <v>#N/A</v>
      </c>
      <c r="DB14" s="5" t="e">
        <v>#N/A</v>
      </c>
      <c r="DC14" s="5" t="e">
        <v>#N/A</v>
      </c>
      <c r="DD14" s="4" t="e">
        <v>#N/A</v>
      </c>
      <c r="DE14" s="4" t="e">
        <v>#N/A</v>
      </c>
      <c r="DF14" s="4" t="e">
        <v>#N/A</v>
      </c>
      <c r="DG14" s="4" t="e">
        <v>#N/A</v>
      </c>
      <c r="DH14" s="4" t="e">
        <v>#N/A</v>
      </c>
      <c r="DJ14" s="4" t="e">
        <v>#N/A</v>
      </c>
      <c r="DL14" s="4" t="e">
        <v>#N/A</v>
      </c>
      <c r="DM14" s="4" t="e">
        <v>#N/A</v>
      </c>
      <c r="DN14" s="4" t="e">
        <v>#N/A</v>
      </c>
      <c r="DO14" s="4" t="e">
        <v>#N/A</v>
      </c>
      <c r="DP14" s="4" t="e">
        <v>#N/A</v>
      </c>
      <c r="DQ14" s="4" t="e">
        <v>#N/A</v>
      </c>
      <c r="DR14" s="4" t="e">
        <v>#N/A</v>
      </c>
    </row>
    <row r="15" spans="1:122" x14ac:dyDescent="0.25">
      <c r="A15" t="s">
        <v>70</v>
      </c>
      <c r="B15" s="3">
        <v>36739</v>
      </c>
      <c r="C15" s="5" t="e">
        <v>#N/A</v>
      </c>
      <c r="D15" s="5" t="e">
        <v>#N/A</v>
      </c>
      <c r="E15" s="5" t="e">
        <v>#N/A</v>
      </c>
      <c r="F15" s="5" t="e">
        <v>#N/A</v>
      </c>
      <c r="G15" s="5" t="e">
        <v>#N/A</v>
      </c>
      <c r="I15" s="5" t="e">
        <v>#N/A</v>
      </c>
      <c r="K15" s="5" t="e">
        <v>#N/A</v>
      </c>
      <c r="L15" s="5" t="e">
        <v>#N/A</v>
      </c>
      <c r="M15" s="5" t="e">
        <v>#N/A</v>
      </c>
      <c r="N15" s="5" t="e">
        <v>#N/A</v>
      </c>
      <c r="O15" s="5" t="e">
        <v>#N/A</v>
      </c>
      <c r="P15" s="5" t="e">
        <v>#N/A</v>
      </c>
      <c r="Q15" s="5" t="e">
        <v>#N/A</v>
      </c>
      <c r="R15" s="5" t="e">
        <v>#N/A</v>
      </c>
      <c r="S15" s="5" t="e">
        <v>#N/A</v>
      </c>
      <c r="T15" s="5" t="e">
        <v>#N/A</v>
      </c>
      <c r="U15" s="5" t="e">
        <v>#N/A</v>
      </c>
      <c r="V15" s="5" t="e">
        <v>#N/A</v>
      </c>
      <c r="X15" s="5" t="e">
        <v>#N/A</v>
      </c>
      <c r="Z15" s="5" t="e">
        <v>#N/A</v>
      </c>
      <c r="AA15" s="5" t="e">
        <v>#N/A</v>
      </c>
      <c r="AB15" s="5" t="e">
        <v>#N/A</v>
      </c>
      <c r="AC15" s="5" t="e">
        <v>#N/A</v>
      </c>
      <c r="AD15" s="5" t="e">
        <v>#N/A</v>
      </c>
      <c r="AE15" s="5" t="e">
        <v>#N/A</v>
      </c>
      <c r="AF15" s="5" t="e">
        <v>#N/A</v>
      </c>
      <c r="AG15" s="4" t="e">
        <v>#N/A</v>
      </c>
      <c r="AH15" s="4" t="e">
        <v>#N/A</v>
      </c>
      <c r="AI15" s="4" t="e">
        <v>#N/A</v>
      </c>
      <c r="AJ15" s="4" t="e">
        <v>#N/A</v>
      </c>
      <c r="AK15" s="4" t="e">
        <v>#N/A</v>
      </c>
      <c r="AM15" s="4" t="e">
        <v>#N/A</v>
      </c>
      <c r="AO15" s="4" t="e">
        <v>#N/A</v>
      </c>
      <c r="AP15" s="4" t="e">
        <v>#N/A</v>
      </c>
      <c r="AQ15" s="4" t="e">
        <v>#N/A</v>
      </c>
      <c r="AR15" s="4" t="e">
        <v>#N/A</v>
      </c>
      <c r="AS15" s="4" t="e">
        <v>#N/A</v>
      </c>
      <c r="AT15" s="4" t="e">
        <v>#N/A</v>
      </c>
      <c r="AU15" s="4" t="e">
        <v>#N/A</v>
      </c>
      <c r="AV15" s="4" t="e">
        <v>#N/A</v>
      </c>
      <c r="AW15" s="4" t="e">
        <v>#N/A</v>
      </c>
      <c r="AX15" s="4" t="e">
        <v>#N/A</v>
      </c>
      <c r="AY15" s="4" t="e">
        <v>#N/A</v>
      </c>
      <c r="AZ15" s="4" t="e">
        <v>#N/A</v>
      </c>
      <c r="BB15" s="4" t="e">
        <v>#N/A</v>
      </c>
      <c r="BD15" s="4" t="e">
        <v>#N/A</v>
      </c>
      <c r="BE15" s="4" t="e">
        <v>#N/A</v>
      </c>
      <c r="BF15" s="4" t="e">
        <v>#N/A</v>
      </c>
      <c r="BG15" s="4" t="e">
        <v>#N/A</v>
      </c>
      <c r="BH15" s="4" t="e">
        <v>#N/A</v>
      </c>
      <c r="BI15" s="4" t="e">
        <v>#N/A</v>
      </c>
      <c r="BJ15" s="4" t="e">
        <v>#N/A</v>
      </c>
      <c r="BK15" s="5" t="e">
        <v>#N/A</v>
      </c>
      <c r="BL15" s="5" t="e">
        <v>#N/A</v>
      </c>
      <c r="BM15" s="5" t="e">
        <v>#N/A</v>
      </c>
      <c r="BN15" s="5" t="e">
        <v>#N/A</v>
      </c>
      <c r="BO15" s="5" t="e">
        <v>#N/A</v>
      </c>
      <c r="BQ15" s="5" t="e">
        <v>#N/A</v>
      </c>
      <c r="BS15" s="5" t="e">
        <v>#N/A</v>
      </c>
      <c r="BT15" s="5" t="e">
        <v>#N/A</v>
      </c>
      <c r="BU15" s="5" t="e">
        <v>#N/A</v>
      </c>
      <c r="BV15" s="5" t="e">
        <v>#N/A</v>
      </c>
      <c r="BW15" s="5" t="e">
        <v>#N/A</v>
      </c>
      <c r="BX15" s="5" t="e">
        <v>#N/A</v>
      </c>
      <c r="BY15" s="5" t="e">
        <v>#N/A</v>
      </c>
      <c r="BZ15" s="4" t="e">
        <v>#N/A</v>
      </c>
      <c r="CA15" s="4" t="e">
        <v>#N/A</v>
      </c>
      <c r="CB15" s="4" t="e">
        <v>#N/A</v>
      </c>
      <c r="CC15" s="4" t="e">
        <v>#N/A</v>
      </c>
      <c r="CD15" s="4" t="e">
        <v>#N/A</v>
      </c>
      <c r="CF15" s="4" t="e">
        <v>#N/A</v>
      </c>
      <c r="CH15" s="4" t="e">
        <v>#N/A</v>
      </c>
      <c r="CI15" s="4" t="e">
        <v>#N/A</v>
      </c>
      <c r="CJ15" s="4" t="e">
        <v>#N/A</v>
      </c>
      <c r="CK15" s="4" t="e">
        <v>#N/A</v>
      </c>
      <c r="CL15" s="4" t="e">
        <v>#N/A</v>
      </c>
      <c r="CM15" s="4" t="e">
        <v>#N/A</v>
      </c>
      <c r="CN15" s="4" t="e">
        <v>#N/A</v>
      </c>
      <c r="CO15" s="5" t="e">
        <v>#N/A</v>
      </c>
      <c r="CP15" s="5" t="e">
        <v>#N/A</v>
      </c>
      <c r="CQ15" s="5" t="e">
        <v>#N/A</v>
      </c>
      <c r="CR15" s="5" t="e">
        <v>#N/A</v>
      </c>
      <c r="CS15" s="5" t="e">
        <v>#N/A</v>
      </c>
      <c r="CU15" s="5" t="e">
        <v>#N/A</v>
      </c>
      <c r="CW15" s="5" t="e">
        <v>#N/A</v>
      </c>
      <c r="CX15" s="5" t="e">
        <v>#N/A</v>
      </c>
      <c r="CY15" s="5" t="e">
        <v>#N/A</v>
      </c>
      <c r="CZ15" s="5" t="e">
        <v>#N/A</v>
      </c>
      <c r="DA15" s="5" t="e">
        <v>#N/A</v>
      </c>
      <c r="DB15" s="5" t="e">
        <v>#N/A</v>
      </c>
      <c r="DC15" s="5" t="e">
        <v>#N/A</v>
      </c>
      <c r="DD15" s="4" t="e">
        <v>#N/A</v>
      </c>
      <c r="DE15" s="4" t="e">
        <v>#N/A</v>
      </c>
      <c r="DF15" s="4" t="e">
        <v>#N/A</v>
      </c>
      <c r="DG15" s="4" t="e">
        <v>#N/A</v>
      </c>
      <c r="DH15" s="4" t="e">
        <v>#N/A</v>
      </c>
      <c r="DJ15" s="4" t="e">
        <v>#N/A</v>
      </c>
      <c r="DL15" s="4" t="e">
        <v>#N/A</v>
      </c>
      <c r="DM15" s="4" t="e">
        <v>#N/A</v>
      </c>
      <c r="DN15" s="4" t="e">
        <v>#N/A</v>
      </c>
      <c r="DO15" s="4" t="e">
        <v>#N/A</v>
      </c>
      <c r="DP15" s="4" t="e">
        <v>#N/A</v>
      </c>
      <c r="DQ15" s="4" t="e">
        <v>#N/A</v>
      </c>
      <c r="DR15" s="4" t="e">
        <v>#N/A</v>
      </c>
    </row>
    <row r="16" spans="1:122" x14ac:dyDescent="0.25">
      <c r="A16" t="s">
        <v>71</v>
      </c>
      <c r="B16" s="3">
        <v>36770</v>
      </c>
      <c r="C16" s="5" t="e">
        <v>#N/A</v>
      </c>
      <c r="D16" s="5" t="e">
        <v>#N/A</v>
      </c>
      <c r="E16" s="5" t="e">
        <v>#N/A</v>
      </c>
      <c r="F16" s="5" t="e">
        <v>#N/A</v>
      </c>
      <c r="G16" s="5" t="e">
        <v>#N/A</v>
      </c>
      <c r="I16" s="5" t="e">
        <v>#N/A</v>
      </c>
      <c r="K16" s="5" t="e">
        <v>#N/A</v>
      </c>
      <c r="L16" s="5" t="e">
        <v>#N/A</v>
      </c>
      <c r="M16" s="5" t="e">
        <v>#N/A</v>
      </c>
      <c r="N16" s="5" t="e">
        <v>#N/A</v>
      </c>
      <c r="O16" s="5" t="e">
        <v>#N/A</v>
      </c>
      <c r="P16" s="5" t="e">
        <v>#N/A</v>
      </c>
      <c r="Q16" s="5" t="e">
        <v>#N/A</v>
      </c>
      <c r="R16" s="5" t="e">
        <v>#N/A</v>
      </c>
      <c r="S16" s="5" t="e">
        <v>#N/A</v>
      </c>
      <c r="T16" s="5" t="e">
        <v>#N/A</v>
      </c>
      <c r="U16" s="5" t="e">
        <v>#N/A</v>
      </c>
      <c r="V16" s="5" t="e">
        <v>#N/A</v>
      </c>
      <c r="X16" s="5" t="e">
        <v>#N/A</v>
      </c>
      <c r="Z16" s="5" t="e">
        <v>#N/A</v>
      </c>
      <c r="AA16" s="5" t="e">
        <v>#N/A</v>
      </c>
      <c r="AB16" s="5" t="e">
        <v>#N/A</v>
      </c>
      <c r="AC16" s="5" t="e">
        <v>#N/A</v>
      </c>
      <c r="AD16" s="5" t="e">
        <v>#N/A</v>
      </c>
      <c r="AE16" s="5" t="e">
        <v>#N/A</v>
      </c>
      <c r="AF16" s="5" t="e">
        <v>#N/A</v>
      </c>
      <c r="AG16" s="4" t="e">
        <v>#N/A</v>
      </c>
      <c r="AH16" s="4" t="e">
        <v>#N/A</v>
      </c>
      <c r="AI16" s="4" t="e">
        <v>#N/A</v>
      </c>
      <c r="AJ16" s="4" t="e">
        <v>#N/A</v>
      </c>
      <c r="AK16" s="4" t="e">
        <v>#N/A</v>
      </c>
      <c r="AM16" s="4" t="e">
        <v>#N/A</v>
      </c>
      <c r="AO16" s="4" t="e">
        <v>#N/A</v>
      </c>
      <c r="AP16" s="4" t="e">
        <v>#N/A</v>
      </c>
      <c r="AQ16" s="4" t="e">
        <v>#N/A</v>
      </c>
      <c r="AR16" s="4" t="e">
        <v>#N/A</v>
      </c>
      <c r="AS16" s="4" t="e">
        <v>#N/A</v>
      </c>
      <c r="AT16" s="4" t="e">
        <v>#N/A</v>
      </c>
      <c r="AU16" s="4" t="e">
        <v>#N/A</v>
      </c>
      <c r="AV16" s="4" t="e">
        <v>#N/A</v>
      </c>
      <c r="AW16" s="4" t="e">
        <v>#N/A</v>
      </c>
      <c r="AX16" s="4" t="e">
        <v>#N/A</v>
      </c>
      <c r="AY16" s="4" t="e">
        <v>#N/A</v>
      </c>
      <c r="AZ16" s="4" t="e">
        <v>#N/A</v>
      </c>
      <c r="BB16" s="4" t="e">
        <v>#N/A</v>
      </c>
      <c r="BD16" s="4" t="e">
        <v>#N/A</v>
      </c>
      <c r="BE16" s="4" t="e">
        <v>#N/A</v>
      </c>
      <c r="BF16" s="4" t="e">
        <v>#N/A</v>
      </c>
      <c r="BG16" s="4" t="e">
        <v>#N/A</v>
      </c>
      <c r="BH16" s="4" t="e">
        <v>#N/A</v>
      </c>
      <c r="BI16" s="4" t="e">
        <v>#N/A</v>
      </c>
      <c r="BJ16" s="4" t="e">
        <v>#N/A</v>
      </c>
      <c r="BK16" s="5" t="e">
        <v>#N/A</v>
      </c>
      <c r="BL16" s="5" t="e">
        <v>#N/A</v>
      </c>
      <c r="BM16" s="5" t="e">
        <v>#N/A</v>
      </c>
      <c r="BN16" s="5" t="e">
        <v>#N/A</v>
      </c>
      <c r="BO16" s="5" t="e">
        <v>#N/A</v>
      </c>
      <c r="BQ16" s="5" t="e">
        <v>#N/A</v>
      </c>
      <c r="BS16" s="5" t="e">
        <v>#N/A</v>
      </c>
      <c r="BT16" s="5" t="e">
        <v>#N/A</v>
      </c>
      <c r="BU16" s="5" t="e">
        <v>#N/A</v>
      </c>
      <c r="BV16" s="5" t="e">
        <v>#N/A</v>
      </c>
      <c r="BW16" s="5" t="e">
        <v>#N/A</v>
      </c>
      <c r="BX16" s="5" t="e">
        <v>#N/A</v>
      </c>
      <c r="BY16" s="5" t="e">
        <v>#N/A</v>
      </c>
      <c r="BZ16" s="4" t="e">
        <v>#N/A</v>
      </c>
      <c r="CA16" s="4" t="e">
        <v>#N/A</v>
      </c>
      <c r="CB16" s="4" t="e">
        <v>#N/A</v>
      </c>
      <c r="CC16" s="4" t="e">
        <v>#N/A</v>
      </c>
      <c r="CD16" s="4" t="e">
        <v>#N/A</v>
      </c>
      <c r="CF16" s="4" t="e">
        <v>#N/A</v>
      </c>
      <c r="CH16" s="4" t="e">
        <v>#N/A</v>
      </c>
      <c r="CI16" s="4" t="e">
        <v>#N/A</v>
      </c>
      <c r="CJ16" s="4" t="e">
        <v>#N/A</v>
      </c>
      <c r="CK16" s="4" t="e">
        <v>#N/A</v>
      </c>
      <c r="CL16" s="4" t="e">
        <v>#N/A</v>
      </c>
      <c r="CM16" s="4" t="e">
        <v>#N/A</v>
      </c>
      <c r="CN16" s="4" t="e">
        <v>#N/A</v>
      </c>
      <c r="CO16" s="5" t="e">
        <v>#N/A</v>
      </c>
      <c r="CP16" s="5" t="e">
        <v>#N/A</v>
      </c>
      <c r="CQ16" s="5" t="e">
        <v>#N/A</v>
      </c>
      <c r="CR16" s="5" t="e">
        <v>#N/A</v>
      </c>
      <c r="CS16" s="5" t="e">
        <v>#N/A</v>
      </c>
      <c r="CU16" s="5" t="e">
        <v>#N/A</v>
      </c>
      <c r="CW16" s="5" t="e">
        <v>#N/A</v>
      </c>
      <c r="CX16" s="5" t="e">
        <v>#N/A</v>
      </c>
      <c r="CY16" s="5" t="e">
        <v>#N/A</v>
      </c>
      <c r="CZ16" s="5" t="e">
        <v>#N/A</v>
      </c>
      <c r="DA16" s="5" t="e">
        <v>#N/A</v>
      </c>
      <c r="DB16" s="5" t="e">
        <v>#N/A</v>
      </c>
      <c r="DC16" s="5" t="e">
        <v>#N/A</v>
      </c>
      <c r="DD16" s="4" t="e">
        <v>#N/A</v>
      </c>
      <c r="DE16" s="4" t="e">
        <v>#N/A</v>
      </c>
      <c r="DF16" s="4" t="e">
        <v>#N/A</v>
      </c>
      <c r="DG16" s="4" t="e">
        <v>#N/A</v>
      </c>
      <c r="DH16" s="4" t="e">
        <v>#N/A</v>
      </c>
      <c r="DJ16" s="4" t="e">
        <v>#N/A</v>
      </c>
      <c r="DL16" s="4" t="e">
        <v>#N/A</v>
      </c>
      <c r="DM16" s="4" t="e">
        <v>#N/A</v>
      </c>
      <c r="DN16" s="4" t="e">
        <v>#N/A</v>
      </c>
      <c r="DO16" s="4" t="e">
        <v>#N/A</v>
      </c>
      <c r="DP16" s="4" t="e">
        <v>#N/A</v>
      </c>
      <c r="DQ16" s="4" t="e">
        <v>#N/A</v>
      </c>
      <c r="DR16" s="4" t="e">
        <v>#N/A</v>
      </c>
    </row>
    <row r="17" spans="1:122" x14ac:dyDescent="0.25">
      <c r="A17" t="s">
        <v>72</v>
      </c>
      <c r="B17" s="3">
        <v>36800</v>
      </c>
      <c r="C17" s="5" t="e">
        <v>#N/A</v>
      </c>
      <c r="D17" s="5" t="e">
        <v>#N/A</v>
      </c>
      <c r="E17" s="5" t="e">
        <v>#N/A</v>
      </c>
      <c r="F17" s="5" t="e">
        <v>#N/A</v>
      </c>
      <c r="G17" s="5" t="e">
        <v>#N/A</v>
      </c>
      <c r="I17" s="5" t="e">
        <v>#N/A</v>
      </c>
      <c r="K17" s="5" t="e">
        <v>#N/A</v>
      </c>
      <c r="L17" s="5" t="e">
        <v>#N/A</v>
      </c>
      <c r="M17" s="5" t="e">
        <v>#N/A</v>
      </c>
      <c r="N17" s="5" t="e">
        <v>#N/A</v>
      </c>
      <c r="O17" s="5" t="e">
        <v>#N/A</v>
      </c>
      <c r="P17" s="5" t="e">
        <v>#N/A</v>
      </c>
      <c r="Q17" s="5" t="e">
        <v>#N/A</v>
      </c>
      <c r="R17" s="5" t="e">
        <v>#N/A</v>
      </c>
      <c r="S17" s="5" t="e">
        <v>#N/A</v>
      </c>
      <c r="T17" s="5" t="e">
        <v>#N/A</v>
      </c>
      <c r="U17" s="5" t="e">
        <v>#N/A</v>
      </c>
      <c r="V17" s="5" t="e">
        <v>#N/A</v>
      </c>
      <c r="X17" s="5" t="e">
        <v>#N/A</v>
      </c>
      <c r="Z17" s="5" t="e">
        <v>#N/A</v>
      </c>
      <c r="AA17" s="5" t="e">
        <v>#N/A</v>
      </c>
      <c r="AB17" s="5" t="e">
        <v>#N/A</v>
      </c>
      <c r="AC17" s="5" t="e">
        <v>#N/A</v>
      </c>
      <c r="AD17" s="5" t="e">
        <v>#N/A</v>
      </c>
      <c r="AE17" s="5" t="e">
        <v>#N/A</v>
      </c>
      <c r="AF17" s="5" t="e">
        <v>#N/A</v>
      </c>
      <c r="AG17" s="4" t="e">
        <v>#N/A</v>
      </c>
      <c r="AH17" s="4" t="e">
        <v>#N/A</v>
      </c>
      <c r="AI17" s="4" t="e">
        <v>#N/A</v>
      </c>
      <c r="AJ17" s="4" t="e">
        <v>#N/A</v>
      </c>
      <c r="AK17" s="4" t="e">
        <v>#N/A</v>
      </c>
      <c r="AM17" s="4" t="e">
        <v>#N/A</v>
      </c>
      <c r="AO17" s="4" t="e">
        <v>#N/A</v>
      </c>
      <c r="AP17" s="4" t="e">
        <v>#N/A</v>
      </c>
      <c r="AQ17" s="4" t="e">
        <v>#N/A</v>
      </c>
      <c r="AR17" s="4" t="e">
        <v>#N/A</v>
      </c>
      <c r="AS17" s="4" t="e">
        <v>#N/A</v>
      </c>
      <c r="AT17" s="4" t="e">
        <v>#N/A</v>
      </c>
      <c r="AU17" s="4" t="e">
        <v>#N/A</v>
      </c>
      <c r="AV17" s="4" t="e">
        <v>#N/A</v>
      </c>
      <c r="AW17" s="4" t="e">
        <v>#N/A</v>
      </c>
      <c r="AX17" s="4" t="e">
        <v>#N/A</v>
      </c>
      <c r="AY17" s="4" t="e">
        <v>#N/A</v>
      </c>
      <c r="AZ17" s="4" t="e">
        <v>#N/A</v>
      </c>
      <c r="BB17" s="4" t="e">
        <v>#N/A</v>
      </c>
      <c r="BD17" s="4" t="e">
        <v>#N/A</v>
      </c>
      <c r="BE17" s="4" t="e">
        <v>#N/A</v>
      </c>
      <c r="BF17" s="4" t="e">
        <v>#N/A</v>
      </c>
      <c r="BG17" s="4" t="e">
        <v>#N/A</v>
      </c>
      <c r="BH17" s="4" t="e">
        <v>#N/A</v>
      </c>
      <c r="BI17" s="4" t="e">
        <v>#N/A</v>
      </c>
      <c r="BJ17" s="4" t="e">
        <v>#N/A</v>
      </c>
      <c r="BK17" s="5" t="e">
        <v>#N/A</v>
      </c>
      <c r="BL17" s="5" t="e">
        <v>#N/A</v>
      </c>
      <c r="BM17" s="5" t="e">
        <v>#N/A</v>
      </c>
      <c r="BN17" s="5" t="e">
        <v>#N/A</v>
      </c>
      <c r="BO17" s="5" t="e">
        <v>#N/A</v>
      </c>
      <c r="BQ17" s="5" t="e">
        <v>#N/A</v>
      </c>
      <c r="BS17" s="5" t="e">
        <v>#N/A</v>
      </c>
      <c r="BT17" s="5" t="e">
        <v>#N/A</v>
      </c>
      <c r="BU17" s="5" t="e">
        <v>#N/A</v>
      </c>
      <c r="BV17" s="5" t="e">
        <v>#N/A</v>
      </c>
      <c r="BW17" s="5" t="e">
        <v>#N/A</v>
      </c>
      <c r="BX17" s="5" t="e">
        <v>#N/A</v>
      </c>
      <c r="BY17" s="5" t="e">
        <v>#N/A</v>
      </c>
      <c r="BZ17" s="4" t="e">
        <v>#N/A</v>
      </c>
      <c r="CA17" s="4" t="e">
        <v>#N/A</v>
      </c>
      <c r="CB17" s="4" t="e">
        <v>#N/A</v>
      </c>
      <c r="CC17" s="4" t="e">
        <v>#N/A</v>
      </c>
      <c r="CD17" s="4" t="e">
        <v>#N/A</v>
      </c>
      <c r="CF17" s="4" t="e">
        <v>#N/A</v>
      </c>
      <c r="CH17" s="4" t="e">
        <v>#N/A</v>
      </c>
      <c r="CI17" s="4" t="e">
        <v>#N/A</v>
      </c>
      <c r="CJ17" s="4" t="e">
        <v>#N/A</v>
      </c>
      <c r="CK17" s="4" t="e">
        <v>#N/A</v>
      </c>
      <c r="CL17" s="4" t="e">
        <v>#N/A</v>
      </c>
      <c r="CM17" s="4" t="e">
        <v>#N/A</v>
      </c>
      <c r="CN17" s="4" t="e">
        <v>#N/A</v>
      </c>
      <c r="CO17" s="5" t="e">
        <v>#N/A</v>
      </c>
      <c r="CP17" s="5" t="e">
        <v>#N/A</v>
      </c>
      <c r="CQ17" s="5" t="e">
        <v>#N/A</v>
      </c>
      <c r="CR17" s="5" t="e">
        <v>#N/A</v>
      </c>
      <c r="CS17" s="5" t="e">
        <v>#N/A</v>
      </c>
      <c r="CU17" s="5" t="e">
        <v>#N/A</v>
      </c>
      <c r="CW17" s="5" t="e">
        <v>#N/A</v>
      </c>
      <c r="CX17" s="5" t="e">
        <v>#N/A</v>
      </c>
      <c r="CY17" s="5" t="e">
        <v>#N/A</v>
      </c>
      <c r="CZ17" s="5" t="e">
        <v>#N/A</v>
      </c>
      <c r="DA17" s="5" t="e">
        <v>#N/A</v>
      </c>
      <c r="DB17" s="5" t="e">
        <v>#N/A</v>
      </c>
      <c r="DC17" s="5" t="e">
        <v>#N/A</v>
      </c>
      <c r="DD17" s="4" t="e">
        <v>#N/A</v>
      </c>
      <c r="DE17" s="4" t="e">
        <v>#N/A</v>
      </c>
      <c r="DF17" s="4" t="e">
        <v>#N/A</v>
      </c>
      <c r="DG17" s="4" t="e">
        <v>#N/A</v>
      </c>
      <c r="DH17" s="4" t="e">
        <v>#N/A</v>
      </c>
      <c r="DJ17" s="4" t="e">
        <v>#N/A</v>
      </c>
      <c r="DL17" s="4" t="e">
        <v>#N/A</v>
      </c>
      <c r="DM17" s="4" t="e">
        <v>#N/A</v>
      </c>
      <c r="DN17" s="4" t="e">
        <v>#N/A</v>
      </c>
      <c r="DO17" s="4" t="e">
        <v>#N/A</v>
      </c>
      <c r="DP17" s="4" t="e">
        <v>#N/A</v>
      </c>
      <c r="DQ17" s="4" t="e">
        <v>#N/A</v>
      </c>
      <c r="DR17" s="4" t="e">
        <v>#N/A</v>
      </c>
    </row>
    <row r="18" spans="1:122" x14ac:dyDescent="0.25">
      <c r="A18" t="s">
        <v>73</v>
      </c>
      <c r="B18" s="3">
        <v>36831</v>
      </c>
      <c r="C18" s="5" t="e">
        <v>#N/A</v>
      </c>
      <c r="D18" s="5" t="e">
        <v>#N/A</v>
      </c>
      <c r="E18" s="5" t="e">
        <v>#N/A</v>
      </c>
      <c r="F18" s="5" t="e">
        <v>#N/A</v>
      </c>
      <c r="G18" s="5" t="e">
        <v>#N/A</v>
      </c>
      <c r="I18" s="5" t="e">
        <v>#N/A</v>
      </c>
      <c r="K18" s="5" t="e">
        <v>#N/A</v>
      </c>
      <c r="L18" s="5" t="e">
        <v>#N/A</v>
      </c>
      <c r="M18" s="5" t="e">
        <v>#N/A</v>
      </c>
      <c r="N18" s="5" t="e">
        <v>#N/A</v>
      </c>
      <c r="O18" s="5" t="e">
        <v>#N/A</v>
      </c>
      <c r="P18" s="5" t="e">
        <v>#N/A</v>
      </c>
      <c r="Q18" s="5" t="e">
        <v>#N/A</v>
      </c>
      <c r="R18" s="5" t="e">
        <v>#N/A</v>
      </c>
      <c r="S18" s="5" t="e">
        <v>#N/A</v>
      </c>
      <c r="T18" s="5" t="e">
        <v>#N/A</v>
      </c>
      <c r="U18" s="5" t="e">
        <v>#N/A</v>
      </c>
      <c r="V18" s="5" t="e">
        <v>#N/A</v>
      </c>
      <c r="X18" s="5" t="e">
        <v>#N/A</v>
      </c>
      <c r="Z18" s="5" t="e">
        <v>#N/A</v>
      </c>
      <c r="AA18" s="5" t="e">
        <v>#N/A</v>
      </c>
      <c r="AB18" s="5" t="e">
        <v>#N/A</v>
      </c>
      <c r="AC18" s="5" t="e">
        <v>#N/A</v>
      </c>
      <c r="AD18" s="5" t="e">
        <v>#N/A</v>
      </c>
      <c r="AE18" s="5" t="e">
        <v>#N/A</v>
      </c>
      <c r="AF18" s="5" t="e">
        <v>#N/A</v>
      </c>
      <c r="AG18" s="4" t="e">
        <v>#N/A</v>
      </c>
      <c r="AH18" s="4" t="e">
        <v>#N/A</v>
      </c>
      <c r="AI18" s="4" t="e">
        <v>#N/A</v>
      </c>
      <c r="AJ18" s="4" t="e">
        <v>#N/A</v>
      </c>
      <c r="AK18" s="4" t="e">
        <v>#N/A</v>
      </c>
      <c r="AM18" s="4" t="e">
        <v>#N/A</v>
      </c>
      <c r="AO18" s="4" t="e">
        <v>#N/A</v>
      </c>
      <c r="AP18" s="4" t="e">
        <v>#N/A</v>
      </c>
      <c r="AQ18" s="4" t="e">
        <v>#N/A</v>
      </c>
      <c r="AR18" s="4" t="e">
        <v>#N/A</v>
      </c>
      <c r="AS18" s="4" t="e">
        <v>#N/A</v>
      </c>
      <c r="AT18" s="4" t="e">
        <v>#N/A</v>
      </c>
      <c r="AU18" s="4" t="e">
        <v>#N/A</v>
      </c>
      <c r="AV18" s="4" t="e">
        <v>#N/A</v>
      </c>
      <c r="AW18" s="4" t="e">
        <v>#N/A</v>
      </c>
      <c r="AX18" s="4" t="e">
        <v>#N/A</v>
      </c>
      <c r="AY18" s="4" t="e">
        <v>#N/A</v>
      </c>
      <c r="AZ18" s="4" t="e">
        <v>#N/A</v>
      </c>
      <c r="BB18" s="4" t="e">
        <v>#N/A</v>
      </c>
      <c r="BD18" s="4" t="e">
        <v>#N/A</v>
      </c>
      <c r="BE18" s="4" t="e">
        <v>#N/A</v>
      </c>
      <c r="BF18" s="4" t="e">
        <v>#N/A</v>
      </c>
      <c r="BG18" s="4" t="e">
        <v>#N/A</v>
      </c>
      <c r="BH18" s="4" t="e">
        <v>#N/A</v>
      </c>
      <c r="BI18" s="4" t="e">
        <v>#N/A</v>
      </c>
      <c r="BJ18" s="4" t="e">
        <v>#N/A</v>
      </c>
      <c r="BK18" s="5" t="e">
        <v>#N/A</v>
      </c>
      <c r="BL18" s="5" t="e">
        <v>#N/A</v>
      </c>
      <c r="BM18" s="5" t="e">
        <v>#N/A</v>
      </c>
      <c r="BN18" s="5" t="e">
        <v>#N/A</v>
      </c>
      <c r="BO18" s="5" t="e">
        <v>#N/A</v>
      </c>
      <c r="BQ18" s="5" t="e">
        <v>#N/A</v>
      </c>
      <c r="BS18" s="5" t="e">
        <v>#N/A</v>
      </c>
      <c r="BT18" s="5" t="e">
        <v>#N/A</v>
      </c>
      <c r="BU18" s="5" t="e">
        <v>#N/A</v>
      </c>
      <c r="BV18" s="5" t="e">
        <v>#N/A</v>
      </c>
      <c r="BW18" s="5" t="e">
        <v>#N/A</v>
      </c>
      <c r="BX18" s="5" t="e">
        <v>#N/A</v>
      </c>
      <c r="BY18" s="5" t="e">
        <v>#N/A</v>
      </c>
      <c r="BZ18" s="4" t="e">
        <v>#N/A</v>
      </c>
      <c r="CA18" s="4" t="e">
        <v>#N/A</v>
      </c>
      <c r="CB18" s="4" t="e">
        <v>#N/A</v>
      </c>
      <c r="CC18" s="4" t="e">
        <v>#N/A</v>
      </c>
      <c r="CD18" s="4" t="e">
        <v>#N/A</v>
      </c>
      <c r="CF18" s="4" t="e">
        <v>#N/A</v>
      </c>
      <c r="CH18" s="4" t="e">
        <v>#N/A</v>
      </c>
      <c r="CI18" s="4" t="e">
        <v>#N/A</v>
      </c>
      <c r="CJ18" s="4" t="e">
        <v>#N/A</v>
      </c>
      <c r="CK18" s="4" t="e">
        <v>#N/A</v>
      </c>
      <c r="CL18" s="4" t="e">
        <v>#N/A</v>
      </c>
      <c r="CM18" s="4" t="e">
        <v>#N/A</v>
      </c>
      <c r="CN18" s="4" t="e">
        <v>#N/A</v>
      </c>
      <c r="CO18" s="5" t="e">
        <v>#N/A</v>
      </c>
      <c r="CP18" s="5" t="e">
        <v>#N/A</v>
      </c>
      <c r="CQ18" s="5" t="e">
        <v>#N/A</v>
      </c>
      <c r="CR18" s="5" t="e">
        <v>#N/A</v>
      </c>
      <c r="CS18" s="5" t="e">
        <v>#N/A</v>
      </c>
      <c r="CU18" s="5" t="e">
        <v>#N/A</v>
      </c>
      <c r="CW18" s="5" t="e">
        <v>#N/A</v>
      </c>
      <c r="CX18" s="5" t="e">
        <v>#N/A</v>
      </c>
      <c r="CY18" s="5" t="e">
        <v>#N/A</v>
      </c>
      <c r="CZ18" s="5" t="e">
        <v>#N/A</v>
      </c>
      <c r="DA18" s="5" t="e">
        <v>#N/A</v>
      </c>
      <c r="DB18" s="5" t="e">
        <v>#N/A</v>
      </c>
      <c r="DC18" s="5" t="e">
        <v>#N/A</v>
      </c>
      <c r="DD18" s="4" t="e">
        <v>#N/A</v>
      </c>
      <c r="DE18" s="4" t="e">
        <v>#N/A</v>
      </c>
      <c r="DF18" s="4" t="e">
        <v>#N/A</v>
      </c>
      <c r="DG18" s="4" t="e">
        <v>#N/A</v>
      </c>
      <c r="DH18" s="4" t="e">
        <v>#N/A</v>
      </c>
      <c r="DJ18" s="4" t="e">
        <v>#N/A</v>
      </c>
      <c r="DL18" s="4" t="e">
        <v>#N/A</v>
      </c>
      <c r="DM18" s="4" t="e">
        <v>#N/A</v>
      </c>
      <c r="DN18" s="4" t="e">
        <v>#N/A</v>
      </c>
      <c r="DO18" s="4" t="e">
        <v>#N/A</v>
      </c>
      <c r="DP18" s="4" t="e">
        <v>#N/A</v>
      </c>
      <c r="DQ18" s="4" t="e">
        <v>#N/A</v>
      </c>
      <c r="DR18" s="4" t="e">
        <v>#N/A</v>
      </c>
    </row>
    <row r="19" spans="1:122" x14ac:dyDescent="0.25">
      <c r="A19" t="s">
        <v>74</v>
      </c>
      <c r="B19" s="3">
        <v>36861</v>
      </c>
      <c r="C19" s="5">
        <v>5191</v>
      </c>
      <c r="D19" s="5">
        <v>4695</v>
      </c>
      <c r="E19" s="5">
        <v>231</v>
      </c>
      <c r="F19" s="5">
        <v>450</v>
      </c>
      <c r="G19" s="5">
        <v>798</v>
      </c>
      <c r="I19" s="5">
        <v>489</v>
      </c>
      <c r="K19" s="5">
        <v>841</v>
      </c>
      <c r="L19" s="5">
        <v>879</v>
      </c>
      <c r="M19" s="5">
        <v>595</v>
      </c>
      <c r="N19" s="5">
        <v>35</v>
      </c>
      <c r="O19" s="5">
        <v>560</v>
      </c>
      <c r="P19" s="5">
        <v>497</v>
      </c>
      <c r="Q19" s="5">
        <v>434</v>
      </c>
      <c r="R19" s="5">
        <v>5438</v>
      </c>
      <c r="S19" s="5">
        <v>5114</v>
      </c>
      <c r="T19" s="5">
        <v>410</v>
      </c>
      <c r="U19" s="5">
        <v>484</v>
      </c>
      <c r="V19" s="5">
        <v>1189</v>
      </c>
      <c r="X19" s="5">
        <v>886</v>
      </c>
      <c r="Z19" s="5">
        <v>974</v>
      </c>
      <c r="AA19" s="5">
        <v>522</v>
      </c>
      <c r="AB19" s="5">
        <v>962</v>
      </c>
      <c r="AC19" s="5">
        <v>130</v>
      </c>
      <c r="AD19" s="5">
        <v>832</v>
      </c>
      <c r="AE19" s="5">
        <v>324</v>
      </c>
      <c r="AF19" s="5">
        <v>283</v>
      </c>
      <c r="AG19" s="4">
        <v>3.8</v>
      </c>
      <c r="AH19" s="4">
        <v>4</v>
      </c>
      <c r="AI19" s="4">
        <v>3.3</v>
      </c>
      <c r="AJ19" s="4">
        <v>2.6</v>
      </c>
      <c r="AK19" s="4">
        <v>2.9</v>
      </c>
      <c r="AM19" s="4">
        <v>3.1</v>
      </c>
      <c r="AO19" s="4">
        <v>4.8</v>
      </c>
      <c r="AP19" s="4">
        <v>5.4</v>
      </c>
      <c r="AQ19" s="4">
        <v>4.7</v>
      </c>
      <c r="AR19" s="4">
        <v>1.9</v>
      </c>
      <c r="AS19" s="4">
        <v>5.2</v>
      </c>
      <c r="AT19" s="4">
        <v>2.2999999999999998</v>
      </c>
      <c r="AU19" s="4">
        <v>2.2999999999999998</v>
      </c>
      <c r="AV19" s="4">
        <v>2.2999999999999998</v>
      </c>
      <c r="AW19" s="4">
        <v>2.6</v>
      </c>
      <c r="AX19" s="4">
        <v>1.8</v>
      </c>
      <c r="AY19" s="4">
        <v>1.9</v>
      </c>
      <c r="AZ19" s="4">
        <v>2.6</v>
      </c>
      <c r="BB19" s="4">
        <v>3.6</v>
      </c>
      <c r="BD19" s="4">
        <v>3.1</v>
      </c>
      <c r="BE19" s="4">
        <v>2</v>
      </c>
      <c r="BF19" s="4">
        <v>5.2</v>
      </c>
      <c r="BG19" s="4">
        <v>2.2999999999999998</v>
      </c>
      <c r="BH19" s="4">
        <v>5.7</v>
      </c>
      <c r="BI19" s="4">
        <v>0.7</v>
      </c>
      <c r="BJ19" s="4">
        <v>0.7</v>
      </c>
      <c r="BK19" s="5">
        <v>3092</v>
      </c>
      <c r="BL19" s="5">
        <v>2947</v>
      </c>
      <c r="BM19" s="5">
        <v>125</v>
      </c>
      <c r="BN19" s="5">
        <v>318</v>
      </c>
      <c r="BO19" s="5">
        <v>689</v>
      </c>
      <c r="BQ19" s="5">
        <v>560</v>
      </c>
      <c r="BS19" s="5">
        <v>518</v>
      </c>
      <c r="BT19" s="5">
        <v>307</v>
      </c>
      <c r="BU19" s="5">
        <v>626</v>
      </c>
      <c r="BV19" s="5">
        <v>41</v>
      </c>
      <c r="BW19" s="5">
        <v>585</v>
      </c>
      <c r="BX19" s="5">
        <v>146</v>
      </c>
      <c r="BY19" s="5">
        <v>128</v>
      </c>
      <c r="BZ19" s="4">
        <v>4</v>
      </c>
      <c r="CA19" s="4">
        <v>4.5</v>
      </c>
      <c r="CB19" s="4">
        <v>6.6</v>
      </c>
      <c r="CC19" s="4">
        <v>3.3</v>
      </c>
      <c r="CD19" s="4">
        <v>4.3</v>
      </c>
      <c r="CF19" s="4">
        <v>5.4</v>
      </c>
      <c r="CH19" s="4">
        <v>6.1</v>
      </c>
      <c r="CI19" s="4">
        <v>3.1</v>
      </c>
      <c r="CJ19" s="4">
        <v>7.5</v>
      </c>
      <c r="CK19" s="4">
        <v>7.3</v>
      </c>
      <c r="CL19" s="4">
        <v>7.5</v>
      </c>
      <c r="CM19" s="4">
        <v>1.3</v>
      </c>
      <c r="CN19" s="4">
        <v>1.4</v>
      </c>
      <c r="CO19" s="5">
        <v>5335</v>
      </c>
      <c r="CP19" s="5">
        <v>5055</v>
      </c>
      <c r="CQ19" s="5">
        <v>446</v>
      </c>
      <c r="CR19" s="5">
        <v>562</v>
      </c>
      <c r="CS19" s="5">
        <v>1125</v>
      </c>
      <c r="CU19" s="5">
        <v>834</v>
      </c>
      <c r="CW19" s="5">
        <v>1022</v>
      </c>
      <c r="CX19" s="5">
        <v>481</v>
      </c>
      <c r="CY19" s="5">
        <v>894</v>
      </c>
      <c r="CZ19" s="5">
        <v>131</v>
      </c>
      <c r="DA19" s="5">
        <v>764</v>
      </c>
      <c r="DB19" s="5">
        <v>281</v>
      </c>
      <c r="DC19" s="5">
        <v>247</v>
      </c>
      <c r="DD19" s="4">
        <v>4.0999999999999996</v>
      </c>
      <c r="DE19" s="4">
        <v>4.5999999999999996</v>
      </c>
      <c r="DF19" s="4">
        <v>6</v>
      </c>
      <c r="DG19" s="4">
        <v>2.8</v>
      </c>
      <c r="DH19" s="4">
        <v>4.5</v>
      </c>
      <c r="DJ19" s="4">
        <v>5.8</v>
      </c>
      <c r="DL19" s="4">
        <v>5.8</v>
      </c>
      <c r="DM19" s="4">
        <v>3.4</v>
      </c>
      <c r="DN19" s="4">
        <v>8</v>
      </c>
      <c r="DO19" s="4">
        <v>7.3</v>
      </c>
      <c r="DP19" s="4">
        <v>8.1999999999999993</v>
      </c>
      <c r="DQ19" s="4">
        <v>1.6</v>
      </c>
      <c r="DR19" s="4">
        <v>1.6</v>
      </c>
    </row>
    <row r="20" spans="1:122" x14ac:dyDescent="0.25">
      <c r="A20" t="s">
        <v>75</v>
      </c>
      <c r="B20" s="3">
        <v>36892</v>
      </c>
      <c r="C20" s="5">
        <v>5186</v>
      </c>
      <c r="D20" s="5">
        <v>4714</v>
      </c>
      <c r="E20" s="5">
        <v>184</v>
      </c>
      <c r="F20" s="5">
        <v>421</v>
      </c>
      <c r="G20" s="5">
        <v>893</v>
      </c>
      <c r="I20" s="5">
        <v>494</v>
      </c>
      <c r="K20" s="5">
        <v>760</v>
      </c>
      <c r="L20" s="5">
        <v>813</v>
      </c>
      <c r="M20" s="5">
        <v>694</v>
      </c>
      <c r="N20" s="5">
        <v>68</v>
      </c>
      <c r="O20" s="5">
        <v>626</v>
      </c>
      <c r="P20" s="5">
        <v>472</v>
      </c>
      <c r="Q20" s="5">
        <v>410</v>
      </c>
      <c r="R20" s="5">
        <v>5790</v>
      </c>
      <c r="S20" s="5">
        <v>5433</v>
      </c>
      <c r="T20" s="5">
        <v>483</v>
      </c>
      <c r="U20" s="5">
        <v>522</v>
      </c>
      <c r="V20" s="5">
        <v>1169</v>
      </c>
      <c r="X20" s="5">
        <v>856</v>
      </c>
      <c r="Z20" s="5">
        <v>1169</v>
      </c>
      <c r="AA20" s="5">
        <v>493</v>
      </c>
      <c r="AB20" s="5">
        <v>946</v>
      </c>
      <c r="AC20" s="5">
        <v>121</v>
      </c>
      <c r="AD20" s="5">
        <v>825</v>
      </c>
      <c r="AE20" s="5">
        <v>357</v>
      </c>
      <c r="AF20" s="5">
        <v>316</v>
      </c>
      <c r="AG20" s="4">
        <v>3.8</v>
      </c>
      <c r="AH20" s="4">
        <v>4.0999999999999996</v>
      </c>
      <c r="AI20" s="4">
        <v>2.6</v>
      </c>
      <c r="AJ20" s="4">
        <v>2.4</v>
      </c>
      <c r="AK20" s="4">
        <v>3.3</v>
      </c>
      <c r="AM20" s="4">
        <v>3.1</v>
      </c>
      <c r="AO20" s="4">
        <v>4.3</v>
      </c>
      <c r="AP20" s="4">
        <v>5</v>
      </c>
      <c r="AQ20" s="4">
        <v>5.5</v>
      </c>
      <c r="AR20" s="4">
        <v>3.7</v>
      </c>
      <c r="AS20" s="4">
        <v>5.8</v>
      </c>
      <c r="AT20" s="4">
        <v>2.2000000000000002</v>
      </c>
      <c r="AU20" s="4">
        <v>2.2000000000000002</v>
      </c>
      <c r="AV20" s="4">
        <v>2.5</v>
      </c>
      <c r="AW20" s="4">
        <v>2.7</v>
      </c>
      <c r="AX20" s="4">
        <v>2.2000000000000002</v>
      </c>
      <c r="AY20" s="4">
        <v>1.7</v>
      </c>
      <c r="AZ20" s="4">
        <v>2.6</v>
      </c>
      <c r="BB20" s="4">
        <v>3.1</v>
      </c>
      <c r="BD20" s="4">
        <v>3.4</v>
      </c>
      <c r="BE20" s="4">
        <v>1.8</v>
      </c>
      <c r="BF20" s="4">
        <v>5.8</v>
      </c>
      <c r="BG20" s="4">
        <v>2.2999999999999998</v>
      </c>
      <c r="BH20" s="4">
        <v>6.4</v>
      </c>
      <c r="BI20" s="4">
        <v>0.9</v>
      </c>
      <c r="BJ20" s="4">
        <v>0.9</v>
      </c>
      <c r="BK20" s="5">
        <v>3246</v>
      </c>
      <c r="BL20" s="5">
        <v>3055</v>
      </c>
      <c r="BM20" s="5">
        <v>153</v>
      </c>
      <c r="BN20" s="5">
        <v>296</v>
      </c>
      <c r="BO20" s="5">
        <v>682</v>
      </c>
      <c r="BQ20" s="5">
        <v>478</v>
      </c>
      <c r="BS20" s="5">
        <v>573</v>
      </c>
      <c r="BT20" s="5">
        <v>280</v>
      </c>
      <c r="BU20" s="5">
        <v>692</v>
      </c>
      <c r="BV20" s="5">
        <v>41</v>
      </c>
      <c r="BW20" s="5">
        <v>651</v>
      </c>
      <c r="BX20" s="5">
        <v>191</v>
      </c>
      <c r="BY20" s="5">
        <v>170</v>
      </c>
      <c r="BZ20" s="4">
        <v>4.4000000000000004</v>
      </c>
      <c r="CA20" s="4">
        <v>4.9000000000000004</v>
      </c>
      <c r="CB20" s="4">
        <v>6.3</v>
      </c>
      <c r="CC20" s="4">
        <v>3.5</v>
      </c>
      <c r="CD20" s="4">
        <v>4.8</v>
      </c>
      <c r="CF20" s="4">
        <v>5.7</v>
      </c>
      <c r="CH20" s="4">
        <v>7.1</v>
      </c>
      <c r="CI20" s="4">
        <v>2.9</v>
      </c>
      <c r="CJ20" s="4">
        <v>8</v>
      </c>
      <c r="CK20" s="4">
        <v>6.9</v>
      </c>
      <c r="CL20" s="4">
        <v>8.1999999999999993</v>
      </c>
      <c r="CM20" s="4">
        <v>1.6</v>
      </c>
      <c r="CN20" s="4">
        <v>1.6</v>
      </c>
      <c r="CO20" s="5">
        <v>5838</v>
      </c>
      <c r="CP20" s="5">
        <v>5509</v>
      </c>
      <c r="CQ20" s="5">
        <v>429</v>
      </c>
      <c r="CR20" s="5">
        <v>594</v>
      </c>
      <c r="CS20" s="5">
        <v>1266</v>
      </c>
      <c r="CU20" s="5">
        <v>877</v>
      </c>
      <c r="CW20" s="5">
        <v>1193</v>
      </c>
      <c r="CX20" s="5">
        <v>442</v>
      </c>
      <c r="CY20" s="5">
        <v>960</v>
      </c>
      <c r="CZ20" s="5">
        <v>124</v>
      </c>
      <c r="DA20" s="5">
        <v>836</v>
      </c>
      <c r="DB20" s="5">
        <v>329</v>
      </c>
      <c r="DC20" s="5">
        <v>288</v>
      </c>
      <c r="DD20" s="4">
        <v>4.4000000000000004</v>
      </c>
      <c r="DE20" s="4">
        <v>4.9000000000000004</v>
      </c>
      <c r="DF20" s="4">
        <v>7.1</v>
      </c>
      <c r="DG20" s="4">
        <v>3.1</v>
      </c>
      <c r="DH20" s="4">
        <v>4.5</v>
      </c>
      <c r="DJ20" s="4">
        <v>5.6</v>
      </c>
      <c r="DL20" s="4">
        <v>6.9</v>
      </c>
      <c r="DM20" s="4">
        <v>3.2</v>
      </c>
      <c r="DN20" s="4">
        <v>7.9</v>
      </c>
      <c r="DO20" s="4">
        <v>6.7</v>
      </c>
      <c r="DP20" s="4">
        <v>8.1</v>
      </c>
      <c r="DQ20" s="4">
        <v>1.7</v>
      </c>
      <c r="DR20" s="4">
        <v>1.7</v>
      </c>
    </row>
    <row r="21" spans="1:122" x14ac:dyDescent="0.25">
      <c r="A21" t="s">
        <v>76</v>
      </c>
      <c r="B21" s="3">
        <v>36923</v>
      </c>
      <c r="C21" s="5">
        <v>4702</v>
      </c>
      <c r="D21" s="5">
        <v>4277</v>
      </c>
      <c r="E21" s="5">
        <v>242</v>
      </c>
      <c r="F21" s="5">
        <v>397</v>
      </c>
      <c r="G21" s="5">
        <v>864</v>
      </c>
      <c r="I21" s="5">
        <v>514</v>
      </c>
      <c r="K21" s="5">
        <v>714</v>
      </c>
      <c r="L21" s="5">
        <v>797</v>
      </c>
      <c r="M21" s="5">
        <v>644</v>
      </c>
      <c r="N21" s="5">
        <v>53</v>
      </c>
      <c r="O21" s="5">
        <v>592</v>
      </c>
      <c r="P21" s="5">
        <v>426</v>
      </c>
      <c r="Q21" s="5">
        <v>369</v>
      </c>
      <c r="R21" s="5">
        <v>5396</v>
      </c>
      <c r="S21" s="5">
        <v>5031</v>
      </c>
      <c r="T21" s="5">
        <v>469</v>
      </c>
      <c r="U21" s="5">
        <v>447</v>
      </c>
      <c r="V21" s="5">
        <v>1062</v>
      </c>
      <c r="X21" s="5">
        <v>732</v>
      </c>
      <c r="Z21" s="5">
        <v>927</v>
      </c>
      <c r="AA21" s="5">
        <v>528</v>
      </c>
      <c r="AB21" s="5">
        <v>960</v>
      </c>
      <c r="AC21" s="5">
        <v>150</v>
      </c>
      <c r="AD21" s="5">
        <v>810</v>
      </c>
      <c r="AE21" s="5">
        <v>365</v>
      </c>
      <c r="AF21" s="5">
        <v>335</v>
      </c>
      <c r="AG21" s="4">
        <v>3.4</v>
      </c>
      <c r="AH21" s="4">
        <v>3.7</v>
      </c>
      <c r="AI21" s="4">
        <v>3.4</v>
      </c>
      <c r="AJ21" s="4">
        <v>2.2999999999999998</v>
      </c>
      <c r="AK21" s="4">
        <v>3.2</v>
      </c>
      <c r="AM21" s="4">
        <v>3.2</v>
      </c>
      <c r="AO21" s="4">
        <v>4.0999999999999996</v>
      </c>
      <c r="AP21" s="4">
        <v>4.9000000000000004</v>
      </c>
      <c r="AQ21" s="4">
        <v>5.0999999999999996</v>
      </c>
      <c r="AR21" s="4">
        <v>2.8</v>
      </c>
      <c r="AS21" s="4">
        <v>5.5</v>
      </c>
      <c r="AT21" s="4">
        <v>2</v>
      </c>
      <c r="AU21" s="4">
        <v>2</v>
      </c>
      <c r="AV21" s="4">
        <v>2.5</v>
      </c>
      <c r="AW21" s="4">
        <v>2.8</v>
      </c>
      <c r="AX21" s="4">
        <v>2.5</v>
      </c>
      <c r="AY21" s="4">
        <v>1.4</v>
      </c>
      <c r="AZ21" s="4">
        <v>3.2</v>
      </c>
      <c r="BB21" s="4">
        <v>3.9</v>
      </c>
      <c r="BD21" s="4">
        <v>3.2</v>
      </c>
      <c r="BE21" s="4">
        <v>2.1</v>
      </c>
      <c r="BF21" s="4">
        <v>5</v>
      </c>
      <c r="BG21" s="4">
        <v>2.9</v>
      </c>
      <c r="BH21" s="4">
        <v>5.4</v>
      </c>
      <c r="BI21" s="4">
        <v>0.8</v>
      </c>
      <c r="BJ21" s="4">
        <v>0.9</v>
      </c>
      <c r="BK21" s="5">
        <v>3270</v>
      </c>
      <c r="BL21" s="5">
        <v>3095</v>
      </c>
      <c r="BM21" s="5">
        <v>168</v>
      </c>
      <c r="BN21" s="5">
        <v>241</v>
      </c>
      <c r="BO21" s="5">
        <v>839</v>
      </c>
      <c r="BQ21" s="5">
        <v>596</v>
      </c>
      <c r="BS21" s="5">
        <v>538</v>
      </c>
      <c r="BT21" s="5">
        <v>322</v>
      </c>
      <c r="BU21" s="5">
        <v>600</v>
      </c>
      <c r="BV21" s="5">
        <v>52</v>
      </c>
      <c r="BW21" s="5">
        <v>548</v>
      </c>
      <c r="BX21" s="5">
        <v>176</v>
      </c>
      <c r="BY21" s="5">
        <v>159</v>
      </c>
      <c r="BZ21" s="4">
        <v>4</v>
      </c>
      <c r="CA21" s="4">
        <v>4.5</v>
      </c>
      <c r="CB21" s="4">
        <v>6.7</v>
      </c>
      <c r="CC21" s="4">
        <v>3.1</v>
      </c>
      <c r="CD21" s="4">
        <v>4.4000000000000004</v>
      </c>
      <c r="CF21" s="4">
        <v>5.0999999999999996</v>
      </c>
      <c r="CH21" s="4">
        <v>5.7</v>
      </c>
      <c r="CI21" s="4">
        <v>3.1</v>
      </c>
      <c r="CJ21" s="4">
        <v>7.4</v>
      </c>
      <c r="CK21" s="4">
        <v>8</v>
      </c>
      <c r="CL21" s="4">
        <v>7.3</v>
      </c>
      <c r="CM21" s="4">
        <v>1.5</v>
      </c>
      <c r="CN21" s="4">
        <v>1.5</v>
      </c>
      <c r="CO21" s="5">
        <v>5344</v>
      </c>
      <c r="CP21" s="5">
        <v>5037</v>
      </c>
      <c r="CQ21" s="5">
        <v>461</v>
      </c>
      <c r="CR21" s="5">
        <v>524</v>
      </c>
      <c r="CS21" s="5">
        <v>1144</v>
      </c>
      <c r="CU21" s="5">
        <v>779</v>
      </c>
      <c r="CW21" s="5">
        <v>963</v>
      </c>
      <c r="CX21" s="5">
        <v>474</v>
      </c>
      <c r="CY21" s="5">
        <v>889</v>
      </c>
      <c r="CZ21" s="5">
        <v>143</v>
      </c>
      <c r="DA21" s="5">
        <v>746</v>
      </c>
      <c r="DB21" s="5">
        <v>308</v>
      </c>
      <c r="DC21" s="5">
        <v>276</v>
      </c>
      <c r="DD21" s="4">
        <v>4.0999999999999996</v>
      </c>
      <c r="DE21" s="4">
        <v>4.5</v>
      </c>
      <c r="DF21" s="4">
        <v>6.9</v>
      </c>
      <c r="DG21" s="4">
        <v>2.6</v>
      </c>
      <c r="DH21" s="4">
        <v>4</v>
      </c>
      <c r="DJ21" s="4">
        <v>4.8</v>
      </c>
      <c r="DL21" s="4">
        <v>5.5</v>
      </c>
      <c r="DM21" s="4">
        <v>3.4</v>
      </c>
      <c r="DN21" s="4">
        <v>8</v>
      </c>
      <c r="DO21" s="4">
        <v>8.3000000000000007</v>
      </c>
      <c r="DP21" s="4">
        <v>7.9</v>
      </c>
      <c r="DQ21" s="4">
        <v>1.7</v>
      </c>
      <c r="DR21" s="4">
        <v>1.8</v>
      </c>
    </row>
    <row r="22" spans="1:122" x14ac:dyDescent="0.25">
      <c r="A22" t="s">
        <v>77</v>
      </c>
      <c r="B22" s="3">
        <v>36951</v>
      </c>
      <c r="C22" s="5">
        <v>4774</v>
      </c>
      <c r="D22" s="5">
        <v>4336</v>
      </c>
      <c r="E22" s="5">
        <v>211</v>
      </c>
      <c r="F22" s="5">
        <v>394</v>
      </c>
      <c r="G22" s="5">
        <v>691</v>
      </c>
      <c r="I22" s="5">
        <v>447</v>
      </c>
      <c r="K22" s="5">
        <v>893</v>
      </c>
      <c r="L22" s="5">
        <v>759</v>
      </c>
      <c r="M22" s="5">
        <v>697</v>
      </c>
      <c r="N22" s="5">
        <v>127</v>
      </c>
      <c r="O22" s="5">
        <v>570</v>
      </c>
      <c r="P22" s="5">
        <v>438</v>
      </c>
      <c r="Q22" s="5">
        <v>385</v>
      </c>
      <c r="R22" s="5">
        <v>5614</v>
      </c>
      <c r="S22" s="5">
        <v>5261</v>
      </c>
      <c r="T22" s="5">
        <v>531</v>
      </c>
      <c r="U22" s="5">
        <v>466</v>
      </c>
      <c r="V22" s="5">
        <v>1113</v>
      </c>
      <c r="X22" s="5">
        <v>818</v>
      </c>
      <c r="Z22" s="5">
        <v>1037</v>
      </c>
      <c r="AA22" s="5">
        <v>524</v>
      </c>
      <c r="AB22" s="5">
        <v>960</v>
      </c>
      <c r="AC22" s="5">
        <v>135</v>
      </c>
      <c r="AD22" s="5">
        <v>825</v>
      </c>
      <c r="AE22" s="5">
        <v>353</v>
      </c>
      <c r="AF22" s="5">
        <v>317</v>
      </c>
      <c r="AG22" s="4">
        <v>3.5</v>
      </c>
      <c r="AH22" s="4">
        <v>3.7</v>
      </c>
      <c r="AI22" s="4">
        <v>3</v>
      </c>
      <c r="AJ22" s="4">
        <v>2.2999999999999998</v>
      </c>
      <c r="AK22" s="4">
        <v>2.6</v>
      </c>
      <c r="AM22" s="4">
        <v>2.8</v>
      </c>
      <c r="AO22" s="4">
        <v>5.0999999999999996</v>
      </c>
      <c r="AP22" s="4">
        <v>4.7</v>
      </c>
      <c r="AQ22" s="4">
        <v>5.5</v>
      </c>
      <c r="AR22" s="4">
        <v>6.6</v>
      </c>
      <c r="AS22" s="4">
        <v>5.3</v>
      </c>
      <c r="AT22" s="4">
        <v>2</v>
      </c>
      <c r="AU22" s="4">
        <v>2.1</v>
      </c>
      <c r="AV22" s="4">
        <v>2.4</v>
      </c>
      <c r="AW22" s="4">
        <v>2.7</v>
      </c>
      <c r="AX22" s="4">
        <v>3</v>
      </c>
      <c r="AY22" s="4">
        <v>1.4</v>
      </c>
      <c r="AZ22" s="4">
        <v>2.8</v>
      </c>
      <c r="BB22" s="4">
        <v>3.4</v>
      </c>
      <c r="BD22" s="4">
        <v>3.4</v>
      </c>
      <c r="BE22" s="4">
        <v>2.1</v>
      </c>
      <c r="BF22" s="4">
        <v>5</v>
      </c>
      <c r="BG22" s="4">
        <v>2.7</v>
      </c>
      <c r="BH22" s="4">
        <v>5.4</v>
      </c>
      <c r="BI22" s="4">
        <v>0.8</v>
      </c>
      <c r="BJ22" s="4">
        <v>0.8</v>
      </c>
      <c r="BK22" s="5">
        <v>3134</v>
      </c>
      <c r="BL22" s="5">
        <v>2972</v>
      </c>
      <c r="BM22" s="5">
        <v>203</v>
      </c>
      <c r="BN22" s="5">
        <v>240</v>
      </c>
      <c r="BO22" s="5">
        <v>727</v>
      </c>
      <c r="BQ22" s="5">
        <v>523</v>
      </c>
      <c r="BS22" s="5">
        <v>566</v>
      </c>
      <c r="BT22" s="5">
        <v>329</v>
      </c>
      <c r="BU22" s="5">
        <v>596</v>
      </c>
      <c r="BV22" s="5">
        <v>49</v>
      </c>
      <c r="BW22" s="5">
        <v>547</v>
      </c>
      <c r="BX22" s="5">
        <v>162</v>
      </c>
      <c r="BY22" s="5">
        <v>146</v>
      </c>
      <c r="BZ22" s="4">
        <v>4.4000000000000004</v>
      </c>
      <c r="CA22" s="4">
        <v>4.9000000000000004</v>
      </c>
      <c r="CB22" s="4">
        <v>7.3</v>
      </c>
      <c r="CC22" s="4">
        <v>3.3</v>
      </c>
      <c r="CD22" s="4">
        <v>4.5999999999999996</v>
      </c>
      <c r="CF22" s="4">
        <v>5.9</v>
      </c>
      <c r="CH22" s="4">
        <v>6.9</v>
      </c>
      <c r="CI22" s="4">
        <v>3</v>
      </c>
      <c r="CJ22" s="4">
        <v>8.1</v>
      </c>
      <c r="CK22" s="4">
        <v>6.8</v>
      </c>
      <c r="CL22" s="4">
        <v>8.4</v>
      </c>
      <c r="CM22" s="4">
        <v>1.4</v>
      </c>
      <c r="CN22" s="4">
        <v>1.5</v>
      </c>
      <c r="CO22" s="5">
        <v>5787</v>
      </c>
      <c r="CP22" s="5">
        <v>5484</v>
      </c>
      <c r="CQ22" s="5">
        <v>501</v>
      </c>
      <c r="CR22" s="5">
        <v>564</v>
      </c>
      <c r="CS22" s="5">
        <v>1218</v>
      </c>
      <c r="CU22" s="5">
        <v>901</v>
      </c>
      <c r="CW22" s="5">
        <v>1151</v>
      </c>
      <c r="CX22" s="5">
        <v>467</v>
      </c>
      <c r="CY22" s="5">
        <v>974</v>
      </c>
      <c r="CZ22" s="5">
        <v>122</v>
      </c>
      <c r="DA22" s="5">
        <v>852</v>
      </c>
      <c r="DB22" s="5">
        <v>303</v>
      </c>
      <c r="DC22" s="5">
        <v>269</v>
      </c>
      <c r="DD22" s="4">
        <v>4.2</v>
      </c>
      <c r="DE22" s="4">
        <v>4.7</v>
      </c>
      <c r="DF22" s="4">
        <v>7.7</v>
      </c>
      <c r="DG22" s="4">
        <v>2.7</v>
      </c>
      <c r="DH22" s="4">
        <v>4.2</v>
      </c>
      <c r="DJ22" s="4">
        <v>5.3</v>
      </c>
      <c r="DL22" s="4">
        <v>6.2</v>
      </c>
      <c r="DM22" s="4">
        <v>3.4</v>
      </c>
      <c r="DN22" s="4">
        <v>8</v>
      </c>
      <c r="DO22" s="4">
        <v>7.5</v>
      </c>
      <c r="DP22" s="4">
        <v>8.1</v>
      </c>
      <c r="DQ22" s="4">
        <v>1.7</v>
      </c>
      <c r="DR22" s="4">
        <v>1.7</v>
      </c>
    </row>
    <row r="23" spans="1:122" x14ac:dyDescent="0.25">
      <c r="A23" t="s">
        <v>78</v>
      </c>
      <c r="B23" s="3">
        <v>36982</v>
      </c>
      <c r="C23" s="5">
        <v>4653</v>
      </c>
      <c r="D23" s="5">
        <v>4192</v>
      </c>
      <c r="E23" s="5">
        <v>230</v>
      </c>
      <c r="F23" s="5">
        <v>310</v>
      </c>
      <c r="G23" s="5">
        <v>817</v>
      </c>
      <c r="I23" s="5">
        <v>493</v>
      </c>
      <c r="K23" s="5">
        <v>842</v>
      </c>
      <c r="L23" s="5">
        <v>723</v>
      </c>
      <c r="M23" s="5">
        <v>598</v>
      </c>
      <c r="N23" s="5">
        <v>50</v>
      </c>
      <c r="O23" s="5">
        <v>548</v>
      </c>
      <c r="P23" s="5">
        <v>460</v>
      </c>
      <c r="Q23" s="5">
        <v>403</v>
      </c>
      <c r="R23" s="5">
        <v>5386</v>
      </c>
      <c r="S23" s="5">
        <v>5032</v>
      </c>
      <c r="T23" s="5">
        <v>450</v>
      </c>
      <c r="U23" s="5">
        <v>442</v>
      </c>
      <c r="V23" s="5">
        <v>1128</v>
      </c>
      <c r="X23" s="5">
        <v>799</v>
      </c>
      <c r="Z23" s="5">
        <v>850</v>
      </c>
      <c r="AA23" s="5">
        <v>497</v>
      </c>
      <c r="AB23" s="5">
        <v>1074</v>
      </c>
      <c r="AC23" s="5">
        <v>160</v>
      </c>
      <c r="AD23" s="5">
        <v>914</v>
      </c>
      <c r="AE23" s="5">
        <v>354</v>
      </c>
      <c r="AF23" s="5">
        <v>320</v>
      </c>
      <c r="AG23" s="4">
        <v>3.4</v>
      </c>
      <c r="AH23" s="4">
        <v>3.6</v>
      </c>
      <c r="AI23" s="4">
        <v>3.2</v>
      </c>
      <c r="AJ23" s="4">
        <v>1.8</v>
      </c>
      <c r="AK23" s="4">
        <v>3</v>
      </c>
      <c r="AM23" s="4">
        <v>3.1</v>
      </c>
      <c r="AO23" s="4">
        <v>4.8</v>
      </c>
      <c r="AP23" s="4">
        <v>4.5</v>
      </c>
      <c r="AQ23" s="4">
        <v>4.7</v>
      </c>
      <c r="AR23" s="4">
        <v>2.7</v>
      </c>
      <c r="AS23" s="4">
        <v>5.0999999999999996</v>
      </c>
      <c r="AT23" s="4">
        <v>2.1</v>
      </c>
      <c r="AU23" s="4">
        <v>2.2000000000000002</v>
      </c>
      <c r="AV23" s="4">
        <v>2.4</v>
      </c>
      <c r="AW23" s="4">
        <v>2.7</v>
      </c>
      <c r="AX23" s="4">
        <v>2.9</v>
      </c>
      <c r="AY23" s="4">
        <v>1.3</v>
      </c>
      <c r="AZ23" s="4">
        <v>3</v>
      </c>
      <c r="BB23" s="4">
        <v>3.8</v>
      </c>
      <c r="BD23" s="4">
        <v>3.3</v>
      </c>
      <c r="BE23" s="4">
        <v>2</v>
      </c>
      <c r="BF23" s="4">
        <v>5</v>
      </c>
      <c r="BG23" s="4">
        <v>3.6</v>
      </c>
      <c r="BH23" s="4">
        <v>5.2</v>
      </c>
      <c r="BI23" s="4">
        <v>0.8</v>
      </c>
      <c r="BJ23" s="4">
        <v>0.8</v>
      </c>
      <c r="BK23" s="5">
        <v>3159</v>
      </c>
      <c r="BL23" s="5">
        <v>2997</v>
      </c>
      <c r="BM23" s="5">
        <v>201</v>
      </c>
      <c r="BN23" s="5">
        <v>223</v>
      </c>
      <c r="BO23" s="5">
        <v>777</v>
      </c>
      <c r="BQ23" s="5">
        <v>582</v>
      </c>
      <c r="BS23" s="5">
        <v>554</v>
      </c>
      <c r="BT23" s="5">
        <v>317</v>
      </c>
      <c r="BU23" s="5">
        <v>598</v>
      </c>
      <c r="BV23" s="5">
        <v>66</v>
      </c>
      <c r="BW23" s="5">
        <v>531</v>
      </c>
      <c r="BX23" s="5">
        <v>162</v>
      </c>
      <c r="BY23" s="5">
        <v>147</v>
      </c>
      <c r="BZ23" s="4">
        <v>4.2</v>
      </c>
      <c r="CA23" s="4">
        <v>4.7</v>
      </c>
      <c r="CB23" s="4">
        <v>6.1</v>
      </c>
      <c r="CC23" s="4">
        <v>3.3</v>
      </c>
      <c r="CD23" s="4">
        <v>4.7</v>
      </c>
      <c r="CF23" s="4">
        <v>5.7</v>
      </c>
      <c r="CH23" s="4">
        <v>5.7</v>
      </c>
      <c r="CI23" s="4">
        <v>3</v>
      </c>
      <c r="CJ23" s="4">
        <v>8.6999999999999993</v>
      </c>
      <c r="CK23" s="4">
        <v>7.2</v>
      </c>
      <c r="CL23" s="4">
        <v>8.9</v>
      </c>
      <c r="CM23" s="4">
        <v>1.5</v>
      </c>
      <c r="CN23" s="4">
        <v>1.6</v>
      </c>
      <c r="CO23" s="5">
        <v>5557</v>
      </c>
      <c r="CP23" s="5">
        <v>5242</v>
      </c>
      <c r="CQ23" s="5">
        <v>415</v>
      </c>
      <c r="CR23" s="5">
        <v>559</v>
      </c>
      <c r="CS23" s="5">
        <v>1225</v>
      </c>
      <c r="CU23" s="5">
        <v>873</v>
      </c>
      <c r="CW23" s="5">
        <v>944</v>
      </c>
      <c r="CX23" s="5">
        <v>462</v>
      </c>
      <c r="CY23" s="5">
        <v>1042</v>
      </c>
      <c r="CZ23" s="5">
        <v>131</v>
      </c>
      <c r="DA23" s="5">
        <v>911</v>
      </c>
      <c r="DB23" s="5">
        <v>315</v>
      </c>
      <c r="DC23" s="5">
        <v>285</v>
      </c>
      <c r="DD23" s="4">
        <v>4.0999999999999996</v>
      </c>
      <c r="DE23" s="4">
        <v>4.5</v>
      </c>
      <c r="DF23" s="4">
        <v>6.6</v>
      </c>
      <c r="DG23" s="4">
        <v>2.6</v>
      </c>
      <c r="DH23" s="4">
        <v>4.3</v>
      </c>
      <c r="DJ23" s="4">
        <v>5.2</v>
      </c>
      <c r="DL23" s="4">
        <v>5.0999999999999996</v>
      </c>
      <c r="DM23" s="4">
        <v>3.2</v>
      </c>
      <c r="DN23" s="4">
        <v>8.9</v>
      </c>
      <c r="DO23" s="4">
        <v>8.8000000000000007</v>
      </c>
      <c r="DP23" s="4">
        <v>9</v>
      </c>
      <c r="DQ23" s="4">
        <v>1.7</v>
      </c>
      <c r="DR23" s="4">
        <v>1.8</v>
      </c>
    </row>
    <row r="24" spans="1:122" x14ac:dyDescent="0.25">
      <c r="A24" t="s">
        <v>79</v>
      </c>
      <c r="B24" s="3">
        <v>37012</v>
      </c>
      <c r="C24" s="5">
        <v>4452</v>
      </c>
      <c r="D24" s="5">
        <v>3993</v>
      </c>
      <c r="E24" s="5">
        <v>216</v>
      </c>
      <c r="F24" s="5">
        <v>298</v>
      </c>
      <c r="G24" s="5">
        <v>703</v>
      </c>
      <c r="I24" s="5">
        <v>459</v>
      </c>
      <c r="K24" s="5">
        <v>825</v>
      </c>
      <c r="L24" s="5">
        <v>744</v>
      </c>
      <c r="M24" s="5">
        <v>559</v>
      </c>
      <c r="N24" s="5">
        <v>67</v>
      </c>
      <c r="O24" s="5">
        <v>492</v>
      </c>
      <c r="P24" s="5">
        <v>459</v>
      </c>
      <c r="Q24" s="5">
        <v>399</v>
      </c>
      <c r="R24" s="5">
        <v>5507</v>
      </c>
      <c r="S24" s="5">
        <v>5140</v>
      </c>
      <c r="T24" s="5">
        <v>442</v>
      </c>
      <c r="U24" s="5">
        <v>406</v>
      </c>
      <c r="V24" s="5">
        <v>1220</v>
      </c>
      <c r="X24" s="5">
        <v>869</v>
      </c>
      <c r="Z24" s="5">
        <v>1117</v>
      </c>
      <c r="AA24" s="5">
        <v>496</v>
      </c>
      <c r="AB24" s="5">
        <v>948</v>
      </c>
      <c r="AC24" s="5">
        <v>170</v>
      </c>
      <c r="AD24" s="5">
        <v>778</v>
      </c>
      <c r="AE24" s="5">
        <v>367</v>
      </c>
      <c r="AF24" s="5">
        <v>327</v>
      </c>
      <c r="AG24" s="4">
        <v>3.3</v>
      </c>
      <c r="AH24" s="4">
        <v>3.5</v>
      </c>
      <c r="AI24" s="4">
        <v>3.1</v>
      </c>
      <c r="AJ24" s="4">
        <v>1.8</v>
      </c>
      <c r="AK24" s="4">
        <v>2.6</v>
      </c>
      <c r="AM24" s="4">
        <v>2.9</v>
      </c>
      <c r="AO24" s="4">
        <v>4.7</v>
      </c>
      <c r="AP24" s="4">
        <v>4.5999999999999996</v>
      </c>
      <c r="AQ24" s="4">
        <v>4.4000000000000004</v>
      </c>
      <c r="AR24" s="4">
        <v>3.5</v>
      </c>
      <c r="AS24" s="4">
        <v>4.5999999999999996</v>
      </c>
      <c r="AT24" s="4">
        <v>2.1</v>
      </c>
      <c r="AU24" s="4">
        <v>2.1</v>
      </c>
      <c r="AV24" s="4">
        <v>2.2999999999999998</v>
      </c>
      <c r="AW24" s="4">
        <v>2.6</v>
      </c>
      <c r="AX24" s="4">
        <v>2.4</v>
      </c>
      <c r="AY24" s="4">
        <v>1.3</v>
      </c>
      <c r="AZ24" s="4">
        <v>2.9</v>
      </c>
      <c r="BB24" s="4">
        <v>3.5</v>
      </c>
      <c r="BD24" s="4">
        <v>3.4</v>
      </c>
      <c r="BE24" s="4">
        <v>2</v>
      </c>
      <c r="BF24" s="4">
        <v>5.0999999999999996</v>
      </c>
      <c r="BG24" s="4">
        <v>3.5</v>
      </c>
      <c r="BH24" s="4">
        <v>5.3</v>
      </c>
      <c r="BI24" s="4">
        <v>0.9</v>
      </c>
      <c r="BJ24" s="4">
        <v>0.9</v>
      </c>
      <c r="BK24" s="5">
        <v>3086</v>
      </c>
      <c r="BL24" s="5">
        <v>2907</v>
      </c>
      <c r="BM24" s="5">
        <v>163</v>
      </c>
      <c r="BN24" s="5">
        <v>214</v>
      </c>
      <c r="BO24" s="5">
        <v>752</v>
      </c>
      <c r="BQ24" s="5">
        <v>536</v>
      </c>
      <c r="BS24" s="5">
        <v>557</v>
      </c>
      <c r="BT24" s="5">
        <v>305</v>
      </c>
      <c r="BU24" s="5">
        <v>610</v>
      </c>
      <c r="BV24" s="5">
        <v>65</v>
      </c>
      <c r="BW24" s="5">
        <v>545</v>
      </c>
      <c r="BX24" s="5">
        <v>179</v>
      </c>
      <c r="BY24" s="5">
        <v>163</v>
      </c>
      <c r="BZ24" s="4">
        <v>4.0999999999999996</v>
      </c>
      <c r="CA24" s="4">
        <v>4.5999999999999996</v>
      </c>
      <c r="CB24" s="4">
        <v>6.5</v>
      </c>
      <c r="CC24" s="4">
        <v>3.3</v>
      </c>
      <c r="CD24" s="4">
        <v>4.5999999999999996</v>
      </c>
      <c r="CF24" s="4">
        <v>5.5</v>
      </c>
      <c r="CH24" s="4">
        <v>6.8</v>
      </c>
      <c r="CI24" s="4">
        <v>2.7</v>
      </c>
      <c r="CJ24" s="4">
        <v>7.5</v>
      </c>
      <c r="CK24" s="4">
        <v>7.9</v>
      </c>
      <c r="CL24" s="4">
        <v>7.4</v>
      </c>
      <c r="CM24" s="4">
        <v>1.6</v>
      </c>
      <c r="CN24" s="4">
        <v>1.6</v>
      </c>
      <c r="CO24" s="5">
        <v>5474</v>
      </c>
      <c r="CP24" s="5">
        <v>5144</v>
      </c>
      <c r="CQ24" s="5">
        <v>444</v>
      </c>
      <c r="CR24" s="5">
        <v>552</v>
      </c>
      <c r="CS24" s="5">
        <v>1191</v>
      </c>
      <c r="CU24" s="5">
        <v>838</v>
      </c>
      <c r="CW24" s="5">
        <v>1133</v>
      </c>
      <c r="CX24" s="5">
        <v>427</v>
      </c>
      <c r="CY24" s="5">
        <v>903</v>
      </c>
      <c r="CZ24" s="5">
        <v>146</v>
      </c>
      <c r="DA24" s="5">
        <v>757</v>
      </c>
      <c r="DB24" s="5">
        <v>330</v>
      </c>
      <c r="DC24" s="5">
        <v>296</v>
      </c>
      <c r="DD24" s="4">
        <v>4.2</v>
      </c>
      <c r="DE24" s="4">
        <v>4.5999999999999996</v>
      </c>
      <c r="DF24" s="4">
        <v>6.5</v>
      </c>
      <c r="DG24" s="4">
        <v>2.4</v>
      </c>
      <c r="DH24" s="4">
        <v>4.7</v>
      </c>
      <c r="DJ24" s="4">
        <v>5.7</v>
      </c>
      <c r="DL24" s="4">
        <v>6.7</v>
      </c>
      <c r="DM24" s="4">
        <v>3.2</v>
      </c>
      <c r="DN24" s="4">
        <v>7.9</v>
      </c>
      <c r="DO24" s="4">
        <v>9.1999999999999993</v>
      </c>
      <c r="DP24" s="4">
        <v>7.6</v>
      </c>
      <c r="DQ24" s="4">
        <v>1.7</v>
      </c>
      <c r="DR24" s="4">
        <v>1.8</v>
      </c>
    </row>
    <row r="25" spans="1:122" x14ac:dyDescent="0.25">
      <c r="A25" t="s">
        <v>80</v>
      </c>
      <c r="B25" s="3">
        <v>37043</v>
      </c>
      <c r="C25" s="5">
        <v>4337</v>
      </c>
      <c r="D25" s="5">
        <v>3832</v>
      </c>
      <c r="E25" s="5">
        <v>189</v>
      </c>
      <c r="F25" s="5">
        <v>312</v>
      </c>
      <c r="G25" s="5">
        <v>689</v>
      </c>
      <c r="I25" s="5">
        <v>440</v>
      </c>
      <c r="K25" s="5">
        <v>739</v>
      </c>
      <c r="L25" s="5">
        <v>757</v>
      </c>
      <c r="M25" s="5">
        <v>462</v>
      </c>
      <c r="N25" s="5">
        <v>59</v>
      </c>
      <c r="O25" s="5">
        <v>403</v>
      </c>
      <c r="P25" s="5">
        <v>505</v>
      </c>
      <c r="Q25" s="5">
        <v>451</v>
      </c>
      <c r="R25" s="5">
        <v>5116</v>
      </c>
      <c r="S25" s="5">
        <v>4766</v>
      </c>
      <c r="T25" s="5">
        <v>441</v>
      </c>
      <c r="U25" s="5">
        <v>389</v>
      </c>
      <c r="V25" s="5">
        <v>1101</v>
      </c>
      <c r="X25" s="5">
        <v>819</v>
      </c>
      <c r="Z25" s="5">
        <v>921</v>
      </c>
      <c r="AA25" s="5">
        <v>489</v>
      </c>
      <c r="AB25" s="5">
        <v>943</v>
      </c>
      <c r="AC25" s="5">
        <v>177</v>
      </c>
      <c r="AD25" s="5">
        <v>766</v>
      </c>
      <c r="AE25" s="5">
        <v>350</v>
      </c>
      <c r="AF25" s="5">
        <v>308</v>
      </c>
      <c r="AG25" s="4">
        <v>3.2</v>
      </c>
      <c r="AH25" s="4">
        <v>3.3</v>
      </c>
      <c r="AI25" s="4">
        <v>2.7</v>
      </c>
      <c r="AJ25" s="4">
        <v>1.9</v>
      </c>
      <c r="AK25" s="4">
        <v>2.6</v>
      </c>
      <c r="AM25" s="4">
        <v>2.8</v>
      </c>
      <c r="AO25" s="4">
        <v>4.3</v>
      </c>
      <c r="AP25" s="4">
        <v>4.5999999999999996</v>
      </c>
      <c r="AQ25" s="4">
        <v>3.7</v>
      </c>
      <c r="AR25" s="4">
        <v>3.1</v>
      </c>
      <c r="AS25" s="4">
        <v>3.8</v>
      </c>
      <c r="AT25" s="4">
        <v>2.2999999999999998</v>
      </c>
      <c r="AU25" s="4">
        <v>2.4</v>
      </c>
      <c r="AV25" s="4">
        <v>2.2000000000000002</v>
      </c>
      <c r="AW25" s="4">
        <v>2.6</v>
      </c>
      <c r="AX25" s="4">
        <v>2.4</v>
      </c>
      <c r="AY25" s="4">
        <v>1.2</v>
      </c>
      <c r="AZ25" s="4">
        <v>2.9</v>
      </c>
      <c r="BB25" s="4">
        <v>3.7</v>
      </c>
      <c r="BD25" s="4">
        <v>3.1</v>
      </c>
      <c r="BE25" s="4">
        <v>2</v>
      </c>
      <c r="BF25" s="4">
        <v>4.8</v>
      </c>
      <c r="BG25" s="4">
        <v>3.3</v>
      </c>
      <c r="BH25" s="4">
        <v>5.0999999999999996</v>
      </c>
      <c r="BI25" s="4">
        <v>0.6</v>
      </c>
      <c r="BJ25" s="4">
        <v>0.6</v>
      </c>
      <c r="BK25" s="5">
        <v>2969</v>
      </c>
      <c r="BL25" s="5">
        <v>2841</v>
      </c>
      <c r="BM25" s="5">
        <v>162</v>
      </c>
      <c r="BN25" s="5">
        <v>199</v>
      </c>
      <c r="BO25" s="5">
        <v>757</v>
      </c>
      <c r="BQ25" s="5">
        <v>559</v>
      </c>
      <c r="BS25" s="5">
        <v>513</v>
      </c>
      <c r="BT25" s="5">
        <v>312</v>
      </c>
      <c r="BU25" s="5">
        <v>583</v>
      </c>
      <c r="BV25" s="5">
        <v>60</v>
      </c>
      <c r="BW25" s="5">
        <v>523</v>
      </c>
      <c r="BX25" s="5">
        <v>128</v>
      </c>
      <c r="BY25" s="5">
        <v>116</v>
      </c>
      <c r="BZ25" s="4">
        <v>4</v>
      </c>
      <c r="CA25" s="4">
        <v>4.5999999999999996</v>
      </c>
      <c r="CB25" s="4">
        <v>6.7</v>
      </c>
      <c r="CC25" s="4">
        <v>3.3</v>
      </c>
      <c r="CD25" s="4">
        <v>4.5</v>
      </c>
      <c r="CF25" s="4">
        <v>5.5</v>
      </c>
      <c r="CH25" s="4">
        <v>5.9</v>
      </c>
      <c r="CI25" s="4">
        <v>3</v>
      </c>
      <c r="CJ25" s="4">
        <v>7.6</v>
      </c>
      <c r="CK25" s="4">
        <v>9.5</v>
      </c>
      <c r="CL25" s="4">
        <v>7.2</v>
      </c>
      <c r="CM25" s="4">
        <v>1.2</v>
      </c>
      <c r="CN25" s="4">
        <v>1.3</v>
      </c>
      <c r="CO25" s="5">
        <v>5320</v>
      </c>
      <c r="CP25" s="5">
        <v>5061</v>
      </c>
      <c r="CQ25" s="5">
        <v>459</v>
      </c>
      <c r="CR25" s="5">
        <v>544</v>
      </c>
      <c r="CS25" s="5">
        <v>1169</v>
      </c>
      <c r="CU25" s="5">
        <v>841</v>
      </c>
      <c r="CW25" s="5">
        <v>968</v>
      </c>
      <c r="CX25" s="5">
        <v>469</v>
      </c>
      <c r="CY25" s="5">
        <v>913</v>
      </c>
      <c r="CZ25" s="5">
        <v>174</v>
      </c>
      <c r="DA25" s="5">
        <v>739</v>
      </c>
      <c r="DB25" s="5">
        <v>258</v>
      </c>
      <c r="DC25" s="5">
        <v>233</v>
      </c>
      <c r="DD25" s="4">
        <v>3.9</v>
      </c>
      <c r="DE25" s="4">
        <v>4.3</v>
      </c>
      <c r="DF25" s="4">
        <v>6.4</v>
      </c>
      <c r="DG25" s="4">
        <v>2.4</v>
      </c>
      <c r="DH25" s="4">
        <v>4.2</v>
      </c>
      <c r="DJ25" s="4">
        <v>5.4</v>
      </c>
      <c r="DL25" s="4">
        <v>5.6</v>
      </c>
      <c r="DM25" s="4">
        <v>3.1</v>
      </c>
      <c r="DN25" s="4">
        <v>7.8</v>
      </c>
      <c r="DO25" s="4">
        <v>9.6999999999999993</v>
      </c>
      <c r="DP25" s="4">
        <v>7.5</v>
      </c>
      <c r="DQ25" s="4">
        <v>1.7</v>
      </c>
      <c r="DR25" s="4">
        <v>1.7</v>
      </c>
    </row>
    <row r="26" spans="1:122" x14ac:dyDescent="0.25">
      <c r="A26" t="s">
        <v>81</v>
      </c>
      <c r="B26" s="3">
        <v>37073</v>
      </c>
      <c r="C26" s="5">
        <v>4231</v>
      </c>
      <c r="D26" s="5">
        <v>3771</v>
      </c>
      <c r="E26" s="5">
        <v>160</v>
      </c>
      <c r="F26" s="5">
        <v>294</v>
      </c>
      <c r="G26" s="5">
        <v>663</v>
      </c>
      <c r="I26" s="5">
        <v>397</v>
      </c>
      <c r="K26" s="5">
        <v>633</v>
      </c>
      <c r="L26" s="5">
        <v>786</v>
      </c>
      <c r="M26" s="5">
        <v>582</v>
      </c>
      <c r="N26" s="5">
        <v>80</v>
      </c>
      <c r="O26" s="5">
        <v>502</v>
      </c>
      <c r="P26" s="5">
        <v>461</v>
      </c>
      <c r="Q26" s="5">
        <v>419</v>
      </c>
      <c r="R26" s="5">
        <v>5173</v>
      </c>
      <c r="S26" s="5">
        <v>4843</v>
      </c>
      <c r="T26" s="5">
        <v>459</v>
      </c>
      <c r="U26" s="5">
        <v>346</v>
      </c>
      <c r="V26" s="5">
        <v>1095</v>
      </c>
      <c r="X26" s="5">
        <v>775</v>
      </c>
      <c r="Z26" s="5">
        <v>922</v>
      </c>
      <c r="AA26" s="5">
        <v>518</v>
      </c>
      <c r="AB26" s="5">
        <v>955</v>
      </c>
      <c r="AC26" s="5">
        <v>181</v>
      </c>
      <c r="AD26" s="5">
        <v>774</v>
      </c>
      <c r="AE26" s="5">
        <v>330</v>
      </c>
      <c r="AF26" s="5">
        <v>288</v>
      </c>
      <c r="AG26" s="4">
        <v>3.1</v>
      </c>
      <c r="AH26" s="4">
        <v>3.3</v>
      </c>
      <c r="AI26" s="4">
        <v>2.2999999999999998</v>
      </c>
      <c r="AJ26" s="4">
        <v>1.8</v>
      </c>
      <c r="AK26" s="4">
        <v>2.5</v>
      </c>
      <c r="AM26" s="4">
        <v>2.5</v>
      </c>
      <c r="AO26" s="4">
        <v>3.7</v>
      </c>
      <c r="AP26" s="4">
        <v>4.8</v>
      </c>
      <c r="AQ26" s="4">
        <v>4.5999999999999996</v>
      </c>
      <c r="AR26" s="4">
        <v>4.2</v>
      </c>
      <c r="AS26" s="4">
        <v>4.7</v>
      </c>
      <c r="AT26" s="4">
        <v>2.1</v>
      </c>
      <c r="AU26" s="4">
        <v>2.2000000000000002</v>
      </c>
      <c r="AV26" s="4">
        <v>2.2000000000000002</v>
      </c>
      <c r="AW26" s="4">
        <v>2.5</v>
      </c>
      <c r="AX26" s="4">
        <v>2.4</v>
      </c>
      <c r="AY26" s="4">
        <v>1.1000000000000001</v>
      </c>
      <c r="AZ26" s="4">
        <v>2.7</v>
      </c>
      <c r="BB26" s="4">
        <v>3.5</v>
      </c>
      <c r="BD26" s="4">
        <v>3.3</v>
      </c>
      <c r="BE26" s="4">
        <v>1.8</v>
      </c>
      <c r="BF26" s="4">
        <v>4.9000000000000004</v>
      </c>
      <c r="BG26" s="4">
        <v>2.9</v>
      </c>
      <c r="BH26" s="4">
        <v>5.2</v>
      </c>
      <c r="BI26" s="4">
        <v>0.7</v>
      </c>
      <c r="BJ26" s="4">
        <v>0.7</v>
      </c>
      <c r="BK26" s="5">
        <v>2961</v>
      </c>
      <c r="BL26" s="5">
        <v>2820</v>
      </c>
      <c r="BM26" s="5">
        <v>165</v>
      </c>
      <c r="BN26" s="5">
        <v>173</v>
      </c>
      <c r="BO26" s="5">
        <v>710</v>
      </c>
      <c r="BQ26" s="5">
        <v>529</v>
      </c>
      <c r="BS26" s="5">
        <v>537</v>
      </c>
      <c r="BT26" s="5">
        <v>280</v>
      </c>
      <c r="BU26" s="5">
        <v>592</v>
      </c>
      <c r="BV26" s="5">
        <v>54</v>
      </c>
      <c r="BW26" s="5">
        <v>537</v>
      </c>
      <c r="BX26" s="5">
        <v>141</v>
      </c>
      <c r="BY26" s="5">
        <v>123</v>
      </c>
      <c r="BZ26" s="4">
        <v>4</v>
      </c>
      <c r="CA26" s="4">
        <v>4.5999999999999996</v>
      </c>
      <c r="CB26" s="4">
        <v>6.6</v>
      </c>
      <c r="CC26" s="4">
        <v>3</v>
      </c>
      <c r="CD26" s="4">
        <v>4.4000000000000004</v>
      </c>
      <c r="CF26" s="4">
        <v>5.3</v>
      </c>
      <c r="CH26" s="4">
        <v>6</v>
      </c>
      <c r="CI26" s="4">
        <v>3</v>
      </c>
      <c r="CJ26" s="4">
        <v>7.9</v>
      </c>
      <c r="CK26" s="4">
        <v>10.1</v>
      </c>
      <c r="CL26" s="4">
        <v>7.5</v>
      </c>
      <c r="CM26" s="4">
        <v>1.3</v>
      </c>
      <c r="CN26" s="4">
        <v>1.3</v>
      </c>
      <c r="CO26" s="5">
        <v>5343</v>
      </c>
      <c r="CP26" s="5">
        <v>5076</v>
      </c>
      <c r="CQ26" s="5">
        <v>451</v>
      </c>
      <c r="CR26" s="5">
        <v>494</v>
      </c>
      <c r="CS26" s="5">
        <v>1151</v>
      </c>
      <c r="CU26" s="5">
        <v>807</v>
      </c>
      <c r="CW26" s="5">
        <v>981</v>
      </c>
      <c r="CX26" s="5">
        <v>468</v>
      </c>
      <c r="CY26" s="5">
        <v>956</v>
      </c>
      <c r="CZ26" s="5">
        <v>187</v>
      </c>
      <c r="DA26" s="5">
        <v>769</v>
      </c>
      <c r="DB26" s="5">
        <v>266</v>
      </c>
      <c r="DC26" s="5">
        <v>231</v>
      </c>
      <c r="DD26" s="4">
        <v>3.9</v>
      </c>
      <c r="DE26" s="4">
        <v>4.4000000000000004</v>
      </c>
      <c r="DF26" s="4">
        <v>6.7</v>
      </c>
      <c r="DG26" s="4">
        <v>2.1</v>
      </c>
      <c r="DH26" s="4">
        <v>4.2</v>
      </c>
      <c r="DJ26" s="4">
        <v>5.0999999999999996</v>
      </c>
      <c r="DL26" s="4">
        <v>5.6</v>
      </c>
      <c r="DM26" s="4">
        <v>3.3</v>
      </c>
      <c r="DN26" s="4">
        <v>7.9</v>
      </c>
      <c r="DO26" s="4">
        <v>9.8000000000000007</v>
      </c>
      <c r="DP26" s="4">
        <v>7.5</v>
      </c>
      <c r="DQ26" s="4">
        <v>1.6</v>
      </c>
      <c r="DR26" s="4">
        <v>1.6</v>
      </c>
    </row>
    <row r="27" spans="1:122" x14ac:dyDescent="0.25">
      <c r="A27" t="s">
        <v>82</v>
      </c>
      <c r="B27" s="3">
        <v>37104</v>
      </c>
      <c r="C27" s="5">
        <v>4139</v>
      </c>
      <c r="D27" s="5">
        <v>3671</v>
      </c>
      <c r="E27" s="5">
        <v>131</v>
      </c>
      <c r="F27" s="5">
        <v>268</v>
      </c>
      <c r="G27" s="5">
        <v>597</v>
      </c>
      <c r="I27" s="5">
        <v>373</v>
      </c>
      <c r="K27" s="5">
        <v>602</v>
      </c>
      <c r="L27" s="5">
        <v>860</v>
      </c>
      <c r="M27" s="5">
        <v>575</v>
      </c>
      <c r="N27" s="5">
        <v>68</v>
      </c>
      <c r="O27" s="5">
        <v>507</v>
      </c>
      <c r="P27" s="5">
        <v>468</v>
      </c>
      <c r="Q27" s="5">
        <v>425</v>
      </c>
      <c r="R27" s="5">
        <v>5090</v>
      </c>
      <c r="S27" s="5">
        <v>4723</v>
      </c>
      <c r="T27" s="5">
        <v>404</v>
      </c>
      <c r="U27" s="5">
        <v>349</v>
      </c>
      <c r="V27" s="5">
        <v>1043</v>
      </c>
      <c r="X27" s="5">
        <v>752</v>
      </c>
      <c r="Z27" s="5">
        <v>930</v>
      </c>
      <c r="AA27" s="5">
        <v>521</v>
      </c>
      <c r="AB27" s="5">
        <v>895</v>
      </c>
      <c r="AC27" s="5">
        <v>154</v>
      </c>
      <c r="AD27" s="5">
        <v>741</v>
      </c>
      <c r="AE27" s="5">
        <v>367</v>
      </c>
      <c r="AF27" s="5">
        <v>331</v>
      </c>
      <c r="AG27" s="4">
        <v>3</v>
      </c>
      <c r="AH27" s="4">
        <v>3.2</v>
      </c>
      <c r="AI27" s="4">
        <v>1.9</v>
      </c>
      <c r="AJ27" s="4">
        <v>1.6</v>
      </c>
      <c r="AK27" s="4">
        <v>2.2000000000000002</v>
      </c>
      <c r="AM27" s="4">
        <v>2.4</v>
      </c>
      <c r="AO27" s="4">
        <v>3.5</v>
      </c>
      <c r="AP27" s="4">
        <v>5.2</v>
      </c>
      <c r="AQ27" s="4">
        <v>4.5</v>
      </c>
      <c r="AR27" s="4">
        <v>3.6</v>
      </c>
      <c r="AS27" s="4">
        <v>4.7</v>
      </c>
      <c r="AT27" s="4">
        <v>2.2000000000000002</v>
      </c>
      <c r="AU27" s="4">
        <v>2.2999999999999998</v>
      </c>
      <c r="AV27" s="4">
        <v>2.2000000000000002</v>
      </c>
      <c r="AW27" s="4">
        <v>2.4</v>
      </c>
      <c r="AX27" s="4">
        <v>2.1</v>
      </c>
      <c r="AY27" s="4">
        <v>1.2</v>
      </c>
      <c r="AZ27" s="4">
        <v>2.5</v>
      </c>
      <c r="BB27" s="4">
        <v>3.1</v>
      </c>
      <c r="BD27" s="4">
        <v>3</v>
      </c>
      <c r="BE27" s="4">
        <v>1.7</v>
      </c>
      <c r="BF27" s="4">
        <v>5</v>
      </c>
      <c r="BG27" s="4">
        <v>3.9</v>
      </c>
      <c r="BH27" s="4">
        <v>5.2</v>
      </c>
      <c r="BI27" s="4">
        <v>0.8</v>
      </c>
      <c r="BJ27" s="4">
        <v>0.8</v>
      </c>
      <c r="BK27" s="5">
        <v>2869</v>
      </c>
      <c r="BL27" s="5">
        <v>2707</v>
      </c>
      <c r="BM27" s="5">
        <v>146</v>
      </c>
      <c r="BN27" s="5">
        <v>192</v>
      </c>
      <c r="BO27" s="5">
        <v>642</v>
      </c>
      <c r="BQ27" s="5">
        <v>476</v>
      </c>
      <c r="BS27" s="5">
        <v>497</v>
      </c>
      <c r="BT27" s="5">
        <v>267</v>
      </c>
      <c r="BU27" s="5">
        <v>600</v>
      </c>
      <c r="BV27" s="5">
        <v>71</v>
      </c>
      <c r="BW27" s="5">
        <v>529</v>
      </c>
      <c r="BX27" s="5">
        <v>162</v>
      </c>
      <c r="BY27" s="5">
        <v>146</v>
      </c>
      <c r="BZ27" s="4">
        <v>3.9</v>
      </c>
      <c r="CA27" s="4">
        <v>4.4000000000000004</v>
      </c>
      <c r="CB27" s="4">
        <v>6.3</v>
      </c>
      <c r="CC27" s="4">
        <v>3.1</v>
      </c>
      <c r="CD27" s="4">
        <v>3.9</v>
      </c>
      <c r="CF27" s="4">
        <v>4.7</v>
      </c>
      <c r="CH27" s="4">
        <v>6</v>
      </c>
      <c r="CI27" s="4">
        <v>2.8</v>
      </c>
      <c r="CJ27" s="4">
        <v>7.4</v>
      </c>
      <c r="CK27" s="4">
        <v>8.4</v>
      </c>
      <c r="CL27" s="4">
        <v>7.2</v>
      </c>
      <c r="CM27" s="4">
        <v>1.6</v>
      </c>
      <c r="CN27" s="4">
        <v>1.6</v>
      </c>
      <c r="CO27" s="5">
        <v>5163</v>
      </c>
      <c r="CP27" s="5">
        <v>4832</v>
      </c>
      <c r="CQ27" s="5">
        <v>427</v>
      </c>
      <c r="CR27" s="5">
        <v>495</v>
      </c>
      <c r="CS27" s="5">
        <v>1020</v>
      </c>
      <c r="CU27" s="5">
        <v>719</v>
      </c>
      <c r="CW27" s="5">
        <v>991</v>
      </c>
      <c r="CX27" s="5">
        <v>446</v>
      </c>
      <c r="CY27" s="5">
        <v>890</v>
      </c>
      <c r="CZ27" s="5">
        <v>154</v>
      </c>
      <c r="DA27" s="5">
        <v>736</v>
      </c>
      <c r="DB27" s="5">
        <v>331</v>
      </c>
      <c r="DC27" s="5">
        <v>296</v>
      </c>
      <c r="DD27" s="4">
        <v>3.9</v>
      </c>
      <c r="DE27" s="4">
        <v>4.3</v>
      </c>
      <c r="DF27" s="4">
        <v>5.9</v>
      </c>
      <c r="DG27" s="4">
        <v>2.2000000000000002</v>
      </c>
      <c r="DH27" s="4">
        <v>4</v>
      </c>
      <c r="DJ27" s="4">
        <v>4.9000000000000004</v>
      </c>
      <c r="DL27" s="4">
        <v>5.7</v>
      </c>
      <c r="DM27" s="4">
        <v>3.3</v>
      </c>
      <c r="DN27" s="4">
        <v>7.4</v>
      </c>
      <c r="DO27" s="4">
        <v>8.3000000000000007</v>
      </c>
      <c r="DP27" s="4">
        <v>7.2</v>
      </c>
      <c r="DQ27" s="4">
        <v>1.7</v>
      </c>
      <c r="DR27" s="4">
        <v>1.8</v>
      </c>
    </row>
    <row r="28" spans="1:122" x14ac:dyDescent="0.25">
      <c r="A28" t="s">
        <v>83</v>
      </c>
      <c r="B28" s="3">
        <v>37135</v>
      </c>
      <c r="C28" s="5">
        <v>4006</v>
      </c>
      <c r="D28" s="5">
        <v>3604</v>
      </c>
      <c r="E28" s="5">
        <v>142</v>
      </c>
      <c r="F28" s="5">
        <v>303</v>
      </c>
      <c r="G28" s="5">
        <v>586</v>
      </c>
      <c r="I28" s="5">
        <v>365</v>
      </c>
      <c r="K28" s="5">
        <v>635</v>
      </c>
      <c r="L28" s="5">
        <v>729</v>
      </c>
      <c r="M28" s="5">
        <v>600</v>
      </c>
      <c r="N28" s="5">
        <v>68</v>
      </c>
      <c r="O28" s="5">
        <v>532</v>
      </c>
      <c r="P28" s="5">
        <v>402</v>
      </c>
      <c r="Q28" s="5">
        <v>358</v>
      </c>
      <c r="R28" s="5">
        <v>4937</v>
      </c>
      <c r="S28" s="5">
        <v>4662</v>
      </c>
      <c r="T28" s="5">
        <v>402</v>
      </c>
      <c r="U28" s="5">
        <v>345</v>
      </c>
      <c r="V28" s="5">
        <v>1057</v>
      </c>
      <c r="X28" s="5">
        <v>780</v>
      </c>
      <c r="Z28" s="5">
        <v>904</v>
      </c>
      <c r="AA28" s="5">
        <v>519</v>
      </c>
      <c r="AB28" s="5">
        <v>904</v>
      </c>
      <c r="AC28" s="5">
        <v>146</v>
      </c>
      <c r="AD28" s="5">
        <v>758</v>
      </c>
      <c r="AE28" s="5">
        <v>276</v>
      </c>
      <c r="AF28" s="5">
        <v>252</v>
      </c>
      <c r="AG28" s="4">
        <v>3</v>
      </c>
      <c r="AH28" s="4">
        <v>3.2</v>
      </c>
      <c r="AI28" s="4">
        <v>2</v>
      </c>
      <c r="AJ28" s="4">
        <v>1.8</v>
      </c>
      <c r="AK28" s="4">
        <v>2.2000000000000002</v>
      </c>
      <c r="AM28" s="4">
        <v>2.2999999999999998</v>
      </c>
      <c r="AO28" s="4">
        <v>3.7</v>
      </c>
      <c r="AP28" s="4">
        <v>4.4000000000000004</v>
      </c>
      <c r="AQ28" s="4">
        <v>4.7</v>
      </c>
      <c r="AR28" s="4">
        <v>3.6</v>
      </c>
      <c r="AS28" s="4">
        <v>4.9000000000000004</v>
      </c>
      <c r="AT28" s="4">
        <v>1.9</v>
      </c>
      <c r="AU28" s="4">
        <v>1.9</v>
      </c>
      <c r="AV28" s="4">
        <v>2.1</v>
      </c>
      <c r="AW28" s="4">
        <v>2.4</v>
      </c>
      <c r="AX28" s="4">
        <v>2.1</v>
      </c>
      <c r="AY28" s="4">
        <v>1.1000000000000001</v>
      </c>
      <c r="AZ28" s="4">
        <v>2.5</v>
      </c>
      <c r="BB28" s="4">
        <v>3.2</v>
      </c>
      <c r="BD28" s="4">
        <v>2.9</v>
      </c>
      <c r="BE28" s="4">
        <v>1.9</v>
      </c>
      <c r="BF28" s="4">
        <v>4.9000000000000004</v>
      </c>
      <c r="BG28" s="4">
        <v>3.6</v>
      </c>
      <c r="BH28" s="4">
        <v>5.2</v>
      </c>
      <c r="BI28" s="4">
        <v>0.7</v>
      </c>
      <c r="BJ28" s="4">
        <v>0.7</v>
      </c>
      <c r="BK28" s="5">
        <v>2790</v>
      </c>
      <c r="BL28" s="5">
        <v>2652</v>
      </c>
      <c r="BM28" s="5">
        <v>146</v>
      </c>
      <c r="BN28" s="5">
        <v>176</v>
      </c>
      <c r="BO28" s="5">
        <v>651</v>
      </c>
      <c r="BQ28" s="5">
        <v>482</v>
      </c>
      <c r="BS28" s="5">
        <v>474</v>
      </c>
      <c r="BT28" s="5">
        <v>299</v>
      </c>
      <c r="BU28" s="5">
        <v>597</v>
      </c>
      <c r="BV28" s="5">
        <v>66</v>
      </c>
      <c r="BW28" s="5">
        <v>531</v>
      </c>
      <c r="BX28" s="5">
        <v>138</v>
      </c>
      <c r="BY28" s="5">
        <v>124</v>
      </c>
      <c r="BZ28" s="4">
        <v>4</v>
      </c>
      <c r="CA28" s="4">
        <v>4.5</v>
      </c>
      <c r="CB28" s="4">
        <v>6.3</v>
      </c>
      <c r="CC28" s="4">
        <v>2.9</v>
      </c>
      <c r="CD28" s="4">
        <v>4.2</v>
      </c>
      <c r="CF28" s="4">
        <v>5.0999999999999996</v>
      </c>
      <c r="CH28" s="4">
        <v>6.1</v>
      </c>
      <c r="CI28" s="4">
        <v>2.9</v>
      </c>
      <c r="CJ28" s="4">
        <v>8</v>
      </c>
      <c r="CK28" s="4">
        <v>9.4</v>
      </c>
      <c r="CL28" s="4">
        <v>7.8</v>
      </c>
      <c r="CM28" s="4">
        <v>1.2</v>
      </c>
      <c r="CN28" s="4">
        <v>1.3</v>
      </c>
      <c r="CO28" s="5">
        <v>5213</v>
      </c>
      <c r="CP28" s="5">
        <v>4948</v>
      </c>
      <c r="CQ28" s="5">
        <v>430</v>
      </c>
      <c r="CR28" s="5">
        <v>467</v>
      </c>
      <c r="CS28" s="5">
        <v>1096</v>
      </c>
      <c r="CU28" s="5">
        <v>770</v>
      </c>
      <c r="CW28" s="5">
        <v>997</v>
      </c>
      <c r="CX28" s="5">
        <v>452</v>
      </c>
      <c r="CY28" s="5">
        <v>965</v>
      </c>
      <c r="CZ28" s="5">
        <v>172</v>
      </c>
      <c r="DA28" s="5">
        <v>793</v>
      </c>
      <c r="DB28" s="5">
        <v>265</v>
      </c>
      <c r="DC28" s="5">
        <v>234</v>
      </c>
      <c r="DD28" s="4">
        <v>3.8</v>
      </c>
      <c r="DE28" s="4">
        <v>4.2</v>
      </c>
      <c r="DF28" s="4">
        <v>5.9</v>
      </c>
      <c r="DG28" s="4">
        <v>2.1</v>
      </c>
      <c r="DH28" s="4">
        <v>4.0999999999999996</v>
      </c>
      <c r="DJ28" s="4">
        <v>5.0999999999999996</v>
      </c>
      <c r="DL28" s="4">
        <v>5.5</v>
      </c>
      <c r="DM28" s="4">
        <v>3.3</v>
      </c>
      <c r="DN28" s="4">
        <v>7.5</v>
      </c>
      <c r="DO28" s="4">
        <v>8</v>
      </c>
      <c r="DP28" s="4">
        <v>7.4</v>
      </c>
      <c r="DQ28" s="4">
        <v>1.3</v>
      </c>
      <c r="DR28" s="4">
        <v>1.4</v>
      </c>
    </row>
    <row r="29" spans="1:122" x14ac:dyDescent="0.25">
      <c r="A29" t="s">
        <v>84</v>
      </c>
      <c r="B29" s="3">
        <v>37165</v>
      </c>
      <c r="C29" s="5">
        <v>3583</v>
      </c>
      <c r="D29" s="5">
        <v>3151</v>
      </c>
      <c r="E29" s="5">
        <v>112</v>
      </c>
      <c r="F29" s="5">
        <v>260</v>
      </c>
      <c r="G29" s="5">
        <v>549</v>
      </c>
      <c r="I29" s="5">
        <v>339</v>
      </c>
      <c r="K29" s="5">
        <v>539</v>
      </c>
      <c r="L29" s="5">
        <v>736</v>
      </c>
      <c r="M29" s="5">
        <v>460</v>
      </c>
      <c r="N29" s="5">
        <v>56</v>
      </c>
      <c r="O29" s="5">
        <v>405</v>
      </c>
      <c r="P29" s="5">
        <v>432</v>
      </c>
      <c r="Q29" s="5">
        <v>384</v>
      </c>
      <c r="R29" s="5">
        <v>5030</v>
      </c>
      <c r="S29" s="5">
        <v>4697</v>
      </c>
      <c r="T29" s="5">
        <v>439</v>
      </c>
      <c r="U29" s="5">
        <v>380</v>
      </c>
      <c r="V29" s="5">
        <v>1068</v>
      </c>
      <c r="X29" s="5">
        <v>765</v>
      </c>
      <c r="Z29" s="5">
        <v>890</v>
      </c>
      <c r="AA29" s="5">
        <v>512</v>
      </c>
      <c r="AB29" s="5">
        <v>840</v>
      </c>
      <c r="AC29" s="5">
        <v>134</v>
      </c>
      <c r="AD29" s="5">
        <v>706</v>
      </c>
      <c r="AE29" s="5">
        <v>334</v>
      </c>
      <c r="AF29" s="5">
        <v>300</v>
      </c>
      <c r="AG29" s="4">
        <v>2.7</v>
      </c>
      <c r="AH29" s="4">
        <v>2.8</v>
      </c>
      <c r="AI29" s="4">
        <v>1.6</v>
      </c>
      <c r="AJ29" s="4">
        <v>1.6</v>
      </c>
      <c r="AK29" s="4">
        <v>2.1</v>
      </c>
      <c r="AM29" s="4">
        <v>2.2000000000000002</v>
      </c>
      <c r="AO29" s="4">
        <v>3.2</v>
      </c>
      <c r="AP29" s="4">
        <v>4.4000000000000004</v>
      </c>
      <c r="AQ29" s="4">
        <v>3.7</v>
      </c>
      <c r="AR29" s="4">
        <v>3</v>
      </c>
      <c r="AS29" s="4">
        <v>3.8</v>
      </c>
      <c r="AT29" s="4">
        <v>2</v>
      </c>
      <c r="AU29" s="4">
        <v>2</v>
      </c>
      <c r="AV29" s="4">
        <v>2.2000000000000002</v>
      </c>
      <c r="AW29" s="4">
        <v>2.5</v>
      </c>
      <c r="AX29" s="4">
        <v>2.2000000000000002</v>
      </c>
      <c r="AY29" s="4">
        <v>1.2</v>
      </c>
      <c r="AZ29" s="4">
        <v>2.6</v>
      </c>
      <c r="BB29" s="4">
        <v>3.4</v>
      </c>
      <c r="BD29" s="4">
        <v>3.2</v>
      </c>
      <c r="BE29" s="4">
        <v>1.7</v>
      </c>
      <c r="BF29" s="4">
        <v>4.5999999999999996</v>
      </c>
      <c r="BG29" s="4">
        <v>3.4</v>
      </c>
      <c r="BH29" s="4">
        <v>4.9000000000000004</v>
      </c>
      <c r="BI29" s="4">
        <v>0.6</v>
      </c>
      <c r="BJ29" s="4">
        <v>0.6</v>
      </c>
      <c r="BK29" s="5">
        <v>2848</v>
      </c>
      <c r="BL29" s="5">
        <v>2715</v>
      </c>
      <c r="BM29" s="5">
        <v>148</v>
      </c>
      <c r="BN29" s="5">
        <v>192</v>
      </c>
      <c r="BO29" s="5">
        <v>673</v>
      </c>
      <c r="BQ29" s="5">
        <v>515</v>
      </c>
      <c r="BS29" s="5">
        <v>520</v>
      </c>
      <c r="BT29" s="5">
        <v>274</v>
      </c>
      <c r="BU29" s="5">
        <v>558</v>
      </c>
      <c r="BV29" s="5">
        <v>62</v>
      </c>
      <c r="BW29" s="5">
        <v>497</v>
      </c>
      <c r="BX29" s="5">
        <v>133</v>
      </c>
      <c r="BY29" s="5">
        <v>112</v>
      </c>
      <c r="BZ29" s="4">
        <v>4.0999999999999996</v>
      </c>
      <c r="CA29" s="4">
        <v>4.7</v>
      </c>
      <c r="CB29" s="4">
        <v>6.6</v>
      </c>
      <c r="CC29" s="4">
        <v>3.4</v>
      </c>
      <c r="CD29" s="4">
        <v>4.4000000000000004</v>
      </c>
      <c r="CF29" s="4">
        <v>5.2</v>
      </c>
      <c r="CH29" s="4">
        <v>6.1</v>
      </c>
      <c r="CI29" s="4">
        <v>3.2</v>
      </c>
      <c r="CJ29" s="4">
        <v>7.6</v>
      </c>
      <c r="CK29" s="4">
        <v>7.9</v>
      </c>
      <c r="CL29" s="4">
        <v>7.6</v>
      </c>
      <c r="CM29" s="4">
        <v>1.4</v>
      </c>
      <c r="CN29" s="4">
        <v>1.4</v>
      </c>
      <c r="CO29" s="5">
        <v>5434</v>
      </c>
      <c r="CP29" s="5">
        <v>5133</v>
      </c>
      <c r="CQ29" s="5">
        <v>446</v>
      </c>
      <c r="CR29" s="5">
        <v>544</v>
      </c>
      <c r="CS29" s="5">
        <v>1139</v>
      </c>
      <c r="CU29" s="5">
        <v>789</v>
      </c>
      <c r="CW29" s="5">
        <v>996</v>
      </c>
      <c r="CX29" s="5">
        <v>500</v>
      </c>
      <c r="CY29" s="5">
        <v>914</v>
      </c>
      <c r="CZ29" s="5">
        <v>145</v>
      </c>
      <c r="DA29" s="5">
        <v>769</v>
      </c>
      <c r="DB29" s="5">
        <v>301</v>
      </c>
      <c r="DC29" s="5">
        <v>260</v>
      </c>
      <c r="DD29" s="4">
        <v>3.8</v>
      </c>
      <c r="DE29" s="4">
        <v>4.3</v>
      </c>
      <c r="DF29" s="4">
        <v>6.5</v>
      </c>
      <c r="DG29" s="4">
        <v>2.4</v>
      </c>
      <c r="DH29" s="4">
        <v>4.0999999999999996</v>
      </c>
      <c r="DJ29" s="4">
        <v>5</v>
      </c>
      <c r="DL29" s="4">
        <v>5.5</v>
      </c>
      <c r="DM29" s="4">
        <v>3.2</v>
      </c>
      <c r="DN29" s="4">
        <v>7</v>
      </c>
      <c r="DO29" s="4">
        <v>7.3</v>
      </c>
      <c r="DP29" s="4">
        <v>6.9</v>
      </c>
      <c r="DQ29" s="4">
        <v>1.6</v>
      </c>
      <c r="DR29" s="4">
        <v>1.6</v>
      </c>
    </row>
    <row r="30" spans="1:122" x14ac:dyDescent="0.25">
      <c r="A30" t="s">
        <v>85</v>
      </c>
      <c r="B30" s="3">
        <v>37196</v>
      </c>
      <c r="C30" s="5">
        <v>3538</v>
      </c>
      <c r="D30" s="5">
        <v>3117</v>
      </c>
      <c r="E30" s="5">
        <v>135</v>
      </c>
      <c r="F30" s="5">
        <v>230</v>
      </c>
      <c r="G30" s="5">
        <v>548</v>
      </c>
      <c r="I30" s="5">
        <v>343</v>
      </c>
      <c r="K30" s="5">
        <v>562</v>
      </c>
      <c r="L30" s="5">
        <v>680</v>
      </c>
      <c r="M30" s="5">
        <v>470</v>
      </c>
      <c r="N30" s="5">
        <v>66</v>
      </c>
      <c r="O30" s="5">
        <v>405</v>
      </c>
      <c r="P30" s="5">
        <v>422</v>
      </c>
      <c r="Q30" s="5">
        <v>376</v>
      </c>
      <c r="R30" s="5">
        <v>4957</v>
      </c>
      <c r="S30" s="5">
        <v>4612</v>
      </c>
      <c r="T30" s="5">
        <v>457</v>
      </c>
      <c r="U30" s="5">
        <v>363</v>
      </c>
      <c r="V30" s="5">
        <v>1002</v>
      </c>
      <c r="X30" s="5">
        <v>694</v>
      </c>
      <c r="Z30" s="5">
        <v>881</v>
      </c>
      <c r="AA30" s="5">
        <v>498</v>
      </c>
      <c r="AB30" s="5">
        <v>833</v>
      </c>
      <c r="AC30" s="5">
        <v>119</v>
      </c>
      <c r="AD30" s="5">
        <v>714</v>
      </c>
      <c r="AE30" s="5">
        <v>345</v>
      </c>
      <c r="AF30" s="5">
        <v>310</v>
      </c>
      <c r="AG30" s="4">
        <v>2.6</v>
      </c>
      <c r="AH30" s="4">
        <v>2.8</v>
      </c>
      <c r="AI30" s="4">
        <v>1.9</v>
      </c>
      <c r="AJ30" s="4">
        <v>1.4</v>
      </c>
      <c r="AK30" s="4">
        <v>2.1</v>
      </c>
      <c r="AM30" s="4">
        <v>2.2000000000000002</v>
      </c>
      <c r="AO30" s="4">
        <v>3.4</v>
      </c>
      <c r="AP30" s="4">
        <v>4.0999999999999996</v>
      </c>
      <c r="AQ30" s="4">
        <v>3.8</v>
      </c>
      <c r="AR30" s="4">
        <v>3.5</v>
      </c>
      <c r="AS30" s="4">
        <v>3.8</v>
      </c>
      <c r="AT30" s="4">
        <v>1.9</v>
      </c>
      <c r="AU30" s="4">
        <v>2</v>
      </c>
      <c r="AV30" s="4">
        <v>2</v>
      </c>
      <c r="AW30" s="4">
        <v>2.2999999999999998</v>
      </c>
      <c r="AX30" s="4">
        <v>2.2999999999999998</v>
      </c>
      <c r="AY30" s="4">
        <v>1.1000000000000001</v>
      </c>
      <c r="AZ30" s="4">
        <v>2.2999999999999998</v>
      </c>
      <c r="BB30" s="4">
        <v>3</v>
      </c>
      <c r="BD30" s="4">
        <v>3.2</v>
      </c>
      <c r="BE30" s="4">
        <v>1.7</v>
      </c>
      <c r="BF30" s="4">
        <v>4.0999999999999996</v>
      </c>
      <c r="BG30" s="4">
        <v>3.2</v>
      </c>
      <c r="BH30" s="4">
        <v>4.3</v>
      </c>
      <c r="BI30" s="4">
        <v>0.8</v>
      </c>
      <c r="BJ30" s="4">
        <v>0.7</v>
      </c>
      <c r="BK30" s="5">
        <v>2668</v>
      </c>
      <c r="BL30" s="5">
        <v>2508</v>
      </c>
      <c r="BM30" s="5">
        <v>155</v>
      </c>
      <c r="BN30" s="5">
        <v>176</v>
      </c>
      <c r="BO30" s="5">
        <v>590</v>
      </c>
      <c r="BQ30" s="5">
        <v>448</v>
      </c>
      <c r="BS30" s="5">
        <v>512</v>
      </c>
      <c r="BT30" s="5">
        <v>274</v>
      </c>
      <c r="BU30" s="5">
        <v>496</v>
      </c>
      <c r="BV30" s="5">
        <v>58</v>
      </c>
      <c r="BW30" s="5">
        <v>438</v>
      </c>
      <c r="BX30" s="5">
        <v>160</v>
      </c>
      <c r="BY30" s="5">
        <v>138</v>
      </c>
      <c r="BZ30" s="4">
        <v>3.9</v>
      </c>
      <c r="CA30" s="4">
        <v>4.4000000000000004</v>
      </c>
      <c r="CB30" s="4">
        <v>7</v>
      </c>
      <c r="CC30" s="4">
        <v>3.1</v>
      </c>
      <c r="CD30" s="4">
        <v>4.0999999999999996</v>
      </c>
      <c r="CF30" s="4">
        <v>4.5999999999999996</v>
      </c>
      <c r="CH30" s="4">
        <v>5.9</v>
      </c>
      <c r="CI30" s="4">
        <v>2.8</v>
      </c>
      <c r="CJ30" s="4">
        <v>7.3</v>
      </c>
      <c r="CK30" s="4">
        <v>7.9</v>
      </c>
      <c r="CL30" s="4">
        <v>7.1</v>
      </c>
      <c r="CM30" s="4">
        <v>1.3</v>
      </c>
      <c r="CN30" s="4">
        <v>1.3</v>
      </c>
      <c r="CO30" s="5">
        <v>5128</v>
      </c>
      <c r="CP30" s="5">
        <v>4847</v>
      </c>
      <c r="CQ30" s="5">
        <v>473</v>
      </c>
      <c r="CR30" s="5">
        <v>483</v>
      </c>
      <c r="CS30" s="5">
        <v>1049</v>
      </c>
      <c r="CU30" s="5">
        <v>696</v>
      </c>
      <c r="CW30" s="5">
        <v>958</v>
      </c>
      <c r="CX30" s="5">
        <v>447</v>
      </c>
      <c r="CY30" s="5">
        <v>871</v>
      </c>
      <c r="CZ30" s="5">
        <v>144</v>
      </c>
      <c r="DA30" s="5">
        <v>726</v>
      </c>
      <c r="DB30" s="5">
        <v>280</v>
      </c>
      <c r="DC30" s="5">
        <v>239</v>
      </c>
      <c r="DD30" s="4">
        <v>3.8</v>
      </c>
      <c r="DE30" s="4">
        <v>4.2</v>
      </c>
      <c r="DF30" s="4">
        <v>6.7</v>
      </c>
      <c r="DG30" s="4">
        <v>2.2999999999999998</v>
      </c>
      <c r="DH30" s="4">
        <v>3.9</v>
      </c>
      <c r="DJ30" s="4">
        <v>4.5999999999999996</v>
      </c>
      <c r="DL30" s="4">
        <v>5.5</v>
      </c>
      <c r="DM30" s="4">
        <v>3.1</v>
      </c>
      <c r="DN30" s="4">
        <v>6.9</v>
      </c>
      <c r="DO30" s="4">
        <v>6.5</v>
      </c>
      <c r="DP30" s="4">
        <v>7</v>
      </c>
      <c r="DQ30" s="4">
        <v>1.6</v>
      </c>
      <c r="DR30" s="4">
        <v>1.7</v>
      </c>
    </row>
    <row r="31" spans="1:122" x14ac:dyDescent="0.25">
      <c r="A31" t="s">
        <v>86</v>
      </c>
      <c r="B31" s="3">
        <v>37226</v>
      </c>
      <c r="C31" s="5">
        <v>3559</v>
      </c>
      <c r="D31" s="5">
        <v>3140</v>
      </c>
      <c r="E31" s="5">
        <v>127</v>
      </c>
      <c r="F31" s="5">
        <v>214</v>
      </c>
      <c r="G31" s="5">
        <v>572</v>
      </c>
      <c r="I31" s="5">
        <v>378</v>
      </c>
      <c r="K31" s="5">
        <v>502</v>
      </c>
      <c r="L31" s="5">
        <v>727</v>
      </c>
      <c r="M31" s="5">
        <v>469</v>
      </c>
      <c r="N31" s="5">
        <v>66</v>
      </c>
      <c r="O31" s="5">
        <v>403</v>
      </c>
      <c r="P31" s="5">
        <v>419</v>
      </c>
      <c r="Q31" s="5">
        <v>374</v>
      </c>
      <c r="R31" s="5">
        <v>4771</v>
      </c>
      <c r="S31" s="5">
        <v>4435</v>
      </c>
      <c r="T31" s="5">
        <v>429</v>
      </c>
      <c r="U31" s="5">
        <v>372</v>
      </c>
      <c r="V31" s="5">
        <v>972</v>
      </c>
      <c r="X31" s="5">
        <v>676</v>
      </c>
      <c r="Z31" s="5">
        <v>835</v>
      </c>
      <c r="AA31" s="5">
        <v>457</v>
      </c>
      <c r="AB31" s="5">
        <v>828</v>
      </c>
      <c r="AC31" s="5">
        <v>126</v>
      </c>
      <c r="AD31" s="5">
        <v>702</v>
      </c>
      <c r="AE31" s="5">
        <v>335</v>
      </c>
      <c r="AF31" s="5">
        <v>294</v>
      </c>
      <c r="AG31" s="4">
        <v>2.7</v>
      </c>
      <c r="AH31" s="4">
        <v>2.8</v>
      </c>
      <c r="AI31" s="4">
        <v>1.8</v>
      </c>
      <c r="AJ31" s="4">
        <v>1.3</v>
      </c>
      <c r="AK31" s="4">
        <v>2.2000000000000002</v>
      </c>
      <c r="AM31" s="4">
        <v>2.4</v>
      </c>
      <c r="AO31" s="4">
        <v>3</v>
      </c>
      <c r="AP31" s="4">
        <v>4.4000000000000004</v>
      </c>
      <c r="AQ31" s="4">
        <v>3.8</v>
      </c>
      <c r="AR31" s="4">
        <v>3.5</v>
      </c>
      <c r="AS31" s="4">
        <v>3.8</v>
      </c>
      <c r="AT31" s="4">
        <v>1.9</v>
      </c>
      <c r="AU31" s="4">
        <v>2</v>
      </c>
      <c r="AV31" s="4">
        <v>2</v>
      </c>
      <c r="AW31" s="4">
        <v>2.2000000000000002</v>
      </c>
      <c r="AX31" s="4">
        <v>2</v>
      </c>
      <c r="AY31" s="4">
        <v>1</v>
      </c>
      <c r="AZ31" s="4">
        <v>2.5</v>
      </c>
      <c r="BB31" s="4">
        <v>3.2</v>
      </c>
      <c r="BD31" s="4">
        <v>2.8</v>
      </c>
      <c r="BE31" s="4">
        <v>1.8</v>
      </c>
      <c r="BF31" s="4">
        <v>4</v>
      </c>
      <c r="BG31" s="4">
        <v>3.5</v>
      </c>
      <c r="BH31" s="4">
        <v>4.0999999999999996</v>
      </c>
      <c r="BI31" s="4">
        <v>0.8</v>
      </c>
      <c r="BJ31" s="4">
        <v>0.8</v>
      </c>
      <c r="BK31" s="5">
        <v>2613</v>
      </c>
      <c r="BL31" s="5">
        <v>2440</v>
      </c>
      <c r="BM31" s="5">
        <v>134</v>
      </c>
      <c r="BN31" s="5">
        <v>160</v>
      </c>
      <c r="BO31" s="5">
        <v>638</v>
      </c>
      <c r="BQ31" s="5">
        <v>482</v>
      </c>
      <c r="BS31" s="5">
        <v>450</v>
      </c>
      <c r="BT31" s="5">
        <v>279</v>
      </c>
      <c r="BU31" s="5">
        <v>482</v>
      </c>
      <c r="BV31" s="5">
        <v>63</v>
      </c>
      <c r="BW31" s="5">
        <v>419</v>
      </c>
      <c r="BX31" s="5">
        <v>173</v>
      </c>
      <c r="BY31" s="5">
        <v>143</v>
      </c>
      <c r="BZ31" s="4">
        <v>3.7</v>
      </c>
      <c r="CA31" s="4">
        <v>4.2</v>
      </c>
      <c r="CB31" s="4">
        <v>6.4</v>
      </c>
      <c r="CC31" s="4">
        <v>2.9</v>
      </c>
      <c r="CD31" s="4">
        <v>4.0999999999999996</v>
      </c>
      <c r="CF31" s="4">
        <v>4.9000000000000004</v>
      </c>
      <c r="CH31" s="4">
        <v>5.5</v>
      </c>
      <c r="CI31" s="4">
        <v>2.6</v>
      </c>
      <c r="CJ31" s="4">
        <v>6.7</v>
      </c>
      <c r="CK31" s="4">
        <v>7</v>
      </c>
      <c r="CL31" s="4">
        <v>6.6</v>
      </c>
      <c r="CM31" s="4">
        <v>1.4</v>
      </c>
      <c r="CN31" s="4">
        <v>1.4</v>
      </c>
      <c r="CO31" s="5">
        <v>4857</v>
      </c>
      <c r="CP31" s="5">
        <v>4547</v>
      </c>
      <c r="CQ31" s="5">
        <v>435</v>
      </c>
      <c r="CR31" s="5">
        <v>454</v>
      </c>
      <c r="CS31" s="5">
        <v>1046</v>
      </c>
      <c r="CU31" s="5">
        <v>734</v>
      </c>
      <c r="CW31" s="5">
        <v>888</v>
      </c>
      <c r="CX31" s="5">
        <v>410</v>
      </c>
      <c r="CY31" s="5">
        <v>801</v>
      </c>
      <c r="CZ31" s="5">
        <v>127</v>
      </c>
      <c r="DA31" s="5">
        <v>674</v>
      </c>
      <c r="DB31" s="5">
        <v>309</v>
      </c>
      <c r="DC31" s="5">
        <v>256</v>
      </c>
      <c r="DD31" s="4">
        <v>3.6</v>
      </c>
      <c r="DE31" s="4">
        <v>4.0999999999999996</v>
      </c>
      <c r="DF31" s="4">
        <v>6.3</v>
      </c>
      <c r="DG31" s="4">
        <v>2.4</v>
      </c>
      <c r="DH31" s="4">
        <v>3.8</v>
      </c>
      <c r="DJ31" s="4">
        <v>4.5</v>
      </c>
      <c r="DL31" s="4">
        <v>5.2</v>
      </c>
      <c r="DM31" s="4">
        <v>2.9</v>
      </c>
      <c r="DN31" s="4">
        <v>6.9</v>
      </c>
      <c r="DO31" s="4">
        <v>7</v>
      </c>
      <c r="DP31" s="4">
        <v>6.9</v>
      </c>
      <c r="DQ31" s="4">
        <v>1.6</v>
      </c>
      <c r="DR31" s="4">
        <v>1.6</v>
      </c>
    </row>
    <row r="32" spans="1:122" x14ac:dyDescent="0.25">
      <c r="A32" t="s">
        <v>87</v>
      </c>
      <c r="B32" s="3">
        <v>37257</v>
      </c>
      <c r="C32" s="5">
        <v>3572</v>
      </c>
      <c r="D32" s="5">
        <v>3204</v>
      </c>
      <c r="E32" s="5">
        <v>103</v>
      </c>
      <c r="F32" s="5">
        <v>248</v>
      </c>
      <c r="G32" s="5">
        <v>571</v>
      </c>
      <c r="I32" s="5">
        <v>382</v>
      </c>
      <c r="K32" s="5">
        <v>586</v>
      </c>
      <c r="L32" s="5">
        <v>751</v>
      </c>
      <c r="M32" s="5">
        <v>385</v>
      </c>
      <c r="N32" s="5">
        <v>50</v>
      </c>
      <c r="O32" s="5">
        <v>334</v>
      </c>
      <c r="P32" s="5">
        <v>369</v>
      </c>
      <c r="Q32" s="5">
        <v>330</v>
      </c>
      <c r="R32" s="5">
        <v>4858</v>
      </c>
      <c r="S32" s="5">
        <v>4549</v>
      </c>
      <c r="T32" s="5">
        <v>426</v>
      </c>
      <c r="U32" s="5">
        <v>351</v>
      </c>
      <c r="V32" s="5">
        <v>984</v>
      </c>
      <c r="X32" s="5">
        <v>694</v>
      </c>
      <c r="Z32" s="5">
        <v>916</v>
      </c>
      <c r="AA32" s="5">
        <v>512</v>
      </c>
      <c r="AB32" s="5">
        <v>804</v>
      </c>
      <c r="AC32" s="5">
        <v>118</v>
      </c>
      <c r="AD32" s="5">
        <v>687</v>
      </c>
      <c r="AE32" s="5">
        <v>309</v>
      </c>
      <c r="AF32" s="5">
        <v>271</v>
      </c>
      <c r="AG32" s="4">
        <v>2.7</v>
      </c>
      <c r="AH32" s="4">
        <v>2.8</v>
      </c>
      <c r="AI32" s="4">
        <v>1.5</v>
      </c>
      <c r="AJ32" s="4">
        <v>1.6</v>
      </c>
      <c r="AK32" s="4">
        <v>2.2000000000000002</v>
      </c>
      <c r="AM32" s="4">
        <v>2.5</v>
      </c>
      <c r="AO32" s="4">
        <v>3.5</v>
      </c>
      <c r="AP32" s="4">
        <v>4.5</v>
      </c>
      <c r="AQ32" s="4">
        <v>3.1</v>
      </c>
      <c r="AR32" s="4">
        <v>2.7</v>
      </c>
      <c r="AS32" s="4">
        <v>3.2</v>
      </c>
      <c r="AT32" s="4">
        <v>1.7</v>
      </c>
      <c r="AU32" s="4">
        <v>1.7</v>
      </c>
      <c r="AV32" s="4">
        <v>2.2000000000000002</v>
      </c>
      <c r="AW32" s="4">
        <v>2.4</v>
      </c>
      <c r="AX32" s="4">
        <v>2.4</v>
      </c>
      <c r="AY32" s="4">
        <v>1.1000000000000001</v>
      </c>
      <c r="AZ32" s="4">
        <v>2.5</v>
      </c>
      <c r="BB32" s="4">
        <v>3.1</v>
      </c>
      <c r="BD32" s="4">
        <v>3.4</v>
      </c>
      <c r="BE32" s="4">
        <v>1.7</v>
      </c>
      <c r="BF32" s="4">
        <v>4.7</v>
      </c>
      <c r="BG32" s="4">
        <v>3.8</v>
      </c>
      <c r="BH32" s="4">
        <v>4.8</v>
      </c>
      <c r="BI32" s="4">
        <v>0.7</v>
      </c>
      <c r="BJ32" s="4">
        <v>0.7</v>
      </c>
      <c r="BK32" s="5">
        <v>2824</v>
      </c>
      <c r="BL32" s="5">
        <v>2675</v>
      </c>
      <c r="BM32" s="5">
        <v>165</v>
      </c>
      <c r="BN32" s="5">
        <v>177</v>
      </c>
      <c r="BO32" s="5">
        <v>647</v>
      </c>
      <c r="BQ32" s="5">
        <v>470</v>
      </c>
      <c r="BS32" s="5">
        <v>544</v>
      </c>
      <c r="BT32" s="5">
        <v>268</v>
      </c>
      <c r="BU32" s="5">
        <v>564</v>
      </c>
      <c r="BV32" s="5">
        <v>70</v>
      </c>
      <c r="BW32" s="5">
        <v>494</v>
      </c>
      <c r="BX32" s="5">
        <v>149</v>
      </c>
      <c r="BY32" s="5">
        <v>128</v>
      </c>
      <c r="BZ32" s="4">
        <v>3.9</v>
      </c>
      <c r="CA32" s="4">
        <v>4.4000000000000004</v>
      </c>
      <c r="CB32" s="4">
        <v>6.2</v>
      </c>
      <c r="CC32" s="4">
        <v>3</v>
      </c>
      <c r="CD32" s="4">
        <v>4.2</v>
      </c>
      <c r="CF32" s="4">
        <v>5</v>
      </c>
      <c r="CH32" s="4">
        <v>6.1</v>
      </c>
      <c r="CI32" s="4">
        <v>2.9</v>
      </c>
      <c r="CJ32" s="4">
        <v>6.6</v>
      </c>
      <c r="CK32" s="4">
        <v>7.4</v>
      </c>
      <c r="CL32" s="4">
        <v>6.4</v>
      </c>
      <c r="CM32" s="4">
        <v>1.4</v>
      </c>
      <c r="CN32" s="4">
        <v>1.3</v>
      </c>
      <c r="CO32" s="5">
        <v>5051</v>
      </c>
      <c r="CP32" s="5">
        <v>4761</v>
      </c>
      <c r="CQ32" s="5">
        <v>422</v>
      </c>
      <c r="CR32" s="5">
        <v>470</v>
      </c>
      <c r="CS32" s="5">
        <v>1080</v>
      </c>
      <c r="CU32" s="5">
        <v>750</v>
      </c>
      <c r="CW32" s="5">
        <v>982</v>
      </c>
      <c r="CX32" s="5">
        <v>460</v>
      </c>
      <c r="CY32" s="5">
        <v>789</v>
      </c>
      <c r="CZ32" s="5">
        <v>135</v>
      </c>
      <c r="DA32" s="5">
        <v>654</v>
      </c>
      <c r="DB32" s="5">
        <v>290</v>
      </c>
      <c r="DC32" s="5">
        <v>250</v>
      </c>
      <c r="DD32" s="4">
        <v>3.7</v>
      </c>
      <c r="DE32" s="4">
        <v>4.2</v>
      </c>
      <c r="DF32" s="4">
        <v>6.3</v>
      </c>
      <c r="DG32" s="4">
        <v>2.2999999999999998</v>
      </c>
      <c r="DH32" s="4">
        <v>3.8</v>
      </c>
      <c r="DJ32" s="4">
        <v>4.5999999999999996</v>
      </c>
      <c r="DL32" s="4">
        <v>5.7</v>
      </c>
      <c r="DM32" s="4">
        <v>3.2</v>
      </c>
      <c r="DN32" s="4">
        <v>6.7</v>
      </c>
      <c r="DO32" s="4">
        <v>6.5</v>
      </c>
      <c r="DP32" s="4">
        <v>6.7</v>
      </c>
      <c r="DQ32" s="4">
        <v>1.4</v>
      </c>
      <c r="DR32" s="4">
        <v>1.5</v>
      </c>
    </row>
    <row r="33" spans="1:122" x14ac:dyDescent="0.25">
      <c r="A33" t="s">
        <v>88</v>
      </c>
      <c r="B33" s="3">
        <v>37288</v>
      </c>
      <c r="C33" s="5">
        <v>3370</v>
      </c>
      <c r="D33" s="5">
        <v>2935</v>
      </c>
      <c r="E33" s="5">
        <v>111</v>
      </c>
      <c r="F33" s="5">
        <v>248</v>
      </c>
      <c r="G33" s="5">
        <v>490</v>
      </c>
      <c r="I33" s="5">
        <v>312</v>
      </c>
      <c r="K33" s="5">
        <v>494</v>
      </c>
      <c r="L33" s="5">
        <v>749</v>
      </c>
      <c r="M33" s="5">
        <v>397</v>
      </c>
      <c r="N33" s="5">
        <v>42</v>
      </c>
      <c r="O33" s="5">
        <v>355</v>
      </c>
      <c r="P33" s="5">
        <v>434</v>
      </c>
      <c r="Q33" s="5">
        <v>392</v>
      </c>
      <c r="R33" s="5">
        <v>4903</v>
      </c>
      <c r="S33" s="5">
        <v>4580</v>
      </c>
      <c r="T33" s="5">
        <v>426</v>
      </c>
      <c r="U33" s="5">
        <v>388</v>
      </c>
      <c r="V33" s="5">
        <v>1001</v>
      </c>
      <c r="X33" s="5">
        <v>670</v>
      </c>
      <c r="Z33" s="5">
        <v>942</v>
      </c>
      <c r="AA33" s="5">
        <v>474</v>
      </c>
      <c r="AB33" s="5">
        <v>848</v>
      </c>
      <c r="AC33" s="5">
        <v>117</v>
      </c>
      <c r="AD33" s="5">
        <v>731</v>
      </c>
      <c r="AE33" s="5">
        <v>324</v>
      </c>
      <c r="AF33" s="5">
        <v>280</v>
      </c>
      <c r="AG33" s="4">
        <v>2.5</v>
      </c>
      <c r="AH33" s="4">
        <v>2.6</v>
      </c>
      <c r="AI33" s="4">
        <v>1.6</v>
      </c>
      <c r="AJ33" s="4">
        <v>1.6</v>
      </c>
      <c r="AK33" s="4">
        <v>1.9</v>
      </c>
      <c r="AM33" s="4">
        <v>2</v>
      </c>
      <c r="AO33" s="4">
        <v>3</v>
      </c>
      <c r="AP33" s="4">
        <v>4.5</v>
      </c>
      <c r="AQ33" s="4">
        <v>3.2</v>
      </c>
      <c r="AR33" s="4">
        <v>2.2999999999999998</v>
      </c>
      <c r="AS33" s="4">
        <v>3.4</v>
      </c>
      <c r="AT33" s="4">
        <v>2</v>
      </c>
      <c r="AU33" s="4">
        <v>2.1</v>
      </c>
      <c r="AV33" s="4">
        <v>2.1</v>
      </c>
      <c r="AW33" s="4">
        <v>2.2999999999999998</v>
      </c>
      <c r="AX33" s="4">
        <v>2.5</v>
      </c>
      <c r="AY33" s="4">
        <v>1.2</v>
      </c>
      <c r="AZ33" s="4">
        <v>2.2000000000000002</v>
      </c>
      <c r="BB33" s="4">
        <v>2.7</v>
      </c>
      <c r="BD33" s="4">
        <v>3.2</v>
      </c>
      <c r="BE33" s="4">
        <v>1.6</v>
      </c>
      <c r="BF33" s="4">
        <v>4.5</v>
      </c>
      <c r="BG33" s="4">
        <v>3.7</v>
      </c>
      <c r="BH33" s="4">
        <v>4.7</v>
      </c>
      <c r="BI33" s="4">
        <v>0.8</v>
      </c>
      <c r="BJ33" s="4">
        <v>0.8</v>
      </c>
      <c r="BK33" s="5">
        <v>2706</v>
      </c>
      <c r="BL33" s="5">
        <v>2534</v>
      </c>
      <c r="BM33" s="5">
        <v>166</v>
      </c>
      <c r="BN33" s="5">
        <v>187</v>
      </c>
      <c r="BO33" s="5">
        <v>553</v>
      </c>
      <c r="BQ33" s="5">
        <v>409</v>
      </c>
      <c r="BS33" s="5">
        <v>512</v>
      </c>
      <c r="BT33" s="5">
        <v>264</v>
      </c>
      <c r="BU33" s="5">
        <v>540</v>
      </c>
      <c r="BV33" s="5">
        <v>67</v>
      </c>
      <c r="BW33" s="5">
        <v>473</v>
      </c>
      <c r="BX33" s="5">
        <v>172</v>
      </c>
      <c r="BY33" s="5">
        <v>152</v>
      </c>
      <c r="BZ33" s="4">
        <v>3.9</v>
      </c>
      <c r="CA33" s="4">
        <v>4.3</v>
      </c>
      <c r="CB33" s="4">
        <v>6.6</v>
      </c>
      <c r="CC33" s="4">
        <v>2.9</v>
      </c>
      <c r="CD33" s="4">
        <v>4.0999999999999996</v>
      </c>
      <c r="CF33" s="4">
        <v>4.5999999999999996</v>
      </c>
      <c r="CH33" s="4">
        <v>6.1</v>
      </c>
      <c r="CI33" s="4">
        <v>2.7</v>
      </c>
      <c r="CJ33" s="4">
        <v>7.1</v>
      </c>
      <c r="CK33" s="4">
        <v>6.4</v>
      </c>
      <c r="CL33" s="4">
        <v>7.2</v>
      </c>
      <c r="CM33" s="4">
        <v>1.5</v>
      </c>
      <c r="CN33" s="4">
        <v>1.5</v>
      </c>
      <c r="CO33" s="5">
        <v>5032</v>
      </c>
      <c r="CP33" s="5">
        <v>4709</v>
      </c>
      <c r="CQ33" s="5">
        <v>447</v>
      </c>
      <c r="CR33" s="5">
        <v>454</v>
      </c>
      <c r="CS33" s="5">
        <v>1040</v>
      </c>
      <c r="CU33" s="5">
        <v>686</v>
      </c>
      <c r="CW33" s="5">
        <v>976</v>
      </c>
      <c r="CX33" s="5">
        <v>425</v>
      </c>
      <c r="CY33" s="5">
        <v>850</v>
      </c>
      <c r="CZ33" s="5">
        <v>115</v>
      </c>
      <c r="DA33" s="5">
        <v>735</v>
      </c>
      <c r="DB33" s="5">
        <v>324</v>
      </c>
      <c r="DC33" s="5">
        <v>278</v>
      </c>
      <c r="DD33" s="4">
        <v>3.8</v>
      </c>
      <c r="DE33" s="4">
        <v>4.2</v>
      </c>
      <c r="DF33" s="4">
        <v>6.3</v>
      </c>
      <c r="DG33" s="4">
        <v>2.5</v>
      </c>
      <c r="DH33" s="4">
        <v>3.9</v>
      </c>
      <c r="DJ33" s="4">
        <v>4.4000000000000004</v>
      </c>
      <c r="DL33" s="4">
        <v>5.9</v>
      </c>
      <c r="DM33" s="4">
        <v>3</v>
      </c>
      <c r="DN33" s="4">
        <v>7.1</v>
      </c>
      <c r="DO33" s="4">
        <v>6.5</v>
      </c>
      <c r="DP33" s="4">
        <v>7.2</v>
      </c>
      <c r="DQ33" s="4">
        <v>1.5</v>
      </c>
      <c r="DR33" s="4">
        <v>1.5</v>
      </c>
    </row>
    <row r="34" spans="1:122" x14ac:dyDescent="0.25">
      <c r="A34" t="s">
        <v>89</v>
      </c>
      <c r="B34" s="3">
        <v>37316</v>
      </c>
      <c r="C34" s="5">
        <v>3560</v>
      </c>
      <c r="D34" s="5">
        <v>3137</v>
      </c>
      <c r="E34" s="5">
        <v>130</v>
      </c>
      <c r="F34" s="5">
        <v>225</v>
      </c>
      <c r="G34" s="5">
        <v>596</v>
      </c>
      <c r="I34" s="5">
        <v>358</v>
      </c>
      <c r="K34" s="5">
        <v>545</v>
      </c>
      <c r="L34" s="5">
        <v>728</v>
      </c>
      <c r="M34" s="5">
        <v>450</v>
      </c>
      <c r="N34" s="5">
        <v>105</v>
      </c>
      <c r="O34" s="5">
        <v>345</v>
      </c>
      <c r="P34" s="5">
        <v>422</v>
      </c>
      <c r="Q34" s="5">
        <v>374</v>
      </c>
      <c r="R34" s="5">
        <v>4637</v>
      </c>
      <c r="S34" s="5">
        <v>4320</v>
      </c>
      <c r="T34" s="5">
        <v>406</v>
      </c>
      <c r="U34" s="5">
        <v>354</v>
      </c>
      <c r="V34" s="5">
        <v>915</v>
      </c>
      <c r="X34" s="5">
        <v>621</v>
      </c>
      <c r="Z34" s="5">
        <v>941</v>
      </c>
      <c r="AA34" s="5">
        <v>455</v>
      </c>
      <c r="AB34" s="5">
        <v>769</v>
      </c>
      <c r="AC34" s="5">
        <v>136</v>
      </c>
      <c r="AD34" s="5">
        <v>633</v>
      </c>
      <c r="AE34" s="5">
        <v>318</v>
      </c>
      <c r="AF34" s="5">
        <v>277</v>
      </c>
      <c r="AG34" s="4">
        <v>2.7</v>
      </c>
      <c r="AH34" s="4">
        <v>2.8</v>
      </c>
      <c r="AI34" s="4">
        <v>1.9</v>
      </c>
      <c r="AJ34" s="4">
        <v>1.4</v>
      </c>
      <c r="AK34" s="4">
        <v>2.2999999999999998</v>
      </c>
      <c r="AM34" s="4">
        <v>2.2999999999999998</v>
      </c>
      <c r="AO34" s="4">
        <v>3.3</v>
      </c>
      <c r="AP34" s="4">
        <v>4.3</v>
      </c>
      <c r="AQ34" s="4">
        <v>3.6</v>
      </c>
      <c r="AR34" s="4">
        <v>5.5</v>
      </c>
      <c r="AS34" s="4">
        <v>3.3</v>
      </c>
      <c r="AT34" s="4">
        <v>1.9</v>
      </c>
      <c r="AU34" s="4">
        <v>2</v>
      </c>
      <c r="AV34" s="4">
        <v>2</v>
      </c>
      <c r="AW34" s="4">
        <v>2.2999999999999998</v>
      </c>
      <c r="AX34" s="4">
        <v>2.1</v>
      </c>
      <c r="AY34" s="4">
        <v>1.2</v>
      </c>
      <c r="AZ34" s="4">
        <v>2.2000000000000002</v>
      </c>
      <c r="BB34" s="4">
        <v>2.8</v>
      </c>
      <c r="BD34" s="4">
        <v>3.3</v>
      </c>
      <c r="BE34" s="4">
        <v>1.4</v>
      </c>
      <c r="BF34" s="4">
        <v>4.5</v>
      </c>
      <c r="BG34" s="4">
        <v>3.6</v>
      </c>
      <c r="BH34" s="4">
        <v>4.7</v>
      </c>
      <c r="BI34" s="4">
        <v>0.6</v>
      </c>
      <c r="BJ34" s="4">
        <v>0.6</v>
      </c>
      <c r="BK34" s="5">
        <v>2583</v>
      </c>
      <c r="BL34" s="5">
        <v>2453</v>
      </c>
      <c r="BM34" s="5">
        <v>139</v>
      </c>
      <c r="BN34" s="5">
        <v>187</v>
      </c>
      <c r="BO34" s="5">
        <v>558</v>
      </c>
      <c r="BQ34" s="5">
        <v>417</v>
      </c>
      <c r="BS34" s="5">
        <v>521</v>
      </c>
      <c r="BT34" s="5">
        <v>226</v>
      </c>
      <c r="BU34" s="5">
        <v>538</v>
      </c>
      <c r="BV34" s="5">
        <v>64</v>
      </c>
      <c r="BW34" s="5">
        <v>474</v>
      </c>
      <c r="BX34" s="5">
        <v>130</v>
      </c>
      <c r="BY34" s="5">
        <v>110</v>
      </c>
      <c r="BZ34" s="4">
        <v>3.6</v>
      </c>
      <c r="CA34" s="4">
        <v>4.0999999999999996</v>
      </c>
      <c r="CB34" s="4">
        <v>6</v>
      </c>
      <c r="CC34" s="4">
        <v>2.8</v>
      </c>
      <c r="CD34" s="4">
        <v>3.8</v>
      </c>
      <c r="CF34" s="4">
        <v>4.4000000000000004</v>
      </c>
      <c r="CH34" s="4">
        <v>6.1</v>
      </c>
      <c r="CI34" s="4">
        <v>2.6</v>
      </c>
      <c r="CJ34" s="4">
        <v>6.4</v>
      </c>
      <c r="CK34" s="4">
        <v>7</v>
      </c>
      <c r="CL34" s="4">
        <v>6.3</v>
      </c>
      <c r="CM34" s="4">
        <v>1.2</v>
      </c>
      <c r="CN34" s="4">
        <v>1.2</v>
      </c>
      <c r="CO34" s="5">
        <v>4749</v>
      </c>
      <c r="CP34" s="5">
        <v>4483</v>
      </c>
      <c r="CQ34" s="5">
        <v>408</v>
      </c>
      <c r="CR34" s="5">
        <v>429</v>
      </c>
      <c r="CS34" s="5">
        <v>977</v>
      </c>
      <c r="CU34" s="5">
        <v>659</v>
      </c>
      <c r="CW34" s="5">
        <v>981</v>
      </c>
      <c r="CX34" s="5">
        <v>415</v>
      </c>
      <c r="CY34" s="5">
        <v>770</v>
      </c>
      <c r="CZ34" s="5">
        <v>126</v>
      </c>
      <c r="DA34" s="5">
        <v>644</v>
      </c>
      <c r="DB34" s="5">
        <v>266</v>
      </c>
      <c r="DC34" s="5">
        <v>223</v>
      </c>
      <c r="DD34" s="4">
        <v>3.6</v>
      </c>
      <c r="DE34" s="4">
        <v>4</v>
      </c>
      <c r="DF34" s="4">
        <v>6</v>
      </c>
      <c r="DG34" s="4">
        <v>2.2999999999999998</v>
      </c>
      <c r="DH34" s="4">
        <v>3.6</v>
      </c>
      <c r="DJ34" s="4">
        <v>4.0999999999999996</v>
      </c>
      <c r="DL34" s="4">
        <v>5.9</v>
      </c>
      <c r="DM34" s="4">
        <v>2.8</v>
      </c>
      <c r="DN34" s="4">
        <v>6.4</v>
      </c>
      <c r="DO34" s="4">
        <v>7.6</v>
      </c>
      <c r="DP34" s="4">
        <v>6.2</v>
      </c>
      <c r="DQ34" s="4">
        <v>1.5</v>
      </c>
      <c r="DR34" s="4">
        <v>1.5</v>
      </c>
    </row>
    <row r="35" spans="1:122" x14ac:dyDescent="0.25">
      <c r="A35" t="s">
        <v>90</v>
      </c>
      <c r="B35" s="3">
        <v>37347</v>
      </c>
      <c r="C35" s="5">
        <v>3373</v>
      </c>
      <c r="D35" s="5">
        <v>2986</v>
      </c>
      <c r="E35" s="5">
        <v>91</v>
      </c>
      <c r="F35" s="5">
        <v>238</v>
      </c>
      <c r="G35" s="5">
        <v>545</v>
      </c>
      <c r="I35" s="5">
        <v>325</v>
      </c>
      <c r="K35" s="5">
        <v>530</v>
      </c>
      <c r="L35" s="5">
        <v>698</v>
      </c>
      <c r="M35" s="5">
        <v>409</v>
      </c>
      <c r="N35" s="5">
        <v>58</v>
      </c>
      <c r="O35" s="5">
        <v>352</v>
      </c>
      <c r="P35" s="5">
        <v>387</v>
      </c>
      <c r="Q35" s="5">
        <v>345</v>
      </c>
      <c r="R35" s="5">
        <v>4984</v>
      </c>
      <c r="S35" s="5">
        <v>4651</v>
      </c>
      <c r="T35" s="5">
        <v>420</v>
      </c>
      <c r="U35" s="5">
        <v>407</v>
      </c>
      <c r="V35" s="5">
        <v>1037</v>
      </c>
      <c r="X35" s="5">
        <v>716</v>
      </c>
      <c r="Z35" s="5">
        <v>945</v>
      </c>
      <c r="AA35" s="5">
        <v>486</v>
      </c>
      <c r="AB35" s="5">
        <v>828</v>
      </c>
      <c r="AC35" s="5">
        <v>128</v>
      </c>
      <c r="AD35" s="5">
        <v>700</v>
      </c>
      <c r="AE35" s="5">
        <v>332</v>
      </c>
      <c r="AF35" s="5">
        <v>284</v>
      </c>
      <c r="AG35" s="4">
        <v>2.5</v>
      </c>
      <c r="AH35" s="4">
        <v>2.7</v>
      </c>
      <c r="AI35" s="4">
        <v>1.3</v>
      </c>
      <c r="AJ35" s="4">
        <v>1.5</v>
      </c>
      <c r="AK35" s="4">
        <v>2.1</v>
      </c>
      <c r="AM35" s="4">
        <v>2.1</v>
      </c>
      <c r="AO35" s="4">
        <v>3.2</v>
      </c>
      <c r="AP35" s="4">
        <v>4.2</v>
      </c>
      <c r="AQ35" s="4">
        <v>3.3</v>
      </c>
      <c r="AR35" s="4">
        <v>3.2</v>
      </c>
      <c r="AS35" s="4">
        <v>3.3</v>
      </c>
      <c r="AT35" s="4">
        <v>1.8</v>
      </c>
      <c r="AU35" s="4">
        <v>1.8</v>
      </c>
      <c r="AV35" s="4">
        <v>2.1</v>
      </c>
      <c r="AW35" s="4">
        <v>2.2999999999999998</v>
      </c>
      <c r="AX35" s="4">
        <v>2.6</v>
      </c>
      <c r="AY35" s="4">
        <v>1.3</v>
      </c>
      <c r="AZ35" s="4">
        <v>2.2999999999999998</v>
      </c>
      <c r="BB35" s="4">
        <v>2.6</v>
      </c>
      <c r="BD35" s="4">
        <v>3</v>
      </c>
      <c r="BE35" s="4">
        <v>1.7</v>
      </c>
      <c r="BF35" s="4">
        <v>4.7</v>
      </c>
      <c r="BG35" s="4">
        <v>3.6</v>
      </c>
      <c r="BH35" s="4">
        <v>4.9000000000000004</v>
      </c>
      <c r="BI35" s="4">
        <v>0.8</v>
      </c>
      <c r="BJ35" s="4">
        <v>0.8</v>
      </c>
      <c r="BK35" s="5">
        <v>2715</v>
      </c>
      <c r="BL35" s="5">
        <v>2540</v>
      </c>
      <c r="BM35" s="5">
        <v>173</v>
      </c>
      <c r="BN35" s="5">
        <v>197</v>
      </c>
      <c r="BO35" s="5">
        <v>575</v>
      </c>
      <c r="BQ35" s="5">
        <v>397</v>
      </c>
      <c r="BS35" s="5">
        <v>486</v>
      </c>
      <c r="BT35" s="5">
        <v>272</v>
      </c>
      <c r="BU35" s="5">
        <v>560</v>
      </c>
      <c r="BV35" s="5">
        <v>64</v>
      </c>
      <c r="BW35" s="5">
        <v>496</v>
      </c>
      <c r="BX35" s="5">
        <v>175</v>
      </c>
      <c r="BY35" s="5">
        <v>156</v>
      </c>
      <c r="BZ35" s="4">
        <v>3.9</v>
      </c>
      <c r="CA35" s="4">
        <v>4.3</v>
      </c>
      <c r="CB35" s="4">
        <v>6.4</v>
      </c>
      <c r="CC35" s="4">
        <v>2.9</v>
      </c>
      <c r="CD35" s="4">
        <v>4.0999999999999996</v>
      </c>
      <c r="CF35" s="4">
        <v>4.8</v>
      </c>
      <c r="CH35" s="4">
        <v>5.7</v>
      </c>
      <c r="CI35" s="4">
        <v>2.9</v>
      </c>
      <c r="CJ35" s="4">
        <v>7.3</v>
      </c>
      <c r="CK35" s="4">
        <v>8.6</v>
      </c>
      <c r="CL35" s="4">
        <v>7</v>
      </c>
      <c r="CM35" s="4">
        <v>1.5</v>
      </c>
      <c r="CN35" s="4">
        <v>1.5</v>
      </c>
      <c r="CO35" s="5">
        <v>5030</v>
      </c>
      <c r="CP35" s="5">
        <v>4702</v>
      </c>
      <c r="CQ35" s="5">
        <v>432</v>
      </c>
      <c r="CR35" s="5">
        <v>447</v>
      </c>
      <c r="CS35" s="5">
        <v>1045</v>
      </c>
      <c r="CU35" s="5">
        <v>721</v>
      </c>
      <c r="CW35" s="5">
        <v>907</v>
      </c>
      <c r="CX35" s="5">
        <v>459</v>
      </c>
      <c r="CY35" s="5">
        <v>867</v>
      </c>
      <c r="CZ35" s="5">
        <v>153</v>
      </c>
      <c r="DA35" s="5">
        <v>714</v>
      </c>
      <c r="DB35" s="5">
        <v>328</v>
      </c>
      <c r="DC35" s="5">
        <v>285</v>
      </c>
      <c r="DD35" s="4">
        <v>3.8</v>
      </c>
      <c r="DE35" s="4">
        <v>4.3</v>
      </c>
      <c r="DF35" s="4">
        <v>6.3</v>
      </c>
      <c r="DG35" s="4">
        <v>2.6</v>
      </c>
      <c r="DH35" s="4">
        <v>4.0999999999999996</v>
      </c>
      <c r="DJ35" s="4">
        <v>4.8</v>
      </c>
      <c r="DL35" s="4">
        <v>5.9</v>
      </c>
      <c r="DM35" s="4">
        <v>3</v>
      </c>
      <c r="DN35" s="4">
        <v>6.9</v>
      </c>
      <c r="DO35" s="4">
        <v>7.2</v>
      </c>
      <c r="DP35" s="4">
        <v>6.9</v>
      </c>
      <c r="DQ35" s="4">
        <v>1.5</v>
      </c>
      <c r="DR35" s="4">
        <v>1.5</v>
      </c>
    </row>
    <row r="36" spans="1:122" x14ac:dyDescent="0.25">
      <c r="A36" t="s">
        <v>91</v>
      </c>
      <c r="B36" s="3">
        <v>37377</v>
      </c>
      <c r="C36" s="5">
        <v>3482</v>
      </c>
      <c r="D36" s="5">
        <v>3067</v>
      </c>
      <c r="E36" s="5">
        <v>108</v>
      </c>
      <c r="F36" s="5">
        <v>245</v>
      </c>
      <c r="G36" s="5">
        <v>551</v>
      </c>
      <c r="I36" s="5">
        <v>327</v>
      </c>
      <c r="K36" s="5">
        <v>629</v>
      </c>
      <c r="L36" s="5">
        <v>641</v>
      </c>
      <c r="M36" s="5">
        <v>426</v>
      </c>
      <c r="N36" s="5">
        <v>64</v>
      </c>
      <c r="O36" s="5">
        <v>362</v>
      </c>
      <c r="P36" s="5">
        <v>415</v>
      </c>
      <c r="Q36" s="5">
        <v>369</v>
      </c>
      <c r="R36" s="5">
        <v>4997</v>
      </c>
      <c r="S36" s="5">
        <v>4646</v>
      </c>
      <c r="T36" s="5">
        <v>409</v>
      </c>
      <c r="U36" s="5">
        <v>406</v>
      </c>
      <c r="V36" s="5">
        <v>1021</v>
      </c>
      <c r="X36" s="5">
        <v>720</v>
      </c>
      <c r="Z36" s="5">
        <v>1006</v>
      </c>
      <c r="AA36" s="5">
        <v>466</v>
      </c>
      <c r="AB36" s="5">
        <v>811</v>
      </c>
      <c r="AC36" s="5">
        <v>123</v>
      </c>
      <c r="AD36" s="5">
        <v>688</v>
      </c>
      <c r="AE36" s="5">
        <v>350</v>
      </c>
      <c r="AF36" s="5">
        <v>300</v>
      </c>
      <c r="AG36" s="4">
        <v>2.6</v>
      </c>
      <c r="AH36" s="4">
        <v>2.7</v>
      </c>
      <c r="AI36" s="4">
        <v>1.6</v>
      </c>
      <c r="AJ36" s="4">
        <v>1.6</v>
      </c>
      <c r="AK36" s="4">
        <v>2.1</v>
      </c>
      <c r="AM36" s="4">
        <v>2.1</v>
      </c>
      <c r="AO36" s="4">
        <v>3.8</v>
      </c>
      <c r="AP36" s="4">
        <v>3.8</v>
      </c>
      <c r="AQ36" s="4">
        <v>3.4</v>
      </c>
      <c r="AR36" s="4">
        <v>3.5</v>
      </c>
      <c r="AS36" s="4">
        <v>3.4</v>
      </c>
      <c r="AT36" s="4">
        <v>1.9</v>
      </c>
      <c r="AU36" s="4">
        <v>1.9</v>
      </c>
      <c r="AV36" s="4">
        <v>2</v>
      </c>
      <c r="AW36" s="4">
        <v>2.2999999999999998</v>
      </c>
      <c r="AX36" s="4">
        <v>2.2999999999999998</v>
      </c>
      <c r="AY36" s="4">
        <v>1.3</v>
      </c>
      <c r="AZ36" s="4">
        <v>2.1</v>
      </c>
      <c r="BB36" s="4">
        <v>2.6</v>
      </c>
      <c r="BD36" s="4">
        <v>3.2</v>
      </c>
      <c r="BE36" s="4">
        <v>1.7</v>
      </c>
      <c r="BF36" s="4">
        <v>4.4000000000000004</v>
      </c>
      <c r="BG36" s="4">
        <v>3.6</v>
      </c>
      <c r="BH36" s="4">
        <v>4.5</v>
      </c>
      <c r="BI36" s="4">
        <v>0.6</v>
      </c>
      <c r="BJ36" s="4">
        <v>0.6</v>
      </c>
      <c r="BK36" s="5">
        <v>2654</v>
      </c>
      <c r="BL36" s="5">
        <v>2519</v>
      </c>
      <c r="BM36" s="5">
        <v>155</v>
      </c>
      <c r="BN36" s="5">
        <v>197</v>
      </c>
      <c r="BO36" s="5">
        <v>540</v>
      </c>
      <c r="BQ36" s="5">
        <v>390</v>
      </c>
      <c r="BS36" s="5">
        <v>514</v>
      </c>
      <c r="BT36" s="5">
        <v>279</v>
      </c>
      <c r="BU36" s="5">
        <v>525</v>
      </c>
      <c r="BV36" s="5">
        <v>64</v>
      </c>
      <c r="BW36" s="5">
        <v>461</v>
      </c>
      <c r="BX36" s="5">
        <v>135</v>
      </c>
      <c r="BY36" s="5">
        <v>120</v>
      </c>
      <c r="BZ36" s="4">
        <v>3.8</v>
      </c>
      <c r="CA36" s="4">
        <v>4.3</v>
      </c>
      <c r="CB36" s="4">
        <v>6.6</v>
      </c>
      <c r="CC36" s="4">
        <v>3</v>
      </c>
      <c r="CD36" s="4">
        <v>4</v>
      </c>
      <c r="CF36" s="4">
        <v>4.9000000000000004</v>
      </c>
      <c r="CH36" s="4">
        <v>6.1</v>
      </c>
      <c r="CI36" s="4">
        <v>2.7</v>
      </c>
      <c r="CJ36" s="4">
        <v>6.6</v>
      </c>
      <c r="CK36" s="4">
        <v>6.4</v>
      </c>
      <c r="CL36" s="4">
        <v>6.7</v>
      </c>
      <c r="CM36" s="4">
        <v>1.3</v>
      </c>
      <c r="CN36" s="4">
        <v>1.3</v>
      </c>
      <c r="CO36" s="5">
        <v>4949</v>
      </c>
      <c r="CP36" s="5">
        <v>4668</v>
      </c>
      <c r="CQ36" s="5">
        <v>440</v>
      </c>
      <c r="CR36" s="5">
        <v>458</v>
      </c>
      <c r="CS36" s="5">
        <v>1030</v>
      </c>
      <c r="CU36" s="5">
        <v>732</v>
      </c>
      <c r="CW36" s="5">
        <v>979</v>
      </c>
      <c r="CX36" s="5">
        <v>430</v>
      </c>
      <c r="CY36" s="5">
        <v>790</v>
      </c>
      <c r="CZ36" s="5">
        <v>112</v>
      </c>
      <c r="DA36" s="5">
        <v>678</v>
      </c>
      <c r="DB36" s="5">
        <v>281</v>
      </c>
      <c r="DC36" s="5">
        <v>248</v>
      </c>
      <c r="DD36" s="4">
        <v>3.8</v>
      </c>
      <c r="DE36" s="4">
        <v>4.3</v>
      </c>
      <c r="DF36" s="4">
        <v>6.1</v>
      </c>
      <c r="DG36" s="4">
        <v>2.6</v>
      </c>
      <c r="DH36" s="4">
        <v>4</v>
      </c>
      <c r="DJ36" s="4">
        <v>4.8</v>
      </c>
      <c r="DL36" s="4">
        <v>6.3</v>
      </c>
      <c r="DM36" s="4">
        <v>2.9</v>
      </c>
      <c r="DN36" s="4">
        <v>6.8</v>
      </c>
      <c r="DO36" s="4">
        <v>7</v>
      </c>
      <c r="DP36" s="4">
        <v>6.8</v>
      </c>
      <c r="DQ36" s="4">
        <v>1.6</v>
      </c>
      <c r="DR36" s="4">
        <v>1.6</v>
      </c>
    </row>
    <row r="37" spans="1:122" x14ac:dyDescent="0.25">
      <c r="A37" t="s">
        <v>92</v>
      </c>
      <c r="B37" s="3">
        <v>37408</v>
      </c>
      <c r="C37" s="5">
        <v>3251</v>
      </c>
      <c r="D37" s="5">
        <v>2880</v>
      </c>
      <c r="E37" s="5">
        <v>127</v>
      </c>
      <c r="F37" s="5">
        <v>240</v>
      </c>
      <c r="G37" s="5">
        <v>525</v>
      </c>
      <c r="I37" s="5">
        <v>333</v>
      </c>
      <c r="K37" s="5">
        <v>531</v>
      </c>
      <c r="L37" s="5">
        <v>708</v>
      </c>
      <c r="M37" s="5">
        <v>320</v>
      </c>
      <c r="N37" s="5">
        <v>45</v>
      </c>
      <c r="O37" s="5">
        <v>275</v>
      </c>
      <c r="P37" s="5">
        <v>371</v>
      </c>
      <c r="Q37" s="5">
        <v>345</v>
      </c>
      <c r="R37" s="5">
        <v>4840</v>
      </c>
      <c r="S37" s="5">
        <v>4517</v>
      </c>
      <c r="T37" s="5">
        <v>417</v>
      </c>
      <c r="U37" s="5">
        <v>394</v>
      </c>
      <c r="V37" s="5">
        <v>1016</v>
      </c>
      <c r="X37" s="5">
        <v>707</v>
      </c>
      <c r="Z37" s="5">
        <v>869</v>
      </c>
      <c r="AA37" s="5">
        <v>496</v>
      </c>
      <c r="AB37" s="5">
        <v>793</v>
      </c>
      <c r="AC37" s="5">
        <v>123</v>
      </c>
      <c r="AD37" s="5">
        <v>670</v>
      </c>
      <c r="AE37" s="5">
        <v>323</v>
      </c>
      <c r="AF37" s="5">
        <v>285</v>
      </c>
      <c r="AG37" s="4">
        <v>2.4</v>
      </c>
      <c r="AH37" s="4">
        <v>2.6</v>
      </c>
      <c r="AI37" s="4">
        <v>1.9</v>
      </c>
      <c r="AJ37" s="4">
        <v>1.5</v>
      </c>
      <c r="AK37" s="4">
        <v>2</v>
      </c>
      <c r="AM37" s="4">
        <v>2.2000000000000002</v>
      </c>
      <c r="AO37" s="4">
        <v>3.2</v>
      </c>
      <c r="AP37" s="4">
        <v>4.2</v>
      </c>
      <c r="AQ37" s="4">
        <v>2.6</v>
      </c>
      <c r="AR37" s="4">
        <v>2.5</v>
      </c>
      <c r="AS37" s="4">
        <v>2.6</v>
      </c>
      <c r="AT37" s="4">
        <v>1.7</v>
      </c>
      <c r="AU37" s="4">
        <v>1.8</v>
      </c>
      <c r="AV37" s="4">
        <v>2</v>
      </c>
      <c r="AW37" s="4">
        <v>2.2000000000000002</v>
      </c>
      <c r="AX37" s="4">
        <v>1.9</v>
      </c>
      <c r="AY37" s="4">
        <v>1.3</v>
      </c>
      <c r="AZ37" s="4">
        <v>2.4</v>
      </c>
      <c r="BB37" s="4">
        <v>3.1</v>
      </c>
      <c r="BD37" s="4">
        <v>2.6</v>
      </c>
      <c r="BE37" s="4">
        <v>1.6</v>
      </c>
      <c r="BF37" s="4">
        <v>4.3</v>
      </c>
      <c r="BG37" s="4">
        <v>3</v>
      </c>
      <c r="BH37" s="4">
        <v>4.5</v>
      </c>
      <c r="BI37" s="4">
        <v>0.7</v>
      </c>
      <c r="BJ37" s="4">
        <v>0.7</v>
      </c>
      <c r="BK37" s="5">
        <v>2591</v>
      </c>
      <c r="BL37" s="5">
        <v>2442</v>
      </c>
      <c r="BM37" s="5">
        <v>126</v>
      </c>
      <c r="BN37" s="5">
        <v>198</v>
      </c>
      <c r="BO37" s="5">
        <v>623</v>
      </c>
      <c r="BQ37" s="5">
        <v>470</v>
      </c>
      <c r="BS37" s="5">
        <v>422</v>
      </c>
      <c r="BT37" s="5">
        <v>259</v>
      </c>
      <c r="BU37" s="5">
        <v>506</v>
      </c>
      <c r="BV37" s="5">
        <v>54</v>
      </c>
      <c r="BW37" s="5">
        <v>453</v>
      </c>
      <c r="BX37" s="5">
        <v>149</v>
      </c>
      <c r="BY37" s="5">
        <v>122</v>
      </c>
      <c r="BZ37" s="4">
        <v>3.7</v>
      </c>
      <c r="CA37" s="4">
        <v>4.2</v>
      </c>
      <c r="CB37" s="4">
        <v>6.2</v>
      </c>
      <c r="CC37" s="4">
        <v>2.9</v>
      </c>
      <c r="CD37" s="4">
        <v>4</v>
      </c>
      <c r="CF37" s="4">
        <v>4.8</v>
      </c>
      <c r="CH37" s="4">
        <v>5.4</v>
      </c>
      <c r="CI37" s="4">
        <v>2.5</v>
      </c>
      <c r="CJ37" s="4">
        <v>6.6</v>
      </c>
      <c r="CK37" s="4">
        <v>6.4</v>
      </c>
      <c r="CL37" s="4">
        <v>6.7</v>
      </c>
      <c r="CM37" s="4">
        <v>1.4</v>
      </c>
      <c r="CN37" s="4">
        <v>1.3</v>
      </c>
      <c r="CO37" s="5">
        <v>4840</v>
      </c>
      <c r="CP37" s="5">
        <v>4544</v>
      </c>
      <c r="CQ37" s="5">
        <v>416</v>
      </c>
      <c r="CR37" s="5">
        <v>440</v>
      </c>
      <c r="CS37" s="5">
        <v>1030</v>
      </c>
      <c r="CU37" s="5">
        <v>725</v>
      </c>
      <c r="CW37" s="5">
        <v>862</v>
      </c>
      <c r="CX37" s="5">
        <v>407</v>
      </c>
      <c r="CY37" s="5">
        <v>788</v>
      </c>
      <c r="CZ37" s="5">
        <v>112</v>
      </c>
      <c r="DA37" s="5">
        <v>676</v>
      </c>
      <c r="DB37" s="5">
        <v>297</v>
      </c>
      <c r="DC37" s="5">
        <v>251</v>
      </c>
      <c r="DD37" s="4">
        <v>3.7</v>
      </c>
      <c r="DE37" s="4">
        <v>4.2</v>
      </c>
      <c r="DF37" s="4">
        <v>6.2</v>
      </c>
      <c r="DG37" s="4">
        <v>2.6</v>
      </c>
      <c r="DH37" s="4">
        <v>4</v>
      </c>
      <c r="DJ37" s="4">
        <v>4.7</v>
      </c>
      <c r="DL37" s="4">
        <v>5.4</v>
      </c>
      <c r="DM37" s="4">
        <v>3.1</v>
      </c>
      <c r="DN37" s="4">
        <v>6.7</v>
      </c>
      <c r="DO37" s="4">
        <v>7</v>
      </c>
      <c r="DP37" s="4">
        <v>6.6</v>
      </c>
      <c r="DQ37" s="4">
        <v>1.5</v>
      </c>
      <c r="DR37" s="4">
        <v>1.5</v>
      </c>
    </row>
    <row r="38" spans="1:122" x14ac:dyDescent="0.25">
      <c r="A38" t="s">
        <v>93</v>
      </c>
      <c r="B38" s="3">
        <v>37438</v>
      </c>
      <c r="C38" s="5">
        <v>3403</v>
      </c>
      <c r="D38" s="5">
        <v>2987</v>
      </c>
      <c r="E38" s="5">
        <v>95</v>
      </c>
      <c r="F38" s="5">
        <v>249</v>
      </c>
      <c r="G38" s="5">
        <v>522</v>
      </c>
      <c r="I38" s="5">
        <v>352</v>
      </c>
      <c r="K38" s="5">
        <v>591</v>
      </c>
      <c r="L38" s="5">
        <v>668</v>
      </c>
      <c r="M38" s="5">
        <v>410</v>
      </c>
      <c r="N38" s="5">
        <v>40</v>
      </c>
      <c r="O38" s="5">
        <v>371</v>
      </c>
      <c r="P38" s="5">
        <v>416</v>
      </c>
      <c r="Q38" s="5">
        <v>373</v>
      </c>
      <c r="R38" s="5">
        <v>5047</v>
      </c>
      <c r="S38" s="5">
        <v>4720</v>
      </c>
      <c r="T38" s="5">
        <v>448</v>
      </c>
      <c r="U38" s="5">
        <v>401</v>
      </c>
      <c r="V38" s="5">
        <v>1043</v>
      </c>
      <c r="X38" s="5">
        <v>739</v>
      </c>
      <c r="Z38" s="5">
        <v>936</v>
      </c>
      <c r="AA38" s="5">
        <v>483</v>
      </c>
      <c r="AB38" s="5">
        <v>874</v>
      </c>
      <c r="AC38" s="5">
        <v>166</v>
      </c>
      <c r="AD38" s="5">
        <v>708</v>
      </c>
      <c r="AE38" s="5">
        <v>327</v>
      </c>
      <c r="AF38" s="5">
        <v>290</v>
      </c>
      <c r="AG38" s="4">
        <v>2.5</v>
      </c>
      <c r="AH38" s="4">
        <v>2.7</v>
      </c>
      <c r="AI38" s="4">
        <v>1.4</v>
      </c>
      <c r="AJ38" s="4">
        <v>1.6</v>
      </c>
      <c r="AK38" s="4">
        <v>2</v>
      </c>
      <c r="AM38" s="4">
        <v>2.2999999999999998</v>
      </c>
      <c r="AO38" s="4">
        <v>3.6</v>
      </c>
      <c r="AP38" s="4">
        <v>3.9</v>
      </c>
      <c r="AQ38" s="4">
        <v>3.3</v>
      </c>
      <c r="AR38" s="4">
        <v>2.2000000000000002</v>
      </c>
      <c r="AS38" s="4">
        <v>3.5</v>
      </c>
      <c r="AT38" s="4">
        <v>1.9</v>
      </c>
      <c r="AU38" s="4">
        <v>1.9</v>
      </c>
      <c r="AV38" s="4">
        <v>2</v>
      </c>
      <c r="AW38" s="4">
        <v>2.2999999999999998</v>
      </c>
      <c r="AX38" s="4">
        <v>2.5</v>
      </c>
      <c r="AY38" s="4">
        <v>1.3</v>
      </c>
      <c r="AZ38" s="4">
        <v>2.2999999999999998</v>
      </c>
      <c r="BB38" s="4">
        <v>2.8</v>
      </c>
      <c r="BD38" s="4">
        <v>2.9</v>
      </c>
      <c r="BE38" s="4">
        <v>1.8</v>
      </c>
      <c r="BF38" s="4">
        <v>4.3</v>
      </c>
      <c r="BG38" s="4">
        <v>2.8</v>
      </c>
      <c r="BH38" s="4">
        <v>4.5</v>
      </c>
      <c r="BI38" s="4">
        <v>0.6</v>
      </c>
      <c r="BJ38" s="4">
        <v>0.6</v>
      </c>
      <c r="BK38" s="5">
        <v>2639</v>
      </c>
      <c r="BL38" s="5">
        <v>2500</v>
      </c>
      <c r="BM38" s="5">
        <v>169</v>
      </c>
      <c r="BN38" s="5">
        <v>194</v>
      </c>
      <c r="BO38" s="5">
        <v>576</v>
      </c>
      <c r="BQ38" s="5">
        <v>419</v>
      </c>
      <c r="BS38" s="5">
        <v>459</v>
      </c>
      <c r="BT38" s="5">
        <v>287</v>
      </c>
      <c r="BU38" s="5">
        <v>510</v>
      </c>
      <c r="BV38" s="5">
        <v>48</v>
      </c>
      <c r="BW38" s="5">
        <v>462</v>
      </c>
      <c r="BX38" s="5">
        <v>139</v>
      </c>
      <c r="BY38" s="5">
        <v>120</v>
      </c>
      <c r="BZ38" s="4">
        <v>4</v>
      </c>
      <c r="CA38" s="4">
        <v>4.5</v>
      </c>
      <c r="CB38" s="4">
        <v>7</v>
      </c>
      <c r="CC38" s="4">
        <v>3</v>
      </c>
      <c r="CD38" s="4">
        <v>4</v>
      </c>
      <c r="CF38" s="4">
        <v>4.8</v>
      </c>
      <c r="CH38" s="4">
        <v>6.4</v>
      </c>
      <c r="CI38" s="4">
        <v>2.8</v>
      </c>
      <c r="CJ38" s="4">
        <v>7.6</v>
      </c>
      <c r="CK38" s="4">
        <v>11.6</v>
      </c>
      <c r="CL38" s="4">
        <v>6.9</v>
      </c>
      <c r="CM38" s="4">
        <v>1.5</v>
      </c>
      <c r="CN38" s="4">
        <v>1.5</v>
      </c>
      <c r="CO38" s="5">
        <v>5221</v>
      </c>
      <c r="CP38" s="5">
        <v>4904</v>
      </c>
      <c r="CQ38" s="5">
        <v>466</v>
      </c>
      <c r="CR38" s="5">
        <v>451</v>
      </c>
      <c r="CS38" s="5">
        <v>1028</v>
      </c>
      <c r="CU38" s="5">
        <v>723</v>
      </c>
      <c r="CW38" s="5">
        <v>1024</v>
      </c>
      <c r="CX38" s="5">
        <v>460</v>
      </c>
      <c r="CY38" s="5">
        <v>905</v>
      </c>
      <c r="CZ38" s="5">
        <v>202</v>
      </c>
      <c r="DA38" s="5">
        <v>702</v>
      </c>
      <c r="DB38" s="5">
        <v>317</v>
      </c>
      <c r="DC38" s="5">
        <v>274</v>
      </c>
      <c r="DD38" s="4">
        <v>3.9</v>
      </c>
      <c r="DE38" s="4">
        <v>4.3</v>
      </c>
      <c r="DF38" s="4">
        <v>6.7</v>
      </c>
      <c r="DG38" s="4">
        <v>2.6</v>
      </c>
      <c r="DH38" s="4">
        <v>4.0999999999999996</v>
      </c>
      <c r="DJ38" s="4">
        <v>4.9000000000000004</v>
      </c>
      <c r="DL38" s="4">
        <v>5.9</v>
      </c>
      <c r="DM38" s="4">
        <v>3</v>
      </c>
      <c r="DN38" s="4">
        <v>7.3</v>
      </c>
      <c r="DO38" s="4">
        <v>9.5</v>
      </c>
      <c r="DP38" s="4">
        <v>7</v>
      </c>
      <c r="DQ38" s="4">
        <v>1.5</v>
      </c>
      <c r="DR38" s="4">
        <v>1.5</v>
      </c>
    </row>
    <row r="39" spans="1:122" x14ac:dyDescent="0.25">
      <c r="A39" t="s">
        <v>94</v>
      </c>
      <c r="B39" s="3">
        <v>37469</v>
      </c>
      <c r="C39" s="5">
        <v>3415</v>
      </c>
      <c r="D39" s="5">
        <v>2998</v>
      </c>
      <c r="E39" s="5">
        <v>117</v>
      </c>
      <c r="F39" s="5">
        <v>240</v>
      </c>
      <c r="G39" s="5">
        <v>513</v>
      </c>
      <c r="I39" s="5">
        <v>317</v>
      </c>
      <c r="K39" s="5">
        <v>600</v>
      </c>
      <c r="L39" s="5">
        <v>688</v>
      </c>
      <c r="M39" s="5">
        <v>415</v>
      </c>
      <c r="N39" s="5">
        <v>54</v>
      </c>
      <c r="O39" s="5">
        <v>361</v>
      </c>
      <c r="P39" s="5">
        <v>417</v>
      </c>
      <c r="Q39" s="5">
        <v>373</v>
      </c>
      <c r="R39" s="5">
        <v>4845</v>
      </c>
      <c r="S39" s="5">
        <v>4510</v>
      </c>
      <c r="T39" s="5">
        <v>412</v>
      </c>
      <c r="U39" s="5">
        <v>370</v>
      </c>
      <c r="V39" s="5">
        <v>984</v>
      </c>
      <c r="X39" s="5">
        <v>676</v>
      </c>
      <c r="Z39" s="5">
        <v>915</v>
      </c>
      <c r="AA39" s="5">
        <v>453</v>
      </c>
      <c r="AB39" s="5">
        <v>834</v>
      </c>
      <c r="AC39" s="5">
        <v>135</v>
      </c>
      <c r="AD39" s="5">
        <v>699</v>
      </c>
      <c r="AE39" s="5">
        <v>335</v>
      </c>
      <c r="AF39" s="5">
        <v>287</v>
      </c>
      <c r="AG39" s="4">
        <v>2.6</v>
      </c>
      <c r="AH39" s="4">
        <v>2.7</v>
      </c>
      <c r="AI39" s="4">
        <v>1.7</v>
      </c>
      <c r="AJ39" s="4">
        <v>1.6</v>
      </c>
      <c r="AK39" s="4">
        <v>2</v>
      </c>
      <c r="AM39" s="4">
        <v>2.1</v>
      </c>
      <c r="AO39" s="4">
        <v>3.6</v>
      </c>
      <c r="AP39" s="4">
        <v>4.0999999999999996</v>
      </c>
      <c r="AQ39" s="4">
        <v>3.4</v>
      </c>
      <c r="AR39" s="4">
        <v>3</v>
      </c>
      <c r="AS39" s="4">
        <v>3.4</v>
      </c>
      <c r="AT39" s="4">
        <v>1.9</v>
      </c>
      <c r="AU39" s="4">
        <v>1.9</v>
      </c>
      <c r="AV39" s="4">
        <v>2</v>
      </c>
      <c r="AW39" s="4">
        <v>2.2999999999999998</v>
      </c>
      <c r="AX39" s="4">
        <v>2.2999999999999998</v>
      </c>
      <c r="AY39" s="4">
        <v>1.3</v>
      </c>
      <c r="AZ39" s="4">
        <v>2.2000000000000002</v>
      </c>
      <c r="BB39" s="4">
        <v>2.8</v>
      </c>
      <c r="BD39" s="4">
        <v>3</v>
      </c>
      <c r="BE39" s="4">
        <v>1.7</v>
      </c>
      <c r="BF39" s="4">
        <v>4.2</v>
      </c>
      <c r="BG39" s="4">
        <v>2.5</v>
      </c>
      <c r="BH39" s="4">
        <v>4.4000000000000004</v>
      </c>
      <c r="BI39" s="4">
        <v>0.7</v>
      </c>
      <c r="BJ39" s="4">
        <v>0.6</v>
      </c>
      <c r="BK39" s="5">
        <v>2617</v>
      </c>
      <c r="BL39" s="5">
        <v>2475</v>
      </c>
      <c r="BM39" s="5">
        <v>157</v>
      </c>
      <c r="BN39" s="5">
        <v>195</v>
      </c>
      <c r="BO39" s="5">
        <v>570</v>
      </c>
      <c r="BQ39" s="5">
        <v>413</v>
      </c>
      <c r="BS39" s="5">
        <v>482</v>
      </c>
      <c r="BT39" s="5">
        <v>272</v>
      </c>
      <c r="BU39" s="5">
        <v>497</v>
      </c>
      <c r="BV39" s="5">
        <v>44</v>
      </c>
      <c r="BW39" s="5">
        <v>453</v>
      </c>
      <c r="BX39" s="5">
        <v>142</v>
      </c>
      <c r="BY39" s="5">
        <v>122</v>
      </c>
      <c r="BZ39" s="4">
        <v>3.7</v>
      </c>
      <c r="CA39" s="4">
        <v>4.2</v>
      </c>
      <c r="CB39" s="4">
        <v>6.1</v>
      </c>
      <c r="CC39" s="4">
        <v>2.9</v>
      </c>
      <c r="CD39" s="4">
        <v>4.0999999999999996</v>
      </c>
      <c r="CF39" s="4">
        <v>4.8</v>
      </c>
      <c r="CH39" s="4">
        <v>5.5</v>
      </c>
      <c r="CI39" s="4">
        <v>2.6</v>
      </c>
      <c r="CJ39" s="4">
        <v>6.7</v>
      </c>
      <c r="CK39" s="4">
        <v>7.6</v>
      </c>
      <c r="CL39" s="4">
        <v>6.6</v>
      </c>
      <c r="CM39" s="4">
        <v>1.4</v>
      </c>
      <c r="CN39" s="4">
        <v>1.4</v>
      </c>
      <c r="CO39" s="5">
        <v>4821</v>
      </c>
      <c r="CP39" s="5">
        <v>4527</v>
      </c>
      <c r="CQ39" s="5">
        <v>406</v>
      </c>
      <c r="CR39" s="5">
        <v>445</v>
      </c>
      <c r="CS39" s="5">
        <v>1040</v>
      </c>
      <c r="CU39" s="5">
        <v>724</v>
      </c>
      <c r="CW39" s="5">
        <v>877</v>
      </c>
      <c r="CX39" s="5">
        <v>420</v>
      </c>
      <c r="CY39" s="5">
        <v>801</v>
      </c>
      <c r="CZ39" s="5">
        <v>133</v>
      </c>
      <c r="DA39" s="5">
        <v>668</v>
      </c>
      <c r="DB39" s="5">
        <v>294</v>
      </c>
      <c r="DC39" s="5">
        <v>255</v>
      </c>
      <c r="DD39" s="4">
        <v>3.7</v>
      </c>
      <c r="DE39" s="4">
        <v>4.2</v>
      </c>
      <c r="DF39" s="4">
        <v>6.2</v>
      </c>
      <c r="DG39" s="4">
        <v>2.4</v>
      </c>
      <c r="DH39" s="4">
        <v>3.9</v>
      </c>
      <c r="DJ39" s="4">
        <v>4.5</v>
      </c>
      <c r="DL39" s="4">
        <v>5.7</v>
      </c>
      <c r="DM39" s="4">
        <v>2.8</v>
      </c>
      <c r="DN39" s="4">
        <v>7</v>
      </c>
      <c r="DO39" s="4">
        <v>7.7</v>
      </c>
      <c r="DP39" s="4">
        <v>6.9</v>
      </c>
      <c r="DQ39" s="4">
        <v>1.6</v>
      </c>
      <c r="DR39" s="4">
        <v>1.5</v>
      </c>
    </row>
    <row r="40" spans="1:122" x14ac:dyDescent="0.25">
      <c r="A40" t="s">
        <v>95</v>
      </c>
      <c r="B40" s="3">
        <v>37500</v>
      </c>
      <c r="C40" s="5">
        <v>3290</v>
      </c>
      <c r="D40" s="5">
        <v>2891</v>
      </c>
      <c r="E40" s="5">
        <v>127</v>
      </c>
      <c r="F40" s="5">
        <v>229</v>
      </c>
      <c r="G40" s="5">
        <v>511</v>
      </c>
      <c r="I40" s="5">
        <v>328</v>
      </c>
      <c r="K40" s="5">
        <v>564</v>
      </c>
      <c r="L40" s="5">
        <v>703</v>
      </c>
      <c r="M40" s="5">
        <v>380</v>
      </c>
      <c r="N40" s="5">
        <v>37</v>
      </c>
      <c r="O40" s="5">
        <v>343</v>
      </c>
      <c r="P40" s="5">
        <v>399</v>
      </c>
      <c r="Q40" s="5">
        <v>353</v>
      </c>
      <c r="R40" s="5">
        <v>4862</v>
      </c>
      <c r="S40" s="5">
        <v>4581</v>
      </c>
      <c r="T40" s="5">
        <v>429</v>
      </c>
      <c r="U40" s="5">
        <v>386</v>
      </c>
      <c r="V40" s="5">
        <v>1027</v>
      </c>
      <c r="X40" s="5">
        <v>710</v>
      </c>
      <c r="Z40" s="5">
        <v>937</v>
      </c>
      <c r="AA40" s="5">
        <v>457</v>
      </c>
      <c r="AB40" s="5">
        <v>817</v>
      </c>
      <c r="AC40" s="5">
        <v>135</v>
      </c>
      <c r="AD40" s="5">
        <v>682</v>
      </c>
      <c r="AE40" s="5">
        <v>281</v>
      </c>
      <c r="AF40" s="5">
        <v>228</v>
      </c>
      <c r="AG40" s="4">
        <v>2.5</v>
      </c>
      <c r="AH40" s="4">
        <v>2.6</v>
      </c>
      <c r="AI40" s="4">
        <v>1.9</v>
      </c>
      <c r="AJ40" s="4">
        <v>1.5</v>
      </c>
      <c r="AK40" s="4">
        <v>2</v>
      </c>
      <c r="AM40" s="4">
        <v>2.1</v>
      </c>
      <c r="AO40" s="4">
        <v>3.4</v>
      </c>
      <c r="AP40" s="4">
        <v>4.0999999999999996</v>
      </c>
      <c r="AQ40" s="4">
        <v>3.1</v>
      </c>
      <c r="AR40" s="4">
        <v>2</v>
      </c>
      <c r="AS40" s="4">
        <v>3.2</v>
      </c>
      <c r="AT40" s="4">
        <v>1.8</v>
      </c>
      <c r="AU40" s="4">
        <v>1.8</v>
      </c>
      <c r="AV40" s="4">
        <v>2</v>
      </c>
      <c r="AW40" s="4">
        <v>2.2999999999999998</v>
      </c>
      <c r="AX40" s="4">
        <v>2.5</v>
      </c>
      <c r="AY40" s="4">
        <v>1.2</v>
      </c>
      <c r="AZ40" s="4">
        <v>2.2000000000000002</v>
      </c>
      <c r="BB40" s="4">
        <v>2.8</v>
      </c>
      <c r="BD40" s="4">
        <v>3.1</v>
      </c>
      <c r="BE40" s="4">
        <v>1.5</v>
      </c>
      <c r="BF40" s="4">
        <v>4.3</v>
      </c>
      <c r="BG40" s="4">
        <v>3.4</v>
      </c>
      <c r="BH40" s="4">
        <v>4.5</v>
      </c>
      <c r="BI40" s="4">
        <v>0.7</v>
      </c>
      <c r="BJ40" s="4">
        <v>0.7</v>
      </c>
      <c r="BK40" s="5">
        <v>2630</v>
      </c>
      <c r="BL40" s="5">
        <v>2485</v>
      </c>
      <c r="BM40" s="5">
        <v>171</v>
      </c>
      <c r="BN40" s="5">
        <v>189</v>
      </c>
      <c r="BO40" s="5">
        <v>551</v>
      </c>
      <c r="BQ40" s="5">
        <v>414</v>
      </c>
      <c r="BS40" s="5">
        <v>501</v>
      </c>
      <c r="BT40" s="5">
        <v>244</v>
      </c>
      <c r="BU40" s="5">
        <v>517</v>
      </c>
      <c r="BV40" s="5">
        <v>60</v>
      </c>
      <c r="BW40" s="5">
        <v>457</v>
      </c>
      <c r="BX40" s="5">
        <v>145</v>
      </c>
      <c r="BY40" s="5">
        <v>125</v>
      </c>
      <c r="BZ40" s="4">
        <v>3.8</v>
      </c>
      <c r="CA40" s="4">
        <v>4.2</v>
      </c>
      <c r="CB40" s="4">
        <v>6.5</v>
      </c>
      <c r="CC40" s="4">
        <v>2.9</v>
      </c>
      <c r="CD40" s="4">
        <v>4.0999999999999996</v>
      </c>
      <c r="CF40" s="4">
        <v>4.7</v>
      </c>
      <c r="CH40" s="4">
        <v>6</v>
      </c>
      <c r="CI40" s="4">
        <v>2.6</v>
      </c>
      <c r="CJ40" s="4">
        <v>6.6</v>
      </c>
      <c r="CK40" s="4">
        <v>6.7</v>
      </c>
      <c r="CL40" s="4">
        <v>6.6</v>
      </c>
      <c r="CM40" s="4">
        <v>1.4</v>
      </c>
      <c r="CN40" s="4">
        <v>1.4</v>
      </c>
      <c r="CO40" s="5">
        <v>4923</v>
      </c>
      <c r="CP40" s="5">
        <v>4612</v>
      </c>
      <c r="CQ40" s="5">
        <v>437</v>
      </c>
      <c r="CR40" s="5">
        <v>439</v>
      </c>
      <c r="CS40" s="5">
        <v>1032</v>
      </c>
      <c r="CU40" s="5">
        <v>711</v>
      </c>
      <c r="CW40" s="5">
        <v>962</v>
      </c>
      <c r="CX40" s="5">
        <v>431</v>
      </c>
      <c r="CY40" s="5">
        <v>789</v>
      </c>
      <c r="CZ40" s="5">
        <v>118</v>
      </c>
      <c r="DA40" s="5">
        <v>671</v>
      </c>
      <c r="DB40" s="5">
        <v>310</v>
      </c>
      <c r="DC40" s="5">
        <v>267</v>
      </c>
      <c r="DD40" s="4">
        <v>3.7</v>
      </c>
      <c r="DE40" s="4">
        <v>4.2</v>
      </c>
      <c r="DF40" s="4">
        <v>6.4</v>
      </c>
      <c r="DG40" s="4">
        <v>2.6</v>
      </c>
      <c r="DH40" s="4">
        <v>4</v>
      </c>
      <c r="DJ40" s="4">
        <v>4.7</v>
      </c>
      <c r="DL40" s="4">
        <v>5.9</v>
      </c>
      <c r="DM40" s="4">
        <v>2.8</v>
      </c>
      <c r="DN40" s="4">
        <v>6.8</v>
      </c>
      <c r="DO40" s="4">
        <v>7.6</v>
      </c>
      <c r="DP40" s="4">
        <v>6.7</v>
      </c>
      <c r="DQ40" s="4">
        <v>1.3</v>
      </c>
      <c r="DR40" s="4">
        <v>1.2</v>
      </c>
    </row>
    <row r="41" spans="1:122" x14ac:dyDescent="0.25">
      <c r="A41" t="s">
        <v>96</v>
      </c>
      <c r="B41" s="3">
        <v>37530</v>
      </c>
      <c r="C41" s="5">
        <v>3560</v>
      </c>
      <c r="D41" s="5">
        <v>3165</v>
      </c>
      <c r="E41" s="5">
        <v>126</v>
      </c>
      <c r="F41" s="5">
        <v>228</v>
      </c>
      <c r="G41" s="5">
        <v>589</v>
      </c>
      <c r="I41" s="5">
        <v>397</v>
      </c>
      <c r="K41" s="5">
        <v>692</v>
      </c>
      <c r="L41" s="5">
        <v>652</v>
      </c>
      <c r="M41" s="5">
        <v>401</v>
      </c>
      <c r="N41" s="5">
        <v>45</v>
      </c>
      <c r="O41" s="5">
        <v>356</v>
      </c>
      <c r="P41" s="5">
        <v>395</v>
      </c>
      <c r="Q41" s="5">
        <v>351</v>
      </c>
      <c r="R41" s="5">
        <v>4811</v>
      </c>
      <c r="S41" s="5">
        <v>4480</v>
      </c>
      <c r="T41" s="5">
        <v>426</v>
      </c>
      <c r="U41" s="5">
        <v>355</v>
      </c>
      <c r="V41" s="5">
        <v>969</v>
      </c>
      <c r="X41" s="5">
        <v>687</v>
      </c>
      <c r="Z41" s="5">
        <v>983</v>
      </c>
      <c r="AA41" s="5">
        <v>453</v>
      </c>
      <c r="AB41" s="5">
        <v>788</v>
      </c>
      <c r="AC41" s="5">
        <v>106</v>
      </c>
      <c r="AD41" s="5">
        <v>681</v>
      </c>
      <c r="AE41" s="5">
        <v>331</v>
      </c>
      <c r="AF41" s="5">
        <v>281</v>
      </c>
      <c r="AG41" s="4">
        <v>2.7</v>
      </c>
      <c r="AH41" s="4">
        <v>2.8</v>
      </c>
      <c r="AI41" s="4">
        <v>1.9</v>
      </c>
      <c r="AJ41" s="4">
        <v>1.5</v>
      </c>
      <c r="AK41" s="4">
        <v>2.2999999999999998</v>
      </c>
      <c r="AM41" s="4">
        <v>2.6</v>
      </c>
      <c r="AO41" s="4">
        <v>4.2</v>
      </c>
      <c r="AP41" s="4">
        <v>3.8</v>
      </c>
      <c r="AQ41" s="4">
        <v>3.2</v>
      </c>
      <c r="AR41" s="4">
        <v>2.4</v>
      </c>
      <c r="AS41" s="4">
        <v>3.3</v>
      </c>
      <c r="AT41" s="4">
        <v>1.8</v>
      </c>
      <c r="AU41" s="4">
        <v>1.8</v>
      </c>
      <c r="AV41" s="4">
        <v>2</v>
      </c>
      <c r="AW41" s="4">
        <v>2.2000000000000002</v>
      </c>
      <c r="AX41" s="4">
        <v>2.2000000000000002</v>
      </c>
      <c r="AY41" s="4">
        <v>1.1000000000000001</v>
      </c>
      <c r="AZ41" s="4">
        <v>2.2000000000000002</v>
      </c>
      <c r="BB41" s="4">
        <v>2.6</v>
      </c>
      <c r="BD41" s="4">
        <v>3.1</v>
      </c>
      <c r="BE41" s="4">
        <v>1.7</v>
      </c>
      <c r="BF41" s="4">
        <v>4</v>
      </c>
      <c r="BG41" s="4">
        <v>2.6</v>
      </c>
      <c r="BH41" s="4">
        <v>4.2</v>
      </c>
      <c r="BI41" s="4">
        <v>0.7</v>
      </c>
      <c r="BJ41" s="4">
        <v>0.7</v>
      </c>
      <c r="BK41" s="5">
        <v>2551</v>
      </c>
      <c r="BL41" s="5">
        <v>2405</v>
      </c>
      <c r="BM41" s="5">
        <v>144</v>
      </c>
      <c r="BN41" s="5">
        <v>169</v>
      </c>
      <c r="BO41" s="5">
        <v>559</v>
      </c>
      <c r="BQ41" s="5">
        <v>389</v>
      </c>
      <c r="BS41" s="5">
        <v>491</v>
      </c>
      <c r="BT41" s="5">
        <v>275</v>
      </c>
      <c r="BU41" s="5">
        <v>483</v>
      </c>
      <c r="BV41" s="5">
        <v>46</v>
      </c>
      <c r="BW41" s="5">
        <v>437</v>
      </c>
      <c r="BX41" s="5">
        <v>145</v>
      </c>
      <c r="BY41" s="5">
        <v>126</v>
      </c>
      <c r="BZ41" s="4">
        <v>3.6</v>
      </c>
      <c r="CA41" s="4">
        <v>4.0999999999999996</v>
      </c>
      <c r="CB41" s="4">
        <v>6.5</v>
      </c>
      <c r="CC41" s="4">
        <v>2.9</v>
      </c>
      <c r="CD41" s="4">
        <v>3.8</v>
      </c>
      <c r="CF41" s="4">
        <v>4.5</v>
      </c>
      <c r="CH41" s="4">
        <v>6</v>
      </c>
      <c r="CI41" s="4">
        <v>2.7</v>
      </c>
      <c r="CJ41" s="4">
        <v>6.1</v>
      </c>
      <c r="CK41" s="4">
        <v>5.4</v>
      </c>
      <c r="CL41" s="4">
        <v>6.2</v>
      </c>
      <c r="CM41" s="4">
        <v>1.5</v>
      </c>
      <c r="CN41" s="4">
        <v>1.5</v>
      </c>
      <c r="CO41" s="5">
        <v>4757</v>
      </c>
      <c r="CP41" s="5">
        <v>4435</v>
      </c>
      <c r="CQ41" s="5">
        <v>438</v>
      </c>
      <c r="CR41" s="5">
        <v>430</v>
      </c>
      <c r="CS41" s="5">
        <v>965</v>
      </c>
      <c r="CU41" s="5">
        <v>679</v>
      </c>
      <c r="CW41" s="5">
        <v>965</v>
      </c>
      <c r="CX41" s="5">
        <v>435</v>
      </c>
      <c r="CY41" s="5">
        <v>735</v>
      </c>
      <c r="CZ41" s="5">
        <v>97</v>
      </c>
      <c r="DA41" s="5">
        <v>638</v>
      </c>
      <c r="DB41" s="5">
        <v>322</v>
      </c>
      <c r="DC41" s="5">
        <v>284</v>
      </c>
      <c r="DD41" s="4">
        <v>3.7</v>
      </c>
      <c r="DE41" s="4">
        <v>4.0999999999999996</v>
      </c>
      <c r="DF41" s="4">
        <v>6.4</v>
      </c>
      <c r="DG41" s="4">
        <v>2.4</v>
      </c>
      <c r="DH41" s="4">
        <v>3.8</v>
      </c>
      <c r="DJ41" s="4">
        <v>4.5999999999999996</v>
      </c>
      <c r="DL41" s="4">
        <v>6.2</v>
      </c>
      <c r="DM41" s="4">
        <v>2.8</v>
      </c>
      <c r="DN41" s="4">
        <v>6.5</v>
      </c>
      <c r="DO41" s="4">
        <v>5.9</v>
      </c>
      <c r="DP41" s="4">
        <v>6.6</v>
      </c>
      <c r="DQ41" s="4">
        <v>1.5</v>
      </c>
      <c r="DR41" s="4">
        <v>1.5</v>
      </c>
    </row>
    <row r="42" spans="1:122" x14ac:dyDescent="0.25">
      <c r="A42" t="s">
        <v>97</v>
      </c>
      <c r="B42" s="3">
        <v>37561</v>
      </c>
      <c r="C42" s="5">
        <v>3513</v>
      </c>
      <c r="D42" s="5">
        <v>3091</v>
      </c>
      <c r="E42" s="5">
        <v>112</v>
      </c>
      <c r="F42" s="5">
        <v>226</v>
      </c>
      <c r="G42" s="5">
        <v>499</v>
      </c>
      <c r="I42" s="5">
        <v>303</v>
      </c>
      <c r="K42" s="5">
        <v>667</v>
      </c>
      <c r="L42" s="5">
        <v>705</v>
      </c>
      <c r="M42" s="5">
        <v>415</v>
      </c>
      <c r="N42" s="5">
        <v>48</v>
      </c>
      <c r="O42" s="5">
        <v>367</v>
      </c>
      <c r="P42" s="5">
        <v>422</v>
      </c>
      <c r="Q42" s="5">
        <v>370</v>
      </c>
      <c r="R42" s="5">
        <v>4893</v>
      </c>
      <c r="S42" s="5">
        <v>4530</v>
      </c>
      <c r="T42" s="5">
        <v>415</v>
      </c>
      <c r="U42" s="5">
        <v>376</v>
      </c>
      <c r="V42" s="5">
        <v>999</v>
      </c>
      <c r="X42" s="5">
        <v>716</v>
      </c>
      <c r="Z42" s="5">
        <v>974</v>
      </c>
      <c r="AA42" s="5">
        <v>440</v>
      </c>
      <c r="AB42" s="5">
        <v>814</v>
      </c>
      <c r="AC42" s="5">
        <v>140</v>
      </c>
      <c r="AD42" s="5">
        <v>674</v>
      </c>
      <c r="AE42" s="5">
        <v>362</v>
      </c>
      <c r="AF42" s="5">
        <v>313</v>
      </c>
      <c r="AG42" s="4">
        <v>2.6</v>
      </c>
      <c r="AH42" s="4">
        <v>2.8</v>
      </c>
      <c r="AI42" s="4">
        <v>1.6</v>
      </c>
      <c r="AJ42" s="4">
        <v>1.5</v>
      </c>
      <c r="AK42" s="4">
        <v>1.9</v>
      </c>
      <c r="AM42" s="4">
        <v>2</v>
      </c>
      <c r="AO42" s="4">
        <v>4</v>
      </c>
      <c r="AP42" s="4">
        <v>4.0999999999999996</v>
      </c>
      <c r="AQ42" s="4">
        <v>3.3</v>
      </c>
      <c r="AR42" s="4">
        <v>2.6</v>
      </c>
      <c r="AS42" s="4">
        <v>3.4</v>
      </c>
      <c r="AT42" s="4">
        <v>1.9</v>
      </c>
      <c r="AU42" s="4">
        <v>1.9</v>
      </c>
      <c r="AV42" s="4">
        <v>1.9</v>
      </c>
      <c r="AW42" s="4">
        <v>2.2000000000000002</v>
      </c>
      <c r="AX42" s="4">
        <v>1.6</v>
      </c>
      <c r="AY42" s="4">
        <v>1.2</v>
      </c>
      <c r="AZ42" s="4">
        <v>2.2000000000000002</v>
      </c>
      <c r="BB42" s="4">
        <v>3</v>
      </c>
      <c r="BD42" s="4">
        <v>3</v>
      </c>
      <c r="BE42" s="4">
        <v>1.6</v>
      </c>
      <c r="BF42" s="4">
        <v>3.9</v>
      </c>
      <c r="BG42" s="4">
        <v>1.7</v>
      </c>
      <c r="BH42" s="4">
        <v>4.3</v>
      </c>
      <c r="BI42" s="4">
        <v>0.7</v>
      </c>
      <c r="BJ42" s="4">
        <v>0.7</v>
      </c>
      <c r="BK42" s="5">
        <v>2503</v>
      </c>
      <c r="BL42" s="5">
        <v>2342</v>
      </c>
      <c r="BM42" s="5">
        <v>106</v>
      </c>
      <c r="BN42" s="5">
        <v>175</v>
      </c>
      <c r="BO42" s="5">
        <v>565</v>
      </c>
      <c r="BQ42" s="5">
        <v>442</v>
      </c>
      <c r="BS42" s="5">
        <v>480</v>
      </c>
      <c r="BT42" s="5">
        <v>265</v>
      </c>
      <c r="BU42" s="5">
        <v>472</v>
      </c>
      <c r="BV42" s="5">
        <v>30</v>
      </c>
      <c r="BW42" s="5">
        <v>442</v>
      </c>
      <c r="BX42" s="5">
        <v>161</v>
      </c>
      <c r="BY42" s="5">
        <v>140</v>
      </c>
      <c r="BZ42" s="4">
        <v>3.7</v>
      </c>
      <c r="CA42" s="4">
        <v>4.0999999999999996</v>
      </c>
      <c r="CB42" s="4">
        <v>5.7</v>
      </c>
      <c r="CC42" s="4">
        <v>2.9</v>
      </c>
      <c r="CD42" s="4">
        <v>3.9</v>
      </c>
      <c r="CF42" s="4">
        <v>4.8</v>
      </c>
      <c r="CH42" s="4">
        <v>6</v>
      </c>
      <c r="CI42" s="4">
        <v>2.4</v>
      </c>
      <c r="CJ42" s="4">
        <v>6.5</v>
      </c>
      <c r="CK42" s="4">
        <v>6.6</v>
      </c>
      <c r="CL42" s="4">
        <v>6.4</v>
      </c>
      <c r="CM42" s="4">
        <v>1.5</v>
      </c>
      <c r="CN42" s="4">
        <v>1.5</v>
      </c>
      <c r="CO42" s="5">
        <v>4794</v>
      </c>
      <c r="CP42" s="5">
        <v>4466</v>
      </c>
      <c r="CQ42" s="5">
        <v>383</v>
      </c>
      <c r="CR42" s="5">
        <v>438</v>
      </c>
      <c r="CS42" s="5">
        <v>1002</v>
      </c>
      <c r="CU42" s="5">
        <v>715</v>
      </c>
      <c r="CW42" s="5">
        <v>957</v>
      </c>
      <c r="CX42" s="5">
        <v>391</v>
      </c>
      <c r="CY42" s="5">
        <v>784</v>
      </c>
      <c r="CZ42" s="5">
        <v>120</v>
      </c>
      <c r="DA42" s="5">
        <v>664</v>
      </c>
      <c r="DB42" s="5">
        <v>328</v>
      </c>
      <c r="DC42" s="5">
        <v>276</v>
      </c>
      <c r="DD42" s="4">
        <v>3.8</v>
      </c>
      <c r="DE42" s="4">
        <v>4.2</v>
      </c>
      <c r="DF42" s="4">
        <v>6.2</v>
      </c>
      <c r="DG42" s="4">
        <v>2.5</v>
      </c>
      <c r="DH42" s="4">
        <v>3.9</v>
      </c>
      <c r="DJ42" s="4">
        <v>4.8</v>
      </c>
      <c r="DL42" s="4">
        <v>6.1</v>
      </c>
      <c r="DM42" s="4">
        <v>2.7</v>
      </c>
      <c r="DN42" s="4">
        <v>6.7</v>
      </c>
      <c r="DO42" s="4">
        <v>7.7</v>
      </c>
      <c r="DP42" s="4">
        <v>6.5</v>
      </c>
      <c r="DQ42" s="4">
        <v>1.7</v>
      </c>
      <c r="DR42" s="4">
        <v>1.7</v>
      </c>
    </row>
    <row r="43" spans="1:122" x14ac:dyDescent="0.25">
      <c r="A43" t="s">
        <v>98</v>
      </c>
      <c r="B43" s="3">
        <v>37591</v>
      </c>
      <c r="C43" s="5">
        <v>3056</v>
      </c>
      <c r="D43" s="5">
        <v>2696</v>
      </c>
      <c r="E43" s="5">
        <v>96</v>
      </c>
      <c r="F43" s="5">
        <v>215</v>
      </c>
      <c r="G43" s="5">
        <v>430</v>
      </c>
      <c r="I43" s="5">
        <v>235</v>
      </c>
      <c r="K43" s="5">
        <v>566</v>
      </c>
      <c r="L43" s="5">
        <v>629</v>
      </c>
      <c r="M43" s="5">
        <v>370</v>
      </c>
      <c r="N43" s="5">
        <v>34</v>
      </c>
      <c r="O43" s="5">
        <v>336</v>
      </c>
      <c r="P43" s="5">
        <v>360</v>
      </c>
      <c r="Q43" s="5">
        <v>320</v>
      </c>
      <c r="R43" s="5">
        <v>4965</v>
      </c>
      <c r="S43" s="5">
        <v>4661</v>
      </c>
      <c r="T43" s="5">
        <v>430</v>
      </c>
      <c r="U43" s="5">
        <v>369</v>
      </c>
      <c r="V43" s="5">
        <v>1006</v>
      </c>
      <c r="X43" s="5">
        <v>716</v>
      </c>
      <c r="Z43" s="5">
        <v>1031</v>
      </c>
      <c r="AA43" s="5">
        <v>474</v>
      </c>
      <c r="AB43" s="5">
        <v>826</v>
      </c>
      <c r="AC43" s="5">
        <v>150</v>
      </c>
      <c r="AD43" s="5">
        <v>676</v>
      </c>
      <c r="AE43" s="5">
        <v>305</v>
      </c>
      <c r="AF43" s="5">
        <v>267</v>
      </c>
      <c r="AG43" s="4">
        <v>2.2999999999999998</v>
      </c>
      <c r="AH43" s="4">
        <v>2.4</v>
      </c>
      <c r="AI43" s="4">
        <v>1.4</v>
      </c>
      <c r="AJ43" s="4">
        <v>1.4</v>
      </c>
      <c r="AK43" s="4">
        <v>1.7</v>
      </c>
      <c r="AM43" s="4">
        <v>1.5</v>
      </c>
      <c r="AO43" s="4">
        <v>3.4</v>
      </c>
      <c r="AP43" s="4">
        <v>3.7</v>
      </c>
      <c r="AQ43" s="4">
        <v>3</v>
      </c>
      <c r="AR43" s="4">
        <v>1.8</v>
      </c>
      <c r="AS43" s="4">
        <v>3.2</v>
      </c>
      <c r="AT43" s="4">
        <v>1.6</v>
      </c>
      <c r="AU43" s="4">
        <v>1.7</v>
      </c>
      <c r="AV43" s="4">
        <v>2</v>
      </c>
      <c r="AW43" s="4">
        <v>2.2999999999999998</v>
      </c>
      <c r="AX43" s="4">
        <v>2.2000000000000002</v>
      </c>
      <c r="AY43" s="4">
        <v>1</v>
      </c>
      <c r="AZ43" s="4">
        <v>2.1</v>
      </c>
      <c r="BB43" s="4">
        <v>2.7</v>
      </c>
      <c r="BD43" s="4">
        <v>3.5</v>
      </c>
      <c r="BE43" s="4">
        <v>1.8</v>
      </c>
      <c r="BF43" s="4">
        <v>4</v>
      </c>
      <c r="BG43" s="4">
        <v>2.4</v>
      </c>
      <c r="BH43" s="4">
        <v>4.3</v>
      </c>
      <c r="BI43" s="4">
        <v>0.7</v>
      </c>
      <c r="BJ43" s="4">
        <v>0.6</v>
      </c>
      <c r="BK43" s="5">
        <v>2658</v>
      </c>
      <c r="BL43" s="5">
        <v>2510</v>
      </c>
      <c r="BM43" s="5">
        <v>146</v>
      </c>
      <c r="BN43" s="5">
        <v>155</v>
      </c>
      <c r="BO43" s="5">
        <v>532</v>
      </c>
      <c r="BQ43" s="5">
        <v>409</v>
      </c>
      <c r="BS43" s="5">
        <v>562</v>
      </c>
      <c r="BT43" s="5">
        <v>298</v>
      </c>
      <c r="BU43" s="5">
        <v>489</v>
      </c>
      <c r="BV43" s="5">
        <v>44</v>
      </c>
      <c r="BW43" s="5">
        <v>444</v>
      </c>
      <c r="BX43" s="5">
        <v>149</v>
      </c>
      <c r="BY43" s="5">
        <v>121</v>
      </c>
      <c r="BZ43" s="4">
        <v>3.9</v>
      </c>
      <c r="CA43" s="4">
        <v>4.4000000000000004</v>
      </c>
      <c r="CB43" s="4">
        <v>6.7</v>
      </c>
      <c r="CC43" s="4">
        <v>2.9</v>
      </c>
      <c r="CD43" s="4">
        <v>3.8</v>
      </c>
      <c r="CF43" s="4">
        <v>4.5999999999999996</v>
      </c>
      <c r="CH43" s="4">
        <v>7</v>
      </c>
      <c r="CI43" s="4">
        <v>2.8</v>
      </c>
      <c r="CJ43" s="4">
        <v>6.6</v>
      </c>
      <c r="CK43" s="4">
        <v>7.5</v>
      </c>
      <c r="CL43" s="4">
        <v>6.4</v>
      </c>
      <c r="CM43" s="4">
        <v>1.4</v>
      </c>
      <c r="CN43" s="4">
        <v>1.4</v>
      </c>
      <c r="CO43" s="5">
        <v>5069</v>
      </c>
      <c r="CP43" s="5">
        <v>4766</v>
      </c>
      <c r="CQ43" s="5">
        <v>451</v>
      </c>
      <c r="CR43" s="5">
        <v>428</v>
      </c>
      <c r="CS43" s="5">
        <v>978</v>
      </c>
      <c r="CU43" s="5">
        <v>695</v>
      </c>
      <c r="CW43" s="5">
        <v>1109</v>
      </c>
      <c r="CX43" s="5">
        <v>460</v>
      </c>
      <c r="CY43" s="5">
        <v>795</v>
      </c>
      <c r="CZ43" s="5">
        <v>137</v>
      </c>
      <c r="DA43" s="5">
        <v>657</v>
      </c>
      <c r="DB43" s="5">
        <v>303</v>
      </c>
      <c r="DC43" s="5">
        <v>259</v>
      </c>
      <c r="DD43" s="4">
        <v>3.8</v>
      </c>
      <c r="DE43" s="4">
        <v>4.3</v>
      </c>
      <c r="DF43" s="4">
        <v>6.4</v>
      </c>
      <c r="DG43" s="4">
        <v>2.5</v>
      </c>
      <c r="DH43" s="4">
        <v>4</v>
      </c>
      <c r="DJ43" s="4">
        <v>4.8</v>
      </c>
      <c r="DL43" s="4">
        <v>6.5</v>
      </c>
      <c r="DM43" s="4">
        <v>2.9</v>
      </c>
      <c r="DN43" s="4">
        <v>6.8</v>
      </c>
      <c r="DO43" s="4">
        <v>8.1999999999999993</v>
      </c>
      <c r="DP43" s="4">
        <v>6.6</v>
      </c>
      <c r="DQ43" s="4">
        <v>1.4</v>
      </c>
      <c r="DR43" s="4">
        <v>1.4</v>
      </c>
    </row>
    <row r="44" spans="1:122" x14ac:dyDescent="0.25">
      <c r="A44" t="s">
        <v>99</v>
      </c>
      <c r="B44" s="3">
        <v>37622</v>
      </c>
      <c r="C44" s="5">
        <v>3618</v>
      </c>
      <c r="D44" s="5">
        <v>3211</v>
      </c>
      <c r="E44" s="5">
        <v>115</v>
      </c>
      <c r="F44" s="5">
        <v>212</v>
      </c>
      <c r="G44" s="5">
        <v>516</v>
      </c>
      <c r="I44" s="5">
        <v>315</v>
      </c>
      <c r="K44" s="5">
        <v>894</v>
      </c>
      <c r="L44" s="5">
        <v>608</v>
      </c>
      <c r="M44" s="5">
        <v>407</v>
      </c>
      <c r="N44" s="5">
        <v>34</v>
      </c>
      <c r="O44" s="5">
        <v>373</v>
      </c>
      <c r="P44" s="5">
        <v>408</v>
      </c>
      <c r="Q44" s="5">
        <v>356</v>
      </c>
      <c r="R44" s="5">
        <v>5000</v>
      </c>
      <c r="S44" s="5">
        <v>4671</v>
      </c>
      <c r="T44" s="5">
        <v>457</v>
      </c>
      <c r="U44" s="5">
        <v>389</v>
      </c>
      <c r="V44" s="5">
        <v>958</v>
      </c>
      <c r="X44" s="5">
        <v>677</v>
      </c>
      <c r="Z44" s="5">
        <v>963</v>
      </c>
      <c r="AA44" s="5">
        <v>496</v>
      </c>
      <c r="AB44" s="5">
        <v>869</v>
      </c>
      <c r="AC44" s="5">
        <v>159</v>
      </c>
      <c r="AD44" s="5">
        <v>710</v>
      </c>
      <c r="AE44" s="5">
        <v>329</v>
      </c>
      <c r="AF44" s="5">
        <v>285</v>
      </c>
      <c r="AG44" s="4">
        <v>2.7</v>
      </c>
      <c r="AH44" s="4">
        <v>2.9</v>
      </c>
      <c r="AI44" s="4">
        <v>1.7</v>
      </c>
      <c r="AJ44" s="4">
        <v>1.4</v>
      </c>
      <c r="AK44" s="4">
        <v>2</v>
      </c>
      <c r="AM44" s="4">
        <v>2.1</v>
      </c>
      <c r="AO44" s="4">
        <v>5.3</v>
      </c>
      <c r="AP44" s="4">
        <v>3.6</v>
      </c>
      <c r="AQ44" s="4">
        <v>3.2</v>
      </c>
      <c r="AR44" s="4">
        <v>1.8</v>
      </c>
      <c r="AS44" s="4">
        <v>3.5</v>
      </c>
      <c r="AT44" s="4">
        <v>1.9</v>
      </c>
      <c r="AU44" s="4">
        <v>1.9</v>
      </c>
      <c r="AV44" s="4">
        <v>1.9</v>
      </c>
      <c r="AW44" s="4">
        <v>2.2000000000000002</v>
      </c>
      <c r="AX44" s="4">
        <v>2.1</v>
      </c>
      <c r="AY44" s="4">
        <v>1.2</v>
      </c>
      <c r="AZ44" s="4">
        <v>2</v>
      </c>
      <c r="BB44" s="4">
        <v>2.6</v>
      </c>
      <c r="BD44" s="4">
        <v>2.8</v>
      </c>
      <c r="BE44" s="4">
        <v>1.7</v>
      </c>
      <c r="BF44" s="4">
        <v>4</v>
      </c>
      <c r="BG44" s="4">
        <v>2.5</v>
      </c>
      <c r="BH44" s="4">
        <v>4.2</v>
      </c>
      <c r="BI44" s="4">
        <v>0.6</v>
      </c>
      <c r="BJ44" s="4">
        <v>0.6</v>
      </c>
      <c r="BK44" s="5">
        <v>2492</v>
      </c>
      <c r="BL44" s="5">
        <v>2357</v>
      </c>
      <c r="BM44" s="5">
        <v>142</v>
      </c>
      <c r="BN44" s="5">
        <v>174</v>
      </c>
      <c r="BO44" s="5">
        <v>519</v>
      </c>
      <c r="BQ44" s="5">
        <v>384</v>
      </c>
      <c r="BS44" s="5">
        <v>451</v>
      </c>
      <c r="BT44" s="5">
        <v>276</v>
      </c>
      <c r="BU44" s="5">
        <v>483</v>
      </c>
      <c r="BV44" s="5">
        <v>46</v>
      </c>
      <c r="BW44" s="5">
        <v>437</v>
      </c>
      <c r="BX44" s="5">
        <v>135</v>
      </c>
      <c r="BY44" s="5">
        <v>117</v>
      </c>
      <c r="BZ44" s="4">
        <v>3.7</v>
      </c>
      <c r="CA44" s="4">
        <v>4.2</v>
      </c>
      <c r="CB44" s="4">
        <v>6.5</v>
      </c>
      <c r="CC44" s="4">
        <v>2.9</v>
      </c>
      <c r="CD44" s="4">
        <v>3.9</v>
      </c>
      <c r="CF44" s="4">
        <v>4.7</v>
      </c>
      <c r="CH44" s="4">
        <v>5.7</v>
      </c>
      <c r="CI44" s="4">
        <v>2.7</v>
      </c>
      <c r="CJ44" s="4">
        <v>6.6</v>
      </c>
      <c r="CK44" s="4">
        <v>8</v>
      </c>
      <c r="CL44" s="4">
        <v>6.4</v>
      </c>
      <c r="CM44" s="4">
        <v>1.4</v>
      </c>
      <c r="CN44" s="4">
        <v>1.4</v>
      </c>
      <c r="CO44" s="5">
        <v>4880</v>
      </c>
      <c r="CP44" s="5">
        <v>4586</v>
      </c>
      <c r="CQ44" s="5">
        <v>435</v>
      </c>
      <c r="CR44" s="5">
        <v>430</v>
      </c>
      <c r="CS44" s="5">
        <v>998</v>
      </c>
      <c r="CU44" s="5">
        <v>698</v>
      </c>
      <c r="CW44" s="5">
        <v>914</v>
      </c>
      <c r="CX44" s="5">
        <v>443</v>
      </c>
      <c r="CY44" s="5">
        <v>805</v>
      </c>
      <c r="CZ44" s="5">
        <v>147</v>
      </c>
      <c r="DA44" s="5">
        <v>658</v>
      </c>
      <c r="DB44" s="5">
        <v>294</v>
      </c>
      <c r="DC44" s="5">
        <v>256</v>
      </c>
      <c r="DD44" s="4">
        <v>3.8</v>
      </c>
      <c r="DE44" s="4">
        <v>4.3</v>
      </c>
      <c r="DF44" s="4">
        <v>6.8</v>
      </c>
      <c r="DG44" s="4">
        <v>2.6</v>
      </c>
      <c r="DH44" s="4">
        <v>3.8</v>
      </c>
      <c r="DJ44" s="4">
        <v>4.5</v>
      </c>
      <c r="DL44" s="4">
        <v>6</v>
      </c>
      <c r="DM44" s="4">
        <v>3</v>
      </c>
      <c r="DN44" s="4">
        <v>7.1</v>
      </c>
      <c r="DO44" s="4">
        <v>8.6</v>
      </c>
      <c r="DP44" s="4">
        <v>6.9</v>
      </c>
      <c r="DQ44" s="4">
        <v>1.5</v>
      </c>
      <c r="DR44" s="4">
        <v>1.5</v>
      </c>
    </row>
    <row r="45" spans="1:122" x14ac:dyDescent="0.25">
      <c r="A45" t="s">
        <v>100</v>
      </c>
      <c r="B45" s="3">
        <v>37653</v>
      </c>
      <c r="C45" s="5">
        <v>3378</v>
      </c>
      <c r="D45" s="5">
        <v>3003</v>
      </c>
      <c r="E45" s="5">
        <v>94</v>
      </c>
      <c r="F45" s="5">
        <v>196</v>
      </c>
      <c r="G45" s="5">
        <v>526</v>
      </c>
      <c r="I45" s="5">
        <v>332</v>
      </c>
      <c r="K45" s="5">
        <v>787</v>
      </c>
      <c r="L45" s="5">
        <v>585</v>
      </c>
      <c r="M45" s="5">
        <v>357</v>
      </c>
      <c r="N45" s="5">
        <v>53</v>
      </c>
      <c r="O45" s="5">
        <v>304</v>
      </c>
      <c r="P45" s="5">
        <v>375</v>
      </c>
      <c r="Q45" s="5">
        <v>328</v>
      </c>
      <c r="R45" s="5">
        <v>4676</v>
      </c>
      <c r="S45" s="5">
        <v>4393</v>
      </c>
      <c r="T45" s="5">
        <v>351</v>
      </c>
      <c r="U45" s="5">
        <v>357</v>
      </c>
      <c r="V45" s="5">
        <v>960</v>
      </c>
      <c r="X45" s="5">
        <v>704</v>
      </c>
      <c r="Z45" s="5">
        <v>935</v>
      </c>
      <c r="AA45" s="5">
        <v>447</v>
      </c>
      <c r="AB45" s="5">
        <v>798</v>
      </c>
      <c r="AC45" s="5">
        <v>120</v>
      </c>
      <c r="AD45" s="5">
        <v>679</v>
      </c>
      <c r="AE45" s="5">
        <v>284</v>
      </c>
      <c r="AF45" s="5">
        <v>245</v>
      </c>
      <c r="AG45" s="4">
        <v>2.5</v>
      </c>
      <c r="AH45" s="4">
        <v>2.7</v>
      </c>
      <c r="AI45" s="4">
        <v>1.4</v>
      </c>
      <c r="AJ45" s="4">
        <v>1.3</v>
      </c>
      <c r="AK45" s="4">
        <v>2</v>
      </c>
      <c r="AM45" s="4">
        <v>2.2000000000000002</v>
      </c>
      <c r="AO45" s="4">
        <v>4.7</v>
      </c>
      <c r="AP45" s="4">
        <v>3.4</v>
      </c>
      <c r="AQ45" s="4">
        <v>2.9</v>
      </c>
      <c r="AR45" s="4">
        <v>2.8</v>
      </c>
      <c r="AS45" s="4">
        <v>2.9</v>
      </c>
      <c r="AT45" s="4">
        <v>1.7</v>
      </c>
      <c r="AU45" s="4">
        <v>1.7</v>
      </c>
      <c r="AV45" s="4">
        <v>1.9</v>
      </c>
      <c r="AW45" s="4">
        <v>2.2000000000000002</v>
      </c>
      <c r="AX45" s="4">
        <v>2.1</v>
      </c>
      <c r="AY45" s="4">
        <v>1.1000000000000001</v>
      </c>
      <c r="AZ45" s="4">
        <v>2.2000000000000002</v>
      </c>
      <c r="BB45" s="4">
        <v>2.9</v>
      </c>
      <c r="BD45" s="4">
        <v>2.8</v>
      </c>
      <c r="BE45" s="4">
        <v>1.6</v>
      </c>
      <c r="BF45" s="4">
        <v>4.2</v>
      </c>
      <c r="BG45" s="4">
        <v>2.5</v>
      </c>
      <c r="BH45" s="4">
        <v>4.5</v>
      </c>
      <c r="BI45" s="4">
        <v>0.6</v>
      </c>
      <c r="BJ45" s="4">
        <v>0.6</v>
      </c>
      <c r="BK45" s="5">
        <v>2511</v>
      </c>
      <c r="BL45" s="5">
        <v>2376</v>
      </c>
      <c r="BM45" s="5">
        <v>140</v>
      </c>
      <c r="BN45" s="5">
        <v>166</v>
      </c>
      <c r="BO45" s="5">
        <v>554</v>
      </c>
      <c r="BQ45" s="5">
        <v>430</v>
      </c>
      <c r="BS45" s="5">
        <v>443</v>
      </c>
      <c r="BT45" s="5">
        <v>263</v>
      </c>
      <c r="BU45" s="5">
        <v>512</v>
      </c>
      <c r="BV45" s="5">
        <v>46</v>
      </c>
      <c r="BW45" s="5">
        <v>465</v>
      </c>
      <c r="BX45" s="5">
        <v>134</v>
      </c>
      <c r="BY45" s="5">
        <v>116</v>
      </c>
      <c r="BZ45" s="4">
        <v>3.7</v>
      </c>
      <c r="CA45" s="4">
        <v>4.2</v>
      </c>
      <c r="CB45" s="4">
        <v>6</v>
      </c>
      <c r="CC45" s="4">
        <v>2.9</v>
      </c>
      <c r="CD45" s="4">
        <v>4</v>
      </c>
      <c r="CF45" s="4">
        <v>5</v>
      </c>
      <c r="CH45" s="4">
        <v>5.7</v>
      </c>
      <c r="CI45" s="4">
        <v>2.5</v>
      </c>
      <c r="CJ45" s="4">
        <v>6.6</v>
      </c>
      <c r="CK45" s="4">
        <v>7</v>
      </c>
      <c r="CL45" s="4">
        <v>6.6</v>
      </c>
      <c r="CM45" s="4">
        <v>1.4</v>
      </c>
      <c r="CN45" s="4">
        <v>1.4</v>
      </c>
      <c r="CO45" s="5">
        <v>4823</v>
      </c>
      <c r="CP45" s="5">
        <v>4522</v>
      </c>
      <c r="CQ45" s="5">
        <v>397</v>
      </c>
      <c r="CR45" s="5">
        <v>433</v>
      </c>
      <c r="CS45" s="5">
        <v>1003</v>
      </c>
      <c r="CU45" s="5">
        <v>746</v>
      </c>
      <c r="CW45" s="5">
        <v>913</v>
      </c>
      <c r="CX45" s="5">
        <v>416</v>
      </c>
      <c r="CY45" s="5">
        <v>804</v>
      </c>
      <c r="CZ45" s="5">
        <v>128</v>
      </c>
      <c r="DA45" s="5">
        <v>676</v>
      </c>
      <c r="DB45" s="5">
        <v>300</v>
      </c>
      <c r="DC45" s="5">
        <v>260</v>
      </c>
      <c r="DD45" s="4">
        <v>3.6</v>
      </c>
      <c r="DE45" s="4">
        <v>4</v>
      </c>
      <c r="DF45" s="4">
        <v>5.3</v>
      </c>
      <c r="DG45" s="4">
        <v>2.4</v>
      </c>
      <c r="DH45" s="4">
        <v>3.8</v>
      </c>
      <c r="DJ45" s="4">
        <v>4.7</v>
      </c>
      <c r="DL45" s="4">
        <v>5.9</v>
      </c>
      <c r="DM45" s="4">
        <v>2.7</v>
      </c>
      <c r="DN45" s="4">
        <v>6.6</v>
      </c>
      <c r="DO45" s="4">
        <v>6.6</v>
      </c>
      <c r="DP45" s="4">
        <v>6.6</v>
      </c>
      <c r="DQ45" s="4">
        <v>1.3</v>
      </c>
      <c r="DR45" s="4">
        <v>1.3</v>
      </c>
    </row>
    <row r="46" spans="1:122" x14ac:dyDescent="0.25">
      <c r="A46" t="s">
        <v>101</v>
      </c>
      <c r="B46" s="3">
        <v>37681</v>
      </c>
      <c r="C46" s="5">
        <v>3056</v>
      </c>
      <c r="D46" s="5">
        <v>2710</v>
      </c>
      <c r="E46" s="5">
        <v>89</v>
      </c>
      <c r="F46" s="5">
        <v>189</v>
      </c>
      <c r="G46" s="5">
        <v>489</v>
      </c>
      <c r="I46" s="5">
        <v>311</v>
      </c>
      <c r="K46" s="5">
        <v>634</v>
      </c>
      <c r="L46" s="5">
        <v>570</v>
      </c>
      <c r="M46" s="5">
        <v>354</v>
      </c>
      <c r="N46" s="5">
        <v>32</v>
      </c>
      <c r="O46" s="5">
        <v>322</v>
      </c>
      <c r="P46" s="5">
        <v>346</v>
      </c>
      <c r="Q46" s="5">
        <v>304</v>
      </c>
      <c r="R46" s="5">
        <v>4402</v>
      </c>
      <c r="S46" s="5">
        <v>4115</v>
      </c>
      <c r="T46" s="5">
        <v>411</v>
      </c>
      <c r="U46" s="5">
        <v>334</v>
      </c>
      <c r="V46" s="5">
        <v>918</v>
      </c>
      <c r="X46" s="5">
        <v>635</v>
      </c>
      <c r="Z46" s="5">
        <v>730</v>
      </c>
      <c r="AA46" s="5">
        <v>431</v>
      </c>
      <c r="AB46" s="5">
        <v>773</v>
      </c>
      <c r="AC46" s="5">
        <v>133</v>
      </c>
      <c r="AD46" s="5">
        <v>640</v>
      </c>
      <c r="AE46" s="5">
        <v>287</v>
      </c>
      <c r="AF46" s="5">
        <v>248</v>
      </c>
      <c r="AG46" s="4">
        <v>2.2999999999999998</v>
      </c>
      <c r="AH46" s="4">
        <v>2.4</v>
      </c>
      <c r="AI46" s="4">
        <v>1.3</v>
      </c>
      <c r="AJ46" s="4">
        <v>1.3</v>
      </c>
      <c r="AK46" s="4">
        <v>1.9</v>
      </c>
      <c r="AM46" s="4">
        <v>2</v>
      </c>
      <c r="AO46" s="4">
        <v>3.8</v>
      </c>
      <c r="AP46" s="4">
        <v>3.3</v>
      </c>
      <c r="AQ46" s="4">
        <v>2.8</v>
      </c>
      <c r="AR46" s="4">
        <v>1.7</v>
      </c>
      <c r="AS46" s="4">
        <v>3</v>
      </c>
      <c r="AT46" s="4">
        <v>1.6</v>
      </c>
      <c r="AU46" s="4">
        <v>1.6</v>
      </c>
      <c r="AV46" s="4">
        <v>1.9</v>
      </c>
      <c r="AW46" s="4">
        <v>2.1</v>
      </c>
      <c r="AX46" s="4">
        <v>1.9</v>
      </c>
      <c r="AY46" s="4">
        <v>1.1000000000000001</v>
      </c>
      <c r="AZ46" s="4">
        <v>2.2000000000000002</v>
      </c>
      <c r="BB46" s="4">
        <v>2.7</v>
      </c>
      <c r="BD46" s="4">
        <v>2.6</v>
      </c>
      <c r="BE46" s="4">
        <v>1.5</v>
      </c>
      <c r="BF46" s="4">
        <v>4</v>
      </c>
      <c r="BG46" s="4">
        <v>2.4</v>
      </c>
      <c r="BH46" s="4">
        <v>4.3</v>
      </c>
      <c r="BI46" s="4">
        <v>0.6</v>
      </c>
      <c r="BJ46" s="4">
        <v>0.6</v>
      </c>
      <c r="BK46" s="5">
        <v>2426</v>
      </c>
      <c r="BL46" s="5">
        <v>2289</v>
      </c>
      <c r="BM46" s="5">
        <v>128</v>
      </c>
      <c r="BN46" s="5">
        <v>156</v>
      </c>
      <c r="BO46" s="5">
        <v>555</v>
      </c>
      <c r="BQ46" s="5">
        <v>396</v>
      </c>
      <c r="BS46" s="5">
        <v>415</v>
      </c>
      <c r="BT46" s="5">
        <v>244</v>
      </c>
      <c r="BU46" s="5">
        <v>483</v>
      </c>
      <c r="BV46" s="5">
        <v>44</v>
      </c>
      <c r="BW46" s="5">
        <v>439</v>
      </c>
      <c r="BX46" s="5">
        <v>137</v>
      </c>
      <c r="BY46" s="5">
        <v>119</v>
      </c>
      <c r="BZ46" s="4">
        <v>3.6</v>
      </c>
      <c r="CA46" s="4">
        <v>4.0999999999999996</v>
      </c>
      <c r="CB46" s="4">
        <v>6.2</v>
      </c>
      <c r="CC46" s="4">
        <v>2.7</v>
      </c>
      <c r="CD46" s="4">
        <v>4</v>
      </c>
      <c r="CF46" s="4">
        <v>4.7</v>
      </c>
      <c r="CH46" s="4">
        <v>5.3</v>
      </c>
      <c r="CI46" s="4">
        <v>2.5</v>
      </c>
      <c r="CJ46" s="4">
        <v>6.7</v>
      </c>
      <c r="CK46" s="4">
        <v>8</v>
      </c>
      <c r="CL46" s="4">
        <v>6.5</v>
      </c>
      <c r="CM46" s="4">
        <v>1.4</v>
      </c>
      <c r="CN46" s="4">
        <v>1.4</v>
      </c>
      <c r="CO46" s="5">
        <v>4694</v>
      </c>
      <c r="CP46" s="5">
        <v>4396</v>
      </c>
      <c r="CQ46" s="5">
        <v>412</v>
      </c>
      <c r="CR46" s="5">
        <v>398</v>
      </c>
      <c r="CS46" s="5">
        <v>1007</v>
      </c>
      <c r="CU46" s="5">
        <v>698</v>
      </c>
      <c r="CW46" s="5">
        <v>837</v>
      </c>
      <c r="CX46" s="5">
        <v>415</v>
      </c>
      <c r="CY46" s="5">
        <v>810</v>
      </c>
      <c r="CZ46" s="5">
        <v>145</v>
      </c>
      <c r="DA46" s="5">
        <v>664</v>
      </c>
      <c r="DB46" s="5">
        <v>297</v>
      </c>
      <c r="DC46" s="5">
        <v>259</v>
      </c>
      <c r="DD46" s="4">
        <v>3.4</v>
      </c>
      <c r="DE46" s="4">
        <v>3.8</v>
      </c>
      <c r="DF46" s="4">
        <v>6.2</v>
      </c>
      <c r="DG46" s="4">
        <v>2.2999999999999998</v>
      </c>
      <c r="DH46" s="4">
        <v>3.6</v>
      </c>
      <c r="DJ46" s="4">
        <v>4.3</v>
      </c>
      <c r="DL46" s="4">
        <v>4.5999999999999996</v>
      </c>
      <c r="DM46" s="4">
        <v>2.6</v>
      </c>
      <c r="DN46" s="4">
        <v>6.4</v>
      </c>
      <c r="DO46" s="4">
        <v>7.4</v>
      </c>
      <c r="DP46" s="4">
        <v>6.2</v>
      </c>
      <c r="DQ46" s="4">
        <v>1.3</v>
      </c>
      <c r="DR46" s="4">
        <v>1.3</v>
      </c>
    </row>
    <row r="47" spans="1:122" x14ac:dyDescent="0.25">
      <c r="A47" t="s">
        <v>102</v>
      </c>
      <c r="B47" s="3">
        <v>37712</v>
      </c>
      <c r="C47" s="5">
        <v>3107</v>
      </c>
      <c r="D47" s="5">
        <v>2762</v>
      </c>
      <c r="E47" s="5">
        <v>143</v>
      </c>
      <c r="F47" s="5">
        <v>192</v>
      </c>
      <c r="G47" s="5">
        <v>440</v>
      </c>
      <c r="I47" s="5">
        <v>307</v>
      </c>
      <c r="K47" s="5">
        <v>496</v>
      </c>
      <c r="L47" s="5">
        <v>615</v>
      </c>
      <c r="M47" s="5">
        <v>424</v>
      </c>
      <c r="N47" s="5">
        <v>89</v>
      </c>
      <c r="O47" s="5">
        <v>335</v>
      </c>
      <c r="P47" s="5">
        <v>345</v>
      </c>
      <c r="Q47" s="5">
        <v>317</v>
      </c>
      <c r="R47" s="5">
        <v>4583</v>
      </c>
      <c r="S47" s="5">
        <v>4299</v>
      </c>
      <c r="T47" s="5">
        <v>432</v>
      </c>
      <c r="U47" s="5">
        <v>316</v>
      </c>
      <c r="V47" s="5">
        <v>892</v>
      </c>
      <c r="X47" s="5">
        <v>638</v>
      </c>
      <c r="Z47" s="5">
        <v>911</v>
      </c>
      <c r="AA47" s="5">
        <v>435</v>
      </c>
      <c r="AB47" s="5">
        <v>798</v>
      </c>
      <c r="AC47" s="5">
        <v>136</v>
      </c>
      <c r="AD47" s="5">
        <v>663</v>
      </c>
      <c r="AE47" s="5">
        <v>285</v>
      </c>
      <c r="AF47" s="5">
        <v>260</v>
      </c>
      <c r="AG47" s="4">
        <v>2.2999999999999998</v>
      </c>
      <c r="AH47" s="4">
        <v>2.5</v>
      </c>
      <c r="AI47" s="4">
        <v>2.1</v>
      </c>
      <c r="AJ47" s="4">
        <v>1.3</v>
      </c>
      <c r="AK47" s="4">
        <v>1.7</v>
      </c>
      <c r="AM47" s="4">
        <v>2</v>
      </c>
      <c r="AO47" s="4">
        <v>3</v>
      </c>
      <c r="AP47" s="4">
        <v>3.6</v>
      </c>
      <c r="AQ47" s="4">
        <v>3.4</v>
      </c>
      <c r="AR47" s="4">
        <v>4.7</v>
      </c>
      <c r="AS47" s="4">
        <v>3.2</v>
      </c>
      <c r="AT47" s="4">
        <v>1.6</v>
      </c>
      <c r="AU47" s="4">
        <v>1.7</v>
      </c>
      <c r="AV47" s="4">
        <v>1.8</v>
      </c>
      <c r="AW47" s="4">
        <v>2.1</v>
      </c>
      <c r="AX47" s="4">
        <v>1.4</v>
      </c>
      <c r="AY47" s="4">
        <v>1.1000000000000001</v>
      </c>
      <c r="AZ47" s="4">
        <v>2</v>
      </c>
      <c r="BB47" s="4">
        <v>2.5</v>
      </c>
      <c r="BD47" s="4">
        <v>2.7</v>
      </c>
      <c r="BE47" s="4">
        <v>1.4</v>
      </c>
      <c r="BF47" s="4">
        <v>4</v>
      </c>
      <c r="BG47" s="4">
        <v>2.1</v>
      </c>
      <c r="BH47" s="4">
        <v>4.3</v>
      </c>
      <c r="BI47" s="4">
        <v>0.6</v>
      </c>
      <c r="BJ47" s="4">
        <v>0.6</v>
      </c>
      <c r="BK47" s="5">
        <v>2352</v>
      </c>
      <c r="BL47" s="5">
        <v>2222</v>
      </c>
      <c r="BM47" s="5">
        <v>91</v>
      </c>
      <c r="BN47" s="5">
        <v>164</v>
      </c>
      <c r="BO47" s="5">
        <v>511</v>
      </c>
      <c r="BQ47" s="5">
        <v>378</v>
      </c>
      <c r="BS47" s="5">
        <v>428</v>
      </c>
      <c r="BT47" s="5">
        <v>239</v>
      </c>
      <c r="BU47" s="5">
        <v>480</v>
      </c>
      <c r="BV47" s="5">
        <v>38</v>
      </c>
      <c r="BW47" s="5">
        <v>443</v>
      </c>
      <c r="BX47" s="5">
        <v>130</v>
      </c>
      <c r="BY47" s="5">
        <v>110</v>
      </c>
      <c r="BZ47" s="4">
        <v>3.6</v>
      </c>
      <c r="CA47" s="4">
        <v>4</v>
      </c>
      <c r="CB47" s="4">
        <v>6</v>
      </c>
      <c r="CC47" s="4">
        <v>2.9</v>
      </c>
      <c r="CD47" s="4">
        <v>3.5</v>
      </c>
      <c r="CF47" s="4">
        <v>4.2</v>
      </c>
      <c r="CH47" s="4">
        <v>5.7</v>
      </c>
      <c r="CI47" s="4">
        <v>2.2999999999999998</v>
      </c>
      <c r="CJ47" s="4">
        <v>6.8</v>
      </c>
      <c r="CK47" s="4">
        <v>8.1999999999999993</v>
      </c>
      <c r="CL47" s="4">
        <v>6.5</v>
      </c>
      <c r="CM47" s="4">
        <v>1.4</v>
      </c>
      <c r="CN47" s="4">
        <v>1.4</v>
      </c>
      <c r="CO47" s="5">
        <v>4641</v>
      </c>
      <c r="CP47" s="5">
        <v>4329</v>
      </c>
      <c r="CQ47" s="5">
        <v>401</v>
      </c>
      <c r="CR47" s="5">
        <v>425</v>
      </c>
      <c r="CS47" s="5">
        <v>891</v>
      </c>
      <c r="CU47" s="5">
        <v>621</v>
      </c>
      <c r="CW47" s="5">
        <v>904</v>
      </c>
      <c r="CX47" s="5">
        <v>384</v>
      </c>
      <c r="CY47" s="5">
        <v>819</v>
      </c>
      <c r="CZ47" s="5">
        <v>146</v>
      </c>
      <c r="DA47" s="5">
        <v>673</v>
      </c>
      <c r="DB47" s="5">
        <v>311</v>
      </c>
      <c r="DC47" s="5">
        <v>269</v>
      </c>
      <c r="DD47" s="4">
        <v>3.5</v>
      </c>
      <c r="DE47" s="4">
        <v>4</v>
      </c>
      <c r="DF47" s="4">
        <v>6.5</v>
      </c>
      <c r="DG47" s="4">
        <v>2.2000000000000002</v>
      </c>
      <c r="DH47" s="4">
        <v>3.5</v>
      </c>
      <c r="DJ47" s="4">
        <v>4.3</v>
      </c>
      <c r="DL47" s="4">
        <v>5.7</v>
      </c>
      <c r="DM47" s="4">
        <v>2.6</v>
      </c>
      <c r="DN47" s="4">
        <v>6.6</v>
      </c>
      <c r="DO47" s="4">
        <v>7.6</v>
      </c>
      <c r="DP47" s="4">
        <v>6.4</v>
      </c>
      <c r="DQ47" s="4">
        <v>1.3</v>
      </c>
      <c r="DR47" s="4">
        <v>1.4</v>
      </c>
    </row>
    <row r="48" spans="1:122" x14ac:dyDescent="0.25">
      <c r="A48" t="s">
        <v>103</v>
      </c>
      <c r="B48" s="3">
        <v>37742</v>
      </c>
      <c r="C48" s="5">
        <v>3108</v>
      </c>
      <c r="D48" s="5">
        <v>2799</v>
      </c>
      <c r="E48" s="5">
        <v>97</v>
      </c>
      <c r="F48" s="5">
        <v>195</v>
      </c>
      <c r="G48" s="5">
        <v>498</v>
      </c>
      <c r="I48" s="5">
        <v>322</v>
      </c>
      <c r="K48" s="5">
        <v>605</v>
      </c>
      <c r="L48" s="5">
        <v>623</v>
      </c>
      <c r="M48" s="5">
        <v>392</v>
      </c>
      <c r="N48" s="5">
        <v>38</v>
      </c>
      <c r="O48" s="5">
        <v>355</v>
      </c>
      <c r="P48" s="5">
        <v>309</v>
      </c>
      <c r="Q48" s="5">
        <v>269</v>
      </c>
      <c r="R48" s="5">
        <v>4589</v>
      </c>
      <c r="S48" s="5">
        <v>4326</v>
      </c>
      <c r="T48" s="5">
        <v>444</v>
      </c>
      <c r="U48" s="5">
        <v>318</v>
      </c>
      <c r="V48" s="5">
        <v>908</v>
      </c>
      <c r="X48" s="5">
        <v>650</v>
      </c>
      <c r="Z48" s="5">
        <v>834</v>
      </c>
      <c r="AA48" s="5">
        <v>469</v>
      </c>
      <c r="AB48" s="5">
        <v>836</v>
      </c>
      <c r="AC48" s="5">
        <v>161</v>
      </c>
      <c r="AD48" s="5">
        <v>675</v>
      </c>
      <c r="AE48" s="5">
        <v>263</v>
      </c>
      <c r="AF48" s="5">
        <v>231</v>
      </c>
      <c r="AG48" s="4">
        <v>2.2999999999999998</v>
      </c>
      <c r="AH48" s="4">
        <v>2.5</v>
      </c>
      <c r="AI48" s="4">
        <v>1.4</v>
      </c>
      <c r="AJ48" s="4">
        <v>1.3</v>
      </c>
      <c r="AK48" s="4">
        <v>1.9</v>
      </c>
      <c r="AM48" s="4">
        <v>2.1</v>
      </c>
      <c r="AO48" s="4">
        <v>3.7</v>
      </c>
      <c r="AP48" s="4">
        <v>3.6</v>
      </c>
      <c r="AQ48" s="4">
        <v>3.1</v>
      </c>
      <c r="AR48" s="4">
        <v>2.1</v>
      </c>
      <c r="AS48" s="4">
        <v>3.3</v>
      </c>
      <c r="AT48" s="4">
        <v>1.4</v>
      </c>
      <c r="AU48" s="4">
        <v>1.4</v>
      </c>
      <c r="AV48" s="4">
        <v>1.8</v>
      </c>
      <c r="AW48" s="4">
        <v>2</v>
      </c>
      <c r="AX48" s="4">
        <v>2.2999999999999998</v>
      </c>
      <c r="AY48" s="4">
        <v>1.2</v>
      </c>
      <c r="AZ48" s="4">
        <v>2.1</v>
      </c>
      <c r="BB48" s="4">
        <v>2.7</v>
      </c>
      <c r="BD48" s="4">
        <v>2.1</v>
      </c>
      <c r="BE48" s="4">
        <v>1.5</v>
      </c>
      <c r="BF48" s="4">
        <v>3.7</v>
      </c>
      <c r="BG48" s="4">
        <v>1.7</v>
      </c>
      <c r="BH48" s="4">
        <v>4</v>
      </c>
      <c r="BI48" s="4">
        <v>0.6</v>
      </c>
      <c r="BJ48" s="4">
        <v>0.6</v>
      </c>
      <c r="BK48" s="5">
        <v>2318</v>
      </c>
      <c r="BL48" s="5">
        <v>2184</v>
      </c>
      <c r="BM48" s="5">
        <v>154</v>
      </c>
      <c r="BN48" s="5">
        <v>178</v>
      </c>
      <c r="BO48" s="5">
        <v>527</v>
      </c>
      <c r="BQ48" s="5">
        <v>398</v>
      </c>
      <c r="BS48" s="5">
        <v>338</v>
      </c>
      <c r="BT48" s="5">
        <v>255</v>
      </c>
      <c r="BU48" s="5">
        <v>443</v>
      </c>
      <c r="BV48" s="5">
        <v>31</v>
      </c>
      <c r="BW48" s="5">
        <v>412</v>
      </c>
      <c r="BX48" s="5">
        <v>134</v>
      </c>
      <c r="BY48" s="5">
        <v>115</v>
      </c>
      <c r="BZ48" s="4">
        <v>3.6</v>
      </c>
      <c r="CA48" s="4">
        <v>4</v>
      </c>
      <c r="CB48" s="4">
        <v>6.4</v>
      </c>
      <c r="CC48" s="4">
        <v>2.5</v>
      </c>
      <c r="CD48" s="4">
        <v>3.7</v>
      </c>
      <c r="CF48" s="4">
        <v>4.4000000000000004</v>
      </c>
      <c r="CH48" s="4">
        <v>4.9000000000000004</v>
      </c>
      <c r="CI48" s="4">
        <v>2.7</v>
      </c>
      <c r="CJ48" s="4">
        <v>7.2</v>
      </c>
      <c r="CK48" s="4">
        <v>9.4</v>
      </c>
      <c r="CL48" s="4">
        <v>6.8</v>
      </c>
      <c r="CM48" s="4">
        <v>1.4</v>
      </c>
      <c r="CN48" s="4">
        <v>1.3</v>
      </c>
      <c r="CO48" s="5">
        <v>4632</v>
      </c>
      <c r="CP48" s="5">
        <v>4335</v>
      </c>
      <c r="CQ48" s="5">
        <v>431</v>
      </c>
      <c r="CR48" s="5">
        <v>370</v>
      </c>
      <c r="CS48" s="5">
        <v>932</v>
      </c>
      <c r="CU48" s="5">
        <v>651</v>
      </c>
      <c r="CW48" s="5">
        <v>781</v>
      </c>
      <c r="CX48" s="5">
        <v>445</v>
      </c>
      <c r="CY48" s="5">
        <v>870</v>
      </c>
      <c r="CZ48" s="5">
        <v>170</v>
      </c>
      <c r="DA48" s="5">
        <v>700</v>
      </c>
      <c r="DB48" s="5">
        <v>297</v>
      </c>
      <c r="DC48" s="5">
        <v>253</v>
      </c>
      <c r="DD48" s="4">
        <v>3.5</v>
      </c>
      <c r="DE48" s="4">
        <v>4</v>
      </c>
      <c r="DF48" s="4">
        <v>6.6</v>
      </c>
      <c r="DG48" s="4">
        <v>2.2000000000000002</v>
      </c>
      <c r="DH48" s="4">
        <v>3.6</v>
      </c>
      <c r="DJ48" s="4">
        <v>4.4000000000000004</v>
      </c>
      <c r="DL48" s="4">
        <v>5.2</v>
      </c>
      <c r="DM48" s="4">
        <v>2.8</v>
      </c>
      <c r="DN48" s="4">
        <v>6.9</v>
      </c>
      <c r="DO48" s="4">
        <v>8.9</v>
      </c>
      <c r="DP48" s="4">
        <v>6.6</v>
      </c>
      <c r="DQ48" s="4">
        <v>1.2</v>
      </c>
      <c r="DR48" s="4">
        <v>1.2</v>
      </c>
    </row>
    <row r="49" spans="1:122" x14ac:dyDescent="0.25">
      <c r="A49" t="s">
        <v>104</v>
      </c>
      <c r="B49" s="3">
        <v>37773</v>
      </c>
      <c r="C49" s="5">
        <v>3196</v>
      </c>
      <c r="D49" s="5">
        <v>2810</v>
      </c>
      <c r="E49" s="5">
        <v>107</v>
      </c>
      <c r="F49" s="5">
        <v>194</v>
      </c>
      <c r="G49" s="5">
        <v>504</v>
      </c>
      <c r="I49" s="5">
        <v>324</v>
      </c>
      <c r="K49" s="5">
        <v>601</v>
      </c>
      <c r="L49" s="5">
        <v>591</v>
      </c>
      <c r="M49" s="5">
        <v>421</v>
      </c>
      <c r="N49" s="5">
        <v>65</v>
      </c>
      <c r="O49" s="5">
        <v>356</v>
      </c>
      <c r="P49" s="5">
        <v>385</v>
      </c>
      <c r="Q49" s="5">
        <v>321</v>
      </c>
      <c r="R49" s="5">
        <v>4725</v>
      </c>
      <c r="S49" s="5">
        <v>4424</v>
      </c>
      <c r="T49" s="5">
        <v>449</v>
      </c>
      <c r="U49" s="5">
        <v>338</v>
      </c>
      <c r="V49" s="5">
        <v>953</v>
      </c>
      <c r="X49" s="5">
        <v>670</v>
      </c>
      <c r="Z49" s="5">
        <v>903</v>
      </c>
      <c r="AA49" s="5">
        <v>471</v>
      </c>
      <c r="AB49" s="5">
        <v>807</v>
      </c>
      <c r="AC49" s="5">
        <v>119</v>
      </c>
      <c r="AD49" s="5">
        <v>688</v>
      </c>
      <c r="AE49" s="5">
        <v>301</v>
      </c>
      <c r="AF49" s="5">
        <v>260</v>
      </c>
      <c r="AG49" s="4">
        <v>2.4</v>
      </c>
      <c r="AH49" s="4">
        <v>2.5</v>
      </c>
      <c r="AI49" s="4">
        <v>1.6</v>
      </c>
      <c r="AJ49" s="4">
        <v>1.3</v>
      </c>
      <c r="AK49" s="4">
        <v>2</v>
      </c>
      <c r="AM49" s="4">
        <v>2.1</v>
      </c>
      <c r="AO49" s="4">
        <v>3.6</v>
      </c>
      <c r="AP49" s="4">
        <v>3.4</v>
      </c>
      <c r="AQ49" s="4">
        <v>3.4</v>
      </c>
      <c r="AR49" s="4">
        <v>3.5</v>
      </c>
      <c r="AS49" s="4">
        <v>3.3</v>
      </c>
      <c r="AT49" s="4">
        <v>1.8</v>
      </c>
      <c r="AU49" s="4">
        <v>1.7</v>
      </c>
      <c r="AV49" s="4">
        <v>1.8</v>
      </c>
      <c r="AW49" s="4">
        <v>2</v>
      </c>
      <c r="AX49" s="4">
        <v>2.2999999999999998</v>
      </c>
      <c r="AY49" s="4">
        <v>1.1000000000000001</v>
      </c>
      <c r="AZ49" s="4">
        <v>2</v>
      </c>
      <c r="BB49" s="4">
        <v>2.5</v>
      </c>
      <c r="BD49" s="4">
        <v>2.5</v>
      </c>
      <c r="BE49" s="4">
        <v>1.6</v>
      </c>
      <c r="BF49" s="4">
        <v>4</v>
      </c>
      <c r="BG49" s="4">
        <v>2.5</v>
      </c>
      <c r="BH49" s="4">
        <v>4.3</v>
      </c>
      <c r="BI49" s="4">
        <v>0.6</v>
      </c>
      <c r="BJ49" s="4">
        <v>0.5</v>
      </c>
      <c r="BK49" s="5">
        <v>2333</v>
      </c>
      <c r="BL49" s="5">
        <v>2214</v>
      </c>
      <c r="BM49" s="5">
        <v>156</v>
      </c>
      <c r="BN49" s="5">
        <v>164</v>
      </c>
      <c r="BO49" s="5">
        <v>493</v>
      </c>
      <c r="BQ49" s="5">
        <v>370</v>
      </c>
      <c r="BS49" s="5">
        <v>398</v>
      </c>
      <c r="BT49" s="5">
        <v>264</v>
      </c>
      <c r="BU49" s="5">
        <v>487</v>
      </c>
      <c r="BV49" s="5">
        <v>46</v>
      </c>
      <c r="BW49" s="5">
        <v>441</v>
      </c>
      <c r="BX49" s="5">
        <v>120</v>
      </c>
      <c r="BY49" s="5">
        <v>103</v>
      </c>
      <c r="BZ49" s="4">
        <v>3.7</v>
      </c>
      <c r="CA49" s="4">
        <v>4.0999999999999996</v>
      </c>
      <c r="CB49" s="4">
        <v>6.4</v>
      </c>
      <c r="CC49" s="4">
        <v>2.8</v>
      </c>
      <c r="CD49" s="4">
        <v>4</v>
      </c>
      <c r="CF49" s="4">
        <v>4.5999999999999996</v>
      </c>
      <c r="CH49" s="4">
        <v>5.5</v>
      </c>
      <c r="CI49" s="4">
        <v>2.8</v>
      </c>
      <c r="CJ49" s="4">
        <v>6.2</v>
      </c>
      <c r="CK49" s="4">
        <v>5.9</v>
      </c>
      <c r="CL49" s="4">
        <v>6.3</v>
      </c>
      <c r="CM49" s="4">
        <v>1.2</v>
      </c>
      <c r="CN49" s="4">
        <v>1.2</v>
      </c>
      <c r="CO49" s="5">
        <v>4752</v>
      </c>
      <c r="CP49" s="5">
        <v>4482</v>
      </c>
      <c r="CQ49" s="5">
        <v>431</v>
      </c>
      <c r="CR49" s="5">
        <v>400</v>
      </c>
      <c r="CS49" s="5">
        <v>1000</v>
      </c>
      <c r="CU49" s="5">
        <v>692</v>
      </c>
      <c r="CW49" s="5">
        <v>884</v>
      </c>
      <c r="CX49" s="5">
        <v>465</v>
      </c>
      <c r="CY49" s="5">
        <v>751</v>
      </c>
      <c r="CZ49" s="5">
        <v>106</v>
      </c>
      <c r="DA49" s="5">
        <v>645</v>
      </c>
      <c r="DB49" s="5">
        <v>270</v>
      </c>
      <c r="DC49" s="5">
        <v>231</v>
      </c>
      <c r="DD49" s="4">
        <v>3.6</v>
      </c>
      <c r="DE49" s="4">
        <v>4.0999999999999996</v>
      </c>
      <c r="DF49" s="4">
        <v>6.7</v>
      </c>
      <c r="DG49" s="4">
        <v>2.2999999999999998</v>
      </c>
      <c r="DH49" s="4">
        <v>3.8</v>
      </c>
      <c r="DJ49" s="4">
        <v>4.5</v>
      </c>
      <c r="DL49" s="4">
        <v>5.7</v>
      </c>
      <c r="DM49" s="4">
        <v>2.8</v>
      </c>
      <c r="DN49" s="4">
        <v>6.7</v>
      </c>
      <c r="DO49" s="4">
        <v>6.6</v>
      </c>
      <c r="DP49" s="4">
        <v>6.7</v>
      </c>
      <c r="DQ49" s="4">
        <v>1.4</v>
      </c>
      <c r="DR49" s="4">
        <v>1.4</v>
      </c>
    </row>
    <row r="50" spans="1:122" x14ac:dyDescent="0.25">
      <c r="A50" t="s">
        <v>105</v>
      </c>
      <c r="B50" s="3">
        <v>37803</v>
      </c>
      <c r="C50" s="5">
        <v>3106</v>
      </c>
      <c r="D50" s="5">
        <v>2783</v>
      </c>
      <c r="E50" s="5">
        <v>127</v>
      </c>
      <c r="F50" s="5">
        <v>184</v>
      </c>
      <c r="G50" s="5">
        <v>506</v>
      </c>
      <c r="I50" s="5">
        <v>300</v>
      </c>
      <c r="K50" s="5">
        <v>676</v>
      </c>
      <c r="L50" s="5">
        <v>520</v>
      </c>
      <c r="M50" s="5">
        <v>365</v>
      </c>
      <c r="N50" s="5">
        <v>51</v>
      </c>
      <c r="O50" s="5">
        <v>315</v>
      </c>
      <c r="P50" s="5">
        <v>323</v>
      </c>
      <c r="Q50" s="5">
        <v>263</v>
      </c>
      <c r="R50" s="5">
        <v>4616</v>
      </c>
      <c r="S50" s="5">
        <v>4285</v>
      </c>
      <c r="T50" s="5">
        <v>429</v>
      </c>
      <c r="U50" s="5">
        <v>340</v>
      </c>
      <c r="V50" s="5">
        <v>930</v>
      </c>
      <c r="X50" s="5">
        <v>633</v>
      </c>
      <c r="Z50" s="5">
        <v>908</v>
      </c>
      <c r="AA50" s="5">
        <v>437</v>
      </c>
      <c r="AB50" s="5">
        <v>729</v>
      </c>
      <c r="AC50" s="5">
        <v>110</v>
      </c>
      <c r="AD50" s="5">
        <v>618</v>
      </c>
      <c r="AE50" s="5">
        <v>331</v>
      </c>
      <c r="AF50" s="5">
        <v>296</v>
      </c>
      <c r="AG50" s="4">
        <v>2.2999999999999998</v>
      </c>
      <c r="AH50" s="4">
        <v>2.5</v>
      </c>
      <c r="AI50" s="4">
        <v>1.9</v>
      </c>
      <c r="AJ50" s="4">
        <v>1.3</v>
      </c>
      <c r="AK50" s="4">
        <v>2</v>
      </c>
      <c r="AM50" s="4">
        <v>2</v>
      </c>
      <c r="AO50" s="4">
        <v>4.0999999999999996</v>
      </c>
      <c r="AP50" s="4">
        <v>3</v>
      </c>
      <c r="AQ50" s="4">
        <v>2.9</v>
      </c>
      <c r="AR50" s="4">
        <v>2.7</v>
      </c>
      <c r="AS50" s="4">
        <v>3</v>
      </c>
      <c r="AT50" s="4">
        <v>1.5</v>
      </c>
      <c r="AU50" s="4">
        <v>1.4</v>
      </c>
      <c r="AV50" s="4">
        <v>1.8</v>
      </c>
      <c r="AW50" s="4">
        <v>2</v>
      </c>
      <c r="AX50" s="4">
        <v>2.1</v>
      </c>
      <c r="AY50" s="4">
        <v>1.3</v>
      </c>
      <c r="AZ50" s="4">
        <v>2</v>
      </c>
      <c r="BB50" s="4">
        <v>2.5</v>
      </c>
      <c r="BD50" s="4">
        <v>2.5</v>
      </c>
      <c r="BE50" s="4">
        <v>1.4</v>
      </c>
      <c r="BF50" s="4">
        <v>4.0999999999999996</v>
      </c>
      <c r="BG50" s="4">
        <v>2.6</v>
      </c>
      <c r="BH50" s="4">
        <v>4.4000000000000004</v>
      </c>
      <c r="BI50" s="4">
        <v>0.6</v>
      </c>
      <c r="BJ50" s="4">
        <v>0.6</v>
      </c>
      <c r="BK50" s="5">
        <v>2333</v>
      </c>
      <c r="BL50" s="5">
        <v>2195</v>
      </c>
      <c r="BM50" s="5">
        <v>144</v>
      </c>
      <c r="BN50" s="5">
        <v>182</v>
      </c>
      <c r="BO50" s="5">
        <v>509</v>
      </c>
      <c r="BQ50" s="5">
        <v>377</v>
      </c>
      <c r="BS50" s="5">
        <v>397</v>
      </c>
      <c r="BT50" s="5">
        <v>231</v>
      </c>
      <c r="BU50" s="5">
        <v>497</v>
      </c>
      <c r="BV50" s="5">
        <v>47</v>
      </c>
      <c r="BW50" s="5">
        <v>450</v>
      </c>
      <c r="BX50" s="5">
        <v>138</v>
      </c>
      <c r="BY50" s="5">
        <v>119</v>
      </c>
      <c r="BZ50" s="4">
        <v>3.6</v>
      </c>
      <c r="CA50" s="4">
        <v>4</v>
      </c>
      <c r="CB50" s="4">
        <v>6.4</v>
      </c>
      <c r="CC50" s="4">
        <v>3</v>
      </c>
      <c r="CD50" s="4">
        <v>3.9</v>
      </c>
      <c r="CF50" s="4">
        <v>4.3</v>
      </c>
      <c r="CH50" s="4">
        <v>5.5</v>
      </c>
      <c r="CI50" s="4">
        <v>2.6</v>
      </c>
      <c r="CJ50" s="4">
        <v>5.8</v>
      </c>
      <c r="CK50" s="4">
        <v>5.4</v>
      </c>
      <c r="CL50" s="4">
        <v>5.9</v>
      </c>
      <c r="CM50" s="4">
        <v>1.4</v>
      </c>
      <c r="CN50" s="4">
        <v>1.4</v>
      </c>
      <c r="CO50" s="5">
        <v>4654</v>
      </c>
      <c r="CP50" s="5">
        <v>4358</v>
      </c>
      <c r="CQ50" s="5">
        <v>429</v>
      </c>
      <c r="CR50" s="5">
        <v>438</v>
      </c>
      <c r="CS50" s="5">
        <v>971</v>
      </c>
      <c r="CU50" s="5">
        <v>637</v>
      </c>
      <c r="CW50" s="5">
        <v>876</v>
      </c>
      <c r="CX50" s="5">
        <v>436</v>
      </c>
      <c r="CY50" s="5">
        <v>707</v>
      </c>
      <c r="CZ50" s="5">
        <v>97</v>
      </c>
      <c r="DA50" s="5">
        <v>609</v>
      </c>
      <c r="DB50" s="5">
        <v>296</v>
      </c>
      <c r="DC50" s="5">
        <v>261</v>
      </c>
      <c r="DD50" s="4">
        <v>3.6</v>
      </c>
      <c r="DE50" s="4">
        <v>4</v>
      </c>
      <c r="DF50" s="4">
        <v>6.4</v>
      </c>
      <c r="DG50" s="4">
        <v>2.4</v>
      </c>
      <c r="DH50" s="4">
        <v>3.7</v>
      </c>
      <c r="DJ50" s="4">
        <v>4.3</v>
      </c>
      <c r="DL50" s="4">
        <v>5.7</v>
      </c>
      <c r="DM50" s="4">
        <v>2.6</v>
      </c>
      <c r="DN50" s="4">
        <v>6</v>
      </c>
      <c r="DO50" s="4">
        <v>6.1</v>
      </c>
      <c r="DP50" s="4">
        <v>6</v>
      </c>
      <c r="DQ50" s="4">
        <v>1.5</v>
      </c>
      <c r="DR50" s="4">
        <v>1.6</v>
      </c>
    </row>
    <row r="51" spans="1:122" x14ac:dyDescent="0.25">
      <c r="A51" t="s">
        <v>106</v>
      </c>
      <c r="B51" s="3">
        <v>37834</v>
      </c>
      <c r="C51" s="5">
        <v>3182</v>
      </c>
      <c r="D51" s="5">
        <v>2881</v>
      </c>
      <c r="E51" s="5">
        <v>105</v>
      </c>
      <c r="F51" s="5">
        <v>209</v>
      </c>
      <c r="G51" s="5">
        <v>542</v>
      </c>
      <c r="I51" s="5">
        <v>339</v>
      </c>
      <c r="K51" s="5">
        <v>765</v>
      </c>
      <c r="L51" s="5">
        <v>543</v>
      </c>
      <c r="M51" s="5">
        <v>345</v>
      </c>
      <c r="N51" s="5">
        <v>43</v>
      </c>
      <c r="O51" s="5">
        <v>303</v>
      </c>
      <c r="P51" s="5">
        <v>301</v>
      </c>
      <c r="Q51" s="5">
        <v>251</v>
      </c>
      <c r="R51" s="5">
        <v>4637</v>
      </c>
      <c r="S51" s="5">
        <v>4395</v>
      </c>
      <c r="T51" s="5">
        <v>476</v>
      </c>
      <c r="U51" s="5">
        <v>343</v>
      </c>
      <c r="V51" s="5">
        <v>971</v>
      </c>
      <c r="X51" s="5">
        <v>682</v>
      </c>
      <c r="Z51" s="5">
        <v>885</v>
      </c>
      <c r="AA51" s="5">
        <v>450</v>
      </c>
      <c r="AB51" s="5">
        <v>801</v>
      </c>
      <c r="AC51" s="5">
        <v>127</v>
      </c>
      <c r="AD51" s="5">
        <v>674</v>
      </c>
      <c r="AE51" s="5">
        <v>242</v>
      </c>
      <c r="AF51" s="5">
        <v>207</v>
      </c>
      <c r="AG51" s="4">
        <v>2.4</v>
      </c>
      <c r="AH51" s="4">
        <v>2.6</v>
      </c>
      <c r="AI51" s="4">
        <v>1.5</v>
      </c>
      <c r="AJ51" s="4">
        <v>1.4</v>
      </c>
      <c r="AK51" s="4">
        <v>2.1</v>
      </c>
      <c r="AM51" s="4">
        <v>2.2000000000000002</v>
      </c>
      <c r="AO51" s="4">
        <v>4.5999999999999996</v>
      </c>
      <c r="AP51" s="4">
        <v>3.2</v>
      </c>
      <c r="AQ51" s="4">
        <v>2.8</v>
      </c>
      <c r="AR51" s="4">
        <v>2.2999999999999998</v>
      </c>
      <c r="AS51" s="4">
        <v>2.8</v>
      </c>
      <c r="AT51" s="4">
        <v>1.4</v>
      </c>
      <c r="AU51" s="4">
        <v>1.3</v>
      </c>
      <c r="AV51" s="4">
        <v>1.8</v>
      </c>
      <c r="AW51" s="4">
        <v>2</v>
      </c>
      <c r="AX51" s="4">
        <v>2.2999999999999998</v>
      </c>
      <c r="AY51" s="4">
        <v>1.2</v>
      </c>
      <c r="AZ51" s="4">
        <v>2</v>
      </c>
      <c r="BB51" s="4">
        <v>2.5</v>
      </c>
      <c r="BD51" s="4">
        <v>2.2999999999999998</v>
      </c>
      <c r="BE51" s="4">
        <v>1.6</v>
      </c>
      <c r="BF51" s="4">
        <v>3.9</v>
      </c>
      <c r="BG51" s="4">
        <v>2.8</v>
      </c>
      <c r="BH51" s="4">
        <v>4.0999999999999996</v>
      </c>
      <c r="BI51" s="4">
        <v>0.6</v>
      </c>
      <c r="BJ51" s="4">
        <v>0.6</v>
      </c>
      <c r="BK51" s="5">
        <v>2307</v>
      </c>
      <c r="BL51" s="5">
        <v>2167</v>
      </c>
      <c r="BM51" s="5">
        <v>153</v>
      </c>
      <c r="BN51" s="5">
        <v>168</v>
      </c>
      <c r="BO51" s="5">
        <v>502</v>
      </c>
      <c r="BQ51" s="5">
        <v>370</v>
      </c>
      <c r="BS51" s="5">
        <v>370</v>
      </c>
      <c r="BT51" s="5">
        <v>261</v>
      </c>
      <c r="BU51" s="5">
        <v>480</v>
      </c>
      <c r="BV51" s="5">
        <v>52</v>
      </c>
      <c r="BW51" s="5">
        <v>429</v>
      </c>
      <c r="BX51" s="5">
        <v>139</v>
      </c>
      <c r="BY51" s="5">
        <v>119</v>
      </c>
      <c r="BZ51" s="4">
        <v>3.6</v>
      </c>
      <c r="CA51" s="4">
        <v>4</v>
      </c>
      <c r="CB51" s="4">
        <v>7</v>
      </c>
      <c r="CC51" s="4">
        <v>2.6</v>
      </c>
      <c r="CD51" s="4">
        <v>3.8</v>
      </c>
      <c r="CF51" s="4">
        <v>4.5</v>
      </c>
      <c r="CH51" s="4">
        <v>5.7</v>
      </c>
      <c r="CI51" s="4">
        <v>2.6</v>
      </c>
      <c r="CJ51" s="4">
        <v>6.3</v>
      </c>
      <c r="CK51" s="4">
        <v>6.8</v>
      </c>
      <c r="CL51" s="4">
        <v>6.2</v>
      </c>
      <c r="CM51" s="4">
        <v>1.5</v>
      </c>
      <c r="CN51" s="4">
        <v>1.5</v>
      </c>
      <c r="CO51" s="5">
        <v>4688</v>
      </c>
      <c r="CP51" s="5">
        <v>4369</v>
      </c>
      <c r="CQ51" s="5">
        <v>472</v>
      </c>
      <c r="CR51" s="5">
        <v>368</v>
      </c>
      <c r="CS51" s="5">
        <v>968</v>
      </c>
      <c r="CU51" s="5">
        <v>668</v>
      </c>
      <c r="CW51" s="5">
        <v>911</v>
      </c>
      <c r="CX51" s="5">
        <v>435</v>
      </c>
      <c r="CY51" s="5">
        <v>762</v>
      </c>
      <c r="CZ51" s="5">
        <v>124</v>
      </c>
      <c r="DA51" s="5">
        <v>638</v>
      </c>
      <c r="DB51" s="5">
        <v>320</v>
      </c>
      <c r="DC51" s="5">
        <v>279</v>
      </c>
      <c r="DD51" s="4">
        <v>3.6</v>
      </c>
      <c r="DE51" s="4">
        <v>4.0999999999999996</v>
      </c>
      <c r="DF51" s="4">
        <v>7</v>
      </c>
      <c r="DG51" s="4">
        <v>2.4</v>
      </c>
      <c r="DH51" s="4">
        <v>3.8</v>
      </c>
      <c r="DJ51" s="4">
        <v>4.5999999999999996</v>
      </c>
      <c r="DL51" s="4">
        <v>5.5</v>
      </c>
      <c r="DM51" s="4">
        <v>2.7</v>
      </c>
      <c r="DN51" s="4">
        <v>6.6</v>
      </c>
      <c r="DO51" s="4">
        <v>7</v>
      </c>
      <c r="DP51" s="4">
        <v>6.5</v>
      </c>
      <c r="DQ51" s="4">
        <v>1.1000000000000001</v>
      </c>
      <c r="DR51" s="4">
        <v>1.1000000000000001</v>
      </c>
    </row>
    <row r="52" spans="1:122" x14ac:dyDescent="0.25">
      <c r="A52" t="s">
        <v>107</v>
      </c>
      <c r="B52" s="3">
        <v>37865</v>
      </c>
      <c r="C52" s="5">
        <v>3051</v>
      </c>
      <c r="D52" s="5">
        <v>2756</v>
      </c>
      <c r="E52" s="5">
        <v>54</v>
      </c>
      <c r="F52" s="5">
        <v>200</v>
      </c>
      <c r="G52" s="5">
        <v>536</v>
      </c>
      <c r="I52" s="5">
        <v>350</v>
      </c>
      <c r="K52" s="5">
        <v>657</v>
      </c>
      <c r="L52" s="5">
        <v>539</v>
      </c>
      <c r="M52" s="5">
        <v>373</v>
      </c>
      <c r="N52" s="5">
        <v>43</v>
      </c>
      <c r="O52" s="5">
        <v>330</v>
      </c>
      <c r="P52" s="5">
        <v>295</v>
      </c>
      <c r="Q52" s="5">
        <v>252</v>
      </c>
      <c r="R52" s="5">
        <v>4744</v>
      </c>
      <c r="S52" s="5">
        <v>4487</v>
      </c>
      <c r="T52" s="5">
        <v>460</v>
      </c>
      <c r="U52" s="5">
        <v>334</v>
      </c>
      <c r="V52" s="5">
        <v>988</v>
      </c>
      <c r="X52" s="5">
        <v>671</v>
      </c>
      <c r="Z52" s="5">
        <v>875</v>
      </c>
      <c r="AA52" s="5">
        <v>501</v>
      </c>
      <c r="AB52" s="5">
        <v>798</v>
      </c>
      <c r="AC52" s="5">
        <v>112</v>
      </c>
      <c r="AD52" s="5">
        <v>686</v>
      </c>
      <c r="AE52" s="5">
        <v>257</v>
      </c>
      <c r="AF52" s="5">
        <v>223</v>
      </c>
      <c r="AG52" s="4">
        <v>2.2999999999999998</v>
      </c>
      <c r="AH52" s="4">
        <v>2.5</v>
      </c>
      <c r="AI52" s="4">
        <v>0.8</v>
      </c>
      <c r="AJ52" s="4">
        <v>1.4</v>
      </c>
      <c r="AK52" s="4">
        <v>2.1</v>
      </c>
      <c r="AM52" s="4">
        <v>2.2999999999999998</v>
      </c>
      <c r="AO52" s="4">
        <v>3.9</v>
      </c>
      <c r="AP52" s="4">
        <v>3.1</v>
      </c>
      <c r="AQ52" s="4">
        <v>3</v>
      </c>
      <c r="AR52" s="4">
        <v>2.2999999999999998</v>
      </c>
      <c r="AS52" s="4">
        <v>3.1</v>
      </c>
      <c r="AT52" s="4">
        <v>1.4</v>
      </c>
      <c r="AU52" s="4">
        <v>1.3</v>
      </c>
      <c r="AV52" s="4">
        <v>1.9</v>
      </c>
      <c r="AW52" s="4">
        <v>2.2000000000000002</v>
      </c>
      <c r="AX52" s="4">
        <v>2</v>
      </c>
      <c r="AY52" s="4">
        <v>1.2</v>
      </c>
      <c r="AZ52" s="4">
        <v>2.2000000000000002</v>
      </c>
      <c r="BB52" s="4">
        <v>2.7</v>
      </c>
      <c r="BD52" s="4">
        <v>2.2999999999999998</v>
      </c>
      <c r="BE52" s="4">
        <v>1.8</v>
      </c>
      <c r="BF52" s="4">
        <v>4</v>
      </c>
      <c r="BG52" s="4">
        <v>3</v>
      </c>
      <c r="BH52" s="4">
        <v>4.2</v>
      </c>
      <c r="BI52" s="4">
        <v>0.6</v>
      </c>
      <c r="BJ52" s="4">
        <v>0.6</v>
      </c>
      <c r="BK52" s="5">
        <v>2469</v>
      </c>
      <c r="BL52" s="5">
        <v>2336</v>
      </c>
      <c r="BM52" s="5">
        <v>138</v>
      </c>
      <c r="BN52" s="5">
        <v>171</v>
      </c>
      <c r="BO52" s="5">
        <v>561</v>
      </c>
      <c r="BQ52" s="5">
        <v>410</v>
      </c>
      <c r="BS52" s="5">
        <v>368</v>
      </c>
      <c r="BT52" s="5">
        <v>299</v>
      </c>
      <c r="BU52" s="5">
        <v>487</v>
      </c>
      <c r="BV52" s="5">
        <v>55</v>
      </c>
      <c r="BW52" s="5">
        <v>433</v>
      </c>
      <c r="BX52" s="5">
        <v>133</v>
      </c>
      <c r="BY52" s="5">
        <v>117</v>
      </c>
      <c r="BZ52" s="4">
        <v>3.6</v>
      </c>
      <c r="CA52" s="4">
        <v>4</v>
      </c>
      <c r="CB52" s="4">
        <v>6.6</v>
      </c>
      <c r="CC52" s="4">
        <v>2.6</v>
      </c>
      <c r="CD52" s="4">
        <v>3.6</v>
      </c>
      <c r="CF52" s="4">
        <v>4.2</v>
      </c>
      <c r="CH52" s="4">
        <v>5.0999999999999996</v>
      </c>
      <c r="CI52" s="4">
        <v>2.8</v>
      </c>
      <c r="CJ52" s="4">
        <v>6.4</v>
      </c>
      <c r="CK52" s="4">
        <v>7</v>
      </c>
      <c r="CL52" s="4">
        <v>6.3</v>
      </c>
      <c r="CM52" s="4">
        <v>1.4</v>
      </c>
      <c r="CN52" s="4">
        <v>1.4</v>
      </c>
      <c r="CO52" s="5">
        <v>4633</v>
      </c>
      <c r="CP52" s="5">
        <v>4335</v>
      </c>
      <c r="CQ52" s="5">
        <v>447</v>
      </c>
      <c r="CR52" s="5">
        <v>367</v>
      </c>
      <c r="CS52" s="5">
        <v>918</v>
      </c>
      <c r="CU52" s="5">
        <v>623</v>
      </c>
      <c r="CW52" s="5">
        <v>820</v>
      </c>
      <c r="CX52" s="5">
        <v>459</v>
      </c>
      <c r="CY52" s="5">
        <v>787</v>
      </c>
      <c r="CZ52" s="5">
        <v>127</v>
      </c>
      <c r="DA52" s="5">
        <v>660</v>
      </c>
      <c r="DB52" s="5">
        <v>298</v>
      </c>
      <c r="DC52" s="5">
        <v>264</v>
      </c>
      <c r="DD52" s="4">
        <v>3.7</v>
      </c>
      <c r="DE52" s="4">
        <v>4.0999999999999996</v>
      </c>
      <c r="DF52" s="4">
        <v>6.8</v>
      </c>
      <c r="DG52" s="4">
        <v>2.2999999999999998</v>
      </c>
      <c r="DH52" s="4">
        <v>3.9</v>
      </c>
      <c r="DJ52" s="4">
        <v>4.5</v>
      </c>
      <c r="DL52" s="4">
        <v>5.5</v>
      </c>
      <c r="DM52" s="4">
        <v>3</v>
      </c>
      <c r="DN52" s="4">
        <v>6.5</v>
      </c>
      <c r="DO52" s="4">
        <v>6.2</v>
      </c>
      <c r="DP52" s="4">
        <v>6.6</v>
      </c>
      <c r="DQ52" s="4">
        <v>1.2</v>
      </c>
      <c r="DR52" s="4">
        <v>1.2</v>
      </c>
    </row>
    <row r="53" spans="1:122" x14ac:dyDescent="0.25">
      <c r="A53" t="s">
        <v>108</v>
      </c>
      <c r="B53" s="3">
        <v>37895</v>
      </c>
      <c r="C53" s="5">
        <v>3140</v>
      </c>
      <c r="D53" s="5">
        <v>2814</v>
      </c>
      <c r="E53" s="5">
        <v>79</v>
      </c>
      <c r="F53" s="5">
        <v>202</v>
      </c>
      <c r="G53" s="5">
        <v>575</v>
      </c>
      <c r="I53" s="5">
        <v>377</v>
      </c>
      <c r="K53" s="5">
        <v>573</v>
      </c>
      <c r="L53" s="5">
        <v>579</v>
      </c>
      <c r="M53" s="5">
        <v>407</v>
      </c>
      <c r="N53" s="5">
        <v>48</v>
      </c>
      <c r="O53" s="5">
        <v>359</v>
      </c>
      <c r="P53" s="5">
        <v>327</v>
      </c>
      <c r="Q53" s="5">
        <v>285</v>
      </c>
      <c r="R53" s="5">
        <v>4896</v>
      </c>
      <c r="S53" s="5">
        <v>4571</v>
      </c>
      <c r="T53" s="5">
        <v>411</v>
      </c>
      <c r="U53" s="5">
        <v>345</v>
      </c>
      <c r="V53" s="5">
        <v>1080</v>
      </c>
      <c r="X53" s="5">
        <v>761</v>
      </c>
      <c r="Z53" s="5">
        <v>897</v>
      </c>
      <c r="AA53" s="5">
        <v>492</v>
      </c>
      <c r="AB53" s="5">
        <v>829</v>
      </c>
      <c r="AC53" s="5">
        <v>128</v>
      </c>
      <c r="AD53" s="5">
        <v>702</v>
      </c>
      <c r="AE53" s="5">
        <v>325</v>
      </c>
      <c r="AF53" s="5">
        <v>284</v>
      </c>
      <c r="AG53" s="4">
        <v>2.4</v>
      </c>
      <c r="AH53" s="4">
        <v>2.5</v>
      </c>
      <c r="AI53" s="4">
        <v>1.1000000000000001</v>
      </c>
      <c r="AJ53" s="4">
        <v>1.4</v>
      </c>
      <c r="AK53" s="4">
        <v>2.2000000000000002</v>
      </c>
      <c r="AM53" s="4">
        <v>2.5</v>
      </c>
      <c r="AO53" s="4">
        <v>3.4</v>
      </c>
      <c r="AP53" s="4">
        <v>3.4</v>
      </c>
      <c r="AQ53" s="4">
        <v>3.2</v>
      </c>
      <c r="AR53" s="4">
        <v>2.6</v>
      </c>
      <c r="AS53" s="4">
        <v>3.3</v>
      </c>
      <c r="AT53" s="4">
        <v>1.5</v>
      </c>
      <c r="AU53" s="4">
        <v>1.5</v>
      </c>
      <c r="AV53" s="4">
        <v>1.9</v>
      </c>
      <c r="AW53" s="4">
        <v>2.1</v>
      </c>
      <c r="AX53" s="4">
        <v>2.1</v>
      </c>
      <c r="AY53" s="4">
        <v>1.2</v>
      </c>
      <c r="AZ53" s="4">
        <v>2.2999999999999998</v>
      </c>
      <c r="BB53" s="4">
        <v>2.8</v>
      </c>
      <c r="BD53" s="4">
        <v>2.2999999999999998</v>
      </c>
      <c r="BE53" s="4">
        <v>1.6</v>
      </c>
      <c r="BF53" s="4">
        <v>4.2</v>
      </c>
      <c r="BG53" s="4">
        <v>2.8</v>
      </c>
      <c r="BH53" s="4">
        <v>4.4000000000000004</v>
      </c>
      <c r="BI53" s="4">
        <v>0.6</v>
      </c>
      <c r="BJ53" s="4">
        <v>0.6</v>
      </c>
      <c r="BK53" s="5">
        <v>2454</v>
      </c>
      <c r="BL53" s="5">
        <v>2323</v>
      </c>
      <c r="BM53" s="5">
        <v>145</v>
      </c>
      <c r="BN53" s="5">
        <v>169</v>
      </c>
      <c r="BO53" s="5">
        <v>575</v>
      </c>
      <c r="BQ53" s="5">
        <v>422</v>
      </c>
      <c r="BS53" s="5">
        <v>369</v>
      </c>
      <c r="BT53" s="5">
        <v>274</v>
      </c>
      <c r="BU53" s="5">
        <v>513</v>
      </c>
      <c r="BV53" s="5">
        <v>51</v>
      </c>
      <c r="BW53" s="5">
        <v>463</v>
      </c>
      <c r="BX53" s="5">
        <v>131</v>
      </c>
      <c r="BY53" s="5">
        <v>115</v>
      </c>
      <c r="BZ53" s="4">
        <v>3.6</v>
      </c>
      <c r="CA53" s="4">
        <v>4.0999999999999996</v>
      </c>
      <c r="CB53" s="4">
        <v>6</v>
      </c>
      <c r="CC53" s="4">
        <v>2.6</v>
      </c>
      <c r="CD53" s="4">
        <v>4.0999999999999996</v>
      </c>
      <c r="CF53" s="4">
        <v>4.9000000000000004</v>
      </c>
      <c r="CH53" s="4">
        <v>5.3</v>
      </c>
      <c r="CI53" s="4">
        <v>2.7</v>
      </c>
      <c r="CJ53" s="4">
        <v>6.6</v>
      </c>
      <c r="CK53" s="4">
        <v>7.1</v>
      </c>
      <c r="CL53" s="4">
        <v>6.5</v>
      </c>
      <c r="CM53" s="4">
        <v>1.2</v>
      </c>
      <c r="CN53" s="4">
        <v>1.2</v>
      </c>
      <c r="CO53" s="5">
        <v>4720</v>
      </c>
      <c r="CP53" s="5">
        <v>4455</v>
      </c>
      <c r="CQ53" s="5">
        <v>407</v>
      </c>
      <c r="CR53" s="5">
        <v>367</v>
      </c>
      <c r="CS53" s="5">
        <v>1048</v>
      </c>
      <c r="CU53" s="5">
        <v>736</v>
      </c>
      <c r="CW53" s="5">
        <v>855</v>
      </c>
      <c r="CX53" s="5">
        <v>454</v>
      </c>
      <c r="CY53" s="5">
        <v>805</v>
      </c>
      <c r="CZ53" s="5">
        <v>130</v>
      </c>
      <c r="DA53" s="5">
        <v>676</v>
      </c>
      <c r="DB53" s="5">
        <v>265</v>
      </c>
      <c r="DC53" s="5">
        <v>219</v>
      </c>
      <c r="DD53" s="4">
        <v>3.8</v>
      </c>
      <c r="DE53" s="4">
        <v>4.2</v>
      </c>
      <c r="DF53" s="4">
        <v>6.1</v>
      </c>
      <c r="DG53" s="4">
        <v>2.4</v>
      </c>
      <c r="DH53" s="4">
        <v>4.3</v>
      </c>
      <c r="DJ53" s="4">
        <v>5.0999999999999996</v>
      </c>
      <c r="DL53" s="4">
        <v>5.6</v>
      </c>
      <c r="DM53" s="4">
        <v>3</v>
      </c>
      <c r="DN53" s="4">
        <v>6.8</v>
      </c>
      <c r="DO53" s="4">
        <v>7</v>
      </c>
      <c r="DP53" s="4">
        <v>6.7</v>
      </c>
      <c r="DQ53" s="4">
        <v>1.5</v>
      </c>
      <c r="DR53" s="4">
        <v>1.5</v>
      </c>
    </row>
    <row r="54" spans="1:122" x14ac:dyDescent="0.25">
      <c r="A54" t="s">
        <v>109</v>
      </c>
      <c r="B54" s="3">
        <v>37926</v>
      </c>
      <c r="C54" s="5">
        <v>3286</v>
      </c>
      <c r="D54" s="5">
        <v>2992</v>
      </c>
      <c r="E54" s="5">
        <v>104</v>
      </c>
      <c r="F54" s="5">
        <v>251</v>
      </c>
      <c r="G54" s="5">
        <v>581</v>
      </c>
      <c r="I54" s="5">
        <v>376</v>
      </c>
      <c r="K54" s="5">
        <v>648</v>
      </c>
      <c r="L54" s="5">
        <v>577</v>
      </c>
      <c r="M54" s="5">
        <v>391</v>
      </c>
      <c r="N54" s="5">
        <v>38</v>
      </c>
      <c r="O54" s="5">
        <v>353</v>
      </c>
      <c r="P54" s="5">
        <v>294</v>
      </c>
      <c r="Q54" s="5">
        <v>254</v>
      </c>
      <c r="R54" s="5">
        <v>4666</v>
      </c>
      <c r="S54" s="5">
        <v>4388</v>
      </c>
      <c r="T54" s="5">
        <v>451</v>
      </c>
      <c r="U54" s="5">
        <v>363</v>
      </c>
      <c r="V54" s="5">
        <v>956</v>
      </c>
      <c r="X54" s="5">
        <v>673</v>
      </c>
      <c r="Z54" s="5">
        <v>834</v>
      </c>
      <c r="AA54" s="5">
        <v>472</v>
      </c>
      <c r="AB54" s="5">
        <v>826</v>
      </c>
      <c r="AC54" s="5">
        <v>132</v>
      </c>
      <c r="AD54" s="5">
        <v>694</v>
      </c>
      <c r="AE54" s="5">
        <v>279</v>
      </c>
      <c r="AF54" s="5">
        <v>240</v>
      </c>
      <c r="AG54" s="4">
        <v>2.5</v>
      </c>
      <c r="AH54" s="4">
        <v>2.7</v>
      </c>
      <c r="AI54" s="4">
        <v>1.5</v>
      </c>
      <c r="AJ54" s="4">
        <v>1.7</v>
      </c>
      <c r="AK54" s="4">
        <v>2.2000000000000002</v>
      </c>
      <c r="AM54" s="4">
        <v>2.5</v>
      </c>
      <c r="AO54" s="4">
        <v>3.9</v>
      </c>
      <c r="AP54" s="4">
        <v>3.3</v>
      </c>
      <c r="AQ54" s="4">
        <v>3.1</v>
      </c>
      <c r="AR54" s="4">
        <v>2</v>
      </c>
      <c r="AS54" s="4">
        <v>3.3</v>
      </c>
      <c r="AT54" s="4">
        <v>1.3</v>
      </c>
      <c r="AU54" s="4">
        <v>1.3</v>
      </c>
      <c r="AV54" s="4">
        <v>1.9</v>
      </c>
      <c r="AW54" s="4">
        <v>2.1</v>
      </c>
      <c r="AX54" s="4">
        <v>2.4</v>
      </c>
      <c r="AY54" s="4">
        <v>1.2</v>
      </c>
      <c r="AZ54" s="4">
        <v>2.1</v>
      </c>
      <c r="BB54" s="4">
        <v>2.5</v>
      </c>
      <c r="BD54" s="4">
        <v>2.1</v>
      </c>
      <c r="BE54" s="4">
        <v>1.5</v>
      </c>
      <c r="BF54" s="4">
        <v>4.0999999999999996</v>
      </c>
      <c r="BG54" s="4">
        <v>3.4</v>
      </c>
      <c r="BH54" s="4">
        <v>4.2</v>
      </c>
      <c r="BI54" s="4">
        <v>0.6</v>
      </c>
      <c r="BJ54" s="4">
        <v>0.6</v>
      </c>
      <c r="BK54" s="5">
        <v>2428</v>
      </c>
      <c r="BL54" s="5">
        <v>2301</v>
      </c>
      <c r="BM54" s="5">
        <v>164</v>
      </c>
      <c r="BN54" s="5">
        <v>179</v>
      </c>
      <c r="BO54" s="5">
        <v>539</v>
      </c>
      <c r="BQ54" s="5">
        <v>370</v>
      </c>
      <c r="BS54" s="5">
        <v>342</v>
      </c>
      <c r="BT54" s="5">
        <v>256</v>
      </c>
      <c r="BU54" s="5">
        <v>500</v>
      </c>
      <c r="BV54" s="5">
        <v>63</v>
      </c>
      <c r="BW54" s="5">
        <v>438</v>
      </c>
      <c r="BX54" s="5">
        <v>127</v>
      </c>
      <c r="BY54" s="5">
        <v>113</v>
      </c>
      <c r="BZ54" s="4">
        <v>3.5</v>
      </c>
      <c r="CA54" s="4">
        <v>4</v>
      </c>
      <c r="CB54" s="4">
        <v>6.4</v>
      </c>
      <c r="CC54" s="4">
        <v>2.7</v>
      </c>
      <c r="CD54" s="4">
        <v>3.8</v>
      </c>
      <c r="CF54" s="4">
        <v>4.5999999999999996</v>
      </c>
      <c r="CH54" s="4">
        <v>4.8</v>
      </c>
      <c r="CI54" s="4">
        <v>2.6</v>
      </c>
      <c r="CJ54" s="4">
        <v>6.6</v>
      </c>
      <c r="CK54" s="4">
        <v>7.8</v>
      </c>
      <c r="CL54" s="4">
        <v>6.4</v>
      </c>
      <c r="CM54" s="4">
        <v>1.4</v>
      </c>
      <c r="CN54" s="4">
        <v>1.3</v>
      </c>
      <c r="CO54" s="5">
        <v>4612</v>
      </c>
      <c r="CP54" s="5">
        <v>4312</v>
      </c>
      <c r="CQ54" s="5">
        <v>434</v>
      </c>
      <c r="CR54" s="5">
        <v>382</v>
      </c>
      <c r="CS54" s="5">
        <v>973</v>
      </c>
      <c r="CU54" s="5">
        <v>689</v>
      </c>
      <c r="CW54" s="5">
        <v>773</v>
      </c>
      <c r="CX54" s="5">
        <v>429</v>
      </c>
      <c r="CY54" s="5">
        <v>816</v>
      </c>
      <c r="CZ54" s="5">
        <v>142</v>
      </c>
      <c r="DA54" s="5">
        <v>673</v>
      </c>
      <c r="DB54" s="5">
        <v>299</v>
      </c>
      <c r="DC54" s="5">
        <v>238</v>
      </c>
      <c r="DD54" s="4">
        <v>3.6</v>
      </c>
      <c r="DE54" s="4">
        <v>4</v>
      </c>
      <c r="DF54" s="4">
        <v>6.6</v>
      </c>
      <c r="DG54" s="4">
        <v>2.5</v>
      </c>
      <c r="DH54" s="4">
        <v>3.8</v>
      </c>
      <c r="DJ54" s="4">
        <v>4.5</v>
      </c>
      <c r="DL54" s="4">
        <v>5.2</v>
      </c>
      <c r="DM54" s="4">
        <v>2.8</v>
      </c>
      <c r="DN54" s="4">
        <v>6.7</v>
      </c>
      <c r="DO54" s="4">
        <v>7.3</v>
      </c>
      <c r="DP54" s="4">
        <v>6.6</v>
      </c>
      <c r="DQ54" s="4">
        <v>1.3</v>
      </c>
      <c r="DR54" s="4">
        <v>1.3</v>
      </c>
    </row>
    <row r="55" spans="1:122" x14ac:dyDescent="0.25">
      <c r="A55" t="s">
        <v>110</v>
      </c>
      <c r="B55" s="3">
        <v>37956</v>
      </c>
      <c r="C55" s="5">
        <v>3255</v>
      </c>
      <c r="D55" s="5">
        <v>2949</v>
      </c>
      <c r="E55" s="5">
        <v>108</v>
      </c>
      <c r="F55" s="5">
        <v>220</v>
      </c>
      <c r="G55" s="5">
        <v>567</v>
      </c>
      <c r="I55" s="5">
        <v>319</v>
      </c>
      <c r="K55" s="5">
        <v>622</v>
      </c>
      <c r="L55" s="5">
        <v>533</v>
      </c>
      <c r="M55" s="5">
        <v>504</v>
      </c>
      <c r="N55" s="5">
        <v>56</v>
      </c>
      <c r="O55" s="5">
        <v>447</v>
      </c>
      <c r="P55" s="5">
        <v>306</v>
      </c>
      <c r="Q55" s="5">
        <v>260</v>
      </c>
      <c r="R55" s="5">
        <v>4980</v>
      </c>
      <c r="S55" s="5">
        <v>4671</v>
      </c>
      <c r="T55" s="5">
        <v>445</v>
      </c>
      <c r="U55" s="5">
        <v>360</v>
      </c>
      <c r="V55" s="5">
        <v>1053</v>
      </c>
      <c r="X55" s="5">
        <v>728</v>
      </c>
      <c r="Z55" s="5">
        <v>876</v>
      </c>
      <c r="AA55" s="5">
        <v>452</v>
      </c>
      <c r="AB55" s="5">
        <v>926</v>
      </c>
      <c r="AC55" s="5">
        <v>129</v>
      </c>
      <c r="AD55" s="5">
        <v>797</v>
      </c>
      <c r="AE55" s="5">
        <v>310</v>
      </c>
      <c r="AF55" s="5">
        <v>268</v>
      </c>
      <c r="AG55" s="4">
        <v>2.4</v>
      </c>
      <c r="AH55" s="4">
        <v>2.6</v>
      </c>
      <c r="AI55" s="4">
        <v>1.6</v>
      </c>
      <c r="AJ55" s="4">
        <v>1.5</v>
      </c>
      <c r="AK55" s="4">
        <v>2.2000000000000002</v>
      </c>
      <c r="AM55" s="4">
        <v>2.1</v>
      </c>
      <c r="AO55" s="4">
        <v>3.7</v>
      </c>
      <c r="AP55" s="4">
        <v>3.1</v>
      </c>
      <c r="AQ55" s="4">
        <v>3.9</v>
      </c>
      <c r="AR55" s="4">
        <v>3</v>
      </c>
      <c r="AS55" s="4">
        <v>4.0999999999999996</v>
      </c>
      <c r="AT55" s="4">
        <v>1.4</v>
      </c>
      <c r="AU55" s="4">
        <v>1.4</v>
      </c>
      <c r="AV55" s="4">
        <v>1.9</v>
      </c>
      <c r="AW55" s="4">
        <v>2.1</v>
      </c>
      <c r="AX55" s="4">
        <v>2.8</v>
      </c>
      <c r="AY55" s="4">
        <v>1.4</v>
      </c>
      <c r="AZ55" s="4">
        <v>2.1</v>
      </c>
      <c r="BB55" s="4">
        <v>2.4</v>
      </c>
      <c r="BD55" s="4">
        <v>2.4</v>
      </c>
      <c r="BE55" s="4">
        <v>1.6</v>
      </c>
      <c r="BF55" s="4">
        <v>3.8</v>
      </c>
      <c r="BG55" s="4">
        <v>2.2999999999999998</v>
      </c>
      <c r="BH55" s="4">
        <v>4</v>
      </c>
      <c r="BI55" s="4">
        <v>0.6</v>
      </c>
      <c r="BJ55" s="4">
        <v>0.7</v>
      </c>
      <c r="BK55" s="5">
        <v>2461</v>
      </c>
      <c r="BL55" s="5">
        <v>2323</v>
      </c>
      <c r="BM55" s="5">
        <v>191</v>
      </c>
      <c r="BN55" s="5">
        <v>195</v>
      </c>
      <c r="BO55" s="5">
        <v>521</v>
      </c>
      <c r="BQ55" s="5">
        <v>366</v>
      </c>
      <c r="BS55" s="5">
        <v>393</v>
      </c>
      <c r="BT55" s="5">
        <v>272</v>
      </c>
      <c r="BU55" s="5">
        <v>466</v>
      </c>
      <c r="BV55" s="5">
        <v>42</v>
      </c>
      <c r="BW55" s="5">
        <v>424</v>
      </c>
      <c r="BX55" s="5">
        <v>137</v>
      </c>
      <c r="BY55" s="5">
        <v>122</v>
      </c>
      <c r="BZ55" s="4">
        <v>3.7</v>
      </c>
      <c r="CA55" s="4">
        <v>4.0999999999999996</v>
      </c>
      <c r="CB55" s="4">
        <v>6.2</v>
      </c>
      <c r="CC55" s="4">
        <v>2.7</v>
      </c>
      <c r="CD55" s="4">
        <v>4</v>
      </c>
      <c r="CF55" s="4">
        <v>4.7</v>
      </c>
      <c r="CH55" s="4">
        <v>5.0999999999999996</v>
      </c>
      <c r="CI55" s="4">
        <v>2.5</v>
      </c>
      <c r="CJ55" s="4">
        <v>7</v>
      </c>
      <c r="CK55" s="4">
        <v>6.6</v>
      </c>
      <c r="CL55" s="4">
        <v>7</v>
      </c>
      <c r="CM55" s="4">
        <v>1.4</v>
      </c>
      <c r="CN55" s="4">
        <v>1.4</v>
      </c>
      <c r="CO55" s="5">
        <v>4809</v>
      </c>
      <c r="CP55" s="5">
        <v>4502</v>
      </c>
      <c r="CQ55" s="5">
        <v>422</v>
      </c>
      <c r="CR55" s="5">
        <v>388</v>
      </c>
      <c r="CS55" s="5">
        <v>1020</v>
      </c>
      <c r="CU55" s="5">
        <v>701</v>
      </c>
      <c r="CW55" s="5">
        <v>820</v>
      </c>
      <c r="CX55" s="5">
        <v>415</v>
      </c>
      <c r="CY55" s="5">
        <v>860</v>
      </c>
      <c r="CZ55" s="5">
        <v>121</v>
      </c>
      <c r="DA55" s="5">
        <v>738</v>
      </c>
      <c r="DB55" s="5">
        <v>307</v>
      </c>
      <c r="DC55" s="5">
        <v>272</v>
      </c>
      <c r="DD55" s="4">
        <v>3.8</v>
      </c>
      <c r="DE55" s="4">
        <v>4.3</v>
      </c>
      <c r="DF55" s="4">
        <v>6.5</v>
      </c>
      <c r="DG55" s="4">
        <v>2.5</v>
      </c>
      <c r="DH55" s="4">
        <v>4.2</v>
      </c>
      <c r="DJ55" s="4">
        <v>4.9000000000000004</v>
      </c>
      <c r="DL55" s="4">
        <v>5.4</v>
      </c>
      <c r="DM55" s="4">
        <v>2.7</v>
      </c>
      <c r="DN55" s="4">
        <v>7.5</v>
      </c>
      <c r="DO55" s="4">
        <v>7.1</v>
      </c>
      <c r="DP55" s="4">
        <v>7.6</v>
      </c>
      <c r="DQ55" s="4">
        <v>1.4</v>
      </c>
      <c r="DR55" s="4">
        <v>1.4</v>
      </c>
    </row>
    <row r="56" spans="1:122" x14ac:dyDescent="0.25">
      <c r="A56" t="s">
        <v>111</v>
      </c>
      <c r="B56" s="3">
        <v>37987</v>
      </c>
      <c r="C56" s="5">
        <v>3322</v>
      </c>
      <c r="D56" s="5">
        <v>3003</v>
      </c>
      <c r="E56" s="5">
        <v>126</v>
      </c>
      <c r="F56" s="5">
        <v>231</v>
      </c>
      <c r="G56" s="5">
        <v>521</v>
      </c>
      <c r="I56" s="5">
        <v>321</v>
      </c>
      <c r="K56" s="5">
        <v>586</v>
      </c>
      <c r="L56" s="5">
        <v>620</v>
      </c>
      <c r="M56" s="5">
        <v>429</v>
      </c>
      <c r="N56" s="5">
        <v>66</v>
      </c>
      <c r="O56" s="5">
        <v>363</v>
      </c>
      <c r="P56" s="5">
        <v>319</v>
      </c>
      <c r="Q56" s="5">
        <v>269</v>
      </c>
      <c r="R56" s="5">
        <v>4819</v>
      </c>
      <c r="S56" s="5">
        <v>4527</v>
      </c>
      <c r="T56" s="5">
        <v>438</v>
      </c>
      <c r="U56" s="5">
        <v>365</v>
      </c>
      <c r="V56" s="5">
        <v>1092</v>
      </c>
      <c r="X56" s="5">
        <v>751</v>
      </c>
      <c r="Z56" s="5">
        <v>858</v>
      </c>
      <c r="AA56" s="5">
        <v>470</v>
      </c>
      <c r="AB56" s="5">
        <v>821</v>
      </c>
      <c r="AC56" s="5">
        <v>130</v>
      </c>
      <c r="AD56" s="5">
        <v>691</v>
      </c>
      <c r="AE56" s="5">
        <v>292</v>
      </c>
      <c r="AF56" s="5">
        <v>255</v>
      </c>
      <c r="AG56" s="4">
        <v>2.5</v>
      </c>
      <c r="AH56" s="4">
        <v>2.7</v>
      </c>
      <c r="AI56" s="4">
        <v>1.8</v>
      </c>
      <c r="AJ56" s="4">
        <v>1.6</v>
      </c>
      <c r="AK56" s="4">
        <v>2</v>
      </c>
      <c r="AM56" s="4">
        <v>2.1</v>
      </c>
      <c r="AO56" s="4">
        <v>3.5</v>
      </c>
      <c r="AP56" s="4">
        <v>3.6</v>
      </c>
      <c r="AQ56" s="4">
        <v>3.4</v>
      </c>
      <c r="AR56" s="4">
        <v>3.5</v>
      </c>
      <c r="AS56" s="4">
        <v>3.3</v>
      </c>
      <c r="AT56" s="4">
        <v>1.5</v>
      </c>
      <c r="AU56" s="4">
        <v>1.4</v>
      </c>
      <c r="AV56" s="4">
        <v>1.8</v>
      </c>
      <c r="AW56" s="4">
        <v>2.1</v>
      </c>
      <c r="AX56" s="4">
        <v>2.2000000000000002</v>
      </c>
      <c r="AY56" s="4">
        <v>1.3</v>
      </c>
      <c r="AZ56" s="4">
        <v>2.2000000000000002</v>
      </c>
      <c r="BB56" s="4">
        <v>2.9</v>
      </c>
      <c r="BD56" s="4">
        <v>2.1</v>
      </c>
      <c r="BE56" s="4">
        <v>1.7</v>
      </c>
      <c r="BF56" s="4">
        <v>3.7</v>
      </c>
      <c r="BG56" s="4">
        <v>1.9</v>
      </c>
      <c r="BH56" s="4">
        <v>4</v>
      </c>
      <c r="BI56" s="4">
        <v>0.6</v>
      </c>
      <c r="BJ56" s="4">
        <v>0.6</v>
      </c>
      <c r="BK56" s="5">
        <v>2411</v>
      </c>
      <c r="BL56" s="5">
        <v>2274</v>
      </c>
      <c r="BM56" s="5">
        <v>152</v>
      </c>
      <c r="BN56" s="5">
        <v>191</v>
      </c>
      <c r="BO56" s="5">
        <v>556</v>
      </c>
      <c r="BQ56" s="5">
        <v>428</v>
      </c>
      <c r="BS56" s="5">
        <v>345</v>
      </c>
      <c r="BT56" s="5">
        <v>279</v>
      </c>
      <c r="BU56" s="5">
        <v>457</v>
      </c>
      <c r="BV56" s="5">
        <v>35</v>
      </c>
      <c r="BW56" s="5">
        <v>422</v>
      </c>
      <c r="BX56" s="5">
        <v>137</v>
      </c>
      <c r="BY56" s="5">
        <v>119</v>
      </c>
      <c r="BZ56" s="4">
        <v>3.6</v>
      </c>
      <c r="CA56" s="4">
        <v>4</v>
      </c>
      <c r="CB56" s="4">
        <v>6.1</v>
      </c>
      <c r="CC56" s="4">
        <v>2.6</v>
      </c>
      <c r="CD56" s="4">
        <v>3.9</v>
      </c>
      <c r="CF56" s="4">
        <v>4.8</v>
      </c>
      <c r="CH56" s="4">
        <v>5.3</v>
      </c>
      <c r="CI56" s="4">
        <v>2.6</v>
      </c>
      <c r="CJ56" s="4">
        <v>6.4</v>
      </c>
      <c r="CK56" s="4">
        <v>6.5</v>
      </c>
      <c r="CL56" s="4">
        <v>6.4</v>
      </c>
      <c r="CM56" s="4">
        <v>1.4</v>
      </c>
      <c r="CN56" s="4">
        <v>1.4</v>
      </c>
      <c r="CO56" s="5">
        <v>4653</v>
      </c>
      <c r="CP56" s="5">
        <v>4354</v>
      </c>
      <c r="CQ56" s="5">
        <v>420</v>
      </c>
      <c r="CR56" s="5">
        <v>377</v>
      </c>
      <c r="CS56" s="5">
        <v>999</v>
      </c>
      <c r="CU56" s="5">
        <v>712</v>
      </c>
      <c r="CW56" s="5">
        <v>851</v>
      </c>
      <c r="CX56" s="5">
        <v>434</v>
      </c>
      <c r="CY56" s="5">
        <v>786</v>
      </c>
      <c r="CZ56" s="5">
        <v>119</v>
      </c>
      <c r="DA56" s="5">
        <v>668</v>
      </c>
      <c r="DB56" s="5">
        <v>299</v>
      </c>
      <c r="DC56" s="5">
        <v>258</v>
      </c>
      <c r="DD56" s="4">
        <v>3.7</v>
      </c>
      <c r="DE56" s="4">
        <v>4.2</v>
      </c>
      <c r="DF56" s="4">
        <v>6.4</v>
      </c>
      <c r="DG56" s="4">
        <v>2.6</v>
      </c>
      <c r="DH56" s="4">
        <v>4.3</v>
      </c>
      <c r="DJ56" s="4">
        <v>5</v>
      </c>
      <c r="DL56" s="4">
        <v>5.3</v>
      </c>
      <c r="DM56" s="4">
        <v>2.8</v>
      </c>
      <c r="DN56" s="4">
        <v>6.7</v>
      </c>
      <c r="DO56" s="4">
        <v>7.1</v>
      </c>
      <c r="DP56" s="4">
        <v>6.6</v>
      </c>
      <c r="DQ56" s="4">
        <v>1.4</v>
      </c>
      <c r="DR56" s="4">
        <v>1.4</v>
      </c>
    </row>
    <row r="57" spans="1:122" x14ac:dyDescent="0.25">
      <c r="A57" t="s">
        <v>112</v>
      </c>
      <c r="B57" s="3">
        <v>38018</v>
      </c>
      <c r="C57" s="5">
        <v>3415</v>
      </c>
      <c r="D57" s="5">
        <v>3085</v>
      </c>
      <c r="E57" s="5">
        <v>118</v>
      </c>
      <c r="F57" s="5">
        <v>215</v>
      </c>
      <c r="G57" s="5">
        <v>547</v>
      </c>
      <c r="I57" s="5">
        <v>382</v>
      </c>
      <c r="K57" s="5">
        <v>679</v>
      </c>
      <c r="L57" s="5">
        <v>586</v>
      </c>
      <c r="M57" s="5">
        <v>437</v>
      </c>
      <c r="N57" s="5">
        <v>60</v>
      </c>
      <c r="O57" s="5">
        <v>377</v>
      </c>
      <c r="P57" s="5">
        <v>331</v>
      </c>
      <c r="Q57" s="5">
        <v>284</v>
      </c>
      <c r="R57" s="5">
        <v>4712</v>
      </c>
      <c r="S57" s="5">
        <v>4401</v>
      </c>
      <c r="T57" s="5">
        <v>439</v>
      </c>
      <c r="U57" s="5">
        <v>361</v>
      </c>
      <c r="V57" s="5">
        <v>1032</v>
      </c>
      <c r="X57" s="5">
        <v>719</v>
      </c>
      <c r="Z57" s="5">
        <v>722</v>
      </c>
      <c r="AA57" s="5">
        <v>470</v>
      </c>
      <c r="AB57" s="5">
        <v>861</v>
      </c>
      <c r="AC57" s="5">
        <v>155</v>
      </c>
      <c r="AD57" s="5">
        <v>706</v>
      </c>
      <c r="AE57" s="5">
        <v>310</v>
      </c>
      <c r="AF57" s="5">
        <v>268</v>
      </c>
      <c r="AG57" s="4">
        <v>2.6</v>
      </c>
      <c r="AH57" s="4">
        <v>2.8</v>
      </c>
      <c r="AI57" s="4">
        <v>1.7</v>
      </c>
      <c r="AJ57" s="4">
        <v>1.5</v>
      </c>
      <c r="AK57" s="4">
        <v>2.1</v>
      </c>
      <c r="AM57" s="4">
        <v>2.5</v>
      </c>
      <c r="AO57" s="4">
        <v>4</v>
      </c>
      <c r="AP57" s="4">
        <v>3.4</v>
      </c>
      <c r="AQ57" s="4">
        <v>3.4</v>
      </c>
      <c r="AR57" s="4">
        <v>3.2</v>
      </c>
      <c r="AS57" s="4">
        <v>3.5</v>
      </c>
      <c r="AT57" s="4">
        <v>1.5</v>
      </c>
      <c r="AU57" s="4">
        <v>1.5</v>
      </c>
      <c r="AV57" s="4">
        <v>1.9</v>
      </c>
      <c r="AW57" s="4">
        <v>2.1</v>
      </c>
      <c r="AX57" s="4">
        <v>2.2999999999999998</v>
      </c>
      <c r="AY57" s="4">
        <v>1.3</v>
      </c>
      <c r="AZ57" s="4">
        <v>2.1</v>
      </c>
      <c r="BB57" s="4">
        <v>2.7</v>
      </c>
      <c r="BD57" s="4">
        <v>2.2000000000000002</v>
      </c>
      <c r="BE57" s="4">
        <v>1.6</v>
      </c>
      <c r="BF57" s="4">
        <v>3.8</v>
      </c>
      <c r="BG57" s="4">
        <v>1.4</v>
      </c>
      <c r="BH57" s="4">
        <v>4.3</v>
      </c>
      <c r="BI57" s="4">
        <v>0.7</v>
      </c>
      <c r="BJ57" s="4">
        <v>0.7</v>
      </c>
      <c r="BK57" s="5">
        <v>2434</v>
      </c>
      <c r="BL57" s="5">
        <v>2285</v>
      </c>
      <c r="BM57" s="5">
        <v>160</v>
      </c>
      <c r="BN57" s="5">
        <v>186</v>
      </c>
      <c r="BO57" s="5">
        <v>541</v>
      </c>
      <c r="BQ57" s="5">
        <v>405</v>
      </c>
      <c r="BS57" s="5">
        <v>355</v>
      </c>
      <c r="BT57" s="5">
        <v>268</v>
      </c>
      <c r="BU57" s="5">
        <v>474</v>
      </c>
      <c r="BV57" s="5">
        <v>26</v>
      </c>
      <c r="BW57" s="5">
        <v>448</v>
      </c>
      <c r="BX57" s="5">
        <v>149</v>
      </c>
      <c r="BY57" s="5">
        <v>126</v>
      </c>
      <c r="BZ57" s="4">
        <v>3.6</v>
      </c>
      <c r="CA57" s="4">
        <v>4</v>
      </c>
      <c r="CB57" s="4">
        <v>6.7</v>
      </c>
      <c r="CC57" s="4">
        <v>2.6</v>
      </c>
      <c r="CD57" s="4">
        <v>4</v>
      </c>
      <c r="CF57" s="4">
        <v>4.7</v>
      </c>
      <c r="CH57" s="4">
        <v>4.4000000000000004</v>
      </c>
      <c r="CI57" s="4">
        <v>2.7</v>
      </c>
      <c r="CJ57" s="4">
        <v>6.5</v>
      </c>
      <c r="CK57" s="4">
        <v>8</v>
      </c>
      <c r="CL57" s="4">
        <v>6.3</v>
      </c>
      <c r="CM57" s="4">
        <v>1.4</v>
      </c>
      <c r="CN57" s="4">
        <v>1.4</v>
      </c>
      <c r="CO57" s="5">
        <v>4639</v>
      </c>
      <c r="CP57" s="5">
        <v>4336</v>
      </c>
      <c r="CQ57" s="5">
        <v>457</v>
      </c>
      <c r="CR57" s="5">
        <v>373</v>
      </c>
      <c r="CS57" s="5">
        <v>1018</v>
      </c>
      <c r="CU57" s="5">
        <v>707</v>
      </c>
      <c r="CW57" s="5">
        <v>715</v>
      </c>
      <c r="CX57" s="5">
        <v>452</v>
      </c>
      <c r="CY57" s="5">
        <v>806</v>
      </c>
      <c r="CZ57" s="5">
        <v>147</v>
      </c>
      <c r="DA57" s="5">
        <v>659</v>
      </c>
      <c r="DB57" s="5">
        <v>304</v>
      </c>
      <c r="DC57" s="5">
        <v>259</v>
      </c>
      <c r="DD57" s="4">
        <v>3.6</v>
      </c>
      <c r="DE57" s="4">
        <v>4</v>
      </c>
      <c r="DF57" s="4">
        <v>6.4</v>
      </c>
      <c r="DG57" s="4">
        <v>2.5</v>
      </c>
      <c r="DH57" s="4">
        <v>4.0999999999999996</v>
      </c>
      <c r="DJ57" s="4">
        <v>4.8</v>
      </c>
      <c r="DL57" s="4">
        <v>4.5</v>
      </c>
      <c r="DM57" s="4">
        <v>2.8</v>
      </c>
      <c r="DN57" s="4">
        <v>7</v>
      </c>
      <c r="DO57" s="4">
        <v>8.4</v>
      </c>
      <c r="DP57" s="4">
        <v>6.7</v>
      </c>
      <c r="DQ57" s="4">
        <v>1.4</v>
      </c>
      <c r="DR57" s="4">
        <v>1.4</v>
      </c>
    </row>
    <row r="58" spans="1:122" x14ac:dyDescent="0.25">
      <c r="A58" t="s">
        <v>113</v>
      </c>
      <c r="B58" s="3">
        <v>38047</v>
      </c>
      <c r="C58" s="5">
        <v>3394</v>
      </c>
      <c r="D58" s="5">
        <v>3046</v>
      </c>
      <c r="E58" s="5">
        <v>124</v>
      </c>
      <c r="F58" s="5">
        <v>252</v>
      </c>
      <c r="G58" s="5">
        <v>612</v>
      </c>
      <c r="I58" s="5">
        <v>381</v>
      </c>
      <c r="K58" s="5">
        <v>547</v>
      </c>
      <c r="L58" s="5">
        <v>592</v>
      </c>
      <c r="M58" s="5">
        <v>430</v>
      </c>
      <c r="N58" s="5">
        <v>46</v>
      </c>
      <c r="O58" s="5">
        <v>384</v>
      </c>
      <c r="P58" s="5">
        <v>348</v>
      </c>
      <c r="Q58" s="5">
        <v>299</v>
      </c>
      <c r="R58" s="5">
        <v>5157</v>
      </c>
      <c r="S58" s="5">
        <v>4815</v>
      </c>
      <c r="T58" s="5">
        <v>512</v>
      </c>
      <c r="U58" s="5">
        <v>393</v>
      </c>
      <c r="V58" s="5">
        <v>1098</v>
      </c>
      <c r="X58" s="5">
        <v>740</v>
      </c>
      <c r="Z58" s="5">
        <v>908</v>
      </c>
      <c r="AA58" s="5">
        <v>476</v>
      </c>
      <c r="AB58" s="5">
        <v>877</v>
      </c>
      <c r="AC58" s="5">
        <v>133</v>
      </c>
      <c r="AD58" s="5">
        <v>744</v>
      </c>
      <c r="AE58" s="5">
        <v>342</v>
      </c>
      <c r="AF58" s="5">
        <v>306</v>
      </c>
      <c r="AG58" s="4">
        <v>2.5</v>
      </c>
      <c r="AH58" s="4">
        <v>2.7</v>
      </c>
      <c r="AI58" s="4">
        <v>1.8</v>
      </c>
      <c r="AJ58" s="4">
        <v>1.7</v>
      </c>
      <c r="AK58" s="4">
        <v>2.4</v>
      </c>
      <c r="AM58" s="4">
        <v>2.5</v>
      </c>
      <c r="AO58" s="4">
        <v>3.3</v>
      </c>
      <c r="AP58" s="4">
        <v>3.4</v>
      </c>
      <c r="AQ58" s="4">
        <v>3.3</v>
      </c>
      <c r="AR58" s="4">
        <v>2.4</v>
      </c>
      <c r="AS58" s="4">
        <v>3.5</v>
      </c>
      <c r="AT58" s="4">
        <v>1.6</v>
      </c>
      <c r="AU58" s="4">
        <v>1.6</v>
      </c>
      <c r="AV58" s="4">
        <v>2</v>
      </c>
      <c r="AW58" s="4">
        <v>2.2999999999999998</v>
      </c>
      <c r="AX58" s="4">
        <v>2.5</v>
      </c>
      <c r="AY58" s="4">
        <v>1.4</v>
      </c>
      <c r="AZ58" s="4">
        <v>2.2000000000000002</v>
      </c>
      <c r="BB58" s="4">
        <v>2.9</v>
      </c>
      <c r="BD58" s="4">
        <v>2.7</v>
      </c>
      <c r="BE58" s="4">
        <v>1.6</v>
      </c>
      <c r="BF58" s="4">
        <v>4.2</v>
      </c>
      <c r="BG58" s="4">
        <v>2.2000000000000002</v>
      </c>
      <c r="BH58" s="4">
        <v>4.5</v>
      </c>
      <c r="BI58" s="4">
        <v>0.6</v>
      </c>
      <c r="BJ58" s="4">
        <v>0.6</v>
      </c>
      <c r="BK58" s="5">
        <v>2620</v>
      </c>
      <c r="BL58" s="5">
        <v>2483</v>
      </c>
      <c r="BM58" s="5">
        <v>170</v>
      </c>
      <c r="BN58" s="5">
        <v>197</v>
      </c>
      <c r="BO58" s="5">
        <v>571</v>
      </c>
      <c r="BQ58" s="5">
        <v>433</v>
      </c>
      <c r="BS58" s="5">
        <v>444</v>
      </c>
      <c r="BT58" s="5">
        <v>277</v>
      </c>
      <c r="BU58" s="5">
        <v>519</v>
      </c>
      <c r="BV58" s="5">
        <v>40</v>
      </c>
      <c r="BW58" s="5">
        <v>478</v>
      </c>
      <c r="BX58" s="5">
        <v>138</v>
      </c>
      <c r="BY58" s="5">
        <v>122</v>
      </c>
      <c r="BZ58" s="4">
        <v>3.8</v>
      </c>
      <c r="CA58" s="4">
        <v>4.2</v>
      </c>
      <c r="CB58" s="4">
        <v>6.5</v>
      </c>
      <c r="CC58" s="4">
        <v>2.7</v>
      </c>
      <c r="CD58" s="4">
        <v>4.2</v>
      </c>
      <c r="CF58" s="4">
        <v>4.8</v>
      </c>
      <c r="CH58" s="4">
        <v>5.6</v>
      </c>
      <c r="CI58" s="4">
        <v>2.5</v>
      </c>
      <c r="CJ58" s="4">
        <v>6.7</v>
      </c>
      <c r="CK58" s="4">
        <v>6.6</v>
      </c>
      <c r="CL58" s="4">
        <v>6.7</v>
      </c>
      <c r="CM58" s="4">
        <v>1.4</v>
      </c>
      <c r="CN58" s="4">
        <v>1.4</v>
      </c>
      <c r="CO58" s="5">
        <v>4923</v>
      </c>
      <c r="CP58" s="5">
        <v>4622</v>
      </c>
      <c r="CQ58" s="5">
        <v>448</v>
      </c>
      <c r="CR58" s="5">
        <v>391</v>
      </c>
      <c r="CS58" s="5">
        <v>1081</v>
      </c>
      <c r="CU58" s="5">
        <v>726</v>
      </c>
      <c r="CW58" s="5">
        <v>909</v>
      </c>
      <c r="CX58" s="5">
        <v>429</v>
      </c>
      <c r="CY58" s="5">
        <v>834</v>
      </c>
      <c r="CZ58" s="5">
        <v>122</v>
      </c>
      <c r="DA58" s="5">
        <v>713</v>
      </c>
      <c r="DB58" s="5">
        <v>301</v>
      </c>
      <c r="DC58" s="5">
        <v>265</v>
      </c>
      <c r="DD58" s="4">
        <v>3.9</v>
      </c>
      <c r="DE58" s="4">
        <v>4.4000000000000004</v>
      </c>
      <c r="DF58" s="4">
        <v>7.4</v>
      </c>
      <c r="DG58" s="4">
        <v>2.7</v>
      </c>
      <c r="DH58" s="4">
        <v>4.3</v>
      </c>
      <c r="DJ58" s="4">
        <v>4.9000000000000004</v>
      </c>
      <c r="DL58" s="4">
        <v>5.6</v>
      </c>
      <c r="DM58" s="4">
        <v>2.8</v>
      </c>
      <c r="DN58" s="4">
        <v>7.1</v>
      </c>
      <c r="DO58" s="4">
        <v>7.2</v>
      </c>
      <c r="DP58" s="4">
        <v>7</v>
      </c>
      <c r="DQ58" s="4">
        <v>1.6</v>
      </c>
      <c r="DR58" s="4">
        <v>1.6</v>
      </c>
    </row>
    <row r="59" spans="1:122" x14ac:dyDescent="0.25">
      <c r="A59" t="s">
        <v>114</v>
      </c>
      <c r="B59" s="3">
        <v>38078</v>
      </c>
      <c r="C59" s="5">
        <v>3524</v>
      </c>
      <c r="D59" s="5">
        <v>3170</v>
      </c>
      <c r="E59" s="5">
        <v>131</v>
      </c>
      <c r="F59" s="5">
        <v>268</v>
      </c>
      <c r="G59" s="5">
        <v>607</v>
      </c>
      <c r="I59" s="5">
        <v>388</v>
      </c>
      <c r="K59" s="5">
        <v>691</v>
      </c>
      <c r="L59" s="5">
        <v>596</v>
      </c>
      <c r="M59" s="5">
        <v>412</v>
      </c>
      <c r="N59" s="5">
        <v>41</v>
      </c>
      <c r="O59" s="5">
        <v>371</v>
      </c>
      <c r="P59" s="5">
        <v>354</v>
      </c>
      <c r="Q59" s="5">
        <v>291</v>
      </c>
      <c r="R59" s="5">
        <v>5131</v>
      </c>
      <c r="S59" s="5">
        <v>4827</v>
      </c>
      <c r="T59" s="5">
        <v>444</v>
      </c>
      <c r="U59" s="5">
        <v>419</v>
      </c>
      <c r="V59" s="5">
        <v>1111</v>
      </c>
      <c r="X59" s="5">
        <v>773</v>
      </c>
      <c r="Z59" s="5">
        <v>995</v>
      </c>
      <c r="AA59" s="5">
        <v>466</v>
      </c>
      <c r="AB59" s="5">
        <v>857</v>
      </c>
      <c r="AC59" s="5">
        <v>132</v>
      </c>
      <c r="AD59" s="5">
        <v>725</v>
      </c>
      <c r="AE59" s="5">
        <v>304</v>
      </c>
      <c r="AF59" s="5">
        <v>253</v>
      </c>
      <c r="AG59" s="4">
        <v>2.6</v>
      </c>
      <c r="AH59" s="4">
        <v>2.8</v>
      </c>
      <c r="AI59" s="4">
        <v>1.9</v>
      </c>
      <c r="AJ59" s="4">
        <v>1.8</v>
      </c>
      <c r="AK59" s="4">
        <v>2.2999999999999998</v>
      </c>
      <c r="AM59" s="4">
        <v>2.5</v>
      </c>
      <c r="AO59" s="4">
        <v>4.0999999999999996</v>
      </c>
      <c r="AP59" s="4">
        <v>3.4</v>
      </c>
      <c r="AQ59" s="4">
        <v>3.2</v>
      </c>
      <c r="AR59" s="4">
        <v>2.2000000000000002</v>
      </c>
      <c r="AS59" s="4">
        <v>3.4</v>
      </c>
      <c r="AT59" s="4">
        <v>1.6</v>
      </c>
      <c r="AU59" s="4">
        <v>1.5</v>
      </c>
      <c r="AV59" s="4">
        <v>2</v>
      </c>
      <c r="AW59" s="4">
        <v>2.2999999999999998</v>
      </c>
      <c r="AX59" s="4">
        <v>2.5</v>
      </c>
      <c r="AY59" s="4">
        <v>1.4</v>
      </c>
      <c r="AZ59" s="4">
        <v>2.4</v>
      </c>
      <c r="BB59" s="4">
        <v>3.2</v>
      </c>
      <c r="BD59" s="4">
        <v>2.2000000000000002</v>
      </c>
      <c r="BE59" s="4">
        <v>1.6</v>
      </c>
      <c r="BF59" s="4">
        <v>4.2</v>
      </c>
      <c r="BG59" s="4">
        <v>3</v>
      </c>
      <c r="BH59" s="4">
        <v>4.4000000000000004</v>
      </c>
      <c r="BI59" s="4">
        <v>0.7</v>
      </c>
      <c r="BJ59" s="4">
        <v>0.7</v>
      </c>
      <c r="BK59" s="5">
        <v>2609</v>
      </c>
      <c r="BL59" s="5">
        <v>2467</v>
      </c>
      <c r="BM59" s="5">
        <v>170</v>
      </c>
      <c r="BN59" s="5">
        <v>202</v>
      </c>
      <c r="BO59" s="5">
        <v>612</v>
      </c>
      <c r="BQ59" s="5">
        <v>478</v>
      </c>
      <c r="BS59" s="5">
        <v>362</v>
      </c>
      <c r="BT59" s="5">
        <v>278</v>
      </c>
      <c r="BU59" s="5">
        <v>518</v>
      </c>
      <c r="BV59" s="5">
        <v>56</v>
      </c>
      <c r="BW59" s="5">
        <v>463</v>
      </c>
      <c r="BX59" s="5">
        <v>141</v>
      </c>
      <c r="BY59" s="5">
        <v>131</v>
      </c>
      <c r="BZ59" s="4">
        <v>3.7</v>
      </c>
      <c r="CA59" s="4">
        <v>4.2</v>
      </c>
      <c r="CB59" s="4">
        <v>6.1</v>
      </c>
      <c r="CC59" s="4">
        <v>2.7</v>
      </c>
      <c r="CD59" s="4">
        <v>4.3</v>
      </c>
      <c r="CF59" s="4">
        <v>5.0999999999999996</v>
      </c>
      <c r="CH59" s="4">
        <v>5.5</v>
      </c>
      <c r="CI59" s="4">
        <v>2.6</v>
      </c>
      <c r="CJ59" s="4">
        <v>6.8</v>
      </c>
      <c r="CK59" s="4">
        <v>8</v>
      </c>
      <c r="CL59" s="4">
        <v>6.6</v>
      </c>
      <c r="CM59" s="4">
        <v>1.3</v>
      </c>
      <c r="CN59" s="4">
        <v>1.4</v>
      </c>
      <c r="CO59" s="5">
        <v>4873</v>
      </c>
      <c r="CP59" s="5">
        <v>4593</v>
      </c>
      <c r="CQ59" s="5">
        <v>419</v>
      </c>
      <c r="CR59" s="5">
        <v>382</v>
      </c>
      <c r="CS59" s="5">
        <v>1086</v>
      </c>
      <c r="CU59" s="5">
        <v>763</v>
      </c>
      <c r="CW59" s="5">
        <v>900</v>
      </c>
      <c r="CX59" s="5">
        <v>439</v>
      </c>
      <c r="CY59" s="5">
        <v>847</v>
      </c>
      <c r="CZ59" s="5">
        <v>146</v>
      </c>
      <c r="DA59" s="5">
        <v>701</v>
      </c>
      <c r="DB59" s="5">
        <v>280</v>
      </c>
      <c r="DC59" s="5">
        <v>255</v>
      </c>
      <c r="DD59" s="4">
        <v>3.9</v>
      </c>
      <c r="DE59" s="4">
        <v>4.4000000000000004</v>
      </c>
      <c r="DF59" s="4">
        <v>6.4</v>
      </c>
      <c r="DG59" s="4">
        <v>2.9</v>
      </c>
      <c r="DH59" s="4">
        <v>4.4000000000000004</v>
      </c>
      <c r="DJ59" s="4">
        <v>5.0999999999999996</v>
      </c>
      <c r="DL59" s="4">
        <v>6.1</v>
      </c>
      <c r="DM59" s="4">
        <v>2.8</v>
      </c>
      <c r="DN59" s="4">
        <v>6.9</v>
      </c>
      <c r="DO59" s="4">
        <v>7.2</v>
      </c>
      <c r="DP59" s="4">
        <v>6.8</v>
      </c>
      <c r="DQ59" s="4">
        <v>1.4</v>
      </c>
      <c r="DR59" s="4">
        <v>1.3</v>
      </c>
    </row>
    <row r="60" spans="1:122" x14ac:dyDescent="0.25">
      <c r="A60" t="s">
        <v>115</v>
      </c>
      <c r="B60" s="3">
        <v>38108</v>
      </c>
      <c r="C60" s="5">
        <v>3620</v>
      </c>
      <c r="D60" s="5">
        <v>3271</v>
      </c>
      <c r="E60" s="5">
        <v>135</v>
      </c>
      <c r="F60" s="5">
        <v>299</v>
      </c>
      <c r="G60" s="5">
        <v>627</v>
      </c>
      <c r="I60" s="5">
        <v>409</v>
      </c>
      <c r="K60" s="5">
        <v>666</v>
      </c>
      <c r="L60" s="5">
        <v>603</v>
      </c>
      <c r="M60" s="5">
        <v>425</v>
      </c>
      <c r="N60" s="5">
        <v>65</v>
      </c>
      <c r="O60" s="5">
        <v>360</v>
      </c>
      <c r="P60" s="5">
        <v>349</v>
      </c>
      <c r="Q60" s="5">
        <v>318</v>
      </c>
      <c r="R60" s="5">
        <v>4943</v>
      </c>
      <c r="S60" s="5">
        <v>4655</v>
      </c>
      <c r="T60" s="5">
        <v>435</v>
      </c>
      <c r="U60" s="5">
        <v>391</v>
      </c>
      <c r="V60" s="5">
        <v>1042</v>
      </c>
      <c r="X60" s="5">
        <v>714</v>
      </c>
      <c r="Z60" s="5">
        <v>886</v>
      </c>
      <c r="AA60" s="5">
        <v>459</v>
      </c>
      <c r="AB60" s="5">
        <v>886</v>
      </c>
      <c r="AC60" s="5">
        <v>144</v>
      </c>
      <c r="AD60" s="5">
        <v>742</v>
      </c>
      <c r="AE60" s="5">
        <v>288</v>
      </c>
      <c r="AF60" s="5">
        <v>264</v>
      </c>
      <c r="AG60" s="4">
        <v>2.7</v>
      </c>
      <c r="AH60" s="4">
        <v>2.9</v>
      </c>
      <c r="AI60" s="4">
        <v>1.9</v>
      </c>
      <c r="AJ60" s="4">
        <v>2</v>
      </c>
      <c r="AK60" s="4">
        <v>2.4</v>
      </c>
      <c r="AM60" s="4">
        <v>2.6</v>
      </c>
      <c r="AO60" s="4">
        <v>3.9</v>
      </c>
      <c r="AP60" s="4">
        <v>3.4</v>
      </c>
      <c r="AQ60" s="4">
        <v>3.3</v>
      </c>
      <c r="AR60" s="4">
        <v>3.4</v>
      </c>
      <c r="AS60" s="4">
        <v>3.3</v>
      </c>
      <c r="AT60" s="4">
        <v>1.6</v>
      </c>
      <c r="AU60" s="4">
        <v>1.7</v>
      </c>
      <c r="AV60" s="4">
        <v>1.9</v>
      </c>
      <c r="AW60" s="4">
        <v>2.1</v>
      </c>
      <c r="AX60" s="4">
        <v>2.2000000000000002</v>
      </c>
      <c r="AY60" s="4">
        <v>1.2</v>
      </c>
      <c r="AZ60" s="4">
        <v>2.1</v>
      </c>
      <c r="BB60" s="4">
        <v>2.6</v>
      </c>
      <c r="BD60" s="4">
        <v>1.9</v>
      </c>
      <c r="BE60" s="4">
        <v>1.6</v>
      </c>
      <c r="BF60" s="4">
        <v>4.3</v>
      </c>
      <c r="BG60" s="4">
        <v>2.1</v>
      </c>
      <c r="BH60" s="4">
        <v>4.7</v>
      </c>
      <c r="BI60" s="4">
        <v>0.6</v>
      </c>
      <c r="BJ60" s="4">
        <v>0.6</v>
      </c>
      <c r="BK60" s="5">
        <v>2436</v>
      </c>
      <c r="BL60" s="5">
        <v>2298</v>
      </c>
      <c r="BM60" s="5">
        <v>156</v>
      </c>
      <c r="BN60" s="5">
        <v>173</v>
      </c>
      <c r="BO60" s="5">
        <v>536</v>
      </c>
      <c r="BQ60" s="5">
        <v>387</v>
      </c>
      <c r="BS60" s="5">
        <v>316</v>
      </c>
      <c r="BT60" s="5">
        <v>270</v>
      </c>
      <c r="BU60" s="5">
        <v>536</v>
      </c>
      <c r="BV60" s="5">
        <v>38</v>
      </c>
      <c r="BW60" s="5">
        <v>498</v>
      </c>
      <c r="BX60" s="5">
        <v>138</v>
      </c>
      <c r="BY60" s="5">
        <v>121</v>
      </c>
      <c r="BZ60" s="4">
        <v>3.5</v>
      </c>
      <c r="CA60" s="4">
        <v>4</v>
      </c>
      <c r="CB60" s="4">
        <v>5.5</v>
      </c>
      <c r="CC60" s="4">
        <v>2.5</v>
      </c>
      <c r="CD60" s="4">
        <v>4</v>
      </c>
      <c r="CF60" s="4">
        <v>4.5</v>
      </c>
      <c r="CH60" s="4">
        <v>4.8</v>
      </c>
      <c r="CI60" s="4">
        <v>2.6</v>
      </c>
      <c r="CJ60" s="4">
        <v>6.8</v>
      </c>
      <c r="CK60" s="4">
        <v>7.2</v>
      </c>
      <c r="CL60" s="4">
        <v>6.7</v>
      </c>
      <c r="CM60" s="4">
        <v>1.3</v>
      </c>
      <c r="CN60" s="4">
        <v>1.3</v>
      </c>
      <c r="CO60" s="5">
        <v>4653</v>
      </c>
      <c r="CP60" s="5">
        <v>4367</v>
      </c>
      <c r="CQ60" s="5">
        <v>385</v>
      </c>
      <c r="CR60" s="5">
        <v>358</v>
      </c>
      <c r="CS60" s="5">
        <v>1008</v>
      </c>
      <c r="CU60" s="5">
        <v>683</v>
      </c>
      <c r="CW60" s="5">
        <v>787</v>
      </c>
      <c r="CX60" s="5">
        <v>440</v>
      </c>
      <c r="CY60" s="5">
        <v>848</v>
      </c>
      <c r="CZ60" s="5">
        <v>133</v>
      </c>
      <c r="DA60" s="5">
        <v>714</v>
      </c>
      <c r="DB60" s="5">
        <v>286</v>
      </c>
      <c r="DC60" s="5">
        <v>244</v>
      </c>
      <c r="DD60" s="4">
        <v>3.8</v>
      </c>
      <c r="DE60" s="4">
        <v>4.2</v>
      </c>
      <c r="DF60" s="4">
        <v>6.3</v>
      </c>
      <c r="DG60" s="4">
        <v>2.7</v>
      </c>
      <c r="DH60" s="4">
        <v>4.0999999999999996</v>
      </c>
      <c r="DJ60" s="4">
        <v>4.7</v>
      </c>
      <c r="DL60" s="4">
        <v>5.4</v>
      </c>
      <c r="DM60" s="4">
        <v>2.7</v>
      </c>
      <c r="DN60" s="4">
        <v>7.1</v>
      </c>
      <c r="DO60" s="4">
        <v>7.8</v>
      </c>
      <c r="DP60" s="4">
        <v>7</v>
      </c>
      <c r="DQ60" s="4">
        <v>1.3</v>
      </c>
      <c r="DR60" s="4">
        <v>1.4</v>
      </c>
    </row>
    <row r="61" spans="1:122" x14ac:dyDescent="0.25">
      <c r="A61" t="s">
        <v>116</v>
      </c>
      <c r="B61" s="3">
        <v>38139</v>
      </c>
      <c r="C61" s="5">
        <v>3423</v>
      </c>
      <c r="D61" s="5">
        <v>3089</v>
      </c>
      <c r="E61" s="5">
        <v>114</v>
      </c>
      <c r="F61" s="5">
        <v>268</v>
      </c>
      <c r="G61" s="5">
        <v>633</v>
      </c>
      <c r="I61" s="5">
        <v>396</v>
      </c>
      <c r="K61" s="5">
        <v>710</v>
      </c>
      <c r="L61" s="5">
        <v>514</v>
      </c>
      <c r="M61" s="5">
        <v>445</v>
      </c>
      <c r="N61" s="5">
        <v>46</v>
      </c>
      <c r="O61" s="5">
        <v>399</v>
      </c>
      <c r="P61" s="5">
        <v>334</v>
      </c>
      <c r="Q61" s="5">
        <v>282</v>
      </c>
      <c r="R61" s="5">
        <v>4991</v>
      </c>
      <c r="S61" s="5">
        <v>4697</v>
      </c>
      <c r="T61" s="5">
        <v>460</v>
      </c>
      <c r="U61" s="5">
        <v>375</v>
      </c>
      <c r="V61" s="5">
        <v>1046</v>
      </c>
      <c r="X61" s="5">
        <v>698</v>
      </c>
      <c r="Z61" s="5">
        <v>935</v>
      </c>
      <c r="AA61" s="5">
        <v>438</v>
      </c>
      <c r="AB61" s="5">
        <v>865</v>
      </c>
      <c r="AC61" s="5">
        <v>137</v>
      </c>
      <c r="AD61" s="5">
        <v>727</v>
      </c>
      <c r="AE61" s="5">
        <v>294</v>
      </c>
      <c r="AF61" s="5">
        <v>261</v>
      </c>
      <c r="AG61" s="4">
        <v>2.5</v>
      </c>
      <c r="AH61" s="4">
        <v>2.7</v>
      </c>
      <c r="AI61" s="4">
        <v>1.6</v>
      </c>
      <c r="AJ61" s="4">
        <v>1.8</v>
      </c>
      <c r="AK61" s="4">
        <v>2.4</v>
      </c>
      <c r="AM61" s="4">
        <v>2.6</v>
      </c>
      <c r="AO61" s="4">
        <v>4.2</v>
      </c>
      <c r="AP61" s="4">
        <v>2.9</v>
      </c>
      <c r="AQ61" s="4">
        <v>3.4</v>
      </c>
      <c r="AR61" s="4">
        <v>2.4</v>
      </c>
      <c r="AS61" s="4">
        <v>3.6</v>
      </c>
      <c r="AT61" s="4">
        <v>1.5</v>
      </c>
      <c r="AU61" s="4">
        <v>1.5</v>
      </c>
      <c r="AV61" s="4">
        <v>2</v>
      </c>
      <c r="AW61" s="4">
        <v>2.2999999999999998</v>
      </c>
      <c r="AX61" s="4">
        <v>2.7</v>
      </c>
      <c r="AY61" s="4">
        <v>1.4</v>
      </c>
      <c r="AZ61" s="4">
        <v>2.2999999999999998</v>
      </c>
      <c r="BB61" s="4">
        <v>2.8</v>
      </c>
      <c r="BD61" s="4">
        <v>2.7</v>
      </c>
      <c r="BE61" s="4">
        <v>1.6</v>
      </c>
      <c r="BF61" s="4">
        <v>4</v>
      </c>
      <c r="BG61" s="4">
        <v>2.1</v>
      </c>
      <c r="BH61" s="4">
        <v>4.3</v>
      </c>
      <c r="BI61" s="4">
        <v>0.7</v>
      </c>
      <c r="BJ61" s="4">
        <v>0.7</v>
      </c>
      <c r="BK61" s="5">
        <v>2665</v>
      </c>
      <c r="BL61" s="5">
        <v>2524</v>
      </c>
      <c r="BM61" s="5">
        <v>185</v>
      </c>
      <c r="BN61" s="5">
        <v>194</v>
      </c>
      <c r="BO61" s="5">
        <v>578</v>
      </c>
      <c r="BQ61" s="5">
        <v>423</v>
      </c>
      <c r="BS61" s="5">
        <v>443</v>
      </c>
      <c r="BT61" s="5">
        <v>268</v>
      </c>
      <c r="BU61" s="5">
        <v>499</v>
      </c>
      <c r="BV61" s="5">
        <v>39</v>
      </c>
      <c r="BW61" s="5">
        <v>460</v>
      </c>
      <c r="BX61" s="5">
        <v>141</v>
      </c>
      <c r="BY61" s="5">
        <v>129</v>
      </c>
      <c r="BZ61" s="4">
        <v>3.7</v>
      </c>
      <c r="CA61" s="4">
        <v>4.2</v>
      </c>
      <c r="CB61" s="4">
        <v>6.2</v>
      </c>
      <c r="CC61" s="4">
        <v>2.6</v>
      </c>
      <c r="CD61" s="4">
        <v>3.9</v>
      </c>
      <c r="CF61" s="4">
        <v>4.5</v>
      </c>
      <c r="CH61" s="4">
        <v>5.7</v>
      </c>
      <c r="CI61" s="4">
        <v>2.5</v>
      </c>
      <c r="CJ61" s="4">
        <v>6.8</v>
      </c>
      <c r="CK61" s="4">
        <v>7.9</v>
      </c>
      <c r="CL61" s="4">
        <v>6.6</v>
      </c>
      <c r="CM61" s="4">
        <v>1.4</v>
      </c>
      <c r="CN61" s="4">
        <v>1.4</v>
      </c>
      <c r="CO61" s="5">
        <v>4884</v>
      </c>
      <c r="CP61" s="5">
        <v>4581</v>
      </c>
      <c r="CQ61" s="5">
        <v>430</v>
      </c>
      <c r="CR61" s="5">
        <v>372</v>
      </c>
      <c r="CS61" s="5">
        <v>997</v>
      </c>
      <c r="CU61" s="5">
        <v>673</v>
      </c>
      <c r="CW61" s="5">
        <v>928</v>
      </c>
      <c r="CX61" s="5">
        <v>423</v>
      </c>
      <c r="CY61" s="5">
        <v>845</v>
      </c>
      <c r="CZ61" s="5">
        <v>145</v>
      </c>
      <c r="DA61" s="5">
        <v>699</v>
      </c>
      <c r="DB61" s="5">
        <v>303</v>
      </c>
      <c r="DC61" s="5">
        <v>264</v>
      </c>
      <c r="DD61" s="4">
        <v>3.8</v>
      </c>
      <c r="DE61" s="4">
        <v>4.3</v>
      </c>
      <c r="DF61" s="4">
        <v>6.6</v>
      </c>
      <c r="DG61" s="4">
        <v>2.6</v>
      </c>
      <c r="DH61" s="4">
        <v>4.0999999999999996</v>
      </c>
      <c r="DJ61" s="4">
        <v>4.5999999999999996</v>
      </c>
      <c r="DL61" s="4">
        <v>5.7</v>
      </c>
      <c r="DM61" s="4">
        <v>2.6</v>
      </c>
      <c r="DN61" s="4">
        <v>6.9</v>
      </c>
      <c r="DO61" s="4">
        <v>7.4</v>
      </c>
      <c r="DP61" s="4">
        <v>6.8</v>
      </c>
      <c r="DQ61" s="4">
        <v>1.4</v>
      </c>
      <c r="DR61" s="4">
        <v>1.4</v>
      </c>
    </row>
    <row r="62" spans="1:122" x14ac:dyDescent="0.25">
      <c r="A62" t="s">
        <v>117</v>
      </c>
      <c r="B62" s="3">
        <v>38169</v>
      </c>
      <c r="C62" s="5">
        <v>3807</v>
      </c>
      <c r="D62" s="5">
        <v>3463</v>
      </c>
      <c r="E62" s="5">
        <v>113</v>
      </c>
      <c r="F62" s="5">
        <v>272</v>
      </c>
      <c r="G62" s="5">
        <v>687</v>
      </c>
      <c r="I62" s="5">
        <v>429</v>
      </c>
      <c r="K62" s="5">
        <v>754</v>
      </c>
      <c r="L62" s="5">
        <v>589</v>
      </c>
      <c r="M62" s="5">
        <v>450</v>
      </c>
      <c r="N62" s="5">
        <v>44</v>
      </c>
      <c r="O62" s="5">
        <v>406</v>
      </c>
      <c r="P62" s="5">
        <v>344</v>
      </c>
      <c r="Q62" s="5">
        <v>303</v>
      </c>
      <c r="R62" s="5">
        <v>4891</v>
      </c>
      <c r="S62" s="5">
        <v>4586</v>
      </c>
      <c r="T62" s="5">
        <v>414</v>
      </c>
      <c r="U62" s="5">
        <v>383</v>
      </c>
      <c r="V62" s="5">
        <v>1072</v>
      </c>
      <c r="X62" s="5">
        <v>756</v>
      </c>
      <c r="Z62" s="5">
        <v>900</v>
      </c>
      <c r="AA62" s="5">
        <v>459</v>
      </c>
      <c r="AB62" s="5">
        <v>835</v>
      </c>
      <c r="AC62" s="5">
        <v>139</v>
      </c>
      <c r="AD62" s="5">
        <v>696</v>
      </c>
      <c r="AE62" s="5">
        <v>305</v>
      </c>
      <c r="AF62" s="5">
        <v>271</v>
      </c>
      <c r="AG62" s="4">
        <v>2.8</v>
      </c>
      <c r="AH62" s="4">
        <v>3.1</v>
      </c>
      <c r="AI62" s="4">
        <v>1.6</v>
      </c>
      <c r="AJ62" s="4">
        <v>1.9</v>
      </c>
      <c r="AK62" s="4">
        <v>2.6</v>
      </c>
      <c r="AM62" s="4">
        <v>2.8</v>
      </c>
      <c r="AO62" s="4">
        <v>4.4000000000000004</v>
      </c>
      <c r="AP62" s="4">
        <v>3.4</v>
      </c>
      <c r="AQ62" s="4">
        <v>3.5</v>
      </c>
      <c r="AR62" s="4">
        <v>2.2999999999999998</v>
      </c>
      <c r="AS62" s="4">
        <v>3.7</v>
      </c>
      <c r="AT62" s="4">
        <v>1.6</v>
      </c>
      <c r="AU62" s="4">
        <v>1.6</v>
      </c>
      <c r="AV62" s="4">
        <v>2</v>
      </c>
      <c r="AW62" s="4">
        <v>2.2999999999999998</v>
      </c>
      <c r="AX62" s="4">
        <v>2</v>
      </c>
      <c r="AY62" s="4">
        <v>1.3</v>
      </c>
      <c r="AZ62" s="4">
        <v>2.4</v>
      </c>
      <c r="BB62" s="4">
        <v>3</v>
      </c>
      <c r="BD62" s="4">
        <v>2.6</v>
      </c>
      <c r="BE62" s="4">
        <v>1.8</v>
      </c>
      <c r="BF62" s="4">
        <v>4</v>
      </c>
      <c r="BG62" s="4">
        <v>2.6</v>
      </c>
      <c r="BH62" s="4">
        <v>4.3</v>
      </c>
      <c r="BI62" s="4">
        <v>0.6</v>
      </c>
      <c r="BJ62" s="4">
        <v>0.7</v>
      </c>
      <c r="BK62" s="5">
        <v>2673</v>
      </c>
      <c r="BL62" s="5">
        <v>2538</v>
      </c>
      <c r="BM62" s="5">
        <v>137</v>
      </c>
      <c r="BN62" s="5">
        <v>191</v>
      </c>
      <c r="BO62" s="5">
        <v>613</v>
      </c>
      <c r="BQ62" s="5">
        <v>451</v>
      </c>
      <c r="BS62" s="5">
        <v>435</v>
      </c>
      <c r="BT62" s="5">
        <v>305</v>
      </c>
      <c r="BU62" s="5">
        <v>506</v>
      </c>
      <c r="BV62" s="5">
        <v>47</v>
      </c>
      <c r="BW62" s="5">
        <v>459</v>
      </c>
      <c r="BX62" s="5">
        <v>135</v>
      </c>
      <c r="BY62" s="5">
        <v>123</v>
      </c>
      <c r="BZ62" s="4">
        <v>3.7</v>
      </c>
      <c r="CA62" s="4">
        <v>4.2</v>
      </c>
      <c r="CB62" s="4">
        <v>5.8</v>
      </c>
      <c r="CC62" s="4">
        <v>2.7</v>
      </c>
      <c r="CD62" s="4">
        <v>4.3</v>
      </c>
      <c r="CF62" s="4">
        <v>5.0999999999999996</v>
      </c>
      <c r="CH62" s="4">
        <v>5.4</v>
      </c>
      <c r="CI62" s="4">
        <v>2.6</v>
      </c>
      <c r="CJ62" s="4">
        <v>6.8</v>
      </c>
      <c r="CK62" s="4">
        <v>8</v>
      </c>
      <c r="CL62" s="4">
        <v>6.6</v>
      </c>
      <c r="CM62" s="4">
        <v>1.4</v>
      </c>
      <c r="CN62" s="4">
        <v>1.4</v>
      </c>
      <c r="CO62" s="5">
        <v>4866</v>
      </c>
      <c r="CP62" s="5">
        <v>4570</v>
      </c>
      <c r="CQ62" s="5">
        <v>407</v>
      </c>
      <c r="CR62" s="5">
        <v>383</v>
      </c>
      <c r="CS62" s="5">
        <v>1087</v>
      </c>
      <c r="CU62" s="5">
        <v>771</v>
      </c>
      <c r="CW62" s="5">
        <v>882</v>
      </c>
      <c r="CX62" s="5">
        <v>433</v>
      </c>
      <c r="CY62" s="5">
        <v>846</v>
      </c>
      <c r="CZ62" s="5">
        <v>148</v>
      </c>
      <c r="DA62" s="5">
        <v>698</v>
      </c>
      <c r="DB62" s="5">
        <v>296</v>
      </c>
      <c r="DC62" s="5">
        <v>263</v>
      </c>
      <c r="DD62" s="4">
        <v>3.7</v>
      </c>
      <c r="DE62" s="4">
        <v>4.2</v>
      </c>
      <c r="DF62" s="4">
        <v>5.9</v>
      </c>
      <c r="DG62" s="4">
        <v>2.7</v>
      </c>
      <c r="DH62" s="4">
        <v>4.2</v>
      </c>
      <c r="DJ62" s="4">
        <v>5</v>
      </c>
      <c r="DL62" s="4">
        <v>5.5</v>
      </c>
      <c r="DM62" s="4">
        <v>2.7</v>
      </c>
      <c r="DN62" s="4">
        <v>6.7</v>
      </c>
      <c r="DO62" s="4">
        <v>7.5</v>
      </c>
      <c r="DP62" s="4">
        <v>6.5</v>
      </c>
      <c r="DQ62" s="4">
        <v>1.4</v>
      </c>
      <c r="DR62" s="4">
        <v>1.4</v>
      </c>
    </row>
    <row r="63" spans="1:122" x14ac:dyDescent="0.25">
      <c r="A63" t="s">
        <v>118</v>
      </c>
      <c r="B63" s="3">
        <v>38200</v>
      </c>
      <c r="C63" s="5">
        <v>3623</v>
      </c>
      <c r="D63" s="5">
        <v>3299</v>
      </c>
      <c r="E63" s="5">
        <v>131</v>
      </c>
      <c r="F63" s="5">
        <v>277</v>
      </c>
      <c r="G63" s="5">
        <v>643</v>
      </c>
      <c r="I63" s="5">
        <v>434</v>
      </c>
      <c r="K63" s="5">
        <v>685</v>
      </c>
      <c r="L63" s="5">
        <v>594</v>
      </c>
      <c r="M63" s="5">
        <v>460</v>
      </c>
      <c r="N63" s="5">
        <v>43</v>
      </c>
      <c r="O63" s="5">
        <v>417</v>
      </c>
      <c r="P63" s="5">
        <v>324</v>
      </c>
      <c r="Q63" s="5">
        <v>284</v>
      </c>
      <c r="R63" s="5">
        <v>5094</v>
      </c>
      <c r="S63" s="5">
        <v>4795</v>
      </c>
      <c r="T63" s="5">
        <v>430</v>
      </c>
      <c r="U63" s="5">
        <v>409</v>
      </c>
      <c r="V63" s="5">
        <v>1106</v>
      </c>
      <c r="X63" s="5">
        <v>747</v>
      </c>
      <c r="Z63" s="5">
        <v>932</v>
      </c>
      <c r="AA63" s="5">
        <v>488</v>
      </c>
      <c r="AB63" s="5">
        <v>868</v>
      </c>
      <c r="AC63" s="5">
        <v>133</v>
      </c>
      <c r="AD63" s="5">
        <v>735</v>
      </c>
      <c r="AE63" s="5">
        <v>299</v>
      </c>
      <c r="AF63" s="5">
        <v>269</v>
      </c>
      <c r="AG63" s="4">
        <v>2.7</v>
      </c>
      <c r="AH63" s="4">
        <v>2.9</v>
      </c>
      <c r="AI63" s="4">
        <v>1.8</v>
      </c>
      <c r="AJ63" s="4">
        <v>1.9</v>
      </c>
      <c r="AK63" s="4">
        <v>2.5</v>
      </c>
      <c r="AM63" s="4">
        <v>2.8</v>
      </c>
      <c r="AO63" s="4">
        <v>4</v>
      </c>
      <c r="AP63" s="4">
        <v>3.4</v>
      </c>
      <c r="AQ63" s="4">
        <v>3.6</v>
      </c>
      <c r="AR63" s="4">
        <v>2.2999999999999998</v>
      </c>
      <c r="AS63" s="4">
        <v>3.8</v>
      </c>
      <c r="AT63" s="4">
        <v>1.5</v>
      </c>
      <c r="AU63" s="4">
        <v>1.5</v>
      </c>
      <c r="AV63" s="4">
        <v>2</v>
      </c>
      <c r="AW63" s="4">
        <v>2.2000000000000002</v>
      </c>
      <c r="AX63" s="4">
        <v>2.2000000000000002</v>
      </c>
      <c r="AY63" s="4">
        <v>1.2</v>
      </c>
      <c r="AZ63" s="4">
        <v>2.4</v>
      </c>
      <c r="BB63" s="4">
        <v>3.1</v>
      </c>
      <c r="BD63" s="4">
        <v>2.8</v>
      </c>
      <c r="BE63" s="4">
        <v>1.6</v>
      </c>
      <c r="BF63" s="4">
        <v>4.2</v>
      </c>
      <c r="BG63" s="4">
        <v>2.2999999999999998</v>
      </c>
      <c r="BH63" s="4">
        <v>4.5</v>
      </c>
      <c r="BI63" s="4">
        <v>0.6</v>
      </c>
      <c r="BJ63" s="4">
        <v>0.6</v>
      </c>
      <c r="BK63" s="5">
        <v>2588</v>
      </c>
      <c r="BL63" s="5">
        <v>2459</v>
      </c>
      <c r="BM63" s="5">
        <v>157</v>
      </c>
      <c r="BN63" s="5">
        <v>171</v>
      </c>
      <c r="BO63" s="5">
        <v>601</v>
      </c>
      <c r="BQ63" s="5">
        <v>471</v>
      </c>
      <c r="BS63" s="5">
        <v>453</v>
      </c>
      <c r="BT63" s="5">
        <v>268</v>
      </c>
      <c r="BU63" s="5">
        <v>521</v>
      </c>
      <c r="BV63" s="5">
        <v>43</v>
      </c>
      <c r="BW63" s="5">
        <v>478</v>
      </c>
      <c r="BX63" s="5">
        <v>129</v>
      </c>
      <c r="BY63" s="5">
        <v>118</v>
      </c>
      <c r="BZ63" s="4">
        <v>3.8</v>
      </c>
      <c r="CA63" s="4">
        <v>4.3</v>
      </c>
      <c r="CB63" s="4">
        <v>6.1</v>
      </c>
      <c r="CC63" s="4">
        <v>2.8</v>
      </c>
      <c r="CD63" s="4">
        <v>4.2</v>
      </c>
      <c r="CF63" s="4">
        <v>4.8</v>
      </c>
      <c r="CH63" s="4">
        <v>5.5</v>
      </c>
      <c r="CI63" s="4">
        <v>2.6</v>
      </c>
      <c r="CJ63" s="4">
        <v>7</v>
      </c>
      <c r="CK63" s="4">
        <v>7.3</v>
      </c>
      <c r="CL63" s="4">
        <v>7</v>
      </c>
      <c r="CM63" s="4">
        <v>1.3</v>
      </c>
      <c r="CN63" s="4">
        <v>1.3</v>
      </c>
      <c r="CO63" s="5">
        <v>4957</v>
      </c>
      <c r="CP63" s="5">
        <v>4678</v>
      </c>
      <c r="CQ63" s="5">
        <v>424</v>
      </c>
      <c r="CR63" s="5">
        <v>407</v>
      </c>
      <c r="CS63" s="5">
        <v>1084</v>
      </c>
      <c r="CU63" s="5">
        <v>728</v>
      </c>
      <c r="CW63" s="5">
        <v>898</v>
      </c>
      <c r="CX63" s="5">
        <v>445</v>
      </c>
      <c r="CY63" s="5">
        <v>878</v>
      </c>
      <c r="CZ63" s="5">
        <v>135</v>
      </c>
      <c r="DA63" s="5">
        <v>744</v>
      </c>
      <c r="DB63" s="5">
        <v>279</v>
      </c>
      <c r="DC63" s="5">
        <v>250</v>
      </c>
      <c r="DD63" s="4">
        <v>3.9</v>
      </c>
      <c r="DE63" s="4">
        <v>4.4000000000000004</v>
      </c>
      <c r="DF63" s="4">
        <v>6.1</v>
      </c>
      <c r="DG63" s="4">
        <v>2.9</v>
      </c>
      <c r="DH63" s="4">
        <v>4.3</v>
      </c>
      <c r="DJ63" s="4">
        <v>5</v>
      </c>
      <c r="DL63" s="4">
        <v>5.7</v>
      </c>
      <c r="DM63" s="4">
        <v>2.9</v>
      </c>
      <c r="DN63" s="4">
        <v>7</v>
      </c>
      <c r="DO63" s="4">
        <v>7.2</v>
      </c>
      <c r="DP63" s="4">
        <v>6.9</v>
      </c>
      <c r="DQ63" s="4">
        <v>1.4</v>
      </c>
      <c r="DR63" s="4">
        <v>1.4</v>
      </c>
    </row>
    <row r="64" spans="1:122" x14ac:dyDescent="0.25">
      <c r="A64" t="s">
        <v>119</v>
      </c>
      <c r="B64" s="3">
        <v>38231</v>
      </c>
      <c r="C64" s="5">
        <v>3754</v>
      </c>
      <c r="D64" s="5">
        <v>3403</v>
      </c>
      <c r="E64" s="5">
        <v>113</v>
      </c>
      <c r="F64" s="5">
        <v>263</v>
      </c>
      <c r="G64" s="5">
        <v>695</v>
      </c>
      <c r="I64" s="5">
        <v>471</v>
      </c>
      <c r="K64" s="5">
        <v>706</v>
      </c>
      <c r="L64" s="5">
        <v>601</v>
      </c>
      <c r="M64" s="5">
        <v>468</v>
      </c>
      <c r="N64" s="5">
        <v>60</v>
      </c>
      <c r="O64" s="5">
        <v>408</v>
      </c>
      <c r="P64" s="5">
        <v>352</v>
      </c>
      <c r="Q64" s="5">
        <v>301</v>
      </c>
      <c r="R64" s="5">
        <v>5057</v>
      </c>
      <c r="S64" s="5">
        <v>4733</v>
      </c>
      <c r="T64" s="5">
        <v>444</v>
      </c>
      <c r="U64" s="5">
        <v>388</v>
      </c>
      <c r="V64" s="5">
        <v>1072</v>
      </c>
      <c r="X64" s="5">
        <v>726</v>
      </c>
      <c r="Z64" s="5">
        <v>920</v>
      </c>
      <c r="AA64" s="5">
        <v>462</v>
      </c>
      <c r="AB64" s="5">
        <v>897</v>
      </c>
      <c r="AC64" s="5">
        <v>168</v>
      </c>
      <c r="AD64" s="5">
        <v>729</v>
      </c>
      <c r="AE64" s="5">
        <v>324</v>
      </c>
      <c r="AF64" s="5">
        <v>293</v>
      </c>
      <c r="AG64" s="4">
        <v>2.8</v>
      </c>
      <c r="AH64" s="4">
        <v>3</v>
      </c>
      <c r="AI64" s="4">
        <v>1.6</v>
      </c>
      <c r="AJ64" s="4">
        <v>1.8</v>
      </c>
      <c r="AK64" s="4">
        <v>2.6</v>
      </c>
      <c r="AM64" s="4">
        <v>3</v>
      </c>
      <c r="AO64" s="4">
        <v>4.0999999999999996</v>
      </c>
      <c r="AP64" s="4">
        <v>3.4</v>
      </c>
      <c r="AQ64" s="4">
        <v>3.6</v>
      </c>
      <c r="AR64" s="4">
        <v>3.1</v>
      </c>
      <c r="AS64" s="4">
        <v>3.7</v>
      </c>
      <c r="AT64" s="4">
        <v>1.6</v>
      </c>
      <c r="AU64" s="4">
        <v>1.6</v>
      </c>
      <c r="AV64" s="4">
        <v>2</v>
      </c>
      <c r="AW64" s="4">
        <v>2.2000000000000002</v>
      </c>
      <c r="AX64" s="4">
        <v>2.4</v>
      </c>
      <c r="AY64" s="4">
        <v>1.5</v>
      </c>
      <c r="AZ64" s="4">
        <v>2.2999999999999998</v>
      </c>
      <c r="BB64" s="4">
        <v>2.9</v>
      </c>
      <c r="BD64" s="4">
        <v>2.7</v>
      </c>
      <c r="BE64" s="4">
        <v>1.6</v>
      </c>
      <c r="BF64" s="4">
        <v>4</v>
      </c>
      <c r="BG64" s="4">
        <v>2.2999999999999998</v>
      </c>
      <c r="BH64" s="4">
        <v>4.2</v>
      </c>
      <c r="BI64" s="4">
        <v>0.6</v>
      </c>
      <c r="BJ64" s="4">
        <v>0.7</v>
      </c>
      <c r="BK64" s="5">
        <v>2603</v>
      </c>
      <c r="BL64" s="5">
        <v>2468</v>
      </c>
      <c r="BM64" s="5">
        <v>167</v>
      </c>
      <c r="BN64" s="5">
        <v>208</v>
      </c>
      <c r="BO64" s="5">
        <v>590</v>
      </c>
      <c r="BQ64" s="5">
        <v>437</v>
      </c>
      <c r="BS64" s="5">
        <v>442</v>
      </c>
      <c r="BT64" s="5">
        <v>264</v>
      </c>
      <c r="BU64" s="5">
        <v>497</v>
      </c>
      <c r="BV64" s="5">
        <v>43</v>
      </c>
      <c r="BW64" s="5">
        <v>454</v>
      </c>
      <c r="BX64" s="5">
        <v>135</v>
      </c>
      <c r="BY64" s="5">
        <v>124</v>
      </c>
      <c r="BZ64" s="4">
        <v>3.7</v>
      </c>
      <c r="CA64" s="4">
        <v>4.2</v>
      </c>
      <c r="CB64" s="4">
        <v>6</v>
      </c>
      <c r="CC64" s="4">
        <v>2.8</v>
      </c>
      <c r="CD64" s="4">
        <v>3.9</v>
      </c>
      <c r="CF64" s="4">
        <v>4.5</v>
      </c>
      <c r="CH64" s="4">
        <v>5.4</v>
      </c>
      <c r="CI64" s="4">
        <v>2.8</v>
      </c>
      <c r="CJ64" s="4">
        <v>6.7</v>
      </c>
      <c r="CK64" s="4">
        <v>8.1</v>
      </c>
      <c r="CL64" s="4">
        <v>6.4</v>
      </c>
      <c r="CM64" s="4">
        <v>1.4</v>
      </c>
      <c r="CN64" s="4">
        <v>1.5</v>
      </c>
      <c r="CO64" s="5">
        <v>4877</v>
      </c>
      <c r="CP64" s="5">
        <v>4572</v>
      </c>
      <c r="CQ64" s="5">
        <v>420</v>
      </c>
      <c r="CR64" s="5">
        <v>401</v>
      </c>
      <c r="CS64" s="5">
        <v>992</v>
      </c>
      <c r="CU64" s="5">
        <v>680</v>
      </c>
      <c r="CW64" s="5">
        <v>882</v>
      </c>
      <c r="CX64" s="5">
        <v>480</v>
      </c>
      <c r="CY64" s="5">
        <v>837</v>
      </c>
      <c r="CZ64" s="5">
        <v>150</v>
      </c>
      <c r="DA64" s="5">
        <v>687</v>
      </c>
      <c r="DB64" s="5">
        <v>306</v>
      </c>
      <c r="DC64" s="5">
        <v>274</v>
      </c>
      <c r="DD64" s="4">
        <v>3.8</v>
      </c>
      <c r="DE64" s="4">
        <v>4.3</v>
      </c>
      <c r="DF64" s="4">
        <v>6.3</v>
      </c>
      <c r="DG64" s="4">
        <v>2.7</v>
      </c>
      <c r="DH64" s="4">
        <v>4.2</v>
      </c>
      <c r="DJ64" s="4">
        <v>4.8</v>
      </c>
      <c r="DL64" s="4">
        <v>5.6</v>
      </c>
      <c r="DM64" s="4">
        <v>2.7</v>
      </c>
      <c r="DN64" s="4">
        <v>7.1</v>
      </c>
      <c r="DO64" s="4">
        <v>9</v>
      </c>
      <c r="DP64" s="4">
        <v>6.8</v>
      </c>
      <c r="DQ64" s="4">
        <v>1.5</v>
      </c>
      <c r="DR64" s="4">
        <v>1.6</v>
      </c>
    </row>
    <row r="65" spans="1:122" x14ac:dyDescent="0.25">
      <c r="A65" t="s">
        <v>120</v>
      </c>
      <c r="B65" s="3">
        <v>38261</v>
      </c>
      <c r="C65" s="5">
        <v>3836</v>
      </c>
      <c r="D65" s="5">
        <v>3445</v>
      </c>
      <c r="E65" s="5">
        <v>144</v>
      </c>
      <c r="F65" s="5">
        <v>284</v>
      </c>
      <c r="G65" s="5">
        <v>623</v>
      </c>
      <c r="I65" s="5">
        <v>415</v>
      </c>
      <c r="K65" s="5">
        <v>732</v>
      </c>
      <c r="L65" s="5">
        <v>645</v>
      </c>
      <c r="M65" s="5">
        <v>469</v>
      </c>
      <c r="N65" s="5">
        <v>59</v>
      </c>
      <c r="O65" s="5">
        <v>410</v>
      </c>
      <c r="P65" s="5">
        <v>391</v>
      </c>
      <c r="Q65" s="5">
        <v>343</v>
      </c>
      <c r="R65" s="5">
        <v>5155</v>
      </c>
      <c r="S65" s="5">
        <v>4824</v>
      </c>
      <c r="T65" s="5">
        <v>494</v>
      </c>
      <c r="U65" s="5">
        <v>376</v>
      </c>
      <c r="V65" s="5">
        <v>1119</v>
      </c>
      <c r="X65" s="5">
        <v>781</v>
      </c>
      <c r="Z65" s="5">
        <v>897</v>
      </c>
      <c r="AA65" s="5">
        <v>502</v>
      </c>
      <c r="AB65" s="5">
        <v>887</v>
      </c>
      <c r="AC65" s="5">
        <v>139</v>
      </c>
      <c r="AD65" s="5">
        <v>748</v>
      </c>
      <c r="AE65" s="5">
        <v>331</v>
      </c>
      <c r="AF65" s="5">
        <v>295</v>
      </c>
      <c r="AG65" s="4">
        <v>2.8</v>
      </c>
      <c r="AH65" s="4">
        <v>3</v>
      </c>
      <c r="AI65" s="4">
        <v>2</v>
      </c>
      <c r="AJ65" s="4">
        <v>1.9</v>
      </c>
      <c r="AK65" s="4">
        <v>2.4</v>
      </c>
      <c r="AM65" s="4">
        <v>2.7</v>
      </c>
      <c r="AO65" s="4">
        <v>4.2</v>
      </c>
      <c r="AP65" s="4">
        <v>3.6</v>
      </c>
      <c r="AQ65" s="4">
        <v>3.6</v>
      </c>
      <c r="AR65" s="4">
        <v>3.1</v>
      </c>
      <c r="AS65" s="4">
        <v>3.7</v>
      </c>
      <c r="AT65" s="4">
        <v>1.8</v>
      </c>
      <c r="AU65" s="4">
        <v>1.8</v>
      </c>
      <c r="AV65" s="4">
        <v>2</v>
      </c>
      <c r="AW65" s="4">
        <v>2.2999999999999998</v>
      </c>
      <c r="AX65" s="4">
        <v>2.2999999999999998</v>
      </c>
      <c r="AY65" s="4">
        <v>1.3</v>
      </c>
      <c r="AZ65" s="4">
        <v>2.4</v>
      </c>
      <c r="BB65" s="4">
        <v>3</v>
      </c>
      <c r="BD65" s="4">
        <v>2.7</v>
      </c>
      <c r="BE65" s="4">
        <v>1.5</v>
      </c>
      <c r="BF65" s="4">
        <v>3.9</v>
      </c>
      <c r="BG65" s="4">
        <v>2.2999999999999998</v>
      </c>
      <c r="BH65" s="4">
        <v>4.2</v>
      </c>
      <c r="BI65" s="4">
        <v>0.6</v>
      </c>
      <c r="BJ65" s="4">
        <v>0.6</v>
      </c>
      <c r="BK65" s="5">
        <v>2623</v>
      </c>
      <c r="BL65" s="5">
        <v>2496</v>
      </c>
      <c r="BM65" s="5">
        <v>165</v>
      </c>
      <c r="BN65" s="5">
        <v>182</v>
      </c>
      <c r="BO65" s="5">
        <v>612</v>
      </c>
      <c r="BQ65" s="5">
        <v>457</v>
      </c>
      <c r="BS65" s="5">
        <v>441</v>
      </c>
      <c r="BT65" s="5">
        <v>256</v>
      </c>
      <c r="BU65" s="5">
        <v>495</v>
      </c>
      <c r="BV65" s="5">
        <v>44</v>
      </c>
      <c r="BW65" s="5">
        <v>451</v>
      </c>
      <c r="BX65" s="5">
        <v>127</v>
      </c>
      <c r="BY65" s="5">
        <v>112</v>
      </c>
      <c r="BZ65" s="4">
        <v>3.6</v>
      </c>
      <c r="CA65" s="4">
        <v>4.0999999999999996</v>
      </c>
      <c r="CB65" s="4">
        <v>6.3</v>
      </c>
      <c r="CC65" s="4">
        <v>2.6</v>
      </c>
      <c r="CD65" s="4">
        <v>4.0999999999999996</v>
      </c>
      <c r="CF65" s="4">
        <v>4.9000000000000004</v>
      </c>
      <c r="CH65" s="4">
        <v>4.8</v>
      </c>
      <c r="CI65" s="4">
        <v>2.4</v>
      </c>
      <c r="CJ65" s="4">
        <v>6.8</v>
      </c>
      <c r="CK65" s="4">
        <v>7.5</v>
      </c>
      <c r="CL65" s="4">
        <v>6.6</v>
      </c>
      <c r="CM65" s="4">
        <v>1.4</v>
      </c>
      <c r="CN65" s="4">
        <v>1.4</v>
      </c>
      <c r="CO65" s="5">
        <v>4796</v>
      </c>
      <c r="CP65" s="5">
        <v>4486</v>
      </c>
      <c r="CQ65" s="5">
        <v>443</v>
      </c>
      <c r="CR65" s="5">
        <v>374</v>
      </c>
      <c r="CS65" s="5">
        <v>1062</v>
      </c>
      <c r="CU65" s="5">
        <v>738</v>
      </c>
      <c r="CW65" s="5">
        <v>802</v>
      </c>
      <c r="CX65" s="5">
        <v>402</v>
      </c>
      <c r="CY65" s="5">
        <v>852</v>
      </c>
      <c r="CZ65" s="5">
        <v>139</v>
      </c>
      <c r="DA65" s="5">
        <v>713</v>
      </c>
      <c r="DB65" s="5">
        <v>310</v>
      </c>
      <c r="DC65" s="5">
        <v>268</v>
      </c>
      <c r="DD65" s="4">
        <v>3.9</v>
      </c>
      <c r="DE65" s="4">
        <v>4.4000000000000004</v>
      </c>
      <c r="DF65" s="4">
        <v>7</v>
      </c>
      <c r="DG65" s="4">
        <v>2.6</v>
      </c>
      <c r="DH65" s="4">
        <v>4.4000000000000004</v>
      </c>
      <c r="DJ65" s="4">
        <v>5.2</v>
      </c>
      <c r="DL65" s="4">
        <v>5.4</v>
      </c>
      <c r="DM65" s="4">
        <v>2.9</v>
      </c>
      <c r="DN65" s="4">
        <v>7</v>
      </c>
      <c r="DO65" s="4">
        <v>7.5</v>
      </c>
      <c r="DP65" s="4">
        <v>7</v>
      </c>
      <c r="DQ65" s="4">
        <v>1.5</v>
      </c>
      <c r="DR65" s="4">
        <v>1.6</v>
      </c>
    </row>
    <row r="66" spans="1:122" x14ac:dyDescent="0.25">
      <c r="A66" t="s">
        <v>121</v>
      </c>
      <c r="B66" s="3">
        <v>38292</v>
      </c>
      <c r="C66" s="5">
        <v>3383</v>
      </c>
      <c r="D66" s="5">
        <v>3013</v>
      </c>
      <c r="E66" s="5">
        <v>149</v>
      </c>
      <c r="F66" s="5">
        <v>246</v>
      </c>
      <c r="G66" s="5">
        <v>547</v>
      </c>
      <c r="I66" s="5">
        <v>314</v>
      </c>
      <c r="K66" s="5">
        <v>607</v>
      </c>
      <c r="L66" s="5">
        <v>602</v>
      </c>
      <c r="M66" s="5">
        <v>393</v>
      </c>
      <c r="N66" s="5">
        <v>52</v>
      </c>
      <c r="O66" s="5">
        <v>341</v>
      </c>
      <c r="P66" s="5">
        <v>370</v>
      </c>
      <c r="Q66" s="5">
        <v>323</v>
      </c>
      <c r="R66" s="5">
        <v>5199</v>
      </c>
      <c r="S66" s="5">
        <v>4855</v>
      </c>
      <c r="T66" s="5">
        <v>437</v>
      </c>
      <c r="U66" s="5">
        <v>370</v>
      </c>
      <c r="V66" s="5">
        <v>1130</v>
      </c>
      <c r="X66" s="5">
        <v>807</v>
      </c>
      <c r="Z66" s="5">
        <v>993</v>
      </c>
      <c r="AA66" s="5">
        <v>490</v>
      </c>
      <c r="AB66" s="5">
        <v>859</v>
      </c>
      <c r="AC66" s="5">
        <v>106</v>
      </c>
      <c r="AD66" s="5">
        <v>753</v>
      </c>
      <c r="AE66" s="5">
        <v>344</v>
      </c>
      <c r="AF66" s="5">
        <v>304</v>
      </c>
      <c r="AG66" s="4">
        <v>2.5</v>
      </c>
      <c r="AH66" s="4">
        <v>2.7</v>
      </c>
      <c r="AI66" s="4">
        <v>2.1</v>
      </c>
      <c r="AJ66" s="4">
        <v>1.7</v>
      </c>
      <c r="AK66" s="4">
        <v>2.1</v>
      </c>
      <c r="AM66" s="4">
        <v>2</v>
      </c>
      <c r="AO66" s="4">
        <v>3.5</v>
      </c>
      <c r="AP66" s="4">
        <v>3.4</v>
      </c>
      <c r="AQ66" s="4">
        <v>3</v>
      </c>
      <c r="AR66" s="4">
        <v>2.7</v>
      </c>
      <c r="AS66" s="4">
        <v>3.1</v>
      </c>
      <c r="AT66" s="4">
        <v>1.7</v>
      </c>
      <c r="AU66" s="4">
        <v>1.7</v>
      </c>
      <c r="AV66" s="4">
        <v>2.2000000000000002</v>
      </c>
      <c r="AW66" s="4">
        <v>2.5</v>
      </c>
      <c r="AX66" s="4">
        <v>2.4</v>
      </c>
      <c r="AY66" s="4">
        <v>1.5</v>
      </c>
      <c r="AZ66" s="4">
        <v>2.6</v>
      </c>
      <c r="BB66" s="4">
        <v>3.3</v>
      </c>
      <c r="BD66" s="4">
        <v>3</v>
      </c>
      <c r="BE66" s="4">
        <v>1.6</v>
      </c>
      <c r="BF66" s="4">
        <v>4.5999999999999996</v>
      </c>
      <c r="BG66" s="4">
        <v>2.8</v>
      </c>
      <c r="BH66" s="4">
        <v>4.9000000000000004</v>
      </c>
      <c r="BI66" s="4">
        <v>0.6</v>
      </c>
      <c r="BJ66" s="4">
        <v>0.6</v>
      </c>
      <c r="BK66" s="5">
        <v>2854</v>
      </c>
      <c r="BL66" s="5">
        <v>2718</v>
      </c>
      <c r="BM66" s="5">
        <v>173</v>
      </c>
      <c r="BN66" s="5">
        <v>210</v>
      </c>
      <c r="BO66" s="5">
        <v>664</v>
      </c>
      <c r="BQ66" s="5">
        <v>501</v>
      </c>
      <c r="BS66" s="5">
        <v>492</v>
      </c>
      <c r="BT66" s="5">
        <v>281</v>
      </c>
      <c r="BU66" s="5">
        <v>580</v>
      </c>
      <c r="BV66" s="5">
        <v>53</v>
      </c>
      <c r="BW66" s="5">
        <v>528</v>
      </c>
      <c r="BX66" s="5">
        <v>136</v>
      </c>
      <c r="BY66" s="5">
        <v>121</v>
      </c>
      <c r="BZ66" s="4">
        <v>3.9</v>
      </c>
      <c r="CA66" s="4">
        <v>4.4000000000000004</v>
      </c>
      <c r="CB66" s="4">
        <v>5.8</v>
      </c>
      <c r="CC66" s="4">
        <v>2.8</v>
      </c>
      <c r="CD66" s="4">
        <v>4.4000000000000004</v>
      </c>
      <c r="CF66" s="4">
        <v>5.4</v>
      </c>
      <c r="CH66" s="4">
        <v>5.9</v>
      </c>
      <c r="CI66" s="4">
        <v>2.7</v>
      </c>
      <c r="CJ66" s="4">
        <v>6.8</v>
      </c>
      <c r="CK66" s="4">
        <v>6.4</v>
      </c>
      <c r="CL66" s="4">
        <v>6.9</v>
      </c>
      <c r="CM66" s="4">
        <v>1.4</v>
      </c>
      <c r="CN66" s="4">
        <v>1.4</v>
      </c>
      <c r="CO66" s="5">
        <v>5152</v>
      </c>
      <c r="CP66" s="5">
        <v>4843</v>
      </c>
      <c r="CQ66" s="5">
        <v>414</v>
      </c>
      <c r="CR66" s="5">
        <v>396</v>
      </c>
      <c r="CS66" s="5">
        <v>1131</v>
      </c>
      <c r="CU66" s="5">
        <v>818</v>
      </c>
      <c r="CW66" s="5">
        <v>975</v>
      </c>
      <c r="CX66" s="5">
        <v>465</v>
      </c>
      <c r="CY66" s="5">
        <v>860</v>
      </c>
      <c r="CZ66" s="5">
        <v>120</v>
      </c>
      <c r="DA66" s="5">
        <v>740</v>
      </c>
      <c r="DB66" s="5">
        <v>309</v>
      </c>
      <c r="DC66" s="5">
        <v>268</v>
      </c>
      <c r="DD66" s="4">
        <v>3.9</v>
      </c>
      <c r="DE66" s="4">
        <v>4.4000000000000004</v>
      </c>
      <c r="DF66" s="4">
        <v>6.2</v>
      </c>
      <c r="DG66" s="4">
        <v>2.6</v>
      </c>
      <c r="DH66" s="4">
        <v>4.4000000000000004</v>
      </c>
      <c r="DJ66" s="4">
        <v>5.3</v>
      </c>
      <c r="DL66" s="4">
        <v>6</v>
      </c>
      <c r="DM66" s="4">
        <v>2.9</v>
      </c>
      <c r="DN66" s="4">
        <v>6.8</v>
      </c>
      <c r="DO66" s="4">
        <v>5.7</v>
      </c>
      <c r="DP66" s="4">
        <v>7</v>
      </c>
      <c r="DQ66" s="4">
        <v>1.6</v>
      </c>
      <c r="DR66" s="4">
        <v>1.6</v>
      </c>
    </row>
    <row r="67" spans="1:122" x14ac:dyDescent="0.25">
      <c r="A67" t="s">
        <v>122</v>
      </c>
      <c r="B67" s="3">
        <v>38322</v>
      </c>
      <c r="C67" s="5">
        <v>3808</v>
      </c>
      <c r="D67" s="5">
        <v>3415</v>
      </c>
      <c r="E67" s="5">
        <v>148</v>
      </c>
      <c r="F67" s="5">
        <v>271</v>
      </c>
      <c r="G67" s="5">
        <v>633</v>
      </c>
      <c r="I67" s="5">
        <v>389</v>
      </c>
      <c r="K67" s="5">
        <v>705</v>
      </c>
      <c r="L67" s="5">
        <v>637</v>
      </c>
      <c r="M67" s="5">
        <v>463</v>
      </c>
      <c r="N67" s="5">
        <v>73</v>
      </c>
      <c r="O67" s="5">
        <v>390</v>
      </c>
      <c r="P67" s="5">
        <v>393</v>
      </c>
      <c r="Q67" s="5">
        <v>331</v>
      </c>
      <c r="R67" s="5">
        <v>5190</v>
      </c>
      <c r="S67" s="5">
        <v>4866</v>
      </c>
      <c r="T67" s="5">
        <v>452</v>
      </c>
      <c r="U67" s="5">
        <v>358</v>
      </c>
      <c r="V67" s="5">
        <v>1135</v>
      </c>
      <c r="X67" s="5">
        <v>802</v>
      </c>
      <c r="Z67" s="5">
        <v>992</v>
      </c>
      <c r="AA67" s="5">
        <v>501</v>
      </c>
      <c r="AB67" s="5">
        <v>853</v>
      </c>
      <c r="AC67" s="5">
        <v>120</v>
      </c>
      <c r="AD67" s="5">
        <v>733</v>
      </c>
      <c r="AE67" s="5">
        <v>324</v>
      </c>
      <c r="AF67" s="5">
        <v>278</v>
      </c>
      <c r="AG67" s="4">
        <v>2.8</v>
      </c>
      <c r="AH67" s="4">
        <v>3</v>
      </c>
      <c r="AI67" s="4">
        <v>2</v>
      </c>
      <c r="AJ67" s="4">
        <v>1.9</v>
      </c>
      <c r="AK67" s="4">
        <v>2.4</v>
      </c>
      <c r="AM67" s="4">
        <v>2.5</v>
      </c>
      <c r="AO67" s="4">
        <v>4.0999999999999996</v>
      </c>
      <c r="AP67" s="4">
        <v>3.6</v>
      </c>
      <c r="AQ67" s="4">
        <v>3.5</v>
      </c>
      <c r="AR67" s="4">
        <v>3.8</v>
      </c>
      <c r="AS67" s="4">
        <v>3.5</v>
      </c>
      <c r="AT67" s="4">
        <v>1.8</v>
      </c>
      <c r="AU67" s="4">
        <v>1.7</v>
      </c>
      <c r="AV67" s="4">
        <v>2.1</v>
      </c>
      <c r="AW67" s="4">
        <v>2.2999999999999998</v>
      </c>
      <c r="AX67" s="4">
        <v>2.2999999999999998</v>
      </c>
      <c r="AY67" s="4">
        <v>1.5</v>
      </c>
      <c r="AZ67" s="4">
        <v>2.2999999999999998</v>
      </c>
      <c r="BB67" s="4">
        <v>2.8</v>
      </c>
      <c r="BD67" s="4">
        <v>2.9</v>
      </c>
      <c r="BE67" s="4">
        <v>1.6</v>
      </c>
      <c r="BF67" s="4">
        <v>4.3</v>
      </c>
      <c r="BG67" s="4">
        <v>2.6</v>
      </c>
      <c r="BH67" s="4">
        <v>4.5999999999999996</v>
      </c>
      <c r="BI67" s="4">
        <v>0.7</v>
      </c>
      <c r="BJ67" s="4">
        <v>0.7</v>
      </c>
      <c r="BK67" s="5">
        <v>2745</v>
      </c>
      <c r="BL67" s="5">
        <v>2599</v>
      </c>
      <c r="BM67" s="5">
        <v>160</v>
      </c>
      <c r="BN67" s="5">
        <v>210</v>
      </c>
      <c r="BO67" s="5">
        <v>579</v>
      </c>
      <c r="BQ67" s="5">
        <v>419</v>
      </c>
      <c r="BS67" s="5">
        <v>479</v>
      </c>
      <c r="BT67" s="5">
        <v>277</v>
      </c>
      <c r="BU67" s="5">
        <v>541</v>
      </c>
      <c r="BV67" s="5">
        <v>49</v>
      </c>
      <c r="BW67" s="5">
        <v>492</v>
      </c>
      <c r="BX67" s="5">
        <v>146</v>
      </c>
      <c r="BY67" s="5">
        <v>133</v>
      </c>
      <c r="BZ67" s="4">
        <v>3.8</v>
      </c>
      <c r="CA67" s="4">
        <v>4.3</v>
      </c>
      <c r="CB67" s="4">
        <v>5.7</v>
      </c>
      <c r="CC67" s="4">
        <v>2.8</v>
      </c>
      <c r="CD67" s="4">
        <v>4.3</v>
      </c>
      <c r="CF67" s="4">
        <v>5.2</v>
      </c>
      <c r="CH67" s="4">
        <v>5.8</v>
      </c>
      <c r="CI67" s="4">
        <v>2.7</v>
      </c>
      <c r="CJ67" s="4">
        <v>6.5</v>
      </c>
      <c r="CK67" s="4">
        <v>6.8</v>
      </c>
      <c r="CL67" s="4">
        <v>6.4</v>
      </c>
      <c r="CM67" s="4">
        <v>1.5</v>
      </c>
      <c r="CN67" s="4">
        <v>1.5</v>
      </c>
      <c r="CO67" s="5">
        <v>5036</v>
      </c>
      <c r="CP67" s="5">
        <v>4704</v>
      </c>
      <c r="CQ67" s="5">
        <v>409</v>
      </c>
      <c r="CR67" s="5">
        <v>394</v>
      </c>
      <c r="CS67" s="5">
        <v>1099</v>
      </c>
      <c r="CU67" s="5">
        <v>792</v>
      </c>
      <c r="CW67" s="5">
        <v>958</v>
      </c>
      <c r="CX67" s="5">
        <v>455</v>
      </c>
      <c r="CY67" s="5">
        <v>821</v>
      </c>
      <c r="CZ67" s="5">
        <v>127</v>
      </c>
      <c r="DA67" s="5">
        <v>694</v>
      </c>
      <c r="DB67" s="5">
        <v>332</v>
      </c>
      <c r="DC67" s="5">
        <v>284</v>
      </c>
      <c r="DD67" s="4">
        <v>3.9</v>
      </c>
      <c r="DE67" s="4">
        <v>4.4000000000000004</v>
      </c>
      <c r="DF67" s="4">
        <v>6.4</v>
      </c>
      <c r="DG67" s="4">
        <v>2.5</v>
      </c>
      <c r="DH67" s="4">
        <v>4.4000000000000004</v>
      </c>
      <c r="DJ67" s="4">
        <v>5.3</v>
      </c>
      <c r="DL67" s="4">
        <v>6</v>
      </c>
      <c r="DM67" s="4">
        <v>2.9</v>
      </c>
      <c r="DN67" s="4">
        <v>6.8</v>
      </c>
      <c r="DO67" s="4">
        <v>6.5</v>
      </c>
      <c r="DP67" s="4">
        <v>6.8</v>
      </c>
      <c r="DQ67" s="4">
        <v>1.5</v>
      </c>
      <c r="DR67" s="4">
        <v>1.5</v>
      </c>
    </row>
    <row r="68" spans="1:122" x14ac:dyDescent="0.25">
      <c r="A68" t="s">
        <v>123</v>
      </c>
      <c r="B68" s="3">
        <v>38353</v>
      </c>
      <c r="C68" s="5">
        <v>3638</v>
      </c>
      <c r="D68" s="5">
        <v>3313</v>
      </c>
      <c r="E68" s="5">
        <v>140</v>
      </c>
      <c r="F68" s="5">
        <v>284</v>
      </c>
      <c r="G68" s="5">
        <v>602</v>
      </c>
      <c r="I68" s="5">
        <v>406</v>
      </c>
      <c r="K68" s="5">
        <v>646</v>
      </c>
      <c r="L68" s="5">
        <v>587</v>
      </c>
      <c r="M68" s="5">
        <v>540</v>
      </c>
      <c r="N68" s="5">
        <v>60</v>
      </c>
      <c r="O68" s="5">
        <v>480</v>
      </c>
      <c r="P68" s="5">
        <v>325</v>
      </c>
      <c r="Q68" s="5">
        <v>285</v>
      </c>
      <c r="R68" s="5">
        <v>5193</v>
      </c>
      <c r="S68" s="5">
        <v>4857</v>
      </c>
      <c r="T68" s="5">
        <v>451</v>
      </c>
      <c r="U68" s="5">
        <v>352</v>
      </c>
      <c r="V68" s="5">
        <v>1105</v>
      </c>
      <c r="X68" s="5">
        <v>756</v>
      </c>
      <c r="Z68" s="5">
        <v>966</v>
      </c>
      <c r="AA68" s="5">
        <v>483</v>
      </c>
      <c r="AB68" s="5">
        <v>908</v>
      </c>
      <c r="AC68" s="5">
        <v>139</v>
      </c>
      <c r="AD68" s="5">
        <v>769</v>
      </c>
      <c r="AE68" s="5">
        <v>336</v>
      </c>
      <c r="AF68" s="5">
        <v>297</v>
      </c>
      <c r="AG68" s="4">
        <v>2.7</v>
      </c>
      <c r="AH68" s="4">
        <v>2.9</v>
      </c>
      <c r="AI68" s="4">
        <v>1.9</v>
      </c>
      <c r="AJ68" s="4">
        <v>2</v>
      </c>
      <c r="AK68" s="4">
        <v>2.2999999999999998</v>
      </c>
      <c r="AM68" s="4">
        <v>2.6</v>
      </c>
      <c r="AO68" s="4">
        <v>3.7</v>
      </c>
      <c r="AP68" s="4">
        <v>3.3</v>
      </c>
      <c r="AQ68" s="4">
        <v>4.0999999999999996</v>
      </c>
      <c r="AR68" s="4">
        <v>3.1</v>
      </c>
      <c r="AS68" s="4">
        <v>4.2</v>
      </c>
      <c r="AT68" s="4">
        <v>1.5</v>
      </c>
      <c r="AU68" s="4">
        <v>1.5</v>
      </c>
      <c r="AV68" s="4">
        <v>2.1</v>
      </c>
      <c r="AW68" s="4">
        <v>2.4</v>
      </c>
      <c r="AX68" s="4">
        <v>2.5</v>
      </c>
      <c r="AY68" s="4">
        <v>1.3</v>
      </c>
      <c r="AZ68" s="4">
        <v>2.5</v>
      </c>
      <c r="BB68" s="4">
        <v>3</v>
      </c>
      <c r="BD68" s="4">
        <v>2.8</v>
      </c>
      <c r="BE68" s="4">
        <v>1.7</v>
      </c>
      <c r="BF68" s="4">
        <v>4.5999999999999996</v>
      </c>
      <c r="BG68" s="4">
        <v>3</v>
      </c>
      <c r="BH68" s="4">
        <v>4.8</v>
      </c>
      <c r="BI68" s="4">
        <v>0.6</v>
      </c>
      <c r="BJ68" s="4">
        <v>0.7</v>
      </c>
      <c r="BK68" s="5">
        <v>2832</v>
      </c>
      <c r="BL68" s="5">
        <v>2696</v>
      </c>
      <c r="BM68" s="5">
        <v>181</v>
      </c>
      <c r="BN68" s="5">
        <v>190</v>
      </c>
      <c r="BO68" s="5">
        <v>645</v>
      </c>
      <c r="BQ68" s="5">
        <v>460</v>
      </c>
      <c r="BS68" s="5">
        <v>469</v>
      </c>
      <c r="BT68" s="5">
        <v>286</v>
      </c>
      <c r="BU68" s="5">
        <v>578</v>
      </c>
      <c r="BV68" s="5">
        <v>57</v>
      </c>
      <c r="BW68" s="5">
        <v>521</v>
      </c>
      <c r="BX68" s="5">
        <v>136</v>
      </c>
      <c r="BY68" s="5">
        <v>124</v>
      </c>
      <c r="BZ68" s="4">
        <v>3.8</v>
      </c>
      <c r="CA68" s="4">
        <v>4.3</v>
      </c>
      <c r="CB68" s="4">
        <v>6.9</v>
      </c>
      <c r="CC68" s="4">
        <v>2.7</v>
      </c>
      <c r="CD68" s="4">
        <v>4.0999999999999996</v>
      </c>
      <c r="CF68" s="4">
        <v>4.8</v>
      </c>
      <c r="CH68" s="4">
        <v>5.6</v>
      </c>
      <c r="CI68" s="4">
        <v>2.6</v>
      </c>
      <c r="CJ68" s="4">
        <v>6.9</v>
      </c>
      <c r="CK68" s="4">
        <v>6.9</v>
      </c>
      <c r="CL68" s="4">
        <v>6.9</v>
      </c>
      <c r="CM68" s="4">
        <v>1.3</v>
      </c>
      <c r="CN68" s="4">
        <v>1.3</v>
      </c>
      <c r="CO68" s="5">
        <v>5053</v>
      </c>
      <c r="CP68" s="5">
        <v>4770</v>
      </c>
      <c r="CQ68" s="5">
        <v>487</v>
      </c>
      <c r="CR68" s="5">
        <v>379</v>
      </c>
      <c r="CS68" s="5">
        <v>1059</v>
      </c>
      <c r="CU68" s="5">
        <v>723</v>
      </c>
      <c r="CW68" s="5">
        <v>929</v>
      </c>
      <c r="CX68" s="5">
        <v>448</v>
      </c>
      <c r="CY68" s="5">
        <v>878</v>
      </c>
      <c r="CZ68" s="5">
        <v>129</v>
      </c>
      <c r="DA68" s="5">
        <v>749</v>
      </c>
      <c r="DB68" s="5">
        <v>283</v>
      </c>
      <c r="DC68" s="5">
        <v>251</v>
      </c>
      <c r="DD68" s="4">
        <v>3.9</v>
      </c>
      <c r="DE68" s="4">
        <v>4.4000000000000004</v>
      </c>
      <c r="DF68" s="4">
        <v>6.4</v>
      </c>
      <c r="DG68" s="4">
        <v>2.5</v>
      </c>
      <c r="DH68" s="4">
        <v>4.3</v>
      </c>
      <c r="DJ68" s="4">
        <v>5</v>
      </c>
      <c r="DL68" s="4">
        <v>5.8</v>
      </c>
      <c r="DM68" s="4">
        <v>2.8</v>
      </c>
      <c r="DN68" s="4">
        <v>7.2</v>
      </c>
      <c r="DO68" s="4">
        <v>7.5</v>
      </c>
      <c r="DP68" s="4">
        <v>7.1</v>
      </c>
      <c r="DQ68" s="4">
        <v>1.5</v>
      </c>
      <c r="DR68" s="4">
        <v>1.6</v>
      </c>
    </row>
    <row r="69" spans="1:122" x14ac:dyDescent="0.25">
      <c r="A69" t="s">
        <v>124</v>
      </c>
      <c r="B69" s="3">
        <v>38384</v>
      </c>
      <c r="C69" s="5">
        <v>3757</v>
      </c>
      <c r="D69" s="5">
        <v>3401</v>
      </c>
      <c r="E69" s="5">
        <v>154</v>
      </c>
      <c r="F69" s="5">
        <v>276</v>
      </c>
      <c r="G69" s="5">
        <v>679</v>
      </c>
      <c r="I69" s="5">
        <v>421</v>
      </c>
      <c r="K69" s="5">
        <v>686</v>
      </c>
      <c r="L69" s="5">
        <v>607</v>
      </c>
      <c r="M69" s="5">
        <v>502</v>
      </c>
      <c r="N69" s="5">
        <v>66</v>
      </c>
      <c r="O69" s="5">
        <v>435</v>
      </c>
      <c r="P69" s="5">
        <v>356</v>
      </c>
      <c r="Q69" s="5">
        <v>316</v>
      </c>
      <c r="R69" s="5">
        <v>5224</v>
      </c>
      <c r="S69" s="5">
        <v>4908</v>
      </c>
      <c r="T69" s="5">
        <v>494</v>
      </c>
      <c r="U69" s="5">
        <v>363</v>
      </c>
      <c r="V69" s="5">
        <v>1121</v>
      </c>
      <c r="X69" s="5">
        <v>768</v>
      </c>
      <c r="Z69" s="5">
        <v>1029</v>
      </c>
      <c r="AA69" s="5">
        <v>486</v>
      </c>
      <c r="AB69" s="5">
        <v>855</v>
      </c>
      <c r="AC69" s="5">
        <v>124</v>
      </c>
      <c r="AD69" s="5">
        <v>731</v>
      </c>
      <c r="AE69" s="5">
        <v>316</v>
      </c>
      <c r="AF69" s="5">
        <v>281</v>
      </c>
      <c r="AG69" s="4">
        <v>2.8</v>
      </c>
      <c r="AH69" s="4">
        <v>3</v>
      </c>
      <c r="AI69" s="4">
        <v>2.1</v>
      </c>
      <c r="AJ69" s="4">
        <v>1.9</v>
      </c>
      <c r="AK69" s="4">
        <v>2.6</v>
      </c>
      <c r="AM69" s="4">
        <v>2.7</v>
      </c>
      <c r="AO69" s="4">
        <v>3.9</v>
      </c>
      <c r="AP69" s="4">
        <v>3.4</v>
      </c>
      <c r="AQ69" s="4">
        <v>3.8</v>
      </c>
      <c r="AR69" s="4">
        <v>3.5</v>
      </c>
      <c r="AS69" s="4">
        <v>3.9</v>
      </c>
      <c r="AT69" s="4">
        <v>1.6</v>
      </c>
      <c r="AU69" s="4">
        <v>1.6</v>
      </c>
      <c r="AV69" s="4">
        <v>2</v>
      </c>
      <c r="AW69" s="4">
        <v>2.2999999999999998</v>
      </c>
      <c r="AX69" s="4">
        <v>2.4</v>
      </c>
      <c r="AY69" s="4">
        <v>1.3</v>
      </c>
      <c r="AZ69" s="4">
        <v>2.2999999999999998</v>
      </c>
      <c r="BB69" s="4">
        <v>2.8</v>
      </c>
      <c r="BD69" s="4">
        <v>2.9</v>
      </c>
      <c r="BE69" s="4">
        <v>1.7</v>
      </c>
      <c r="BF69" s="4">
        <v>4</v>
      </c>
      <c r="BG69" s="4">
        <v>2.9</v>
      </c>
      <c r="BH69" s="4">
        <v>4.2</v>
      </c>
      <c r="BI69" s="4">
        <v>0.7</v>
      </c>
      <c r="BJ69" s="4">
        <v>0.7</v>
      </c>
      <c r="BK69" s="5">
        <v>2703</v>
      </c>
      <c r="BL69" s="5">
        <v>2557</v>
      </c>
      <c r="BM69" s="5">
        <v>174</v>
      </c>
      <c r="BN69" s="5">
        <v>187</v>
      </c>
      <c r="BO69" s="5">
        <v>584</v>
      </c>
      <c r="BQ69" s="5">
        <v>429</v>
      </c>
      <c r="BS69" s="5">
        <v>488</v>
      </c>
      <c r="BT69" s="5">
        <v>294</v>
      </c>
      <c r="BU69" s="5">
        <v>506</v>
      </c>
      <c r="BV69" s="5">
        <v>53</v>
      </c>
      <c r="BW69" s="5">
        <v>453</v>
      </c>
      <c r="BX69" s="5">
        <v>146</v>
      </c>
      <c r="BY69" s="5">
        <v>131</v>
      </c>
      <c r="BZ69" s="4">
        <v>3.7</v>
      </c>
      <c r="CA69" s="4">
        <v>4.2</v>
      </c>
      <c r="CB69" s="4">
        <v>6.2</v>
      </c>
      <c r="CC69" s="4">
        <v>2.5</v>
      </c>
      <c r="CD69" s="4">
        <v>4.0999999999999996</v>
      </c>
      <c r="CF69" s="4">
        <v>4.7</v>
      </c>
      <c r="CH69" s="4">
        <v>5.8</v>
      </c>
      <c r="CI69" s="4">
        <v>2.7</v>
      </c>
      <c r="CJ69" s="4">
        <v>6.4</v>
      </c>
      <c r="CK69" s="4">
        <v>6.6</v>
      </c>
      <c r="CL69" s="4">
        <v>6.3</v>
      </c>
      <c r="CM69" s="4">
        <v>1.4</v>
      </c>
      <c r="CN69" s="4">
        <v>1.5</v>
      </c>
      <c r="CO69" s="5">
        <v>4966</v>
      </c>
      <c r="CP69" s="5">
        <v>4653</v>
      </c>
      <c r="CQ69" s="5">
        <v>445</v>
      </c>
      <c r="CR69" s="5">
        <v>355</v>
      </c>
      <c r="CS69" s="5">
        <v>1045</v>
      </c>
      <c r="CU69" s="5">
        <v>721</v>
      </c>
      <c r="CW69" s="5">
        <v>963</v>
      </c>
      <c r="CX69" s="5">
        <v>472</v>
      </c>
      <c r="CY69" s="5">
        <v>810</v>
      </c>
      <c r="CZ69" s="5">
        <v>123</v>
      </c>
      <c r="DA69" s="5">
        <v>687</v>
      </c>
      <c r="DB69" s="5">
        <v>314</v>
      </c>
      <c r="DC69" s="5">
        <v>277</v>
      </c>
      <c r="DD69" s="4">
        <v>3.9</v>
      </c>
      <c r="DE69" s="4">
        <v>4.4000000000000004</v>
      </c>
      <c r="DF69" s="4">
        <v>6.9</v>
      </c>
      <c r="DG69" s="4">
        <v>2.5</v>
      </c>
      <c r="DH69" s="4">
        <v>4.3</v>
      </c>
      <c r="DJ69" s="4">
        <v>5.0999999999999996</v>
      </c>
      <c r="DL69" s="4">
        <v>6.2</v>
      </c>
      <c r="DM69" s="4">
        <v>2.8</v>
      </c>
      <c r="DN69" s="4">
        <v>6.7</v>
      </c>
      <c r="DO69" s="4">
        <v>6.7</v>
      </c>
      <c r="DP69" s="4">
        <v>6.7</v>
      </c>
      <c r="DQ69" s="4">
        <v>1.5</v>
      </c>
      <c r="DR69" s="4">
        <v>1.5</v>
      </c>
    </row>
    <row r="70" spans="1:122" x14ac:dyDescent="0.25">
      <c r="A70" t="s">
        <v>125</v>
      </c>
      <c r="B70" s="3">
        <v>38412</v>
      </c>
      <c r="C70" s="5">
        <v>3916</v>
      </c>
      <c r="D70" s="5">
        <v>3572</v>
      </c>
      <c r="E70" s="5">
        <v>148</v>
      </c>
      <c r="F70" s="5">
        <v>273</v>
      </c>
      <c r="G70" s="5">
        <v>706</v>
      </c>
      <c r="I70" s="5">
        <v>472</v>
      </c>
      <c r="K70" s="5">
        <v>739</v>
      </c>
      <c r="L70" s="5">
        <v>683</v>
      </c>
      <c r="M70" s="5">
        <v>516</v>
      </c>
      <c r="N70" s="5">
        <v>66</v>
      </c>
      <c r="O70" s="5">
        <v>450</v>
      </c>
      <c r="P70" s="5">
        <v>344</v>
      </c>
      <c r="Q70" s="5">
        <v>299</v>
      </c>
      <c r="R70" s="5">
        <v>5210</v>
      </c>
      <c r="S70" s="5">
        <v>4899</v>
      </c>
      <c r="T70" s="5">
        <v>442</v>
      </c>
      <c r="U70" s="5">
        <v>364</v>
      </c>
      <c r="V70" s="5">
        <v>1135</v>
      </c>
      <c r="X70" s="5">
        <v>811</v>
      </c>
      <c r="Z70" s="5">
        <v>989</v>
      </c>
      <c r="AA70" s="5">
        <v>524</v>
      </c>
      <c r="AB70" s="5">
        <v>890</v>
      </c>
      <c r="AC70" s="5">
        <v>133</v>
      </c>
      <c r="AD70" s="5">
        <v>757</v>
      </c>
      <c r="AE70" s="5">
        <v>311</v>
      </c>
      <c r="AF70" s="5">
        <v>273</v>
      </c>
      <c r="AG70" s="4">
        <v>2.9</v>
      </c>
      <c r="AH70" s="4">
        <v>3.1</v>
      </c>
      <c r="AI70" s="4">
        <v>2</v>
      </c>
      <c r="AJ70" s="4">
        <v>1.9</v>
      </c>
      <c r="AK70" s="4">
        <v>2.7</v>
      </c>
      <c r="AM70" s="4">
        <v>3</v>
      </c>
      <c r="AO70" s="4">
        <v>4.2</v>
      </c>
      <c r="AP70" s="4">
        <v>3.8</v>
      </c>
      <c r="AQ70" s="4">
        <v>3.9</v>
      </c>
      <c r="AR70" s="4">
        <v>3.4</v>
      </c>
      <c r="AS70" s="4">
        <v>4</v>
      </c>
      <c r="AT70" s="4">
        <v>1.6</v>
      </c>
      <c r="AU70" s="4">
        <v>1.5</v>
      </c>
      <c r="AV70" s="4">
        <v>2.1</v>
      </c>
      <c r="AW70" s="4">
        <v>2.4</v>
      </c>
      <c r="AX70" s="4">
        <v>2.8</v>
      </c>
      <c r="AY70" s="4">
        <v>1.3</v>
      </c>
      <c r="AZ70" s="4">
        <v>2.6</v>
      </c>
      <c r="BB70" s="4">
        <v>3.2</v>
      </c>
      <c r="BD70" s="4">
        <v>2.8</v>
      </c>
      <c r="BE70" s="4">
        <v>1.8</v>
      </c>
      <c r="BF70" s="4">
        <v>4.2</v>
      </c>
      <c r="BG70" s="4">
        <v>3</v>
      </c>
      <c r="BH70" s="4">
        <v>4.4000000000000004</v>
      </c>
      <c r="BI70" s="4">
        <v>0.7</v>
      </c>
      <c r="BJ70" s="4">
        <v>0.7</v>
      </c>
      <c r="BK70" s="5">
        <v>2847</v>
      </c>
      <c r="BL70" s="5">
        <v>2695</v>
      </c>
      <c r="BM70" s="5">
        <v>202</v>
      </c>
      <c r="BN70" s="5">
        <v>188</v>
      </c>
      <c r="BO70" s="5">
        <v>666</v>
      </c>
      <c r="BQ70" s="5">
        <v>489</v>
      </c>
      <c r="BS70" s="5">
        <v>468</v>
      </c>
      <c r="BT70" s="5">
        <v>310</v>
      </c>
      <c r="BU70" s="5">
        <v>531</v>
      </c>
      <c r="BV70" s="5">
        <v>55</v>
      </c>
      <c r="BW70" s="5">
        <v>476</v>
      </c>
      <c r="BX70" s="5">
        <v>152</v>
      </c>
      <c r="BY70" s="5">
        <v>138</v>
      </c>
      <c r="BZ70" s="4">
        <v>3.9</v>
      </c>
      <c r="CA70" s="4">
        <v>4.4000000000000004</v>
      </c>
      <c r="CB70" s="4">
        <v>5.7</v>
      </c>
      <c r="CC70" s="4">
        <v>2.6</v>
      </c>
      <c r="CD70" s="4">
        <v>4.4000000000000004</v>
      </c>
      <c r="CF70" s="4">
        <v>5.5</v>
      </c>
      <c r="CH70" s="4">
        <v>5.8</v>
      </c>
      <c r="CI70" s="4">
        <v>2.9</v>
      </c>
      <c r="CJ70" s="4">
        <v>6.8</v>
      </c>
      <c r="CK70" s="4">
        <v>6.3</v>
      </c>
      <c r="CL70" s="4">
        <v>6.9</v>
      </c>
      <c r="CM70" s="4">
        <v>1.4</v>
      </c>
      <c r="CN70" s="4">
        <v>1.5</v>
      </c>
      <c r="CO70" s="5">
        <v>5152</v>
      </c>
      <c r="CP70" s="5">
        <v>4839</v>
      </c>
      <c r="CQ70" s="5">
        <v>410</v>
      </c>
      <c r="CR70" s="5">
        <v>377</v>
      </c>
      <c r="CS70" s="5">
        <v>1140</v>
      </c>
      <c r="CU70" s="5">
        <v>830</v>
      </c>
      <c r="CW70" s="5">
        <v>979</v>
      </c>
      <c r="CX70" s="5">
        <v>503</v>
      </c>
      <c r="CY70" s="5">
        <v>864</v>
      </c>
      <c r="CZ70" s="5">
        <v>118</v>
      </c>
      <c r="DA70" s="5">
        <v>746</v>
      </c>
      <c r="DB70" s="5">
        <v>314</v>
      </c>
      <c r="DC70" s="5">
        <v>279</v>
      </c>
      <c r="DD70" s="4">
        <v>3.9</v>
      </c>
      <c r="DE70" s="4">
        <v>4.4000000000000004</v>
      </c>
      <c r="DF70" s="4">
        <v>6.2</v>
      </c>
      <c r="DG70" s="4">
        <v>2.6</v>
      </c>
      <c r="DH70" s="4">
        <v>4.4000000000000004</v>
      </c>
      <c r="DJ70" s="4">
        <v>5.3</v>
      </c>
      <c r="DL70" s="4">
        <v>5.9</v>
      </c>
      <c r="DM70" s="4">
        <v>3</v>
      </c>
      <c r="DN70" s="4">
        <v>7</v>
      </c>
      <c r="DO70" s="4">
        <v>7.1</v>
      </c>
      <c r="DP70" s="4">
        <v>7</v>
      </c>
      <c r="DQ70" s="4">
        <v>1.4</v>
      </c>
      <c r="DR70" s="4">
        <v>1.4</v>
      </c>
    </row>
    <row r="71" spans="1:122" x14ac:dyDescent="0.25">
      <c r="A71" t="s">
        <v>126</v>
      </c>
      <c r="B71" s="3">
        <v>38443</v>
      </c>
      <c r="C71" s="5">
        <v>4057</v>
      </c>
      <c r="D71" s="5">
        <v>3695</v>
      </c>
      <c r="E71" s="5">
        <v>143</v>
      </c>
      <c r="F71" s="5">
        <v>278</v>
      </c>
      <c r="G71" s="5">
        <v>710</v>
      </c>
      <c r="I71" s="5">
        <v>480</v>
      </c>
      <c r="K71" s="5">
        <v>796</v>
      </c>
      <c r="L71" s="5">
        <v>642</v>
      </c>
      <c r="M71" s="5">
        <v>551</v>
      </c>
      <c r="N71" s="5">
        <v>70</v>
      </c>
      <c r="O71" s="5">
        <v>481</v>
      </c>
      <c r="P71" s="5">
        <v>362</v>
      </c>
      <c r="Q71" s="5">
        <v>324</v>
      </c>
      <c r="R71" s="5">
        <v>5308</v>
      </c>
      <c r="S71" s="5">
        <v>4988</v>
      </c>
      <c r="T71" s="5">
        <v>512</v>
      </c>
      <c r="U71" s="5">
        <v>370</v>
      </c>
      <c r="V71" s="5">
        <v>1144</v>
      </c>
      <c r="X71" s="5">
        <v>799</v>
      </c>
      <c r="Z71" s="5">
        <v>993</v>
      </c>
      <c r="AA71" s="5">
        <v>517</v>
      </c>
      <c r="AB71" s="5">
        <v>878</v>
      </c>
      <c r="AC71" s="5">
        <v>138</v>
      </c>
      <c r="AD71" s="5">
        <v>740</v>
      </c>
      <c r="AE71" s="5">
        <v>320</v>
      </c>
      <c r="AF71" s="5">
        <v>285</v>
      </c>
      <c r="AG71" s="4">
        <v>3</v>
      </c>
      <c r="AH71" s="4">
        <v>3.2</v>
      </c>
      <c r="AI71" s="4">
        <v>1.9</v>
      </c>
      <c r="AJ71" s="4">
        <v>1.9</v>
      </c>
      <c r="AK71" s="4">
        <v>2.7</v>
      </c>
      <c r="AM71" s="4">
        <v>3.1</v>
      </c>
      <c r="AO71" s="4">
        <v>4.5</v>
      </c>
      <c r="AP71" s="4">
        <v>3.6</v>
      </c>
      <c r="AQ71" s="4">
        <v>4.0999999999999996</v>
      </c>
      <c r="AR71" s="4">
        <v>3.6</v>
      </c>
      <c r="AS71" s="4">
        <v>4.2</v>
      </c>
      <c r="AT71" s="4">
        <v>1.6</v>
      </c>
      <c r="AU71" s="4">
        <v>1.7</v>
      </c>
      <c r="AV71" s="4">
        <v>2.1</v>
      </c>
      <c r="AW71" s="4">
        <v>2.4</v>
      </c>
      <c r="AX71" s="4">
        <v>2.2000000000000002</v>
      </c>
      <c r="AY71" s="4">
        <v>1.3</v>
      </c>
      <c r="AZ71" s="4">
        <v>2.4</v>
      </c>
      <c r="BB71" s="4">
        <v>3.1</v>
      </c>
      <c r="BD71" s="4">
        <v>3.1</v>
      </c>
      <c r="BE71" s="4">
        <v>1.8</v>
      </c>
      <c r="BF71" s="4">
        <v>4.0999999999999996</v>
      </c>
      <c r="BG71" s="4">
        <v>3</v>
      </c>
      <c r="BH71" s="4">
        <v>4.3</v>
      </c>
      <c r="BI71" s="4">
        <v>0.6</v>
      </c>
      <c r="BJ71" s="4">
        <v>0.7</v>
      </c>
      <c r="BK71" s="5">
        <v>2821</v>
      </c>
      <c r="BL71" s="5">
        <v>2682</v>
      </c>
      <c r="BM71" s="5">
        <v>163</v>
      </c>
      <c r="BN71" s="5">
        <v>191</v>
      </c>
      <c r="BO71" s="5">
        <v>632</v>
      </c>
      <c r="BQ71" s="5">
        <v>478</v>
      </c>
      <c r="BS71" s="5">
        <v>516</v>
      </c>
      <c r="BT71" s="5">
        <v>319</v>
      </c>
      <c r="BU71" s="5">
        <v>528</v>
      </c>
      <c r="BV71" s="5">
        <v>56</v>
      </c>
      <c r="BW71" s="5">
        <v>472</v>
      </c>
      <c r="BX71" s="5">
        <v>140</v>
      </c>
      <c r="BY71" s="5">
        <v>126</v>
      </c>
      <c r="BZ71" s="4">
        <v>3.7</v>
      </c>
      <c r="CA71" s="4">
        <v>4.2</v>
      </c>
      <c r="CB71" s="4">
        <v>5.8</v>
      </c>
      <c r="CC71" s="4">
        <v>2.7</v>
      </c>
      <c r="CD71" s="4">
        <v>4.2</v>
      </c>
      <c r="CF71" s="4">
        <v>5</v>
      </c>
      <c r="CH71" s="4">
        <v>5.8</v>
      </c>
      <c r="CI71" s="4">
        <v>2.8</v>
      </c>
      <c r="CJ71" s="4">
        <v>6.2</v>
      </c>
      <c r="CK71" s="4">
        <v>6.1</v>
      </c>
      <c r="CL71" s="4">
        <v>6.2</v>
      </c>
      <c r="CM71" s="4">
        <v>1.4</v>
      </c>
      <c r="CN71" s="4">
        <v>1.4</v>
      </c>
      <c r="CO71" s="5">
        <v>4988</v>
      </c>
      <c r="CP71" s="5">
        <v>4681</v>
      </c>
      <c r="CQ71" s="5">
        <v>422</v>
      </c>
      <c r="CR71" s="5">
        <v>379</v>
      </c>
      <c r="CS71" s="5">
        <v>1083</v>
      </c>
      <c r="CU71" s="5">
        <v>762</v>
      </c>
      <c r="CW71" s="5">
        <v>973</v>
      </c>
      <c r="CX71" s="5">
        <v>485</v>
      </c>
      <c r="CY71" s="5">
        <v>789</v>
      </c>
      <c r="CZ71" s="5">
        <v>116</v>
      </c>
      <c r="DA71" s="5">
        <v>674</v>
      </c>
      <c r="DB71" s="5">
        <v>306</v>
      </c>
      <c r="DC71" s="5">
        <v>267</v>
      </c>
      <c r="DD71" s="4">
        <v>4</v>
      </c>
      <c r="DE71" s="4">
        <v>4.5</v>
      </c>
      <c r="DF71" s="4">
        <v>7</v>
      </c>
      <c r="DG71" s="4">
        <v>2.6</v>
      </c>
      <c r="DH71" s="4">
        <v>4.4000000000000004</v>
      </c>
      <c r="DJ71" s="4">
        <v>5.2</v>
      </c>
      <c r="DL71" s="4">
        <v>5.9</v>
      </c>
      <c r="DM71" s="4">
        <v>3</v>
      </c>
      <c r="DN71" s="4">
        <v>6.9</v>
      </c>
      <c r="DO71" s="4">
        <v>7.3</v>
      </c>
      <c r="DP71" s="4">
        <v>6.8</v>
      </c>
      <c r="DQ71" s="4">
        <v>1.5</v>
      </c>
      <c r="DR71" s="4">
        <v>1.5</v>
      </c>
    </row>
    <row r="72" spans="1:122" x14ac:dyDescent="0.25">
      <c r="A72" t="s">
        <v>127</v>
      </c>
      <c r="B72" s="3">
        <v>38473</v>
      </c>
      <c r="C72" s="5">
        <v>3877</v>
      </c>
      <c r="D72" s="5">
        <v>3519</v>
      </c>
      <c r="E72" s="5">
        <v>142</v>
      </c>
      <c r="F72" s="5">
        <v>271</v>
      </c>
      <c r="G72" s="5">
        <v>706</v>
      </c>
      <c r="I72" s="5">
        <v>428</v>
      </c>
      <c r="K72" s="5">
        <v>790</v>
      </c>
      <c r="L72" s="5">
        <v>661</v>
      </c>
      <c r="M72" s="5">
        <v>477</v>
      </c>
      <c r="N72" s="5">
        <v>58</v>
      </c>
      <c r="O72" s="5">
        <v>419</v>
      </c>
      <c r="P72" s="5">
        <v>358</v>
      </c>
      <c r="Q72" s="5">
        <v>307</v>
      </c>
      <c r="R72" s="5">
        <v>5320</v>
      </c>
      <c r="S72" s="5">
        <v>5002</v>
      </c>
      <c r="T72" s="5">
        <v>497</v>
      </c>
      <c r="U72" s="5">
        <v>384</v>
      </c>
      <c r="V72" s="5">
        <v>1154</v>
      </c>
      <c r="X72" s="5">
        <v>784</v>
      </c>
      <c r="Z72" s="5">
        <v>1028</v>
      </c>
      <c r="AA72" s="5">
        <v>509</v>
      </c>
      <c r="AB72" s="5">
        <v>849</v>
      </c>
      <c r="AC72" s="5">
        <v>121</v>
      </c>
      <c r="AD72" s="5">
        <v>728</v>
      </c>
      <c r="AE72" s="5">
        <v>318</v>
      </c>
      <c r="AF72" s="5">
        <v>279</v>
      </c>
      <c r="AG72" s="4">
        <v>2.8</v>
      </c>
      <c r="AH72" s="4">
        <v>3.1</v>
      </c>
      <c r="AI72" s="4">
        <v>1.9</v>
      </c>
      <c r="AJ72" s="4">
        <v>1.9</v>
      </c>
      <c r="AK72" s="4">
        <v>2.7</v>
      </c>
      <c r="AM72" s="4">
        <v>2.7</v>
      </c>
      <c r="AO72" s="4">
        <v>4.5</v>
      </c>
      <c r="AP72" s="4">
        <v>3.7</v>
      </c>
      <c r="AQ72" s="4">
        <v>3.6</v>
      </c>
      <c r="AR72" s="4">
        <v>3</v>
      </c>
      <c r="AS72" s="4">
        <v>3.7</v>
      </c>
      <c r="AT72" s="4">
        <v>1.6</v>
      </c>
      <c r="AU72" s="4">
        <v>1.6</v>
      </c>
      <c r="AV72" s="4">
        <v>2.1</v>
      </c>
      <c r="AW72" s="4">
        <v>2.4</v>
      </c>
      <c r="AX72" s="4">
        <v>2.5</v>
      </c>
      <c r="AY72" s="4">
        <v>1.2</v>
      </c>
      <c r="AZ72" s="4">
        <v>2.5</v>
      </c>
      <c r="BB72" s="4">
        <v>3.3</v>
      </c>
      <c r="BD72" s="4">
        <v>2.9</v>
      </c>
      <c r="BE72" s="4">
        <v>1.7</v>
      </c>
      <c r="BF72" s="4">
        <v>4.4000000000000004</v>
      </c>
      <c r="BG72" s="4">
        <v>3</v>
      </c>
      <c r="BH72" s="4">
        <v>4.7</v>
      </c>
      <c r="BI72" s="4">
        <v>0.7</v>
      </c>
      <c r="BJ72" s="4">
        <v>0.7</v>
      </c>
      <c r="BK72" s="5">
        <v>2820</v>
      </c>
      <c r="BL72" s="5">
        <v>2678</v>
      </c>
      <c r="BM72" s="5">
        <v>180</v>
      </c>
      <c r="BN72" s="5">
        <v>177</v>
      </c>
      <c r="BO72" s="5">
        <v>648</v>
      </c>
      <c r="BQ72" s="5">
        <v>500</v>
      </c>
      <c r="BS72" s="5">
        <v>484</v>
      </c>
      <c r="BT72" s="5">
        <v>292</v>
      </c>
      <c r="BU72" s="5">
        <v>566</v>
      </c>
      <c r="BV72" s="5">
        <v>57</v>
      </c>
      <c r="BW72" s="5">
        <v>509</v>
      </c>
      <c r="BX72" s="5">
        <v>142</v>
      </c>
      <c r="BY72" s="5">
        <v>130</v>
      </c>
      <c r="BZ72" s="4">
        <v>3.9</v>
      </c>
      <c r="CA72" s="4">
        <v>4.4000000000000004</v>
      </c>
      <c r="CB72" s="4">
        <v>6.4</v>
      </c>
      <c r="CC72" s="4">
        <v>2.6</v>
      </c>
      <c r="CD72" s="4">
        <v>4.3</v>
      </c>
      <c r="CF72" s="4">
        <v>4.9000000000000004</v>
      </c>
      <c r="CH72" s="4">
        <v>5.6</v>
      </c>
      <c r="CI72" s="4">
        <v>2.7</v>
      </c>
      <c r="CJ72" s="4">
        <v>6.7</v>
      </c>
      <c r="CK72" s="4">
        <v>6.3</v>
      </c>
      <c r="CL72" s="4">
        <v>6.8</v>
      </c>
      <c r="CM72" s="4">
        <v>1.4</v>
      </c>
      <c r="CN72" s="4">
        <v>1.4</v>
      </c>
      <c r="CO72" s="5">
        <v>5155</v>
      </c>
      <c r="CP72" s="5">
        <v>4859</v>
      </c>
      <c r="CQ72" s="5">
        <v>470</v>
      </c>
      <c r="CR72" s="5">
        <v>373</v>
      </c>
      <c r="CS72" s="5">
        <v>1117</v>
      </c>
      <c r="CU72" s="5">
        <v>746</v>
      </c>
      <c r="CW72" s="5">
        <v>949</v>
      </c>
      <c r="CX72" s="5">
        <v>470</v>
      </c>
      <c r="CY72" s="5">
        <v>863</v>
      </c>
      <c r="CZ72" s="5">
        <v>120</v>
      </c>
      <c r="DA72" s="5">
        <v>743</v>
      </c>
      <c r="DB72" s="5">
        <v>295</v>
      </c>
      <c r="DC72" s="5">
        <v>268</v>
      </c>
      <c r="DD72" s="4">
        <v>4</v>
      </c>
      <c r="DE72" s="4">
        <v>4.5</v>
      </c>
      <c r="DF72" s="4">
        <v>6.8</v>
      </c>
      <c r="DG72" s="4">
        <v>2.7</v>
      </c>
      <c r="DH72" s="4">
        <v>4.4000000000000004</v>
      </c>
      <c r="DJ72" s="4">
        <v>5.0999999999999996</v>
      </c>
      <c r="DL72" s="4">
        <v>6.1</v>
      </c>
      <c r="DM72" s="4">
        <v>2.9</v>
      </c>
      <c r="DN72" s="4">
        <v>6.6</v>
      </c>
      <c r="DO72" s="4">
        <v>6.4</v>
      </c>
      <c r="DP72" s="4">
        <v>6.7</v>
      </c>
      <c r="DQ72" s="4">
        <v>1.5</v>
      </c>
      <c r="DR72" s="4">
        <v>1.5</v>
      </c>
    </row>
    <row r="73" spans="1:122" x14ac:dyDescent="0.25">
      <c r="A73" t="s">
        <v>128</v>
      </c>
      <c r="B73" s="3">
        <v>38504</v>
      </c>
      <c r="C73" s="5">
        <v>4064</v>
      </c>
      <c r="D73" s="5">
        <v>3698</v>
      </c>
      <c r="E73" s="5">
        <v>142</v>
      </c>
      <c r="F73" s="5">
        <v>278</v>
      </c>
      <c r="G73" s="5">
        <v>691</v>
      </c>
      <c r="I73" s="5">
        <v>424</v>
      </c>
      <c r="K73" s="5">
        <v>883</v>
      </c>
      <c r="L73" s="5">
        <v>640</v>
      </c>
      <c r="M73" s="5">
        <v>497</v>
      </c>
      <c r="N73" s="5">
        <v>80</v>
      </c>
      <c r="O73" s="5">
        <v>417</v>
      </c>
      <c r="P73" s="5">
        <v>366</v>
      </c>
      <c r="Q73" s="5">
        <v>323</v>
      </c>
      <c r="R73" s="5">
        <v>5303</v>
      </c>
      <c r="S73" s="5">
        <v>5005</v>
      </c>
      <c r="T73" s="5">
        <v>476</v>
      </c>
      <c r="U73" s="5">
        <v>349</v>
      </c>
      <c r="V73" s="5">
        <v>1138</v>
      </c>
      <c r="X73" s="5">
        <v>794</v>
      </c>
      <c r="Z73" s="5">
        <v>1070</v>
      </c>
      <c r="AA73" s="5">
        <v>500</v>
      </c>
      <c r="AB73" s="5">
        <v>945</v>
      </c>
      <c r="AC73" s="5">
        <v>168</v>
      </c>
      <c r="AD73" s="5">
        <v>777</v>
      </c>
      <c r="AE73" s="5">
        <v>298</v>
      </c>
      <c r="AF73" s="5">
        <v>260</v>
      </c>
      <c r="AG73" s="4">
        <v>3</v>
      </c>
      <c r="AH73" s="4">
        <v>3.2</v>
      </c>
      <c r="AI73" s="4">
        <v>1.9</v>
      </c>
      <c r="AJ73" s="4">
        <v>1.9</v>
      </c>
      <c r="AK73" s="4">
        <v>2.6</v>
      </c>
      <c r="AM73" s="4">
        <v>2.7</v>
      </c>
      <c r="AO73" s="4">
        <v>5</v>
      </c>
      <c r="AP73" s="4">
        <v>3.6</v>
      </c>
      <c r="AQ73" s="4">
        <v>3.7</v>
      </c>
      <c r="AR73" s="4">
        <v>4</v>
      </c>
      <c r="AS73" s="4">
        <v>3.7</v>
      </c>
      <c r="AT73" s="4">
        <v>1.7</v>
      </c>
      <c r="AU73" s="4">
        <v>1.7</v>
      </c>
      <c r="AV73" s="4">
        <v>2.1</v>
      </c>
      <c r="AW73" s="4">
        <v>2.4</v>
      </c>
      <c r="AX73" s="4">
        <v>2.2999999999999998</v>
      </c>
      <c r="AY73" s="4">
        <v>1.4</v>
      </c>
      <c r="AZ73" s="4">
        <v>2.5</v>
      </c>
      <c r="BB73" s="4">
        <v>3.1</v>
      </c>
      <c r="BD73" s="4">
        <v>2.8</v>
      </c>
      <c r="BE73" s="4">
        <v>1.7</v>
      </c>
      <c r="BF73" s="4">
        <v>4.0999999999999996</v>
      </c>
      <c r="BG73" s="4">
        <v>3</v>
      </c>
      <c r="BH73" s="4">
        <v>4.3</v>
      </c>
      <c r="BI73" s="4">
        <v>0.7</v>
      </c>
      <c r="BJ73" s="4">
        <v>0.7</v>
      </c>
      <c r="BK73" s="5">
        <v>2784</v>
      </c>
      <c r="BL73" s="5">
        <v>2633</v>
      </c>
      <c r="BM73" s="5">
        <v>165</v>
      </c>
      <c r="BN73" s="5">
        <v>200</v>
      </c>
      <c r="BO73" s="5">
        <v>646</v>
      </c>
      <c r="BQ73" s="5">
        <v>481</v>
      </c>
      <c r="BS73" s="5">
        <v>468</v>
      </c>
      <c r="BT73" s="5">
        <v>299</v>
      </c>
      <c r="BU73" s="5">
        <v>529</v>
      </c>
      <c r="BV73" s="5">
        <v>57</v>
      </c>
      <c r="BW73" s="5">
        <v>473</v>
      </c>
      <c r="BX73" s="5">
        <v>150</v>
      </c>
      <c r="BY73" s="5">
        <v>134</v>
      </c>
      <c r="BZ73" s="4">
        <v>3.8</v>
      </c>
      <c r="CA73" s="4">
        <v>4.2</v>
      </c>
      <c r="CB73" s="4">
        <v>5.7</v>
      </c>
      <c r="CC73" s="4">
        <v>2.6</v>
      </c>
      <c r="CD73" s="4">
        <v>4.2</v>
      </c>
      <c r="CF73" s="4">
        <v>4.9000000000000004</v>
      </c>
      <c r="CH73" s="4">
        <v>5.9</v>
      </c>
      <c r="CI73" s="4">
        <v>2.6</v>
      </c>
      <c r="CJ73" s="4">
        <v>7</v>
      </c>
      <c r="CK73" s="4">
        <v>8.4</v>
      </c>
      <c r="CL73" s="4">
        <v>6.8</v>
      </c>
      <c r="CM73" s="4">
        <v>1.4</v>
      </c>
      <c r="CN73" s="4">
        <v>1.4</v>
      </c>
      <c r="CO73" s="5">
        <v>5020</v>
      </c>
      <c r="CP73" s="5">
        <v>4711</v>
      </c>
      <c r="CQ73" s="5">
        <v>421</v>
      </c>
      <c r="CR73" s="5">
        <v>367</v>
      </c>
      <c r="CS73" s="5">
        <v>1087</v>
      </c>
      <c r="CU73" s="5">
        <v>756</v>
      </c>
      <c r="CW73" s="5">
        <v>992</v>
      </c>
      <c r="CX73" s="5">
        <v>454</v>
      </c>
      <c r="CY73" s="5">
        <v>902</v>
      </c>
      <c r="CZ73" s="5">
        <v>160</v>
      </c>
      <c r="DA73" s="5">
        <v>742</v>
      </c>
      <c r="DB73" s="5">
        <v>308</v>
      </c>
      <c r="DC73" s="5">
        <v>263</v>
      </c>
      <c r="DD73" s="4">
        <v>4</v>
      </c>
      <c r="DE73" s="4">
        <v>4.5</v>
      </c>
      <c r="DF73" s="4">
        <v>6.5</v>
      </c>
      <c r="DG73" s="4">
        <v>2.5</v>
      </c>
      <c r="DH73" s="4">
        <v>4.4000000000000004</v>
      </c>
      <c r="DJ73" s="4">
        <v>5.2</v>
      </c>
      <c r="DL73" s="4">
        <v>6.3</v>
      </c>
      <c r="DM73" s="4">
        <v>2.9</v>
      </c>
      <c r="DN73" s="4">
        <v>7.4</v>
      </c>
      <c r="DO73" s="4">
        <v>8.9</v>
      </c>
      <c r="DP73" s="4">
        <v>7.1</v>
      </c>
      <c r="DQ73" s="4">
        <v>1.4</v>
      </c>
      <c r="DR73" s="4">
        <v>1.4</v>
      </c>
    </row>
    <row r="74" spans="1:122" x14ac:dyDescent="0.25">
      <c r="A74" t="s">
        <v>129</v>
      </c>
      <c r="B74" s="3">
        <v>38534</v>
      </c>
      <c r="C74" s="5">
        <v>4155</v>
      </c>
      <c r="D74" s="5">
        <v>3760</v>
      </c>
      <c r="E74" s="5">
        <v>147</v>
      </c>
      <c r="F74" s="5">
        <v>313</v>
      </c>
      <c r="G74" s="5">
        <v>682</v>
      </c>
      <c r="I74" s="5">
        <v>426</v>
      </c>
      <c r="K74" s="5">
        <v>851</v>
      </c>
      <c r="L74" s="5">
        <v>692</v>
      </c>
      <c r="M74" s="5">
        <v>506</v>
      </c>
      <c r="N74" s="5">
        <v>87</v>
      </c>
      <c r="O74" s="5">
        <v>418</v>
      </c>
      <c r="P74" s="5">
        <v>395</v>
      </c>
      <c r="Q74" s="5">
        <v>350</v>
      </c>
      <c r="R74" s="5">
        <v>5310</v>
      </c>
      <c r="S74" s="5">
        <v>4961</v>
      </c>
      <c r="T74" s="5">
        <v>432</v>
      </c>
      <c r="U74" s="5">
        <v>370</v>
      </c>
      <c r="V74" s="5">
        <v>1137</v>
      </c>
      <c r="X74" s="5">
        <v>809</v>
      </c>
      <c r="Z74" s="5">
        <v>1051</v>
      </c>
      <c r="AA74" s="5">
        <v>497</v>
      </c>
      <c r="AB74" s="5">
        <v>922</v>
      </c>
      <c r="AC74" s="5">
        <v>138</v>
      </c>
      <c r="AD74" s="5">
        <v>784</v>
      </c>
      <c r="AE74" s="5">
        <v>349</v>
      </c>
      <c r="AF74" s="5">
        <v>317</v>
      </c>
      <c r="AG74" s="4">
        <v>3</v>
      </c>
      <c r="AH74" s="4">
        <v>3.2</v>
      </c>
      <c r="AI74" s="4">
        <v>2</v>
      </c>
      <c r="AJ74" s="4">
        <v>2.2000000000000002</v>
      </c>
      <c r="AK74" s="4">
        <v>2.6</v>
      </c>
      <c r="AM74" s="4">
        <v>2.7</v>
      </c>
      <c r="AO74" s="4">
        <v>4.8</v>
      </c>
      <c r="AP74" s="4">
        <v>3.8</v>
      </c>
      <c r="AQ74" s="4">
        <v>3.8</v>
      </c>
      <c r="AR74" s="4">
        <v>4.4000000000000004</v>
      </c>
      <c r="AS74" s="4">
        <v>3.7</v>
      </c>
      <c r="AT74" s="4">
        <v>1.8</v>
      </c>
      <c r="AU74" s="4">
        <v>1.8</v>
      </c>
      <c r="AV74" s="4">
        <v>2.1</v>
      </c>
      <c r="AW74" s="4">
        <v>2.4</v>
      </c>
      <c r="AX74" s="4">
        <v>2.4</v>
      </c>
      <c r="AY74" s="4">
        <v>1.4</v>
      </c>
      <c r="AZ74" s="4">
        <v>2.4</v>
      </c>
      <c r="BB74" s="4">
        <v>3.1</v>
      </c>
      <c r="BD74" s="4">
        <v>2.4</v>
      </c>
      <c r="BE74" s="4">
        <v>1.7</v>
      </c>
      <c r="BF74" s="4">
        <v>4.7</v>
      </c>
      <c r="BG74" s="4">
        <v>3</v>
      </c>
      <c r="BH74" s="4">
        <v>5</v>
      </c>
      <c r="BI74" s="4">
        <v>0.5</v>
      </c>
      <c r="BJ74" s="4">
        <v>0.5</v>
      </c>
      <c r="BK74" s="5">
        <v>2771</v>
      </c>
      <c r="BL74" s="5">
        <v>2656</v>
      </c>
      <c r="BM74" s="5">
        <v>177</v>
      </c>
      <c r="BN74" s="5">
        <v>196</v>
      </c>
      <c r="BO74" s="5">
        <v>632</v>
      </c>
      <c r="BQ74" s="5">
        <v>474</v>
      </c>
      <c r="BS74" s="5">
        <v>414</v>
      </c>
      <c r="BT74" s="5">
        <v>300</v>
      </c>
      <c r="BU74" s="5">
        <v>609</v>
      </c>
      <c r="BV74" s="5">
        <v>58</v>
      </c>
      <c r="BW74" s="5">
        <v>551</v>
      </c>
      <c r="BX74" s="5">
        <v>116</v>
      </c>
      <c r="BY74" s="5">
        <v>102</v>
      </c>
      <c r="BZ74" s="4">
        <v>3.7</v>
      </c>
      <c r="CA74" s="4">
        <v>4.2</v>
      </c>
      <c r="CB74" s="4">
        <v>5.5</v>
      </c>
      <c r="CC74" s="4">
        <v>2.6</v>
      </c>
      <c r="CD74" s="4">
        <v>4.0999999999999996</v>
      </c>
      <c r="CF74" s="4">
        <v>5</v>
      </c>
      <c r="CH74" s="4">
        <v>5.9</v>
      </c>
      <c r="CI74" s="4">
        <v>2.5</v>
      </c>
      <c r="CJ74" s="4">
        <v>6.8</v>
      </c>
      <c r="CK74" s="4">
        <v>5.8</v>
      </c>
      <c r="CL74" s="4">
        <v>6.9</v>
      </c>
      <c r="CM74" s="4">
        <v>1.2</v>
      </c>
      <c r="CN74" s="4">
        <v>1.2</v>
      </c>
      <c r="CO74" s="5">
        <v>4934</v>
      </c>
      <c r="CP74" s="5">
        <v>4677</v>
      </c>
      <c r="CQ74" s="5">
        <v>402</v>
      </c>
      <c r="CR74" s="5">
        <v>374</v>
      </c>
      <c r="CS74" s="5">
        <v>1075</v>
      </c>
      <c r="CU74" s="5">
        <v>767</v>
      </c>
      <c r="CW74" s="5">
        <v>1002</v>
      </c>
      <c r="CX74" s="5">
        <v>442</v>
      </c>
      <c r="CY74" s="5">
        <v>870</v>
      </c>
      <c r="CZ74" s="5">
        <v>111</v>
      </c>
      <c r="DA74" s="5">
        <v>759</v>
      </c>
      <c r="DB74" s="5">
        <v>257</v>
      </c>
      <c r="DC74" s="5">
        <v>221</v>
      </c>
      <c r="DD74" s="4">
        <v>4</v>
      </c>
      <c r="DE74" s="4">
        <v>4.4000000000000004</v>
      </c>
      <c r="DF74" s="4">
        <v>5.9</v>
      </c>
      <c r="DG74" s="4">
        <v>2.6</v>
      </c>
      <c r="DH74" s="4">
        <v>4.4000000000000004</v>
      </c>
      <c r="DJ74" s="4">
        <v>5.3</v>
      </c>
      <c r="DL74" s="4">
        <v>6.2</v>
      </c>
      <c r="DM74" s="4">
        <v>2.9</v>
      </c>
      <c r="DN74" s="4">
        <v>7.2</v>
      </c>
      <c r="DO74" s="4">
        <v>7.2</v>
      </c>
      <c r="DP74" s="4">
        <v>7.2</v>
      </c>
      <c r="DQ74" s="4">
        <v>1.6</v>
      </c>
      <c r="DR74" s="4">
        <v>1.7</v>
      </c>
    </row>
    <row r="75" spans="1:122" x14ac:dyDescent="0.25">
      <c r="A75" t="s">
        <v>130</v>
      </c>
      <c r="B75" s="3">
        <v>38565</v>
      </c>
      <c r="C75" s="5">
        <v>4102</v>
      </c>
      <c r="D75" s="5">
        <v>3733</v>
      </c>
      <c r="E75" s="5">
        <v>149</v>
      </c>
      <c r="F75" s="5">
        <v>299</v>
      </c>
      <c r="G75" s="5">
        <v>685</v>
      </c>
      <c r="I75" s="5">
        <v>431</v>
      </c>
      <c r="K75" s="5">
        <v>871</v>
      </c>
      <c r="L75" s="5">
        <v>649</v>
      </c>
      <c r="M75" s="5">
        <v>505</v>
      </c>
      <c r="N75" s="5">
        <v>67</v>
      </c>
      <c r="O75" s="5">
        <v>438</v>
      </c>
      <c r="P75" s="5">
        <v>369</v>
      </c>
      <c r="Q75" s="5">
        <v>324</v>
      </c>
      <c r="R75" s="5">
        <v>5443</v>
      </c>
      <c r="S75" s="5">
        <v>5133</v>
      </c>
      <c r="T75" s="5">
        <v>512</v>
      </c>
      <c r="U75" s="5">
        <v>373</v>
      </c>
      <c r="V75" s="5">
        <v>1142</v>
      </c>
      <c r="X75" s="5">
        <v>808</v>
      </c>
      <c r="Z75" s="5">
        <v>1089</v>
      </c>
      <c r="AA75" s="5">
        <v>502</v>
      </c>
      <c r="AB75" s="5">
        <v>910</v>
      </c>
      <c r="AC75" s="5">
        <v>136</v>
      </c>
      <c r="AD75" s="5">
        <v>774</v>
      </c>
      <c r="AE75" s="5">
        <v>310</v>
      </c>
      <c r="AF75" s="5">
        <v>272</v>
      </c>
      <c r="AG75" s="4">
        <v>3</v>
      </c>
      <c r="AH75" s="4">
        <v>3.2</v>
      </c>
      <c r="AI75" s="4">
        <v>2</v>
      </c>
      <c r="AJ75" s="4">
        <v>2.1</v>
      </c>
      <c r="AK75" s="4">
        <v>2.6</v>
      </c>
      <c r="AM75" s="4">
        <v>2.7</v>
      </c>
      <c r="AO75" s="4">
        <v>4.9000000000000004</v>
      </c>
      <c r="AP75" s="4">
        <v>3.6</v>
      </c>
      <c r="AQ75" s="4">
        <v>3.8</v>
      </c>
      <c r="AR75" s="4">
        <v>3.4</v>
      </c>
      <c r="AS75" s="4">
        <v>3.8</v>
      </c>
      <c r="AT75" s="4">
        <v>1.7</v>
      </c>
      <c r="AU75" s="4">
        <v>1.7</v>
      </c>
      <c r="AV75" s="4">
        <v>2.2000000000000002</v>
      </c>
      <c r="AW75" s="4">
        <v>2.5</v>
      </c>
      <c r="AX75" s="4">
        <v>2.7</v>
      </c>
      <c r="AY75" s="4">
        <v>1.4</v>
      </c>
      <c r="AZ75" s="4">
        <v>2.6</v>
      </c>
      <c r="BB75" s="4">
        <v>3.3</v>
      </c>
      <c r="BD75" s="4">
        <v>2.8</v>
      </c>
      <c r="BE75" s="4">
        <v>1.7</v>
      </c>
      <c r="BF75" s="4">
        <v>4.7</v>
      </c>
      <c r="BG75" s="4">
        <v>2.6</v>
      </c>
      <c r="BH75" s="4">
        <v>5.0999999999999996</v>
      </c>
      <c r="BI75" s="4">
        <v>0.7</v>
      </c>
      <c r="BJ75" s="4">
        <v>0.7</v>
      </c>
      <c r="BK75" s="5">
        <v>2972</v>
      </c>
      <c r="BL75" s="5">
        <v>2825</v>
      </c>
      <c r="BM75" s="5">
        <v>200</v>
      </c>
      <c r="BN75" s="5">
        <v>195</v>
      </c>
      <c r="BO75" s="5">
        <v>677</v>
      </c>
      <c r="BQ75" s="5">
        <v>500</v>
      </c>
      <c r="BS75" s="5">
        <v>481</v>
      </c>
      <c r="BT75" s="5">
        <v>297</v>
      </c>
      <c r="BU75" s="5">
        <v>608</v>
      </c>
      <c r="BV75" s="5">
        <v>50</v>
      </c>
      <c r="BW75" s="5">
        <v>558</v>
      </c>
      <c r="BX75" s="5">
        <v>147</v>
      </c>
      <c r="BY75" s="5">
        <v>133</v>
      </c>
      <c r="BZ75" s="4">
        <v>3.9</v>
      </c>
      <c r="CA75" s="4">
        <v>4.4000000000000004</v>
      </c>
      <c r="CB75" s="4">
        <v>6.6</v>
      </c>
      <c r="CC75" s="4">
        <v>2.8</v>
      </c>
      <c r="CD75" s="4">
        <v>4.2</v>
      </c>
      <c r="CF75" s="4">
        <v>5.0999999999999996</v>
      </c>
      <c r="CH75" s="4">
        <v>6</v>
      </c>
      <c r="CI75" s="4">
        <v>2.7</v>
      </c>
      <c r="CJ75" s="4">
        <v>6.8</v>
      </c>
      <c r="CK75" s="4">
        <v>6.3</v>
      </c>
      <c r="CL75" s="4">
        <v>6.8</v>
      </c>
      <c r="CM75" s="4">
        <v>1.4</v>
      </c>
      <c r="CN75" s="4">
        <v>1.4</v>
      </c>
      <c r="CO75" s="5">
        <v>5223</v>
      </c>
      <c r="CP75" s="5">
        <v>4922</v>
      </c>
      <c r="CQ75" s="5">
        <v>489</v>
      </c>
      <c r="CR75" s="5">
        <v>394</v>
      </c>
      <c r="CS75" s="5">
        <v>1100</v>
      </c>
      <c r="CU75" s="5">
        <v>784</v>
      </c>
      <c r="CW75" s="5">
        <v>1022</v>
      </c>
      <c r="CX75" s="5">
        <v>470</v>
      </c>
      <c r="CY75" s="5">
        <v>870</v>
      </c>
      <c r="CZ75" s="5">
        <v>120</v>
      </c>
      <c r="DA75" s="5">
        <v>750</v>
      </c>
      <c r="DB75" s="5">
        <v>301</v>
      </c>
      <c r="DC75" s="5">
        <v>267</v>
      </c>
      <c r="DD75" s="4">
        <v>4.0999999999999996</v>
      </c>
      <c r="DE75" s="4">
        <v>4.5999999999999996</v>
      </c>
      <c r="DF75" s="4">
        <v>6.9</v>
      </c>
      <c r="DG75" s="4">
        <v>2.6</v>
      </c>
      <c r="DH75" s="4">
        <v>4.4000000000000004</v>
      </c>
      <c r="DJ75" s="4">
        <v>5.3</v>
      </c>
      <c r="DL75" s="4">
        <v>6.4</v>
      </c>
      <c r="DM75" s="4">
        <v>2.9</v>
      </c>
      <c r="DN75" s="4">
        <v>7.1</v>
      </c>
      <c r="DO75" s="4">
        <v>7.1</v>
      </c>
      <c r="DP75" s="4">
        <v>7</v>
      </c>
      <c r="DQ75" s="4">
        <v>1.4</v>
      </c>
      <c r="DR75" s="4">
        <v>1.4</v>
      </c>
    </row>
    <row r="76" spans="1:122" x14ac:dyDescent="0.25">
      <c r="A76" t="s">
        <v>131</v>
      </c>
      <c r="B76" s="3">
        <v>38596</v>
      </c>
      <c r="C76" s="5">
        <v>4275</v>
      </c>
      <c r="D76" s="5">
        <v>3860</v>
      </c>
      <c r="E76" s="5">
        <v>161</v>
      </c>
      <c r="F76" s="5">
        <v>340</v>
      </c>
      <c r="G76" s="5">
        <v>707</v>
      </c>
      <c r="I76" s="5">
        <v>418</v>
      </c>
      <c r="K76" s="5">
        <v>831</v>
      </c>
      <c r="L76" s="5">
        <v>668</v>
      </c>
      <c r="M76" s="5">
        <v>493</v>
      </c>
      <c r="N76" s="5">
        <v>41</v>
      </c>
      <c r="O76" s="5">
        <v>452</v>
      </c>
      <c r="P76" s="5">
        <v>415</v>
      </c>
      <c r="Q76" s="5">
        <v>364</v>
      </c>
      <c r="R76" s="5">
        <v>5455</v>
      </c>
      <c r="S76" s="5">
        <v>5153</v>
      </c>
      <c r="T76" s="5">
        <v>521</v>
      </c>
      <c r="U76" s="5">
        <v>397</v>
      </c>
      <c r="V76" s="5">
        <v>1127</v>
      </c>
      <c r="X76" s="5">
        <v>780</v>
      </c>
      <c r="Z76" s="5">
        <v>1083</v>
      </c>
      <c r="AA76" s="5">
        <v>535</v>
      </c>
      <c r="AB76" s="5">
        <v>942</v>
      </c>
      <c r="AC76" s="5">
        <v>164</v>
      </c>
      <c r="AD76" s="5">
        <v>778</v>
      </c>
      <c r="AE76" s="5">
        <v>302</v>
      </c>
      <c r="AF76" s="5">
        <v>258</v>
      </c>
      <c r="AG76" s="4">
        <v>3.1</v>
      </c>
      <c r="AH76" s="4">
        <v>3.3</v>
      </c>
      <c r="AI76" s="4">
        <v>2.1</v>
      </c>
      <c r="AJ76" s="4">
        <v>2.2999999999999998</v>
      </c>
      <c r="AK76" s="4">
        <v>2.6</v>
      </c>
      <c r="AM76" s="4">
        <v>2.7</v>
      </c>
      <c r="AO76" s="4">
        <v>4.5999999999999996</v>
      </c>
      <c r="AP76" s="4">
        <v>3.7</v>
      </c>
      <c r="AQ76" s="4">
        <v>3.7</v>
      </c>
      <c r="AR76" s="4">
        <v>2.1</v>
      </c>
      <c r="AS76" s="4">
        <v>4</v>
      </c>
      <c r="AT76" s="4">
        <v>1.9</v>
      </c>
      <c r="AU76" s="4">
        <v>1.9</v>
      </c>
      <c r="AV76" s="4">
        <v>2.2999999999999998</v>
      </c>
      <c r="AW76" s="4">
        <v>2.6</v>
      </c>
      <c r="AX76" s="4">
        <v>3.2</v>
      </c>
      <c r="AY76" s="4">
        <v>1.5</v>
      </c>
      <c r="AZ76" s="4">
        <v>2.5</v>
      </c>
      <c r="BB76" s="4">
        <v>3</v>
      </c>
      <c r="BD76" s="4">
        <v>3.1</v>
      </c>
      <c r="BE76" s="4">
        <v>1.8</v>
      </c>
      <c r="BF76" s="4">
        <v>5</v>
      </c>
      <c r="BG76" s="4">
        <v>2.7</v>
      </c>
      <c r="BH76" s="4">
        <v>5.4</v>
      </c>
      <c r="BI76" s="4">
        <v>0.7</v>
      </c>
      <c r="BJ76" s="4">
        <v>0.7</v>
      </c>
      <c r="BK76" s="5">
        <v>3066</v>
      </c>
      <c r="BL76" s="5">
        <v>2911</v>
      </c>
      <c r="BM76" s="5">
        <v>239</v>
      </c>
      <c r="BN76" s="5">
        <v>207</v>
      </c>
      <c r="BO76" s="5">
        <v>641</v>
      </c>
      <c r="BQ76" s="5">
        <v>466</v>
      </c>
      <c r="BS76" s="5">
        <v>522</v>
      </c>
      <c r="BT76" s="5">
        <v>318</v>
      </c>
      <c r="BU76" s="5">
        <v>640</v>
      </c>
      <c r="BV76" s="5">
        <v>52</v>
      </c>
      <c r="BW76" s="5">
        <v>587</v>
      </c>
      <c r="BX76" s="5">
        <v>155</v>
      </c>
      <c r="BY76" s="5">
        <v>137</v>
      </c>
      <c r="BZ76" s="4">
        <v>4</v>
      </c>
      <c r="CA76" s="4">
        <v>4.4000000000000004</v>
      </c>
      <c r="CB76" s="4">
        <v>6.7</v>
      </c>
      <c r="CC76" s="4">
        <v>2.8</v>
      </c>
      <c r="CD76" s="4">
        <v>4.3</v>
      </c>
      <c r="CF76" s="4">
        <v>5.2</v>
      </c>
      <c r="CH76" s="4">
        <v>5.8</v>
      </c>
      <c r="CI76" s="4">
        <v>2.8</v>
      </c>
      <c r="CJ76" s="4">
        <v>7.4</v>
      </c>
      <c r="CK76" s="4">
        <v>8.6999999999999993</v>
      </c>
      <c r="CL76" s="4">
        <v>7.2</v>
      </c>
      <c r="CM76" s="4">
        <v>1.5</v>
      </c>
      <c r="CN76" s="4">
        <v>1.5</v>
      </c>
      <c r="CO76" s="5">
        <v>5317</v>
      </c>
      <c r="CP76" s="5">
        <v>4987</v>
      </c>
      <c r="CQ76" s="5">
        <v>497</v>
      </c>
      <c r="CR76" s="5">
        <v>400</v>
      </c>
      <c r="CS76" s="5">
        <v>1121</v>
      </c>
      <c r="CU76" s="5">
        <v>796</v>
      </c>
      <c r="CW76" s="5">
        <v>988</v>
      </c>
      <c r="CX76" s="5">
        <v>490</v>
      </c>
      <c r="CY76" s="5">
        <v>951</v>
      </c>
      <c r="CZ76" s="5">
        <v>166</v>
      </c>
      <c r="DA76" s="5">
        <v>785</v>
      </c>
      <c r="DB76" s="5">
        <v>330</v>
      </c>
      <c r="DC76" s="5">
        <v>286</v>
      </c>
      <c r="DD76" s="4">
        <v>4.0999999999999996</v>
      </c>
      <c r="DE76" s="4">
        <v>4.5999999999999996</v>
      </c>
      <c r="DF76" s="4">
        <v>7</v>
      </c>
      <c r="DG76" s="4">
        <v>2.8</v>
      </c>
      <c r="DH76" s="4">
        <v>4.3</v>
      </c>
      <c r="DJ76" s="4">
        <v>5.0999999999999996</v>
      </c>
      <c r="DL76" s="4">
        <v>6.3</v>
      </c>
      <c r="DM76" s="4">
        <v>3.1</v>
      </c>
      <c r="DN76" s="4">
        <v>7.3</v>
      </c>
      <c r="DO76" s="4">
        <v>8.6</v>
      </c>
      <c r="DP76" s="4">
        <v>7.1</v>
      </c>
      <c r="DQ76" s="4">
        <v>1.4</v>
      </c>
      <c r="DR76" s="4">
        <v>1.3</v>
      </c>
    </row>
    <row r="77" spans="1:122" x14ac:dyDescent="0.25">
      <c r="A77" t="s">
        <v>132</v>
      </c>
      <c r="B77" s="3">
        <v>38626</v>
      </c>
      <c r="C77" s="5">
        <v>4221</v>
      </c>
      <c r="D77" s="5">
        <v>3854</v>
      </c>
      <c r="E77" s="5">
        <v>171</v>
      </c>
      <c r="F77" s="5">
        <v>270</v>
      </c>
      <c r="G77" s="5">
        <v>753</v>
      </c>
      <c r="I77" s="5">
        <v>448</v>
      </c>
      <c r="K77" s="5">
        <v>842</v>
      </c>
      <c r="L77" s="5">
        <v>657</v>
      </c>
      <c r="M77" s="5">
        <v>500</v>
      </c>
      <c r="N77" s="5">
        <v>61</v>
      </c>
      <c r="O77" s="5">
        <v>439</v>
      </c>
      <c r="P77" s="5">
        <v>367</v>
      </c>
      <c r="Q77" s="5">
        <v>321</v>
      </c>
      <c r="R77" s="5">
        <v>5026</v>
      </c>
      <c r="S77" s="5">
        <v>4720</v>
      </c>
      <c r="T77" s="5">
        <v>498</v>
      </c>
      <c r="U77" s="5">
        <v>396</v>
      </c>
      <c r="V77" s="5">
        <v>1076</v>
      </c>
      <c r="X77" s="5">
        <v>742</v>
      </c>
      <c r="Z77" s="5">
        <v>847</v>
      </c>
      <c r="AA77" s="5">
        <v>486</v>
      </c>
      <c r="AB77" s="5">
        <v>885</v>
      </c>
      <c r="AC77" s="5">
        <v>120</v>
      </c>
      <c r="AD77" s="5">
        <v>765</v>
      </c>
      <c r="AE77" s="5">
        <v>306</v>
      </c>
      <c r="AF77" s="5">
        <v>271</v>
      </c>
      <c r="AG77" s="4">
        <v>3</v>
      </c>
      <c r="AH77" s="4">
        <v>3.3</v>
      </c>
      <c r="AI77" s="4">
        <v>2.2000000000000002</v>
      </c>
      <c r="AJ77" s="4">
        <v>1.9</v>
      </c>
      <c r="AK77" s="4">
        <v>2.8</v>
      </c>
      <c r="AM77" s="4">
        <v>2.8</v>
      </c>
      <c r="AO77" s="4">
        <v>4.7</v>
      </c>
      <c r="AP77" s="4">
        <v>3.6</v>
      </c>
      <c r="AQ77" s="4">
        <v>3.7</v>
      </c>
      <c r="AR77" s="4">
        <v>3.1</v>
      </c>
      <c r="AS77" s="4">
        <v>3.9</v>
      </c>
      <c r="AT77" s="4">
        <v>1.7</v>
      </c>
      <c r="AU77" s="4">
        <v>1.7</v>
      </c>
      <c r="AV77" s="4">
        <v>2.2000000000000002</v>
      </c>
      <c r="AW77" s="4">
        <v>2.5</v>
      </c>
      <c r="AX77" s="4">
        <v>3</v>
      </c>
      <c r="AY77" s="4">
        <v>1.6</v>
      </c>
      <c r="AZ77" s="4">
        <v>2.5</v>
      </c>
      <c r="BB77" s="4">
        <v>3.1</v>
      </c>
      <c r="BD77" s="4">
        <v>2.4</v>
      </c>
      <c r="BE77" s="4">
        <v>1.7</v>
      </c>
      <c r="BF77" s="4">
        <v>5.4</v>
      </c>
      <c r="BG77" s="4">
        <v>3.9</v>
      </c>
      <c r="BH77" s="4">
        <v>5.7</v>
      </c>
      <c r="BI77" s="4">
        <v>0.8</v>
      </c>
      <c r="BJ77" s="4">
        <v>0.8</v>
      </c>
      <c r="BK77" s="5">
        <v>2970</v>
      </c>
      <c r="BL77" s="5">
        <v>2805</v>
      </c>
      <c r="BM77" s="5">
        <v>226</v>
      </c>
      <c r="BN77" s="5">
        <v>222</v>
      </c>
      <c r="BO77" s="5">
        <v>641</v>
      </c>
      <c r="BQ77" s="5">
        <v>477</v>
      </c>
      <c r="BS77" s="5">
        <v>412</v>
      </c>
      <c r="BT77" s="5">
        <v>298</v>
      </c>
      <c r="BU77" s="5">
        <v>696</v>
      </c>
      <c r="BV77" s="5">
        <v>75</v>
      </c>
      <c r="BW77" s="5">
        <v>621</v>
      </c>
      <c r="BX77" s="5">
        <v>166</v>
      </c>
      <c r="BY77" s="5">
        <v>148</v>
      </c>
      <c r="BZ77" s="4">
        <v>3.7</v>
      </c>
      <c r="CA77" s="4">
        <v>4.0999999999999996</v>
      </c>
      <c r="CB77" s="4">
        <v>6.1</v>
      </c>
      <c r="CC77" s="4">
        <v>2.8</v>
      </c>
      <c r="CD77" s="4">
        <v>4</v>
      </c>
      <c r="CF77" s="4">
        <v>4.7</v>
      </c>
      <c r="CH77" s="4">
        <v>4.9000000000000004</v>
      </c>
      <c r="CI77" s="4">
        <v>2.6</v>
      </c>
      <c r="CJ77" s="4">
        <v>7.3</v>
      </c>
      <c r="CK77" s="4">
        <v>7.5</v>
      </c>
      <c r="CL77" s="4">
        <v>7.3</v>
      </c>
      <c r="CM77" s="4">
        <v>1.4</v>
      </c>
      <c r="CN77" s="4">
        <v>1.5</v>
      </c>
      <c r="CO77" s="5">
        <v>4963</v>
      </c>
      <c r="CP77" s="5">
        <v>4649</v>
      </c>
      <c r="CQ77" s="5">
        <v>453</v>
      </c>
      <c r="CR77" s="5">
        <v>392</v>
      </c>
      <c r="CS77" s="5">
        <v>1043</v>
      </c>
      <c r="CU77" s="5">
        <v>727</v>
      </c>
      <c r="CW77" s="5">
        <v>846</v>
      </c>
      <c r="CX77" s="5">
        <v>463</v>
      </c>
      <c r="CY77" s="5">
        <v>941</v>
      </c>
      <c r="CZ77" s="5">
        <v>142</v>
      </c>
      <c r="DA77" s="5">
        <v>800</v>
      </c>
      <c r="DB77" s="5">
        <v>314</v>
      </c>
      <c r="DC77" s="5">
        <v>280</v>
      </c>
      <c r="DD77" s="4">
        <v>3.7</v>
      </c>
      <c r="DE77" s="4">
        <v>4.2</v>
      </c>
      <c r="DF77" s="4">
        <v>6.7</v>
      </c>
      <c r="DG77" s="4">
        <v>2.8</v>
      </c>
      <c r="DH77" s="4">
        <v>4.0999999999999996</v>
      </c>
      <c r="DJ77" s="4">
        <v>4.8</v>
      </c>
      <c r="DL77" s="4">
        <v>4.9000000000000004</v>
      </c>
      <c r="DM77" s="4">
        <v>2.8</v>
      </c>
      <c r="DN77" s="4">
        <v>6.9</v>
      </c>
      <c r="DO77" s="4">
        <v>6.3</v>
      </c>
      <c r="DP77" s="4">
        <v>7</v>
      </c>
      <c r="DQ77" s="4">
        <v>1.4</v>
      </c>
      <c r="DR77" s="4">
        <v>1.4</v>
      </c>
    </row>
    <row r="78" spans="1:122" x14ac:dyDescent="0.25">
      <c r="A78" t="s">
        <v>133</v>
      </c>
      <c r="B78" s="3">
        <v>38657</v>
      </c>
      <c r="C78" s="5">
        <v>4437</v>
      </c>
      <c r="D78" s="5">
        <v>4067</v>
      </c>
      <c r="E78" s="5">
        <v>232</v>
      </c>
      <c r="F78" s="5">
        <v>387</v>
      </c>
      <c r="G78" s="5">
        <v>817</v>
      </c>
      <c r="I78" s="5">
        <v>535</v>
      </c>
      <c r="K78" s="5">
        <v>849</v>
      </c>
      <c r="L78" s="5">
        <v>650</v>
      </c>
      <c r="M78" s="5">
        <v>545</v>
      </c>
      <c r="N78" s="5">
        <v>67</v>
      </c>
      <c r="O78" s="5">
        <v>477</v>
      </c>
      <c r="P78" s="5">
        <v>371</v>
      </c>
      <c r="Q78" s="5">
        <v>323</v>
      </c>
      <c r="R78" s="5">
        <v>5232</v>
      </c>
      <c r="S78" s="5">
        <v>4894</v>
      </c>
      <c r="T78" s="5">
        <v>497</v>
      </c>
      <c r="U78" s="5">
        <v>380</v>
      </c>
      <c r="V78" s="5">
        <v>1108</v>
      </c>
      <c r="X78" s="5">
        <v>712</v>
      </c>
      <c r="Z78" s="5">
        <v>901</v>
      </c>
      <c r="AA78" s="5">
        <v>501</v>
      </c>
      <c r="AB78" s="5">
        <v>916</v>
      </c>
      <c r="AC78" s="5">
        <v>121</v>
      </c>
      <c r="AD78" s="5">
        <v>796</v>
      </c>
      <c r="AE78" s="5">
        <v>338</v>
      </c>
      <c r="AF78" s="5">
        <v>297</v>
      </c>
      <c r="AG78" s="4">
        <v>3.2</v>
      </c>
      <c r="AH78" s="4">
        <v>3.5</v>
      </c>
      <c r="AI78" s="4">
        <v>3</v>
      </c>
      <c r="AJ78" s="4">
        <v>2.7</v>
      </c>
      <c r="AK78" s="4">
        <v>3</v>
      </c>
      <c r="AM78" s="4">
        <v>3.4</v>
      </c>
      <c r="AO78" s="4">
        <v>4.7</v>
      </c>
      <c r="AP78" s="4">
        <v>3.6</v>
      </c>
      <c r="AQ78" s="4">
        <v>4.0999999999999996</v>
      </c>
      <c r="AR78" s="4">
        <v>3.4</v>
      </c>
      <c r="AS78" s="4">
        <v>4.2</v>
      </c>
      <c r="AT78" s="4">
        <v>1.7</v>
      </c>
      <c r="AU78" s="4">
        <v>1.7</v>
      </c>
      <c r="AV78" s="4">
        <v>2.2000000000000002</v>
      </c>
      <c r="AW78" s="4">
        <v>2.5</v>
      </c>
      <c r="AX78" s="4">
        <v>2.6</v>
      </c>
      <c r="AY78" s="4">
        <v>1.4</v>
      </c>
      <c r="AZ78" s="4">
        <v>2.5</v>
      </c>
      <c r="BB78" s="4">
        <v>3.2</v>
      </c>
      <c r="BD78" s="4">
        <v>2.4</v>
      </c>
      <c r="BE78" s="4">
        <v>1.7</v>
      </c>
      <c r="BF78" s="4">
        <v>4.9000000000000004</v>
      </c>
      <c r="BG78" s="4">
        <v>2.5</v>
      </c>
      <c r="BH78" s="4">
        <v>5.3</v>
      </c>
      <c r="BI78" s="4">
        <v>0.7</v>
      </c>
      <c r="BJ78" s="4">
        <v>0.7</v>
      </c>
      <c r="BK78" s="5">
        <v>2934</v>
      </c>
      <c r="BL78" s="5">
        <v>2774</v>
      </c>
      <c r="BM78" s="5">
        <v>195</v>
      </c>
      <c r="BN78" s="5">
        <v>199</v>
      </c>
      <c r="BO78" s="5">
        <v>657</v>
      </c>
      <c r="BQ78" s="5">
        <v>493</v>
      </c>
      <c r="BS78" s="5">
        <v>407</v>
      </c>
      <c r="BT78" s="5">
        <v>305</v>
      </c>
      <c r="BU78" s="5">
        <v>634</v>
      </c>
      <c r="BV78" s="5">
        <v>48</v>
      </c>
      <c r="BW78" s="5">
        <v>586</v>
      </c>
      <c r="BX78" s="5">
        <v>160</v>
      </c>
      <c r="BY78" s="5">
        <v>142</v>
      </c>
      <c r="BZ78" s="4">
        <v>3.7</v>
      </c>
      <c r="CA78" s="4">
        <v>4.0999999999999996</v>
      </c>
      <c r="CB78" s="4">
        <v>5.7</v>
      </c>
      <c r="CC78" s="4">
        <v>2.8</v>
      </c>
      <c r="CD78" s="4">
        <v>4.0999999999999996</v>
      </c>
      <c r="CF78" s="4">
        <v>4.7</v>
      </c>
      <c r="CH78" s="4">
        <v>4.7</v>
      </c>
      <c r="CI78" s="4">
        <v>2.6</v>
      </c>
      <c r="CJ78" s="4">
        <v>6.9</v>
      </c>
      <c r="CK78" s="4">
        <v>6.2</v>
      </c>
      <c r="CL78" s="4">
        <v>7.1</v>
      </c>
      <c r="CM78" s="4">
        <v>1.4</v>
      </c>
      <c r="CN78" s="4">
        <v>1.4</v>
      </c>
      <c r="CO78" s="5">
        <v>4923</v>
      </c>
      <c r="CP78" s="5">
        <v>4613</v>
      </c>
      <c r="CQ78" s="5">
        <v>428</v>
      </c>
      <c r="CR78" s="5">
        <v>394</v>
      </c>
      <c r="CS78" s="5">
        <v>1079</v>
      </c>
      <c r="CU78" s="5">
        <v>725</v>
      </c>
      <c r="CW78" s="5">
        <v>805</v>
      </c>
      <c r="CX78" s="5">
        <v>454</v>
      </c>
      <c r="CY78" s="5">
        <v>892</v>
      </c>
      <c r="CZ78" s="5">
        <v>118</v>
      </c>
      <c r="DA78" s="5">
        <v>774</v>
      </c>
      <c r="DB78" s="5">
        <v>310</v>
      </c>
      <c r="DC78" s="5">
        <v>270</v>
      </c>
      <c r="DD78" s="4">
        <v>3.9</v>
      </c>
      <c r="DE78" s="4">
        <v>4.3</v>
      </c>
      <c r="DF78" s="4">
        <v>6.6</v>
      </c>
      <c r="DG78" s="4">
        <v>2.7</v>
      </c>
      <c r="DH78" s="4">
        <v>4.2</v>
      </c>
      <c r="DJ78" s="4">
        <v>4.5999999999999996</v>
      </c>
      <c r="DL78" s="4">
        <v>5.2</v>
      </c>
      <c r="DM78" s="4">
        <v>2.9</v>
      </c>
      <c r="DN78" s="4">
        <v>7.1</v>
      </c>
      <c r="DO78" s="4">
        <v>6.3</v>
      </c>
      <c r="DP78" s="4">
        <v>7.3</v>
      </c>
      <c r="DQ78" s="4">
        <v>1.5</v>
      </c>
      <c r="DR78" s="4">
        <v>1.6</v>
      </c>
    </row>
    <row r="79" spans="1:122" x14ac:dyDescent="0.25">
      <c r="A79" t="s">
        <v>134</v>
      </c>
      <c r="B79" s="3">
        <v>38687</v>
      </c>
      <c r="C79" s="5">
        <v>4278</v>
      </c>
      <c r="D79" s="5">
        <v>3854</v>
      </c>
      <c r="E79" s="5">
        <v>161</v>
      </c>
      <c r="F79" s="5">
        <v>346</v>
      </c>
      <c r="G79" s="5">
        <v>711</v>
      </c>
      <c r="I79" s="5">
        <v>465</v>
      </c>
      <c r="K79" s="5">
        <v>831</v>
      </c>
      <c r="L79" s="5">
        <v>651</v>
      </c>
      <c r="M79" s="5">
        <v>566</v>
      </c>
      <c r="N79" s="5">
        <v>69</v>
      </c>
      <c r="O79" s="5">
        <v>498</v>
      </c>
      <c r="P79" s="5">
        <v>424</v>
      </c>
      <c r="Q79" s="5">
        <v>367</v>
      </c>
      <c r="R79" s="5">
        <v>5143</v>
      </c>
      <c r="S79" s="5">
        <v>4814</v>
      </c>
      <c r="T79" s="5">
        <v>479</v>
      </c>
      <c r="U79" s="5">
        <v>361</v>
      </c>
      <c r="V79" s="5">
        <v>1127</v>
      </c>
      <c r="X79" s="5">
        <v>742</v>
      </c>
      <c r="Z79" s="5">
        <v>897</v>
      </c>
      <c r="AA79" s="5">
        <v>498</v>
      </c>
      <c r="AB79" s="5">
        <v>917</v>
      </c>
      <c r="AC79" s="5">
        <v>125</v>
      </c>
      <c r="AD79" s="5">
        <v>792</v>
      </c>
      <c r="AE79" s="5">
        <v>328</v>
      </c>
      <c r="AF79" s="5">
        <v>285</v>
      </c>
      <c r="AG79" s="4">
        <v>3.1</v>
      </c>
      <c r="AH79" s="4">
        <v>3.3</v>
      </c>
      <c r="AI79" s="4">
        <v>2.1</v>
      </c>
      <c r="AJ79" s="4">
        <v>2.4</v>
      </c>
      <c r="AK79" s="4">
        <v>2.6</v>
      </c>
      <c r="AM79" s="4">
        <v>2.9</v>
      </c>
      <c r="AO79" s="4">
        <v>4.5999999999999996</v>
      </c>
      <c r="AP79" s="4">
        <v>3.6</v>
      </c>
      <c r="AQ79" s="4">
        <v>4.2</v>
      </c>
      <c r="AR79" s="4">
        <v>3.5</v>
      </c>
      <c r="AS79" s="4">
        <v>4.3</v>
      </c>
      <c r="AT79" s="4">
        <v>1.9</v>
      </c>
      <c r="AU79" s="4">
        <v>1.9</v>
      </c>
      <c r="AV79" s="4">
        <v>2.1</v>
      </c>
      <c r="AW79" s="4">
        <v>2.4</v>
      </c>
      <c r="AX79" s="4">
        <v>3</v>
      </c>
      <c r="AY79" s="4">
        <v>1.3</v>
      </c>
      <c r="AZ79" s="4">
        <v>2.7</v>
      </c>
      <c r="BB79" s="4">
        <v>3.4</v>
      </c>
      <c r="BD79" s="4">
        <v>2.4</v>
      </c>
      <c r="BE79" s="4">
        <v>1.7</v>
      </c>
      <c r="BF79" s="4">
        <v>4.4000000000000004</v>
      </c>
      <c r="BG79" s="4">
        <v>2.7</v>
      </c>
      <c r="BH79" s="4">
        <v>4.7</v>
      </c>
      <c r="BI79" s="4">
        <v>0.7</v>
      </c>
      <c r="BJ79" s="4">
        <v>0.7</v>
      </c>
      <c r="BK79" s="5">
        <v>2864</v>
      </c>
      <c r="BL79" s="5">
        <v>2718</v>
      </c>
      <c r="BM79" s="5">
        <v>229</v>
      </c>
      <c r="BN79" s="5">
        <v>185</v>
      </c>
      <c r="BO79" s="5">
        <v>713</v>
      </c>
      <c r="BQ79" s="5">
        <v>528</v>
      </c>
      <c r="BS79" s="5">
        <v>419</v>
      </c>
      <c r="BT79" s="5">
        <v>295</v>
      </c>
      <c r="BU79" s="5">
        <v>572</v>
      </c>
      <c r="BV79" s="5">
        <v>52</v>
      </c>
      <c r="BW79" s="5">
        <v>520</v>
      </c>
      <c r="BX79" s="5">
        <v>146</v>
      </c>
      <c r="BY79" s="5">
        <v>126</v>
      </c>
      <c r="BZ79" s="4">
        <v>3.8</v>
      </c>
      <c r="CA79" s="4">
        <v>4.2</v>
      </c>
      <c r="CB79" s="4">
        <v>6.3</v>
      </c>
      <c r="CC79" s="4">
        <v>2.6</v>
      </c>
      <c r="CD79" s="4">
        <v>4.5</v>
      </c>
      <c r="CF79" s="4">
        <v>5.0999999999999996</v>
      </c>
      <c r="CH79" s="4">
        <v>5</v>
      </c>
      <c r="CI79" s="4">
        <v>2.7</v>
      </c>
      <c r="CJ79" s="4">
        <v>6.9</v>
      </c>
      <c r="CK79" s="4">
        <v>6.9</v>
      </c>
      <c r="CL79" s="4">
        <v>6.9</v>
      </c>
      <c r="CM79" s="4">
        <v>1.4</v>
      </c>
      <c r="CN79" s="4">
        <v>1.4</v>
      </c>
      <c r="CO79" s="5">
        <v>5061</v>
      </c>
      <c r="CP79" s="5">
        <v>4748</v>
      </c>
      <c r="CQ79" s="5">
        <v>472</v>
      </c>
      <c r="CR79" s="5">
        <v>368</v>
      </c>
      <c r="CS79" s="5">
        <v>1168</v>
      </c>
      <c r="CU79" s="5">
        <v>787</v>
      </c>
      <c r="CW79" s="5">
        <v>859</v>
      </c>
      <c r="CX79" s="5">
        <v>473</v>
      </c>
      <c r="CY79" s="5">
        <v>896</v>
      </c>
      <c r="CZ79" s="5">
        <v>132</v>
      </c>
      <c r="DA79" s="5">
        <v>764</v>
      </c>
      <c r="DB79" s="5">
        <v>313</v>
      </c>
      <c r="DC79" s="5">
        <v>260</v>
      </c>
      <c r="DD79" s="4">
        <v>3.8</v>
      </c>
      <c r="DE79" s="4">
        <v>4.3</v>
      </c>
      <c r="DF79" s="4">
        <v>6.4</v>
      </c>
      <c r="DG79" s="4">
        <v>2.5</v>
      </c>
      <c r="DH79" s="4">
        <v>4.3</v>
      </c>
      <c r="DJ79" s="4">
        <v>4.8</v>
      </c>
      <c r="DL79" s="4">
        <v>5.2</v>
      </c>
      <c r="DM79" s="4">
        <v>2.8</v>
      </c>
      <c r="DN79" s="4">
        <v>7.1</v>
      </c>
      <c r="DO79" s="4">
        <v>6.6</v>
      </c>
      <c r="DP79" s="4">
        <v>7.2</v>
      </c>
      <c r="DQ79" s="4">
        <v>1.5</v>
      </c>
      <c r="DR79" s="4">
        <v>1.5</v>
      </c>
    </row>
    <row r="80" spans="1:122" x14ac:dyDescent="0.25">
      <c r="A80" t="s">
        <v>135</v>
      </c>
      <c r="B80" s="3">
        <v>38718</v>
      </c>
      <c r="C80" s="5">
        <v>4296</v>
      </c>
      <c r="D80" s="5">
        <v>3916</v>
      </c>
      <c r="E80" s="5">
        <v>140</v>
      </c>
      <c r="F80" s="5">
        <v>317</v>
      </c>
      <c r="G80" s="5">
        <v>696</v>
      </c>
      <c r="I80" s="5">
        <v>455</v>
      </c>
      <c r="K80" s="5">
        <v>875</v>
      </c>
      <c r="L80" s="5">
        <v>698</v>
      </c>
      <c r="M80" s="5">
        <v>554</v>
      </c>
      <c r="N80" s="5">
        <v>64</v>
      </c>
      <c r="O80" s="5">
        <v>490</v>
      </c>
      <c r="P80" s="5">
        <v>380</v>
      </c>
      <c r="Q80" s="5">
        <v>331</v>
      </c>
      <c r="R80" s="5">
        <v>5194</v>
      </c>
      <c r="S80" s="5">
        <v>4889</v>
      </c>
      <c r="T80" s="5">
        <v>490</v>
      </c>
      <c r="U80" s="5">
        <v>375</v>
      </c>
      <c r="V80" s="5">
        <v>1114</v>
      </c>
      <c r="X80" s="5">
        <v>777</v>
      </c>
      <c r="Z80" s="5">
        <v>953</v>
      </c>
      <c r="AA80" s="5">
        <v>485</v>
      </c>
      <c r="AB80" s="5">
        <v>933</v>
      </c>
      <c r="AC80" s="5">
        <v>107</v>
      </c>
      <c r="AD80" s="5">
        <v>827</v>
      </c>
      <c r="AE80" s="5">
        <v>305</v>
      </c>
      <c r="AF80" s="5">
        <v>261</v>
      </c>
      <c r="AG80" s="4">
        <v>3.1</v>
      </c>
      <c r="AH80" s="4">
        <v>3.3</v>
      </c>
      <c r="AI80" s="4">
        <v>1.8</v>
      </c>
      <c r="AJ80" s="4">
        <v>2.2000000000000002</v>
      </c>
      <c r="AK80" s="4">
        <v>2.6</v>
      </c>
      <c r="AM80" s="4">
        <v>2.9</v>
      </c>
      <c r="AO80" s="4">
        <v>4.8</v>
      </c>
      <c r="AP80" s="4">
        <v>3.8</v>
      </c>
      <c r="AQ80" s="4">
        <v>4.0999999999999996</v>
      </c>
      <c r="AR80" s="4">
        <v>3.3</v>
      </c>
      <c r="AS80" s="4">
        <v>4.2</v>
      </c>
      <c r="AT80" s="4">
        <v>1.7</v>
      </c>
      <c r="AU80" s="4">
        <v>1.7</v>
      </c>
      <c r="AV80" s="4">
        <v>2.1</v>
      </c>
      <c r="AW80" s="4">
        <v>2.4</v>
      </c>
      <c r="AX80" s="4">
        <v>2.8</v>
      </c>
      <c r="AY80" s="4">
        <v>1.3</v>
      </c>
      <c r="AZ80" s="4">
        <v>2.4</v>
      </c>
      <c r="BB80" s="4">
        <v>3.1</v>
      </c>
      <c r="BD80" s="4">
        <v>2.6</v>
      </c>
      <c r="BE80" s="4">
        <v>1.5</v>
      </c>
      <c r="BF80" s="4">
        <v>5.0999999999999996</v>
      </c>
      <c r="BG80" s="4">
        <v>3.7</v>
      </c>
      <c r="BH80" s="4">
        <v>5.4</v>
      </c>
      <c r="BI80" s="4">
        <v>0.7</v>
      </c>
      <c r="BJ80" s="4">
        <v>0.7</v>
      </c>
      <c r="BK80" s="5">
        <v>2886</v>
      </c>
      <c r="BL80" s="5">
        <v>2732</v>
      </c>
      <c r="BM80" s="5">
        <v>211</v>
      </c>
      <c r="BN80" s="5">
        <v>189</v>
      </c>
      <c r="BO80" s="5">
        <v>622</v>
      </c>
      <c r="BQ80" s="5">
        <v>473</v>
      </c>
      <c r="BS80" s="5">
        <v>456</v>
      </c>
      <c r="BT80" s="5">
        <v>266</v>
      </c>
      <c r="BU80" s="5">
        <v>663</v>
      </c>
      <c r="BV80" s="5">
        <v>71</v>
      </c>
      <c r="BW80" s="5">
        <v>592</v>
      </c>
      <c r="BX80" s="5">
        <v>155</v>
      </c>
      <c r="BY80" s="5">
        <v>141</v>
      </c>
      <c r="BZ80" s="4">
        <v>3.7</v>
      </c>
      <c r="CA80" s="4">
        <v>4.0999999999999996</v>
      </c>
      <c r="CB80" s="4">
        <v>6.1</v>
      </c>
      <c r="CC80" s="4">
        <v>2.5</v>
      </c>
      <c r="CD80" s="4">
        <v>4</v>
      </c>
      <c r="CF80" s="4">
        <v>4.9000000000000004</v>
      </c>
      <c r="CH80" s="4">
        <v>5.3</v>
      </c>
      <c r="CI80" s="4">
        <v>2.4</v>
      </c>
      <c r="CJ80" s="4">
        <v>7.1</v>
      </c>
      <c r="CK80" s="4">
        <v>6</v>
      </c>
      <c r="CL80" s="4">
        <v>7.2</v>
      </c>
      <c r="CM80" s="4">
        <v>1.5</v>
      </c>
      <c r="CN80" s="4">
        <v>1.5</v>
      </c>
      <c r="CO80" s="5">
        <v>4938</v>
      </c>
      <c r="CP80" s="5">
        <v>4618</v>
      </c>
      <c r="CQ80" s="5">
        <v>463</v>
      </c>
      <c r="CR80" s="5">
        <v>362</v>
      </c>
      <c r="CS80" s="5">
        <v>1038</v>
      </c>
      <c r="CU80" s="5">
        <v>748</v>
      </c>
      <c r="CW80" s="5">
        <v>914</v>
      </c>
      <c r="CX80" s="5">
        <v>430</v>
      </c>
      <c r="CY80" s="5">
        <v>914</v>
      </c>
      <c r="CZ80" s="5">
        <v>115</v>
      </c>
      <c r="DA80" s="5">
        <v>800</v>
      </c>
      <c r="DB80" s="5">
        <v>320</v>
      </c>
      <c r="DC80" s="5">
        <v>282</v>
      </c>
      <c r="DD80" s="4">
        <v>3.8</v>
      </c>
      <c r="DE80" s="4">
        <v>4.3</v>
      </c>
      <c r="DF80" s="4">
        <v>6.4</v>
      </c>
      <c r="DG80" s="4">
        <v>2.6</v>
      </c>
      <c r="DH80" s="4">
        <v>4.3</v>
      </c>
      <c r="DJ80" s="4">
        <v>5.0999999999999996</v>
      </c>
      <c r="DL80" s="4">
        <v>5.5</v>
      </c>
      <c r="DM80" s="4">
        <v>2.8</v>
      </c>
      <c r="DN80" s="4">
        <v>7.2</v>
      </c>
      <c r="DO80" s="4">
        <v>5.6</v>
      </c>
      <c r="DP80" s="4">
        <v>7.5</v>
      </c>
      <c r="DQ80" s="4">
        <v>1.4</v>
      </c>
      <c r="DR80" s="4">
        <v>1.4</v>
      </c>
    </row>
    <row r="81" spans="1:122" x14ac:dyDescent="0.25">
      <c r="A81" t="s">
        <v>136</v>
      </c>
      <c r="B81" s="3">
        <v>38749</v>
      </c>
      <c r="C81" s="5">
        <v>4282</v>
      </c>
      <c r="D81" s="5">
        <v>3887</v>
      </c>
      <c r="E81" s="5">
        <v>141</v>
      </c>
      <c r="F81" s="5">
        <v>360</v>
      </c>
      <c r="G81" s="5">
        <v>685</v>
      </c>
      <c r="I81" s="5">
        <v>407</v>
      </c>
      <c r="K81" s="5">
        <v>847</v>
      </c>
      <c r="L81" s="5">
        <v>729</v>
      </c>
      <c r="M81" s="5">
        <v>586</v>
      </c>
      <c r="N81" s="5">
        <v>48</v>
      </c>
      <c r="O81" s="5">
        <v>538</v>
      </c>
      <c r="P81" s="5">
        <v>395</v>
      </c>
      <c r="Q81" s="5">
        <v>340</v>
      </c>
      <c r="R81" s="5">
        <v>5377</v>
      </c>
      <c r="S81" s="5">
        <v>5033</v>
      </c>
      <c r="T81" s="5">
        <v>471</v>
      </c>
      <c r="U81" s="5">
        <v>367</v>
      </c>
      <c r="V81" s="5">
        <v>1166</v>
      </c>
      <c r="X81" s="5">
        <v>817</v>
      </c>
      <c r="Z81" s="5">
        <v>954</v>
      </c>
      <c r="AA81" s="5">
        <v>497</v>
      </c>
      <c r="AB81" s="5">
        <v>983</v>
      </c>
      <c r="AC81" s="5">
        <v>113</v>
      </c>
      <c r="AD81" s="5">
        <v>870</v>
      </c>
      <c r="AE81" s="5">
        <v>344</v>
      </c>
      <c r="AF81" s="5">
        <v>293</v>
      </c>
      <c r="AG81" s="4">
        <v>3.1</v>
      </c>
      <c r="AH81" s="4">
        <v>3.3</v>
      </c>
      <c r="AI81" s="4">
        <v>1.8</v>
      </c>
      <c r="AJ81" s="4">
        <v>2.5</v>
      </c>
      <c r="AK81" s="4">
        <v>2.5</v>
      </c>
      <c r="AM81" s="4">
        <v>2.6</v>
      </c>
      <c r="AO81" s="4">
        <v>4.5999999999999996</v>
      </c>
      <c r="AP81" s="4">
        <v>4</v>
      </c>
      <c r="AQ81" s="4">
        <v>4.3</v>
      </c>
      <c r="AR81" s="4">
        <v>2.5</v>
      </c>
      <c r="AS81" s="4">
        <v>4.5999999999999996</v>
      </c>
      <c r="AT81" s="4">
        <v>1.8</v>
      </c>
      <c r="AU81" s="4">
        <v>1.7</v>
      </c>
      <c r="AV81" s="4">
        <v>2.2000000000000002</v>
      </c>
      <c r="AW81" s="4">
        <v>2.5</v>
      </c>
      <c r="AX81" s="4">
        <v>2.6</v>
      </c>
      <c r="AY81" s="4">
        <v>1.4</v>
      </c>
      <c r="AZ81" s="4">
        <v>2.6</v>
      </c>
      <c r="BB81" s="4">
        <v>3.3</v>
      </c>
      <c r="BD81" s="4">
        <v>2.6</v>
      </c>
      <c r="BE81" s="4">
        <v>1.7</v>
      </c>
      <c r="BF81" s="4">
        <v>5</v>
      </c>
      <c r="BG81" s="4">
        <v>2.6</v>
      </c>
      <c r="BH81" s="4">
        <v>5.4</v>
      </c>
      <c r="BI81" s="4">
        <v>0.7</v>
      </c>
      <c r="BJ81" s="4">
        <v>0.7</v>
      </c>
      <c r="BK81" s="5">
        <v>3011</v>
      </c>
      <c r="BL81" s="5">
        <v>2852</v>
      </c>
      <c r="BM81" s="5">
        <v>199</v>
      </c>
      <c r="BN81" s="5">
        <v>204</v>
      </c>
      <c r="BO81" s="5">
        <v>683</v>
      </c>
      <c r="BQ81" s="5">
        <v>514</v>
      </c>
      <c r="BS81" s="5">
        <v>456</v>
      </c>
      <c r="BT81" s="5">
        <v>303</v>
      </c>
      <c r="BU81" s="5">
        <v>653</v>
      </c>
      <c r="BV81" s="5">
        <v>49</v>
      </c>
      <c r="BW81" s="5">
        <v>604</v>
      </c>
      <c r="BX81" s="5">
        <v>158</v>
      </c>
      <c r="BY81" s="5">
        <v>138</v>
      </c>
      <c r="BZ81" s="4">
        <v>3.8</v>
      </c>
      <c r="CA81" s="4">
        <v>4.2</v>
      </c>
      <c r="CB81" s="4">
        <v>5.5</v>
      </c>
      <c r="CC81" s="4">
        <v>2.7</v>
      </c>
      <c r="CD81" s="4">
        <v>4.2</v>
      </c>
      <c r="CF81" s="4">
        <v>5.2</v>
      </c>
      <c r="CH81" s="4">
        <v>5.0999999999999996</v>
      </c>
      <c r="CI81" s="4">
        <v>2.5</v>
      </c>
      <c r="CJ81" s="4">
        <v>7.3</v>
      </c>
      <c r="CK81" s="4">
        <v>5.8</v>
      </c>
      <c r="CL81" s="4">
        <v>7.5</v>
      </c>
      <c r="CM81" s="4">
        <v>1.5</v>
      </c>
      <c r="CN81" s="4">
        <v>1.5</v>
      </c>
      <c r="CO81" s="5">
        <v>5095</v>
      </c>
      <c r="CP81" s="5">
        <v>4770</v>
      </c>
      <c r="CQ81" s="5">
        <v>423</v>
      </c>
      <c r="CR81" s="5">
        <v>382</v>
      </c>
      <c r="CS81" s="5">
        <v>1112</v>
      </c>
      <c r="CU81" s="5">
        <v>793</v>
      </c>
      <c r="CW81" s="5">
        <v>893</v>
      </c>
      <c r="CX81" s="5">
        <v>440</v>
      </c>
      <c r="CY81" s="5">
        <v>943</v>
      </c>
      <c r="CZ81" s="5">
        <v>111</v>
      </c>
      <c r="DA81" s="5">
        <v>832</v>
      </c>
      <c r="DB81" s="5">
        <v>325</v>
      </c>
      <c r="DC81" s="5">
        <v>278</v>
      </c>
      <c r="DD81" s="4">
        <v>4</v>
      </c>
      <c r="DE81" s="4">
        <v>4.4000000000000004</v>
      </c>
      <c r="DF81" s="4">
        <v>6.2</v>
      </c>
      <c r="DG81" s="4">
        <v>2.6</v>
      </c>
      <c r="DH81" s="4">
        <v>4.4000000000000004</v>
      </c>
      <c r="DJ81" s="4">
        <v>5.3</v>
      </c>
      <c r="DL81" s="4">
        <v>5.5</v>
      </c>
      <c r="DM81" s="4">
        <v>2.8</v>
      </c>
      <c r="DN81" s="4">
        <v>7.6</v>
      </c>
      <c r="DO81" s="4">
        <v>5.9</v>
      </c>
      <c r="DP81" s="4">
        <v>7.9</v>
      </c>
      <c r="DQ81" s="4">
        <v>1.6</v>
      </c>
      <c r="DR81" s="4">
        <v>1.5</v>
      </c>
    </row>
    <row r="82" spans="1:122" x14ac:dyDescent="0.25">
      <c r="A82" t="s">
        <v>137</v>
      </c>
      <c r="B82" s="3">
        <v>38777</v>
      </c>
      <c r="C82" s="5">
        <v>4472</v>
      </c>
      <c r="D82" s="5">
        <v>4037</v>
      </c>
      <c r="E82" s="5">
        <v>183</v>
      </c>
      <c r="F82" s="5">
        <v>380</v>
      </c>
      <c r="G82" s="5">
        <v>725</v>
      </c>
      <c r="I82" s="5">
        <v>415</v>
      </c>
      <c r="K82" s="5">
        <v>746</v>
      </c>
      <c r="L82" s="5">
        <v>723</v>
      </c>
      <c r="M82" s="5">
        <v>554</v>
      </c>
      <c r="N82" s="5">
        <v>60</v>
      </c>
      <c r="O82" s="5">
        <v>495</v>
      </c>
      <c r="P82" s="5">
        <v>434</v>
      </c>
      <c r="Q82" s="5">
        <v>389</v>
      </c>
      <c r="R82" s="5">
        <v>5363</v>
      </c>
      <c r="S82" s="5">
        <v>4988</v>
      </c>
      <c r="T82" s="5">
        <v>475</v>
      </c>
      <c r="U82" s="5">
        <v>415</v>
      </c>
      <c r="V82" s="5">
        <v>1127</v>
      </c>
      <c r="X82" s="5">
        <v>790</v>
      </c>
      <c r="Z82" s="5">
        <v>937</v>
      </c>
      <c r="AA82" s="5">
        <v>480</v>
      </c>
      <c r="AB82" s="5">
        <v>962</v>
      </c>
      <c r="AC82" s="5">
        <v>128</v>
      </c>
      <c r="AD82" s="5">
        <v>834</v>
      </c>
      <c r="AE82" s="5">
        <v>375</v>
      </c>
      <c r="AF82" s="5">
        <v>319</v>
      </c>
      <c r="AG82" s="4">
        <v>3.2</v>
      </c>
      <c r="AH82" s="4">
        <v>3.4</v>
      </c>
      <c r="AI82" s="4">
        <v>2.2999999999999998</v>
      </c>
      <c r="AJ82" s="4">
        <v>2.6</v>
      </c>
      <c r="AK82" s="4">
        <v>2.7</v>
      </c>
      <c r="AM82" s="4">
        <v>2.6</v>
      </c>
      <c r="AO82" s="4">
        <v>4.0999999999999996</v>
      </c>
      <c r="AP82" s="4">
        <v>3.9</v>
      </c>
      <c r="AQ82" s="4">
        <v>4.0999999999999996</v>
      </c>
      <c r="AR82" s="4">
        <v>3</v>
      </c>
      <c r="AS82" s="4">
        <v>4.3</v>
      </c>
      <c r="AT82" s="4">
        <v>1.9</v>
      </c>
      <c r="AU82" s="4">
        <v>2</v>
      </c>
      <c r="AV82" s="4">
        <v>2.2000000000000002</v>
      </c>
      <c r="AW82" s="4">
        <v>2.5</v>
      </c>
      <c r="AX82" s="4">
        <v>2.6</v>
      </c>
      <c r="AY82" s="4">
        <v>1.5</v>
      </c>
      <c r="AZ82" s="4">
        <v>2.7</v>
      </c>
      <c r="BB82" s="4">
        <v>3.4</v>
      </c>
      <c r="BD82" s="4">
        <v>2.8</v>
      </c>
      <c r="BE82" s="4">
        <v>1.6</v>
      </c>
      <c r="BF82" s="4">
        <v>4.8</v>
      </c>
      <c r="BG82" s="4">
        <v>3</v>
      </c>
      <c r="BH82" s="4">
        <v>5.2</v>
      </c>
      <c r="BI82" s="4">
        <v>0.7</v>
      </c>
      <c r="BJ82" s="4">
        <v>0.7</v>
      </c>
      <c r="BK82" s="5">
        <v>3025</v>
      </c>
      <c r="BL82" s="5">
        <v>2864</v>
      </c>
      <c r="BM82" s="5">
        <v>202</v>
      </c>
      <c r="BN82" s="5">
        <v>208</v>
      </c>
      <c r="BO82" s="5">
        <v>696</v>
      </c>
      <c r="BQ82" s="5">
        <v>523</v>
      </c>
      <c r="BS82" s="5">
        <v>484</v>
      </c>
      <c r="BT82" s="5">
        <v>285</v>
      </c>
      <c r="BU82" s="5">
        <v>630</v>
      </c>
      <c r="BV82" s="5">
        <v>56</v>
      </c>
      <c r="BW82" s="5">
        <v>573</v>
      </c>
      <c r="BX82" s="5">
        <v>161</v>
      </c>
      <c r="BY82" s="5">
        <v>137</v>
      </c>
      <c r="BZ82" s="4">
        <v>3.8</v>
      </c>
      <c r="CA82" s="4">
        <v>4.2</v>
      </c>
      <c r="CB82" s="4">
        <v>5.8</v>
      </c>
      <c r="CC82" s="4">
        <v>2.9</v>
      </c>
      <c r="CD82" s="4">
        <v>4.2</v>
      </c>
      <c r="CF82" s="4">
        <v>5.0999999999999996</v>
      </c>
      <c r="CH82" s="4">
        <v>5</v>
      </c>
      <c r="CI82" s="4">
        <v>2.5</v>
      </c>
      <c r="CJ82" s="4">
        <v>7</v>
      </c>
      <c r="CK82" s="4">
        <v>6.2</v>
      </c>
      <c r="CL82" s="4">
        <v>7.1</v>
      </c>
      <c r="CM82" s="4">
        <v>1.6</v>
      </c>
      <c r="CN82" s="4">
        <v>1.5</v>
      </c>
      <c r="CO82" s="5">
        <v>5096</v>
      </c>
      <c r="CP82" s="5">
        <v>4752</v>
      </c>
      <c r="CQ82" s="5">
        <v>444</v>
      </c>
      <c r="CR82" s="5">
        <v>415</v>
      </c>
      <c r="CS82" s="5">
        <v>1109</v>
      </c>
      <c r="CU82" s="5">
        <v>779</v>
      </c>
      <c r="CW82" s="5">
        <v>869</v>
      </c>
      <c r="CX82" s="5">
        <v>444</v>
      </c>
      <c r="CY82" s="5">
        <v>910</v>
      </c>
      <c r="CZ82" s="5">
        <v>118</v>
      </c>
      <c r="DA82" s="5">
        <v>791</v>
      </c>
      <c r="DB82" s="5">
        <v>345</v>
      </c>
      <c r="DC82" s="5">
        <v>289</v>
      </c>
      <c r="DD82" s="4">
        <v>4</v>
      </c>
      <c r="DE82" s="4">
        <v>4.4000000000000004</v>
      </c>
      <c r="DF82" s="4">
        <v>6.2</v>
      </c>
      <c r="DG82" s="4">
        <v>2.9</v>
      </c>
      <c r="DH82" s="4">
        <v>4.3</v>
      </c>
      <c r="DJ82" s="4">
        <v>5.0999999999999996</v>
      </c>
      <c r="DL82" s="4">
        <v>5.4</v>
      </c>
      <c r="DM82" s="4">
        <v>2.7</v>
      </c>
      <c r="DN82" s="4">
        <v>7.4</v>
      </c>
      <c r="DO82" s="4">
        <v>6.7</v>
      </c>
      <c r="DP82" s="4">
        <v>7.5</v>
      </c>
      <c r="DQ82" s="4">
        <v>1.7</v>
      </c>
      <c r="DR82" s="4">
        <v>1.7</v>
      </c>
    </row>
    <row r="83" spans="1:122" x14ac:dyDescent="0.25">
      <c r="A83" t="s">
        <v>138</v>
      </c>
      <c r="B83" s="3">
        <v>38808</v>
      </c>
      <c r="C83" s="5">
        <v>4438</v>
      </c>
      <c r="D83" s="5">
        <v>4014</v>
      </c>
      <c r="E83" s="5">
        <v>186</v>
      </c>
      <c r="F83" s="5">
        <v>363</v>
      </c>
      <c r="G83" s="5">
        <v>739</v>
      </c>
      <c r="I83" s="5">
        <v>426</v>
      </c>
      <c r="K83" s="5">
        <v>713</v>
      </c>
      <c r="L83" s="5">
        <v>722</v>
      </c>
      <c r="M83" s="5">
        <v>553</v>
      </c>
      <c r="N83" s="5">
        <v>68</v>
      </c>
      <c r="O83" s="5">
        <v>484</v>
      </c>
      <c r="P83" s="5">
        <v>424</v>
      </c>
      <c r="Q83" s="5">
        <v>373</v>
      </c>
      <c r="R83" s="5">
        <v>5096</v>
      </c>
      <c r="S83" s="5">
        <v>4740</v>
      </c>
      <c r="T83" s="5">
        <v>457</v>
      </c>
      <c r="U83" s="5">
        <v>361</v>
      </c>
      <c r="V83" s="5">
        <v>1117</v>
      </c>
      <c r="X83" s="5">
        <v>784</v>
      </c>
      <c r="Z83" s="5">
        <v>848</v>
      </c>
      <c r="AA83" s="5">
        <v>501</v>
      </c>
      <c r="AB83" s="5">
        <v>868</v>
      </c>
      <c r="AC83" s="5">
        <v>120</v>
      </c>
      <c r="AD83" s="5">
        <v>748</v>
      </c>
      <c r="AE83" s="5">
        <v>355</v>
      </c>
      <c r="AF83" s="5">
        <v>294</v>
      </c>
      <c r="AG83" s="4">
        <v>3.2</v>
      </c>
      <c r="AH83" s="4">
        <v>3.4</v>
      </c>
      <c r="AI83" s="4">
        <v>2.2999999999999998</v>
      </c>
      <c r="AJ83" s="4">
        <v>2.5</v>
      </c>
      <c r="AK83" s="4">
        <v>2.7</v>
      </c>
      <c r="AM83" s="4">
        <v>2.7</v>
      </c>
      <c r="AO83" s="4">
        <v>3.9</v>
      </c>
      <c r="AP83" s="4">
        <v>3.9</v>
      </c>
      <c r="AQ83" s="4">
        <v>4.0999999999999996</v>
      </c>
      <c r="AR83" s="4">
        <v>3.4</v>
      </c>
      <c r="AS83" s="4">
        <v>4.2</v>
      </c>
      <c r="AT83" s="4">
        <v>1.9</v>
      </c>
      <c r="AU83" s="4">
        <v>1.9</v>
      </c>
      <c r="AV83" s="4">
        <v>2</v>
      </c>
      <c r="AW83" s="4">
        <v>2.2999999999999998</v>
      </c>
      <c r="AX83" s="4">
        <v>2.6</v>
      </c>
      <c r="AY83" s="4">
        <v>1.3</v>
      </c>
      <c r="AZ83" s="4">
        <v>2.6</v>
      </c>
      <c r="BB83" s="4">
        <v>3.3</v>
      </c>
      <c r="BD83" s="4">
        <v>2.8</v>
      </c>
      <c r="BE83" s="4">
        <v>1.6</v>
      </c>
      <c r="BF83" s="4">
        <v>4.0999999999999996</v>
      </c>
      <c r="BG83" s="4">
        <v>2.7</v>
      </c>
      <c r="BH83" s="4">
        <v>4.4000000000000004</v>
      </c>
      <c r="BI83" s="4">
        <v>0.7</v>
      </c>
      <c r="BJ83" s="4">
        <v>0.7</v>
      </c>
      <c r="BK83" s="5">
        <v>2776</v>
      </c>
      <c r="BL83" s="5">
        <v>2613</v>
      </c>
      <c r="BM83" s="5">
        <v>203</v>
      </c>
      <c r="BN83" s="5">
        <v>178</v>
      </c>
      <c r="BO83" s="5">
        <v>683</v>
      </c>
      <c r="BQ83" s="5">
        <v>506</v>
      </c>
      <c r="BS83" s="5">
        <v>480</v>
      </c>
      <c r="BT83" s="5">
        <v>289</v>
      </c>
      <c r="BU83" s="5">
        <v>542</v>
      </c>
      <c r="BV83" s="5">
        <v>52</v>
      </c>
      <c r="BW83" s="5">
        <v>490</v>
      </c>
      <c r="BX83" s="5">
        <v>162</v>
      </c>
      <c r="BY83" s="5">
        <v>137</v>
      </c>
      <c r="BZ83" s="4">
        <v>3.6</v>
      </c>
      <c r="CA83" s="4">
        <v>4</v>
      </c>
      <c r="CB83" s="4">
        <v>5.0999999999999996</v>
      </c>
      <c r="CC83" s="4">
        <v>2.4</v>
      </c>
      <c r="CD83" s="4">
        <v>4.3</v>
      </c>
      <c r="CF83" s="4">
        <v>5.4</v>
      </c>
      <c r="CH83" s="4">
        <v>5</v>
      </c>
      <c r="CI83" s="4">
        <v>2.8</v>
      </c>
      <c r="CJ83" s="4">
        <v>6.3</v>
      </c>
      <c r="CK83" s="4">
        <v>5.3</v>
      </c>
      <c r="CL83" s="4">
        <v>6.4</v>
      </c>
      <c r="CM83" s="4">
        <v>1.5</v>
      </c>
      <c r="CN83" s="4">
        <v>1.5</v>
      </c>
      <c r="CO83" s="5">
        <v>4945</v>
      </c>
      <c r="CP83" s="5">
        <v>4609</v>
      </c>
      <c r="CQ83" s="5">
        <v>394</v>
      </c>
      <c r="CR83" s="5">
        <v>343</v>
      </c>
      <c r="CS83" s="5">
        <v>1130</v>
      </c>
      <c r="CU83" s="5">
        <v>830</v>
      </c>
      <c r="CW83" s="5">
        <v>865</v>
      </c>
      <c r="CX83" s="5">
        <v>489</v>
      </c>
      <c r="CY83" s="5">
        <v>820</v>
      </c>
      <c r="CZ83" s="5">
        <v>102</v>
      </c>
      <c r="DA83" s="5">
        <v>718</v>
      </c>
      <c r="DB83" s="5">
        <v>336</v>
      </c>
      <c r="DC83" s="5">
        <v>279</v>
      </c>
      <c r="DD83" s="4">
        <v>3.8</v>
      </c>
      <c r="DE83" s="4">
        <v>4.2</v>
      </c>
      <c r="DF83" s="4">
        <v>5.9</v>
      </c>
      <c r="DG83" s="4">
        <v>2.5</v>
      </c>
      <c r="DH83" s="4">
        <v>4.3</v>
      </c>
      <c r="DJ83" s="4">
        <v>5.0999999999999996</v>
      </c>
      <c r="DL83" s="4">
        <v>4.9000000000000004</v>
      </c>
      <c r="DM83" s="4">
        <v>2.8</v>
      </c>
      <c r="DN83" s="4">
        <v>6.6</v>
      </c>
      <c r="DO83" s="4">
        <v>6.3</v>
      </c>
      <c r="DP83" s="4">
        <v>6.7</v>
      </c>
      <c r="DQ83" s="4">
        <v>1.6</v>
      </c>
      <c r="DR83" s="4">
        <v>1.5</v>
      </c>
    </row>
    <row r="84" spans="1:122" x14ac:dyDescent="0.25">
      <c r="A84" t="s">
        <v>139</v>
      </c>
      <c r="B84" s="3">
        <v>38838</v>
      </c>
      <c r="C84" s="5">
        <v>4487</v>
      </c>
      <c r="D84" s="5">
        <v>4066</v>
      </c>
      <c r="E84" s="5">
        <v>182</v>
      </c>
      <c r="F84" s="5">
        <v>317</v>
      </c>
      <c r="G84" s="5">
        <v>791</v>
      </c>
      <c r="I84" s="5">
        <v>450</v>
      </c>
      <c r="K84" s="5">
        <v>868</v>
      </c>
      <c r="L84" s="5">
        <v>683</v>
      </c>
      <c r="M84" s="5">
        <v>562</v>
      </c>
      <c r="N84" s="5">
        <v>60</v>
      </c>
      <c r="O84" s="5">
        <v>502</v>
      </c>
      <c r="P84" s="5">
        <v>421</v>
      </c>
      <c r="Q84" s="5">
        <v>376</v>
      </c>
      <c r="R84" s="5">
        <v>5532</v>
      </c>
      <c r="S84" s="5">
        <v>5179</v>
      </c>
      <c r="T84" s="5">
        <v>470</v>
      </c>
      <c r="U84" s="5">
        <v>392</v>
      </c>
      <c r="V84" s="5">
        <v>1174</v>
      </c>
      <c r="X84" s="5">
        <v>812</v>
      </c>
      <c r="Z84" s="5">
        <v>1168</v>
      </c>
      <c r="AA84" s="5">
        <v>570</v>
      </c>
      <c r="AB84" s="5">
        <v>877</v>
      </c>
      <c r="AC84" s="5">
        <v>143</v>
      </c>
      <c r="AD84" s="5">
        <v>734</v>
      </c>
      <c r="AE84" s="5">
        <v>353</v>
      </c>
      <c r="AF84" s="5">
        <v>291</v>
      </c>
      <c r="AG84" s="4">
        <v>3.2</v>
      </c>
      <c r="AH84" s="4">
        <v>3.4</v>
      </c>
      <c r="AI84" s="4">
        <v>2.2999999999999998</v>
      </c>
      <c r="AJ84" s="4">
        <v>2.2000000000000002</v>
      </c>
      <c r="AK84" s="4">
        <v>2.9</v>
      </c>
      <c r="AM84" s="4">
        <v>2.9</v>
      </c>
      <c r="AO84" s="4">
        <v>4.7</v>
      </c>
      <c r="AP84" s="4">
        <v>3.7</v>
      </c>
      <c r="AQ84" s="4">
        <v>4.0999999999999996</v>
      </c>
      <c r="AR84" s="4">
        <v>3</v>
      </c>
      <c r="AS84" s="4">
        <v>4.3</v>
      </c>
      <c r="AT84" s="4">
        <v>1.9</v>
      </c>
      <c r="AU84" s="4">
        <v>1.9</v>
      </c>
      <c r="AV84" s="4">
        <v>2.2000000000000002</v>
      </c>
      <c r="AW84" s="4">
        <v>2.5</v>
      </c>
      <c r="AX84" s="4">
        <v>2.7</v>
      </c>
      <c r="AY84" s="4">
        <v>1.6</v>
      </c>
      <c r="AZ84" s="4">
        <v>2.6</v>
      </c>
      <c r="BB84" s="4">
        <v>3.3</v>
      </c>
      <c r="BD84" s="4">
        <v>2.8</v>
      </c>
      <c r="BE84" s="4">
        <v>1.8</v>
      </c>
      <c r="BF84" s="4">
        <v>4.5999999999999996</v>
      </c>
      <c r="BG84" s="4">
        <v>2.6</v>
      </c>
      <c r="BH84" s="4">
        <v>5</v>
      </c>
      <c r="BI84" s="4">
        <v>0.8</v>
      </c>
      <c r="BJ84" s="4">
        <v>0.8</v>
      </c>
      <c r="BK84" s="5">
        <v>3042</v>
      </c>
      <c r="BL84" s="5">
        <v>2862</v>
      </c>
      <c r="BM84" s="5">
        <v>212</v>
      </c>
      <c r="BN84" s="5">
        <v>222</v>
      </c>
      <c r="BO84" s="5">
        <v>690</v>
      </c>
      <c r="BQ84" s="5">
        <v>506</v>
      </c>
      <c r="BS84" s="5">
        <v>494</v>
      </c>
      <c r="BT84" s="5">
        <v>320</v>
      </c>
      <c r="BU84" s="5">
        <v>605</v>
      </c>
      <c r="BV84" s="5">
        <v>49</v>
      </c>
      <c r="BW84" s="5">
        <v>556</v>
      </c>
      <c r="BX84" s="5">
        <v>179</v>
      </c>
      <c r="BY84" s="5">
        <v>154</v>
      </c>
      <c r="BZ84" s="4">
        <v>4</v>
      </c>
      <c r="CA84" s="4">
        <v>4.5</v>
      </c>
      <c r="CB84" s="4">
        <v>6.1</v>
      </c>
      <c r="CC84" s="4">
        <v>2.9</v>
      </c>
      <c r="CD84" s="4">
        <v>4.5999999999999996</v>
      </c>
      <c r="CF84" s="4">
        <v>5.6</v>
      </c>
      <c r="CH84" s="4">
        <v>6.1</v>
      </c>
      <c r="CI84" s="4">
        <v>3.1</v>
      </c>
      <c r="CJ84" s="4">
        <v>6.9</v>
      </c>
      <c r="CK84" s="4">
        <v>7.7</v>
      </c>
      <c r="CL84" s="4">
        <v>6.7</v>
      </c>
      <c r="CM84" s="4">
        <v>1.6</v>
      </c>
      <c r="CN84" s="4">
        <v>1.5</v>
      </c>
      <c r="CO84" s="5">
        <v>5503</v>
      </c>
      <c r="CP84" s="5">
        <v>5157</v>
      </c>
      <c r="CQ84" s="5">
        <v>473</v>
      </c>
      <c r="CR84" s="5">
        <v>418</v>
      </c>
      <c r="CS84" s="5">
        <v>1212</v>
      </c>
      <c r="CU84" s="5">
        <v>851</v>
      </c>
      <c r="CW84" s="5">
        <v>1067</v>
      </c>
      <c r="CX84" s="5">
        <v>551</v>
      </c>
      <c r="CY84" s="5">
        <v>898</v>
      </c>
      <c r="CZ84" s="5">
        <v>149</v>
      </c>
      <c r="DA84" s="5">
        <v>749</v>
      </c>
      <c r="DB84" s="5">
        <v>346</v>
      </c>
      <c r="DC84" s="5">
        <v>289</v>
      </c>
      <c r="DD84" s="4">
        <v>4.0999999999999996</v>
      </c>
      <c r="DE84" s="4">
        <v>4.5</v>
      </c>
      <c r="DF84" s="4">
        <v>6.1</v>
      </c>
      <c r="DG84" s="4">
        <v>2.8</v>
      </c>
      <c r="DH84" s="4">
        <v>4.5</v>
      </c>
      <c r="DJ84" s="4">
        <v>5.3</v>
      </c>
      <c r="DL84" s="4">
        <v>6.7</v>
      </c>
      <c r="DM84" s="4">
        <v>3.2</v>
      </c>
      <c r="DN84" s="4">
        <v>6.7</v>
      </c>
      <c r="DO84" s="4">
        <v>7.4</v>
      </c>
      <c r="DP84" s="4">
        <v>6.6</v>
      </c>
      <c r="DQ84" s="4">
        <v>1.6</v>
      </c>
      <c r="DR84" s="4">
        <v>1.5</v>
      </c>
    </row>
    <row r="85" spans="1:122" x14ac:dyDescent="0.25">
      <c r="A85" t="s">
        <v>140</v>
      </c>
      <c r="B85" s="3">
        <v>38869</v>
      </c>
      <c r="C85" s="5">
        <v>4333</v>
      </c>
      <c r="D85" s="5">
        <v>3903</v>
      </c>
      <c r="E85" s="5">
        <v>187</v>
      </c>
      <c r="F85" s="5">
        <v>345</v>
      </c>
      <c r="G85" s="5">
        <v>701</v>
      </c>
      <c r="I85" s="5">
        <v>417</v>
      </c>
      <c r="K85" s="5">
        <v>754</v>
      </c>
      <c r="L85" s="5">
        <v>703</v>
      </c>
      <c r="M85" s="5">
        <v>492</v>
      </c>
      <c r="N85" s="5">
        <v>54</v>
      </c>
      <c r="O85" s="5">
        <v>437</v>
      </c>
      <c r="P85" s="5">
        <v>430</v>
      </c>
      <c r="Q85" s="5">
        <v>381</v>
      </c>
      <c r="R85" s="5">
        <v>5357</v>
      </c>
      <c r="S85" s="5">
        <v>4999</v>
      </c>
      <c r="T85" s="5">
        <v>409</v>
      </c>
      <c r="U85" s="5">
        <v>409</v>
      </c>
      <c r="V85" s="5">
        <v>1192</v>
      </c>
      <c r="X85" s="5">
        <v>842</v>
      </c>
      <c r="Z85" s="5">
        <v>1014</v>
      </c>
      <c r="AA85" s="5">
        <v>491</v>
      </c>
      <c r="AB85" s="5">
        <v>905</v>
      </c>
      <c r="AC85" s="5">
        <v>141</v>
      </c>
      <c r="AD85" s="5">
        <v>764</v>
      </c>
      <c r="AE85" s="5">
        <v>358</v>
      </c>
      <c r="AF85" s="5">
        <v>301</v>
      </c>
      <c r="AG85" s="4">
        <v>3.1</v>
      </c>
      <c r="AH85" s="4">
        <v>3.3</v>
      </c>
      <c r="AI85" s="4">
        <v>2.4</v>
      </c>
      <c r="AJ85" s="4">
        <v>2.4</v>
      </c>
      <c r="AK85" s="4">
        <v>2.6</v>
      </c>
      <c r="AM85" s="4">
        <v>2.6</v>
      </c>
      <c r="AO85" s="4">
        <v>4.0999999999999996</v>
      </c>
      <c r="AP85" s="4">
        <v>3.8</v>
      </c>
      <c r="AQ85" s="4">
        <v>3.6</v>
      </c>
      <c r="AR85" s="4">
        <v>2.7</v>
      </c>
      <c r="AS85" s="4">
        <v>3.8</v>
      </c>
      <c r="AT85" s="4">
        <v>1.9</v>
      </c>
      <c r="AU85" s="4">
        <v>1.9</v>
      </c>
      <c r="AV85" s="4">
        <v>2.2000000000000002</v>
      </c>
      <c r="AW85" s="4">
        <v>2.5</v>
      </c>
      <c r="AX85" s="4">
        <v>2.6</v>
      </c>
      <c r="AY85" s="4">
        <v>1.3</v>
      </c>
      <c r="AZ85" s="4">
        <v>2.5</v>
      </c>
      <c r="BB85" s="4">
        <v>3.1</v>
      </c>
      <c r="BD85" s="4">
        <v>2.7</v>
      </c>
      <c r="BE85" s="4">
        <v>1.9</v>
      </c>
      <c r="BF85" s="4">
        <v>4.9000000000000004</v>
      </c>
      <c r="BG85" s="4">
        <v>2.8</v>
      </c>
      <c r="BH85" s="4">
        <v>5.3</v>
      </c>
      <c r="BI85" s="4">
        <v>0.8</v>
      </c>
      <c r="BJ85" s="4">
        <v>0.7</v>
      </c>
      <c r="BK85" s="5">
        <v>3005</v>
      </c>
      <c r="BL85" s="5">
        <v>2836</v>
      </c>
      <c r="BM85" s="5">
        <v>203</v>
      </c>
      <c r="BN85" s="5">
        <v>185</v>
      </c>
      <c r="BO85" s="5">
        <v>648</v>
      </c>
      <c r="BQ85" s="5">
        <v>477</v>
      </c>
      <c r="BS85" s="5">
        <v>469</v>
      </c>
      <c r="BT85" s="5">
        <v>336</v>
      </c>
      <c r="BU85" s="5">
        <v>644</v>
      </c>
      <c r="BV85" s="5">
        <v>55</v>
      </c>
      <c r="BW85" s="5">
        <v>590</v>
      </c>
      <c r="BX85" s="5">
        <v>169</v>
      </c>
      <c r="BY85" s="5">
        <v>144</v>
      </c>
      <c r="BZ85" s="4">
        <v>3.8</v>
      </c>
      <c r="CA85" s="4">
        <v>4.3</v>
      </c>
      <c r="CB85" s="4">
        <v>5.0999999999999996</v>
      </c>
      <c r="CC85" s="4">
        <v>2.7</v>
      </c>
      <c r="CD85" s="4">
        <v>4.4000000000000004</v>
      </c>
      <c r="CF85" s="4">
        <v>5.4</v>
      </c>
      <c r="CH85" s="4">
        <v>5.4</v>
      </c>
      <c r="CI85" s="4">
        <v>2.8</v>
      </c>
      <c r="CJ85" s="4">
        <v>6.8</v>
      </c>
      <c r="CK85" s="4">
        <v>6.7</v>
      </c>
      <c r="CL85" s="4">
        <v>6.8</v>
      </c>
      <c r="CM85" s="4">
        <v>1.6</v>
      </c>
      <c r="CN85" s="4">
        <v>1.5</v>
      </c>
      <c r="CO85" s="5">
        <v>5203</v>
      </c>
      <c r="CP85" s="5">
        <v>4849</v>
      </c>
      <c r="CQ85" s="5">
        <v>390</v>
      </c>
      <c r="CR85" s="5">
        <v>379</v>
      </c>
      <c r="CS85" s="5">
        <v>1160</v>
      </c>
      <c r="CU85" s="5">
        <v>830</v>
      </c>
      <c r="CW85" s="5">
        <v>951</v>
      </c>
      <c r="CX85" s="5">
        <v>499</v>
      </c>
      <c r="CY85" s="5">
        <v>891</v>
      </c>
      <c r="CZ85" s="5">
        <v>128</v>
      </c>
      <c r="DA85" s="5">
        <v>762</v>
      </c>
      <c r="DB85" s="5">
        <v>354</v>
      </c>
      <c r="DC85" s="5">
        <v>292</v>
      </c>
      <c r="DD85" s="4">
        <v>3.9</v>
      </c>
      <c r="DE85" s="4">
        <v>4.4000000000000004</v>
      </c>
      <c r="DF85" s="4">
        <v>5.3</v>
      </c>
      <c r="DG85" s="4">
        <v>2.9</v>
      </c>
      <c r="DH85" s="4">
        <v>4.5</v>
      </c>
      <c r="DJ85" s="4">
        <v>5.5</v>
      </c>
      <c r="DL85" s="4">
        <v>5.8</v>
      </c>
      <c r="DM85" s="4">
        <v>2.8</v>
      </c>
      <c r="DN85" s="4">
        <v>6.9</v>
      </c>
      <c r="DO85" s="4">
        <v>7.3</v>
      </c>
      <c r="DP85" s="4">
        <v>6.9</v>
      </c>
      <c r="DQ85" s="4">
        <v>1.6</v>
      </c>
      <c r="DR85" s="4">
        <v>1.6</v>
      </c>
    </row>
    <row r="86" spans="1:122" x14ac:dyDescent="0.25">
      <c r="A86" t="s">
        <v>141</v>
      </c>
      <c r="B86" s="3">
        <v>38899</v>
      </c>
      <c r="C86" s="5">
        <v>4076</v>
      </c>
      <c r="D86" s="5">
        <v>3585</v>
      </c>
      <c r="E86" s="5">
        <v>208</v>
      </c>
      <c r="F86" s="5">
        <v>313</v>
      </c>
      <c r="G86" s="5">
        <v>679</v>
      </c>
      <c r="I86" s="5">
        <v>362</v>
      </c>
      <c r="K86" s="5">
        <v>618</v>
      </c>
      <c r="L86" s="5">
        <v>630</v>
      </c>
      <c r="M86" s="5">
        <v>566</v>
      </c>
      <c r="N86" s="5">
        <v>64</v>
      </c>
      <c r="O86" s="5">
        <v>502</v>
      </c>
      <c r="P86" s="5">
        <v>491</v>
      </c>
      <c r="Q86" s="5">
        <v>432</v>
      </c>
      <c r="R86" s="5">
        <v>5419</v>
      </c>
      <c r="S86" s="5">
        <v>5049</v>
      </c>
      <c r="T86" s="5">
        <v>462</v>
      </c>
      <c r="U86" s="5">
        <v>383</v>
      </c>
      <c r="V86" s="5">
        <v>1159</v>
      </c>
      <c r="X86" s="5">
        <v>791</v>
      </c>
      <c r="Z86" s="5">
        <v>973</v>
      </c>
      <c r="AA86" s="5">
        <v>546</v>
      </c>
      <c r="AB86" s="5">
        <v>938</v>
      </c>
      <c r="AC86" s="5">
        <v>151</v>
      </c>
      <c r="AD86" s="5">
        <v>787</v>
      </c>
      <c r="AE86" s="5">
        <v>370</v>
      </c>
      <c r="AF86" s="5">
        <v>305</v>
      </c>
      <c r="AG86" s="4">
        <v>2.9</v>
      </c>
      <c r="AH86" s="4">
        <v>3</v>
      </c>
      <c r="AI86" s="4">
        <v>2.6</v>
      </c>
      <c r="AJ86" s="4">
        <v>2.2000000000000002</v>
      </c>
      <c r="AK86" s="4">
        <v>2.5</v>
      </c>
      <c r="AM86" s="4">
        <v>2.2999999999999998</v>
      </c>
      <c r="AO86" s="4">
        <v>3.4</v>
      </c>
      <c r="AP86" s="4">
        <v>3.4</v>
      </c>
      <c r="AQ86" s="4">
        <v>4.0999999999999996</v>
      </c>
      <c r="AR86" s="4">
        <v>3.2</v>
      </c>
      <c r="AS86" s="4">
        <v>4.3</v>
      </c>
      <c r="AT86" s="4">
        <v>2.2000000000000002</v>
      </c>
      <c r="AU86" s="4">
        <v>2.2000000000000002</v>
      </c>
      <c r="AV86" s="4">
        <v>2.2000000000000002</v>
      </c>
      <c r="AW86" s="4">
        <v>2.5</v>
      </c>
      <c r="AX86" s="4">
        <v>2.4</v>
      </c>
      <c r="AY86" s="4">
        <v>1.5</v>
      </c>
      <c r="AZ86" s="4">
        <v>2.6</v>
      </c>
      <c r="BB86" s="4">
        <v>3.4</v>
      </c>
      <c r="BD86" s="4">
        <v>2.6</v>
      </c>
      <c r="BE86" s="4">
        <v>1.8</v>
      </c>
      <c r="BF86" s="4">
        <v>4.4000000000000004</v>
      </c>
      <c r="BG86" s="4">
        <v>2.1</v>
      </c>
      <c r="BH86" s="4">
        <v>4.8</v>
      </c>
      <c r="BI86" s="4">
        <v>0.7</v>
      </c>
      <c r="BJ86" s="4">
        <v>0.7</v>
      </c>
      <c r="BK86" s="5">
        <v>2965</v>
      </c>
      <c r="BL86" s="5">
        <v>2803</v>
      </c>
      <c r="BM86" s="5">
        <v>184</v>
      </c>
      <c r="BN86" s="5">
        <v>214</v>
      </c>
      <c r="BO86" s="5">
        <v>685</v>
      </c>
      <c r="BQ86" s="5">
        <v>522</v>
      </c>
      <c r="BS86" s="5">
        <v>464</v>
      </c>
      <c r="BT86" s="5">
        <v>319</v>
      </c>
      <c r="BU86" s="5">
        <v>578</v>
      </c>
      <c r="BV86" s="5">
        <v>41</v>
      </c>
      <c r="BW86" s="5">
        <v>537</v>
      </c>
      <c r="BX86" s="5">
        <v>161</v>
      </c>
      <c r="BY86" s="5">
        <v>135</v>
      </c>
      <c r="BZ86" s="4">
        <v>3.8</v>
      </c>
      <c r="CA86" s="4">
        <v>4.2</v>
      </c>
      <c r="CB86" s="4">
        <v>5.6</v>
      </c>
      <c r="CC86" s="4">
        <v>2.9</v>
      </c>
      <c r="CD86" s="4">
        <v>4.2</v>
      </c>
      <c r="CF86" s="4">
        <v>5.0999999999999996</v>
      </c>
      <c r="CH86" s="4">
        <v>5.2</v>
      </c>
      <c r="CI86" s="4">
        <v>2.9</v>
      </c>
      <c r="CJ86" s="4">
        <v>6.6</v>
      </c>
      <c r="CK86" s="4">
        <v>7.4</v>
      </c>
      <c r="CL86" s="4">
        <v>6.5</v>
      </c>
      <c r="CM86" s="4">
        <v>1.5</v>
      </c>
      <c r="CN86" s="4">
        <v>1.4</v>
      </c>
      <c r="CO86" s="5">
        <v>5165</v>
      </c>
      <c r="CP86" s="5">
        <v>4836</v>
      </c>
      <c r="CQ86" s="5">
        <v>434</v>
      </c>
      <c r="CR86" s="5">
        <v>405</v>
      </c>
      <c r="CS86" s="5">
        <v>1114</v>
      </c>
      <c r="CU86" s="5">
        <v>775</v>
      </c>
      <c r="CW86" s="5">
        <v>922</v>
      </c>
      <c r="CX86" s="5">
        <v>517</v>
      </c>
      <c r="CY86" s="5">
        <v>872</v>
      </c>
      <c r="CZ86" s="5">
        <v>143</v>
      </c>
      <c r="DA86" s="5">
        <v>729</v>
      </c>
      <c r="DB86" s="5">
        <v>329</v>
      </c>
      <c r="DC86" s="5">
        <v>270</v>
      </c>
      <c r="DD86" s="4">
        <v>4</v>
      </c>
      <c r="DE86" s="4">
        <v>4.4000000000000004</v>
      </c>
      <c r="DF86" s="4">
        <v>6</v>
      </c>
      <c r="DG86" s="4">
        <v>2.7</v>
      </c>
      <c r="DH86" s="4">
        <v>4.4000000000000004</v>
      </c>
      <c r="DJ86" s="4">
        <v>5.2</v>
      </c>
      <c r="DL86" s="4">
        <v>5.5</v>
      </c>
      <c r="DM86" s="4">
        <v>3.1</v>
      </c>
      <c r="DN86" s="4">
        <v>7.1</v>
      </c>
      <c r="DO86" s="4">
        <v>7.8</v>
      </c>
      <c r="DP86" s="4">
        <v>7</v>
      </c>
      <c r="DQ86" s="4">
        <v>1.7</v>
      </c>
      <c r="DR86" s="4">
        <v>1.6</v>
      </c>
    </row>
    <row r="87" spans="1:122" x14ac:dyDescent="0.25">
      <c r="A87" t="s">
        <v>142</v>
      </c>
      <c r="B87" s="3">
        <v>38930</v>
      </c>
      <c r="C87" s="5">
        <v>4498</v>
      </c>
      <c r="D87" s="5">
        <v>4049</v>
      </c>
      <c r="E87" s="5">
        <v>202</v>
      </c>
      <c r="F87" s="5">
        <v>337</v>
      </c>
      <c r="G87" s="5">
        <v>750</v>
      </c>
      <c r="I87" s="5">
        <v>435</v>
      </c>
      <c r="K87" s="5">
        <v>749</v>
      </c>
      <c r="L87" s="5">
        <v>773</v>
      </c>
      <c r="M87" s="5">
        <v>547</v>
      </c>
      <c r="N87" s="5">
        <v>59</v>
      </c>
      <c r="O87" s="5">
        <v>488</v>
      </c>
      <c r="P87" s="5">
        <v>449</v>
      </c>
      <c r="Q87" s="5">
        <v>397</v>
      </c>
      <c r="R87" s="5">
        <v>5222</v>
      </c>
      <c r="S87" s="5">
        <v>4851</v>
      </c>
      <c r="T87" s="5">
        <v>410</v>
      </c>
      <c r="U87" s="5">
        <v>371</v>
      </c>
      <c r="V87" s="5">
        <v>1166</v>
      </c>
      <c r="X87" s="5">
        <v>775</v>
      </c>
      <c r="Z87" s="5">
        <v>936</v>
      </c>
      <c r="AA87" s="5">
        <v>518</v>
      </c>
      <c r="AB87" s="5">
        <v>893</v>
      </c>
      <c r="AC87" s="5">
        <v>128</v>
      </c>
      <c r="AD87" s="5">
        <v>765</v>
      </c>
      <c r="AE87" s="5">
        <v>371</v>
      </c>
      <c r="AF87" s="5">
        <v>306</v>
      </c>
      <c r="AG87" s="4">
        <v>3.2</v>
      </c>
      <c r="AH87" s="4">
        <v>3.4</v>
      </c>
      <c r="AI87" s="4">
        <v>2.6</v>
      </c>
      <c r="AJ87" s="4">
        <v>2.2999999999999998</v>
      </c>
      <c r="AK87" s="4">
        <v>2.8</v>
      </c>
      <c r="AM87" s="4">
        <v>2.8</v>
      </c>
      <c r="AO87" s="4">
        <v>4.0999999999999996</v>
      </c>
      <c r="AP87" s="4">
        <v>4.2</v>
      </c>
      <c r="AQ87" s="4">
        <v>4</v>
      </c>
      <c r="AR87" s="4">
        <v>2.9</v>
      </c>
      <c r="AS87" s="4">
        <v>4.2</v>
      </c>
      <c r="AT87" s="4">
        <v>2</v>
      </c>
      <c r="AU87" s="4">
        <v>2</v>
      </c>
      <c r="AV87" s="4">
        <v>2.2000000000000002</v>
      </c>
      <c r="AW87" s="4">
        <v>2.4</v>
      </c>
      <c r="AX87" s="4">
        <v>2.2000000000000002</v>
      </c>
      <c r="AY87" s="4">
        <v>1.4</v>
      </c>
      <c r="AZ87" s="4">
        <v>2.7</v>
      </c>
      <c r="BB87" s="4">
        <v>3.1</v>
      </c>
      <c r="BD87" s="4">
        <v>2.7</v>
      </c>
      <c r="BE87" s="4">
        <v>1.8</v>
      </c>
      <c r="BF87" s="4">
        <v>4.5</v>
      </c>
      <c r="BG87" s="4">
        <v>2.2999999999999998</v>
      </c>
      <c r="BH87" s="4">
        <v>4.9000000000000004</v>
      </c>
      <c r="BI87" s="4">
        <v>0.8</v>
      </c>
      <c r="BJ87" s="4">
        <v>0.7</v>
      </c>
      <c r="BK87" s="5">
        <v>2975</v>
      </c>
      <c r="BL87" s="5">
        <v>2802</v>
      </c>
      <c r="BM87" s="5">
        <v>169</v>
      </c>
      <c r="BN87" s="5">
        <v>205</v>
      </c>
      <c r="BO87" s="5">
        <v>702</v>
      </c>
      <c r="BQ87" s="5">
        <v>476</v>
      </c>
      <c r="BS87" s="5">
        <v>483</v>
      </c>
      <c r="BT87" s="5">
        <v>320</v>
      </c>
      <c r="BU87" s="5">
        <v>595</v>
      </c>
      <c r="BV87" s="5">
        <v>44</v>
      </c>
      <c r="BW87" s="5">
        <v>551</v>
      </c>
      <c r="BX87" s="5">
        <v>173</v>
      </c>
      <c r="BY87" s="5">
        <v>144</v>
      </c>
      <c r="BZ87" s="4">
        <v>3.7</v>
      </c>
      <c r="CA87" s="4">
        <v>4.0999999999999996</v>
      </c>
      <c r="CB87" s="4">
        <v>5.2</v>
      </c>
      <c r="CC87" s="4">
        <v>2.7</v>
      </c>
      <c r="CD87" s="4">
        <v>4.3</v>
      </c>
      <c r="CF87" s="4">
        <v>5</v>
      </c>
      <c r="CH87" s="4">
        <v>4.8</v>
      </c>
      <c r="CI87" s="4">
        <v>2.6</v>
      </c>
      <c r="CJ87" s="4">
        <v>6.5</v>
      </c>
      <c r="CK87" s="4">
        <v>6.4</v>
      </c>
      <c r="CL87" s="4">
        <v>6.6</v>
      </c>
      <c r="CM87" s="4">
        <v>1.5</v>
      </c>
      <c r="CN87" s="4">
        <v>1.4</v>
      </c>
      <c r="CO87" s="5">
        <v>4977</v>
      </c>
      <c r="CP87" s="5">
        <v>4641</v>
      </c>
      <c r="CQ87" s="5">
        <v>405</v>
      </c>
      <c r="CR87" s="5">
        <v>384</v>
      </c>
      <c r="CS87" s="5">
        <v>1135</v>
      </c>
      <c r="CU87" s="5">
        <v>761</v>
      </c>
      <c r="CW87" s="5">
        <v>844</v>
      </c>
      <c r="CX87" s="5">
        <v>472</v>
      </c>
      <c r="CY87" s="5">
        <v>861</v>
      </c>
      <c r="CZ87" s="5">
        <v>125</v>
      </c>
      <c r="DA87" s="5">
        <v>736</v>
      </c>
      <c r="DB87" s="5">
        <v>337</v>
      </c>
      <c r="DC87" s="5">
        <v>267</v>
      </c>
      <c r="DD87" s="4">
        <v>3.8</v>
      </c>
      <c r="DE87" s="4">
        <v>4.2</v>
      </c>
      <c r="DF87" s="4">
        <v>5.3</v>
      </c>
      <c r="DG87" s="4">
        <v>2.6</v>
      </c>
      <c r="DH87" s="4">
        <v>4.4000000000000004</v>
      </c>
      <c r="DJ87" s="4">
        <v>5.0999999999999996</v>
      </c>
      <c r="DL87" s="4">
        <v>5.3</v>
      </c>
      <c r="DM87" s="4">
        <v>2.9</v>
      </c>
      <c r="DN87" s="4">
        <v>6.8</v>
      </c>
      <c r="DO87" s="4">
        <v>6.6</v>
      </c>
      <c r="DP87" s="4">
        <v>6.8</v>
      </c>
      <c r="DQ87" s="4">
        <v>1.7</v>
      </c>
      <c r="DR87" s="4">
        <v>1.6</v>
      </c>
    </row>
    <row r="88" spans="1:122" x14ac:dyDescent="0.25">
      <c r="A88" t="s">
        <v>143</v>
      </c>
      <c r="B88" s="3">
        <v>38961</v>
      </c>
      <c r="C88" s="5">
        <v>4563</v>
      </c>
      <c r="D88" s="5">
        <v>4075</v>
      </c>
      <c r="E88" s="5">
        <v>185</v>
      </c>
      <c r="F88" s="5">
        <v>342</v>
      </c>
      <c r="G88" s="5">
        <v>866</v>
      </c>
      <c r="I88" s="5">
        <v>464</v>
      </c>
      <c r="K88" s="5">
        <v>692</v>
      </c>
      <c r="L88" s="5">
        <v>778</v>
      </c>
      <c r="M88" s="5">
        <v>546</v>
      </c>
      <c r="N88" s="5">
        <v>97</v>
      </c>
      <c r="O88" s="5">
        <v>449</v>
      </c>
      <c r="P88" s="5">
        <v>489</v>
      </c>
      <c r="Q88" s="5">
        <v>446</v>
      </c>
      <c r="R88" s="5">
        <v>5237</v>
      </c>
      <c r="S88" s="5">
        <v>4840</v>
      </c>
      <c r="T88" s="5">
        <v>405</v>
      </c>
      <c r="U88" s="5">
        <v>348</v>
      </c>
      <c r="V88" s="5">
        <v>1113</v>
      </c>
      <c r="X88" s="5">
        <v>766</v>
      </c>
      <c r="Z88" s="5">
        <v>977</v>
      </c>
      <c r="AA88" s="5">
        <v>536</v>
      </c>
      <c r="AB88" s="5">
        <v>868</v>
      </c>
      <c r="AC88" s="5">
        <v>102</v>
      </c>
      <c r="AD88" s="5">
        <v>766</v>
      </c>
      <c r="AE88" s="5">
        <v>397</v>
      </c>
      <c r="AF88" s="5">
        <v>323</v>
      </c>
      <c r="AG88" s="4">
        <v>3.2</v>
      </c>
      <c r="AH88" s="4">
        <v>3.4</v>
      </c>
      <c r="AI88" s="4">
        <v>2.2999999999999998</v>
      </c>
      <c r="AJ88" s="4">
        <v>2.4</v>
      </c>
      <c r="AK88" s="4">
        <v>3.2</v>
      </c>
      <c r="AM88" s="4">
        <v>2.9</v>
      </c>
      <c r="AO88" s="4">
        <v>3.8</v>
      </c>
      <c r="AP88" s="4">
        <v>4.2</v>
      </c>
      <c r="AQ88" s="4">
        <v>4</v>
      </c>
      <c r="AR88" s="4">
        <v>4.8</v>
      </c>
      <c r="AS88" s="4">
        <v>3.9</v>
      </c>
      <c r="AT88" s="4">
        <v>2.2000000000000002</v>
      </c>
      <c r="AU88" s="4">
        <v>2.2999999999999998</v>
      </c>
      <c r="AV88" s="4">
        <v>2.1</v>
      </c>
      <c r="AW88" s="4">
        <v>2.4</v>
      </c>
      <c r="AX88" s="4">
        <v>2.2000000000000002</v>
      </c>
      <c r="AY88" s="4">
        <v>1.3</v>
      </c>
      <c r="AZ88" s="4">
        <v>2.4</v>
      </c>
      <c r="BB88" s="4">
        <v>3</v>
      </c>
      <c r="BD88" s="4">
        <v>3.1</v>
      </c>
      <c r="BE88" s="4">
        <v>1.6</v>
      </c>
      <c r="BF88" s="4">
        <v>4.5</v>
      </c>
      <c r="BG88" s="4">
        <v>2.1</v>
      </c>
      <c r="BH88" s="4">
        <v>4.9000000000000004</v>
      </c>
      <c r="BI88" s="4">
        <v>0.7</v>
      </c>
      <c r="BJ88" s="4">
        <v>0.6</v>
      </c>
      <c r="BK88" s="5">
        <v>2920</v>
      </c>
      <c r="BL88" s="5">
        <v>2755</v>
      </c>
      <c r="BM88" s="5">
        <v>170</v>
      </c>
      <c r="BN88" s="5">
        <v>179</v>
      </c>
      <c r="BO88" s="5">
        <v>641</v>
      </c>
      <c r="BQ88" s="5">
        <v>467</v>
      </c>
      <c r="BS88" s="5">
        <v>541</v>
      </c>
      <c r="BT88" s="5">
        <v>290</v>
      </c>
      <c r="BU88" s="5">
        <v>591</v>
      </c>
      <c r="BV88" s="5">
        <v>40</v>
      </c>
      <c r="BW88" s="5">
        <v>551</v>
      </c>
      <c r="BX88" s="5">
        <v>165</v>
      </c>
      <c r="BY88" s="5">
        <v>124</v>
      </c>
      <c r="BZ88" s="4">
        <v>3.7</v>
      </c>
      <c r="CA88" s="4">
        <v>4.0999999999999996</v>
      </c>
      <c r="CB88" s="4">
        <v>5.4</v>
      </c>
      <c r="CC88" s="4">
        <v>2.7</v>
      </c>
      <c r="CD88" s="4">
        <v>4.0999999999999996</v>
      </c>
      <c r="CF88" s="4">
        <v>4.8</v>
      </c>
      <c r="CH88" s="4">
        <v>5.5</v>
      </c>
      <c r="CI88" s="4">
        <v>2.5</v>
      </c>
      <c r="CJ88" s="4">
        <v>6.5</v>
      </c>
      <c r="CK88" s="4">
        <v>6</v>
      </c>
      <c r="CL88" s="4">
        <v>6.6</v>
      </c>
      <c r="CM88" s="4">
        <v>1.5</v>
      </c>
      <c r="CN88" s="4">
        <v>1.3</v>
      </c>
      <c r="CO88" s="5">
        <v>5024</v>
      </c>
      <c r="CP88" s="5">
        <v>4696</v>
      </c>
      <c r="CQ88" s="5">
        <v>413</v>
      </c>
      <c r="CR88" s="5">
        <v>375</v>
      </c>
      <c r="CS88" s="5">
        <v>1071</v>
      </c>
      <c r="CU88" s="5">
        <v>744</v>
      </c>
      <c r="CW88" s="5">
        <v>972</v>
      </c>
      <c r="CX88" s="5">
        <v>446</v>
      </c>
      <c r="CY88" s="5">
        <v>851</v>
      </c>
      <c r="CZ88" s="5">
        <v>115</v>
      </c>
      <c r="DA88" s="5">
        <v>736</v>
      </c>
      <c r="DB88" s="5">
        <v>329</v>
      </c>
      <c r="DC88" s="5">
        <v>251</v>
      </c>
      <c r="DD88" s="4">
        <v>3.8</v>
      </c>
      <c r="DE88" s="4">
        <v>4.2</v>
      </c>
      <c r="DF88" s="4">
        <v>5.2</v>
      </c>
      <c r="DG88" s="4">
        <v>2.5</v>
      </c>
      <c r="DH88" s="4">
        <v>4.2</v>
      </c>
      <c r="DJ88" s="4">
        <v>5</v>
      </c>
      <c r="DL88" s="4">
        <v>5.5</v>
      </c>
      <c r="DM88" s="4">
        <v>3</v>
      </c>
      <c r="DN88" s="4">
        <v>6.6</v>
      </c>
      <c r="DO88" s="4">
        <v>5.3</v>
      </c>
      <c r="DP88" s="4">
        <v>6.8</v>
      </c>
      <c r="DQ88" s="4">
        <v>1.8</v>
      </c>
      <c r="DR88" s="4">
        <v>1.7</v>
      </c>
    </row>
    <row r="89" spans="1:122" x14ac:dyDescent="0.25">
      <c r="A89" t="s">
        <v>144</v>
      </c>
      <c r="B89" s="3">
        <v>38991</v>
      </c>
      <c r="C89" s="5">
        <v>4434</v>
      </c>
      <c r="D89" s="5">
        <v>4023</v>
      </c>
      <c r="E89" s="5">
        <v>164</v>
      </c>
      <c r="F89" s="5">
        <v>349</v>
      </c>
      <c r="G89" s="5">
        <v>791</v>
      </c>
      <c r="I89" s="5">
        <v>427</v>
      </c>
      <c r="K89" s="5">
        <v>714</v>
      </c>
      <c r="L89" s="5">
        <v>777</v>
      </c>
      <c r="M89" s="5">
        <v>585</v>
      </c>
      <c r="N89" s="5">
        <v>87</v>
      </c>
      <c r="O89" s="5">
        <v>497</v>
      </c>
      <c r="P89" s="5">
        <v>411</v>
      </c>
      <c r="Q89" s="5">
        <v>366</v>
      </c>
      <c r="R89" s="5">
        <v>5187</v>
      </c>
      <c r="S89" s="5">
        <v>4871</v>
      </c>
      <c r="T89" s="5">
        <v>396</v>
      </c>
      <c r="U89" s="5">
        <v>341</v>
      </c>
      <c r="V89" s="5">
        <v>1113</v>
      </c>
      <c r="X89" s="5">
        <v>771</v>
      </c>
      <c r="Z89" s="5">
        <v>966</v>
      </c>
      <c r="AA89" s="5">
        <v>525</v>
      </c>
      <c r="AB89" s="5">
        <v>924</v>
      </c>
      <c r="AC89" s="5">
        <v>135</v>
      </c>
      <c r="AD89" s="5">
        <v>789</v>
      </c>
      <c r="AE89" s="5">
        <v>316</v>
      </c>
      <c r="AF89" s="5">
        <v>282</v>
      </c>
      <c r="AG89" s="4">
        <v>3.1</v>
      </c>
      <c r="AH89" s="4">
        <v>3.4</v>
      </c>
      <c r="AI89" s="4">
        <v>2.1</v>
      </c>
      <c r="AJ89" s="4">
        <v>2.4</v>
      </c>
      <c r="AK89" s="4">
        <v>2.9</v>
      </c>
      <c r="AM89" s="4">
        <v>2.7</v>
      </c>
      <c r="AO89" s="4">
        <v>3.9</v>
      </c>
      <c r="AP89" s="4">
        <v>4.0999999999999996</v>
      </c>
      <c r="AQ89" s="4">
        <v>4.2</v>
      </c>
      <c r="AR89" s="4">
        <v>4.3</v>
      </c>
      <c r="AS89" s="4">
        <v>4.2</v>
      </c>
      <c r="AT89" s="4">
        <v>1.8</v>
      </c>
      <c r="AU89" s="4">
        <v>1.9</v>
      </c>
      <c r="AV89" s="4">
        <v>2.2000000000000002</v>
      </c>
      <c r="AW89" s="4">
        <v>2.4</v>
      </c>
      <c r="AX89" s="4">
        <v>2.2000000000000002</v>
      </c>
      <c r="AY89" s="4">
        <v>1.4</v>
      </c>
      <c r="AZ89" s="4">
        <v>2.4</v>
      </c>
      <c r="BB89" s="4">
        <v>3</v>
      </c>
      <c r="BD89" s="4">
        <v>3</v>
      </c>
      <c r="BE89" s="4">
        <v>1.8</v>
      </c>
      <c r="BF89" s="4">
        <v>4.5999999999999996</v>
      </c>
      <c r="BG89" s="4">
        <v>2.8</v>
      </c>
      <c r="BH89" s="4">
        <v>4.9000000000000004</v>
      </c>
      <c r="BI89" s="4">
        <v>0.7</v>
      </c>
      <c r="BJ89" s="4">
        <v>0.7</v>
      </c>
      <c r="BK89" s="5">
        <v>2955</v>
      </c>
      <c r="BL89" s="5">
        <v>2794</v>
      </c>
      <c r="BM89" s="5">
        <v>169</v>
      </c>
      <c r="BN89" s="5">
        <v>202</v>
      </c>
      <c r="BO89" s="5">
        <v>635</v>
      </c>
      <c r="BQ89" s="5">
        <v>466</v>
      </c>
      <c r="BS89" s="5">
        <v>526</v>
      </c>
      <c r="BT89" s="5">
        <v>315</v>
      </c>
      <c r="BU89" s="5">
        <v>606</v>
      </c>
      <c r="BV89" s="5">
        <v>54</v>
      </c>
      <c r="BW89" s="5">
        <v>552</v>
      </c>
      <c r="BX89" s="5">
        <v>161</v>
      </c>
      <c r="BY89" s="5">
        <v>143</v>
      </c>
      <c r="BZ89" s="4">
        <v>3.8</v>
      </c>
      <c r="CA89" s="4">
        <v>4.2</v>
      </c>
      <c r="CB89" s="4">
        <v>5.6</v>
      </c>
      <c r="CC89" s="4">
        <v>2.6</v>
      </c>
      <c r="CD89" s="4">
        <v>4</v>
      </c>
      <c r="CF89" s="4">
        <v>4.8</v>
      </c>
      <c r="CH89" s="4">
        <v>5.6</v>
      </c>
      <c r="CI89" s="4">
        <v>2.7</v>
      </c>
      <c r="CJ89" s="4">
        <v>6.8</v>
      </c>
      <c r="CK89" s="4">
        <v>6.4</v>
      </c>
      <c r="CL89" s="4">
        <v>6.9</v>
      </c>
      <c r="CM89" s="4">
        <v>1.5</v>
      </c>
      <c r="CN89" s="4">
        <v>1.5</v>
      </c>
      <c r="CO89" s="5">
        <v>5143</v>
      </c>
      <c r="CP89" s="5">
        <v>4817</v>
      </c>
      <c r="CQ89" s="5">
        <v>433</v>
      </c>
      <c r="CR89" s="5">
        <v>373</v>
      </c>
      <c r="CS89" s="5">
        <v>1056</v>
      </c>
      <c r="CU89" s="5">
        <v>733</v>
      </c>
      <c r="CW89" s="5">
        <v>986</v>
      </c>
      <c r="CX89" s="5">
        <v>487</v>
      </c>
      <c r="CY89" s="5">
        <v>896</v>
      </c>
      <c r="CZ89" s="5">
        <v>124</v>
      </c>
      <c r="DA89" s="5">
        <v>772</v>
      </c>
      <c r="DB89" s="5">
        <v>325</v>
      </c>
      <c r="DC89" s="5">
        <v>287</v>
      </c>
      <c r="DD89" s="4">
        <v>3.8</v>
      </c>
      <c r="DE89" s="4">
        <v>4.3</v>
      </c>
      <c r="DF89" s="4">
        <v>5.2</v>
      </c>
      <c r="DG89" s="4">
        <v>2.4</v>
      </c>
      <c r="DH89" s="4">
        <v>4.2</v>
      </c>
      <c r="DJ89" s="4">
        <v>5</v>
      </c>
      <c r="DL89" s="4">
        <v>5.5</v>
      </c>
      <c r="DM89" s="4">
        <v>2.9</v>
      </c>
      <c r="DN89" s="4">
        <v>7</v>
      </c>
      <c r="DO89" s="4">
        <v>7</v>
      </c>
      <c r="DP89" s="4">
        <v>7</v>
      </c>
      <c r="DQ89" s="4">
        <v>1.4</v>
      </c>
      <c r="DR89" s="4">
        <v>1.5</v>
      </c>
    </row>
    <row r="90" spans="1:122" x14ac:dyDescent="0.25">
      <c r="A90" t="s">
        <v>145</v>
      </c>
      <c r="B90" s="3">
        <v>39022</v>
      </c>
      <c r="C90" s="5">
        <v>4705</v>
      </c>
      <c r="D90" s="5">
        <v>4273</v>
      </c>
      <c r="E90" s="5">
        <v>160</v>
      </c>
      <c r="F90" s="5">
        <v>352</v>
      </c>
      <c r="G90" s="5">
        <v>791</v>
      </c>
      <c r="I90" s="5">
        <v>449</v>
      </c>
      <c r="K90" s="5">
        <v>803</v>
      </c>
      <c r="L90" s="5">
        <v>781</v>
      </c>
      <c r="M90" s="5">
        <v>708</v>
      </c>
      <c r="N90" s="5">
        <v>85</v>
      </c>
      <c r="O90" s="5">
        <v>623</v>
      </c>
      <c r="P90" s="5">
        <v>432</v>
      </c>
      <c r="Q90" s="5">
        <v>394</v>
      </c>
      <c r="R90" s="5">
        <v>5540</v>
      </c>
      <c r="S90" s="5">
        <v>5190</v>
      </c>
      <c r="T90" s="5">
        <v>472</v>
      </c>
      <c r="U90" s="5">
        <v>362</v>
      </c>
      <c r="V90" s="5">
        <v>1144</v>
      </c>
      <c r="X90" s="5">
        <v>796</v>
      </c>
      <c r="Z90" s="5">
        <v>1100</v>
      </c>
      <c r="AA90" s="5">
        <v>522</v>
      </c>
      <c r="AB90" s="5">
        <v>1024</v>
      </c>
      <c r="AC90" s="5">
        <v>144</v>
      </c>
      <c r="AD90" s="5">
        <v>881</v>
      </c>
      <c r="AE90" s="5">
        <v>350</v>
      </c>
      <c r="AF90" s="5">
        <v>302</v>
      </c>
      <c r="AG90" s="4">
        <v>3.3</v>
      </c>
      <c r="AH90" s="4">
        <v>3.6</v>
      </c>
      <c r="AI90" s="4">
        <v>2</v>
      </c>
      <c r="AJ90" s="4">
        <v>2.4</v>
      </c>
      <c r="AK90" s="4">
        <v>2.9</v>
      </c>
      <c r="AM90" s="4">
        <v>2.8</v>
      </c>
      <c r="AO90" s="4">
        <v>4.3</v>
      </c>
      <c r="AP90" s="4">
        <v>4.2</v>
      </c>
      <c r="AQ90" s="4">
        <v>5.0999999999999996</v>
      </c>
      <c r="AR90" s="4">
        <v>4.2</v>
      </c>
      <c r="AS90" s="4">
        <v>5.2</v>
      </c>
      <c r="AT90" s="4">
        <v>1.9</v>
      </c>
      <c r="AU90" s="4">
        <v>2</v>
      </c>
      <c r="AV90" s="4">
        <v>2.2999999999999998</v>
      </c>
      <c r="AW90" s="4">
        <v>2.6</v>
      </c>
      <c r="AX90" s="4">
        <v>2.1</v>
      </c>
      <c r="AY90" s="4">
        <v>1.6</v>
      </c>
      <c r="AZ90" s="4">
        <v>2.8</v>
      </c>
      <c r="BB90" s="4">
        <v>3.5</v>
      </c>
      <c r="BD90" s="4">
        <v>3</v>
      </c>
      <c r="BE90" s="4">
        <v>1.7</v>
      </c>
      <c r="BF90" s="4">
        <v>4.9000000000000004</v>
      </c>
      <c r="BG90" s="4">
        <v>3.3</v>
      </c>
      <c r="BH90" s="4">
        <v>5.2</v>
      </c>
      <c r="BI90" s="4">
        <v>0.8</v>
      </c>
      <c r="BJ90" s="4">
        <v>0.7</v>
      </c>
      <c r="BK90" s="5">
        <v>3139</v>
      </c>
      <c r="BL90" s="5">
        <v>2972</v>
      </c>
      <c r="BM90" s="5">
        <v>160</v>
      </c>
      <c r="BN90" s="5">
        <v>230</v>
      </c>
      <c r="BO90" s="5">
        <v>738</v>
      </c>
      <c r="BQ90" s="5">
        <v>542</v>
      </c>
      <c r="BS90" s="5">
        <v>534</v>
      </c>
      <c r="BT90" s="5">
        <v>310</v>
      </c>
      <c r="BU90" s="5">
        <v>650</v>
      </c>
      <c r="BV90" s="5">
        <v>64</v>
      </c>
      <c r="BW90" s="5">
        <v>586</v>
      </c>
      <c r="BX90" s="5">
        <v>167</v>
      </c>
      <c r="BY90" s="5">
        <v>142</v>
      </c>
      <c r="BZ90" s="4">
        <v>3.9</v>
      </c>
      <c r="CA90" s="4">
        <v>4.4000000000000004</v>
      </c>
      <c r="CB90" s="4">
        <v>6.1</v>
      </c>
      <c r="CC90" s="4">
        <v>2.9</v>
      </c>
      <c r="CD90" s="4">
        <v>4.3</v>
      </c>
      <c r="CF90" s="4">
        <v>5.2</v>
      </c>
      <c r="CH90" s="4">
        <v>5.7</v>
      </c>
      <c r="CI90" s="4">
        <v>2.6</v>
      </c>
      <c r="CJ90" s="4">
        <v>7.4</v>
      </c>
      <c r="CK90" s="4">
        <v>7.4</v>
      </c>
      <c r="CL90" s="4">
        <v>7.4</v>
      </c>
      <c r="CM90" s="4">
        <v>1.5</v>
      </c>
      <c r="CN90" s="4">
        <v>1.5</v>
      </c>
      <c r="CO90" s="5">
        <v>5374</v>
      </c>
      <c r="CP90" s="5">
        <v>5037</v>
      </c>
      <c r="CQ90" s="5">
        <v>470</v>
      </c>
      <c r="CR90" s="5">
        <v>403</v>
      </c>
      <c r="CS90" s="5">
        <v>1132</v>
      </c>
      <c r="CU90" s="5">
        <v>807</v>
      </c>
      <c r="CW90" s="5">
        <v>1016</v>
      </c>
      <c r="CX90" s="5">
        <v>473</v>
      </c>
      <c r="CY90" s="5">
        <v>979</v>
      </c>
      <c r="CZ90" s="5">
        <v>144</v>
      </c>
      <c r="DA90" s="5">
        <v>834</v>
      </c>
      <c r="DB90" s="5">
        <v>338</v>
      </c>
      <c r="DC90" s="5">
        <v>284</v>
      </c>
      <c r="DD90" s="4">
        <v>4.0999999999999996</v>
      </c>
      <c r="DE90" s="4">
        <v>4.5</v>
      </c>
      <c r="DF90" s="4">
        <v>6.2</v>
      </c>
      <c r="DG90" s="4">
        <v>2.6</v>
      </c>
      <c r="DH90" s="4">
        <v>4.3</v>
      </c>
      <c r="DJ90" s="4">
        <v>5.2</v>
      </c>
      <c r="DL90" s="4">
        <v>6.2</v>
      </c>
      <c r="DM90" s="4">
        <v>2.9</v>
      </c>
      <c r="DN90" s="4">
        <v>7.7</v>
      </c>
      <c r="DO90" s="4">
        <v>7.4</v>
      </c>
      <c r="DP90" s="4">
        <v>7.8</v>
      </c>
      <c r="DQ90" s="4">
        <v>1.6</v>
      </c>
      <c r="DR90" s="4">
        <v>1.6</v>
      </c>
    </row>
    <row r="91" spans="1:122" x14ac:dyDescent="0.25">
      <c r="A91" t="s">
        <v>146</v>
      </c>
      <c r="B91" s="3">
        <v>39052</v>
      </c>
      <c r="C91" s="5">
        <v>4583</v>
      </c>
      <c r="D91" s="5">
        <v>4167</v>
      </c>
      <c r="E91" s="5">
        <v>128</v>
      </c>
      <c r="F91" s="5">
        <v>363</v>
      </c>
      <c r="G91" s="5">
        <v>872</v>
      </c>
      <c r="I91" s="5">
        <v>519</v>
      </c>
      <c r="K91" s="5">
        <v>701</v>
      </c>
      <c r="L91" s="5">
        <v>773</v>
      </c>
      <c r="M91" s="5">
        <v>633</v>
      </c>
      <c r="N91" s="5">
        <v>67</v>
      </c>
      <c r="O91" s="5">
        <v>566</v>
      </c>
      <c r="P91" s="5">
        <v>416</v>
      </c>
      <c r="Q91" s="5">
        <v>382</v>
      </c>
      <c r="R91" s="5">
        <v>5261</v>
      </c>
      <c r="S91" s="5">
        <v>4938</v>
      </c>
      <c r="T91" s="5">
        <v>450</v>
      </c>
      <c r="U91" s="5">
        <v>365</v>
      </c>
      <c r="V91" s="5">
        <v>1092</v>
      </c>
      <c r="X91" s="5">
        <v>767</v>
      </c>
      <c r="Z91" s="5">
        <v>963</v>
      </c>
      <c r="AA91" s="5">
        <v>523</v>
      </c>
      <c r="AB91" s="5">
        <v>979</v>
      </c>
      <c r="AC91" s="5">
        <v>137</v>
      </c>
      <c r="AD91" s="5">
        <v>842</v>
      </c>
      <c r="AE91" s="5">
        <v>323</v>
      </c>
      <c r="AF91" s="5">
        <v>282</v>
      </c>
      <c r="AG91" s="4">
        <v>3.2</v>
      </c>
      <c r="AH91" s="4">
        <v>3.5</v>
      </c>
      <c r="AI91" s="4">
        <v>1.6</v>
      </c>
      <c r="AJ91" s="4">
        <v>2.5</v>
      </c>
      <c r="AK91" s="4">
        <v>3.2</v>
      </c>
      <c r="AM91" s="4">
        <v>3.3</v>
      </c>
      <c r="AO91" s="4">
        <v>3.8</v>
      </c>
      <c r="AP91" s="4">
        <v>4.0999999999999996</v>
      </c>
      <c r="AQ91" s="4">
        <v>4.5</v>
      </c>
      <c r="AR91" s="4">
        <v>3.3</v>
      </c>
      <c r="AS91" s="4">
        <v>4.8</v>
      </c>
      <c r="AT91" s="4">
        <v>1.8</v>
      </c>
      <c r="AU91" s="4">
        <v>1.9</v>
      </c>
      <c r="AV91" s="4">
        <v>2.2999999999999998</v>
      </c>
      <c r="AW91" s="4">
        <v>2.6</v>
      </c>
      <c r="AX91" s="4">
        <v>2.2000000000000002</v>
      </c>
      <c r="AY91" s="4">
        <v>1.8</v>
      </c>
      <c r="AZ91" s="4">
        <v>2.6</v>
      </c>
      <c r="BB91" s="4">
        <v>3.2</v>
      </c>
      <c r="BD91" s="4">
        <v>3.1</v>
      </c>
      <c r="BE91" s="4">
        <v>1.9</v>
      </c>
      <c r="BF91" s="4">
        <v>5</v>
      </c>
      <c r="BG91" s="4">
        <v>3.1</v>
      </c>
      <c r="BH91" s="4">
        <v>5.3</v>
      </c>
      <c r="BI91" s="4">
        <v>0.8</v>
      </c>
      <c r="BJ91" s="4">
        <v>0.7</v>
      </c>
      <c r="BK91" s="5">
        <v>3129</v>
      </c>
      <c r="BL91" s="5">
        <v>2963</v>
      </c>
      <c r="BM91" s="5">
        <v>171</v>
      </c>
      <c r="BN91" s="5">
        <v>246</v>
      </c>
      <c r="BO91" s="5">
        <v>680</v>
      </c>
      <c r="BQ91" s="5">
        <v>491</v>
      </c>
      <c r="BS91" s="5">
        <v>547</v>
      </c>
      <c r="BT91" s="5">
        <v>343</v>
      </c>
      <c r="BU91" s="5">
        <v>659</v>
      </c>
      <c r="BV91" s="5">
        <v>61</v>
      </c>
      <c r="BW91" s="5">
        <v>598</v>
      </c>
      <c r="BX91" s="5">
        <v>166</v>
      </c>
      <c r="BY91" s="5">
        <v>145</v>
      </c>
      <c r="BZ91" s="4">
        <v>3.8</v>
      </c>
      <c r="CA91" s="4">
        <v>4.3</v>
      </c>
      <c r="CB91" s="4">
        <v>5.7</v>
      </c>
      <c r="CC91" s="4">
        <v>3</v>
      </c>
      <c r="CD91" s="4">
        <v>4.0999999999999996</v>
      </c>
      <c r="CF91" s="4">
        <v>5.2</v>
      </c>
      <c r="CH91" s="4">
        <v>5.5</v>
      </c>
      <c r="CI91" s="4">
        <v>2.8</v>
      </c>
      <c r="CJ91" s="4">
        <v>7.1</v>
      </c>
      <c r="CK91" s="4">
        <v>6.8</v>
      </c>
      <c r="CL91" s="4">
        <v>7.2</v>
      </c>
      <c r="CM91" s="4">
        <v>1.5</v>
      </c>
      <c r="CN91" s="4">
        <v>1.4</v>
      </c>
      <c r="CO91" s="5">
        <v>5246</v>
      </c>
      <c r="CP91" s="5">
        <v>4918</v>
      </c>
      <c r="CQ91" s="5">
        <v>435</v>
      </c>
      <c r="CR91" s="5">
        <v>421</v>
      </c>
      <c r="CS91" s="5">
        <v>1095</v>
      </c>
      <c r="CU91" s="5">
        <v>795</v>
      </c>
      <c r="CW91" s="5">
        <v>973</v>
      </c>
      <c r="CX91" s="5">
        <v>500</v>
      </c>
      <c r="CY91" s="5">
        <v>945</v>
      </c>
      <c r="CZ91" s="5">
        <v>133</v>
      </c>
      <c r="DA91" s="5">
        <v>811</v>
      </c>
      <c r="DB91" s="5">
        <v>328</v>
      </c>
      <c r="DC91" s="5">
        <v>279</v>
      </c>
      <c r="DD91" s="4">
        <v>3.8</v>
      </c>
      <c r="DE91" s="4">
        <v>4.3</v>
      </c>
      <c r="DF91" s="4">
        <v>5.9</v>
      </c>
      <c r="DG91" s="4">
        <v>2.6</v>
      </c>
      <c r="DH91" s="4">
        <v>4.0999999999999996</v>
      </c>
      <c r="DJ91" s="4">
        <v>5</v>
      </c>
      <c r="DL91" s="4">
        <v>5.4</v>
      </c>
      <c r="DM91" s="4">
        <v>2.9</v>
      </c>
      <c r="DN91" s="4">
        <v>7.4</v>
      </c>
      <c r="DO91" s="4">
        <v>7</v>
      </c>
      <c r="DP91" s="4">
        <v>7.4</v>
      </c>
      <c r="DQ91" s="4">
        <v>1.5</v>
      </c>
      <c r="DR91" s="4">
        <v>1.5</v>
      </c>
    </row>
    <row r="92" spans="1:122" x14ac:dyDescent="0.25">
      <c r="A92" t="s">
        <v>147</v>
      </c>
      <c r="B92" s="3">
        <v>39083</v>
      </c>
      <c r="C92" s="5">
        <v>4602</v>
      </c>
      <c r="D92" s="5">
        <v>4148</v>
      </c>
      <c r="E92" s="5">
        <v>251</v>
      </c>
      <c r="F92" s="5">
        <v>357</v>
      </c>
      <c r="G92" s="5">
        <v>845</v>
      </c>
      <c r="I92" s="5">
        <v>463</v>
      </c>
      <c r="K92" s="5">
        <v>782</v>
      </c>
      <c r="L92" s="5">
        <v>720</v>
      </c>
      <c r="M92" s="5">
        <v>581</v>
      </c>
      <c r="N92" s="5">
        <v>97</v>
      </c>
      <c r="O92" s="5">
        <v>483</v>
      </c>
      <c r="P92" s="5">
        <v>454</v>
      </c>
      <c r="Q92" s="5">
        <v>408</v>
      </c>
      <c r="R92" s="5">
        <v>5279</v>
      </c>
      <c r="S92" s="5">
        <v>4916</v>
      </c>
      <c r="T92" s="5">
        <v>418</v>
      </c>
      <c r="U92" s="5">
        <v>378</v>
      </c>
      <c r="V92" s="5">
        <v>1146</v>
      </c>
      <c r="X92" s="5">
        <v>806</v>
      </c>
      <c r="Z92" s="5">
        <v>981</v>
      </c>
      <c r="AA92" s="5">
        <v>522</v>
      </c>
      <c r="AB92" s="5">
        <v>929</v>
      </c>
      <c r="AC92" s="5">
        <v>144</v>
      </c>
      <c r="AD92" s="5">
        <v>785</v>
      </c>
      <c r="AE92" s="5">
        <v>363</v>
      </c>
      <c r="AF92" s="5">
        <v>302</v>
      </c>
      <c r="AG92" s="4">
        <v>3.2</v>
      </c>
      <c r="AH92" s="4">
        <v>3.5</v>
      </c>
      <c r="AI92" s="4">
        <v>3.1</v>
      </c>
      <c r="AJ92" s="4">
        <v>2.5</v>
      </c>
      <c r="AK92" s="4">
        <v>3.1</v>
      </c>
      <c r="AM92" s="4">
        <v>2.9</v>
      </c>
      <c r="AO92" s="4">
        <v>4.2</v>
      </c>
      <c r="AP92" s="4">
        <v>3.8</v>
      </c>
      <c r="AQ92" s="4">
        <v>4.2</v>
      </c>
      <c r="AR92" s="4">
        <v>4.7</v>
      </c>
      <c r="AS92" s="4">
        <v>4.0999999999999996</v>
      </c>
      <c r="AT92" s="4">
        <v>2</v>
      </c>
      <c r="AU92" s="4">
        <v>2.1</v>
      </c>
      <c r="AV92" s="4">
        <v>2.2000000000000002</v>
      </c>
      <c r="AW92" s="4">
        <v>2.5</v>
      </c>
      <c r="AX92" s="4">
        <v>2.1</v>
      </c>
      <c r="AY92" s="4">
        <v>1.7</v>
      </c>
      <c r="AZ92" s="4">
        <v>2.5</v>
      </c>
      <c r="BB92" s="4">
        <v>3</v>
      </c>
      <c r="BD92" s="4">
        <v>3</v>
      </c>
      <c r="BE92" s="4">
        <v>1.7</v>
      </c>
      <c r="BF92" s="4">
        <v>4.5999999999999996</v>
      </c>
      <c r="BG92" s="4">
        <v>2.2999999999999998</v>
      </c>
      <c r="BH92" s="4">
        <v>5</v>
      </c>
      <c r="BI92" s="4">
        <v>0.7</v>
      </c>
      <c r="BJ92" s="4">
        <v>0.8</v>
      </c>
      <c r="BK92" s="5">
        <v>2990</v>
      </c>
      <c r="BL92" s="5">
        <v>2826</v>
      </c>
      <c r="BM92" s="5">
        <v>163</v>
      </c>
      <c r="BN92" s="5">
        <v>241</v>
      </c>
      <c r="BO92" s="5">
        <v>651</v>
      </c>
      <c r="BQ92" s="5">
        <v>465</v>
      </c>
      <c r="BS92" s="5">
        <v>533</v>
      </c>
      <c r="BT92" s="5">
        <v>301</v>
      </c>
      <c r="BU92" s="5">
        <v>618</v>
      </c>
      <c r="BV92" s="5">
        <v>45</v>
      </c>
      <c r="BW92" s="5">
        <v>573</v>
      </c>
      <c r="BX92" s="5">
        <v>164</v>
      </c>
      <c r="BY92" s="5">
        <v>148</v>
      </c>
      <c r="BZ92" s="4">
        <v>3.7</v>
      </c>
      <c r="CA92" s="4">
        <v>4.0999999999999996</v>
      </c>
      <c r="CB92" s="4">
        <v>5.3</v>
      </c>
      <c r="CC92" s="4">
        <v>3</v>
      </c>
      <c r="CD92" s="4">
        <v>4</v>
      </c>
      <c r="CF92" s="4">
        <v>4.8</v>
      </c>
      <c r="CH92" s="4">
        <v>5.3</v>
      </c>
      <c r="CI92" s="4">
        <v>2.7</v>
      </c>
      <c r="CJ92" s="4">
        <v>6.7</v>
      </c>
      <c r="CK92" s="4">
        <v>6.9</v>
      </c>
      <c r="CL92" s="4">
        <v>6.7</v>
      </c>
      <c r="CM92" s="4">
        <v>1.5</v>
      </c>
      <c r="CN92" s="4">
        <v>1.5</v>
      </c>
      <c r="CO92" s="5">
        <v>5095</v>
      </c>
      <c r="CP92" s="5">
        <v>4768</v>
      </c>
      <c r="CQ92" s="5">
        <v>409</v>
      </c>
      <c r="CR92" s="5">
        <v>418</v>
      </c>
      <c r="CS92" s="5">
        <v>1072</v>
      </c>
      <c r="CU92" s="5">
        <v>739</v>
      </c>
      <c r="CW92" s="5">
        <v>939</v>
      </c>
      <c r="CX92" s="5">
        <v>482</v>
      </c>
      <c r="CY92" s="5">
        <v>893</v>
      </c>
      <c r="CZ92" s="5">
        <v>135</v>
      </c>
      <c r="DA92" s="5">
        <v>758</v>
      </c>
      <c r="DB92" s="5">
        <v>327</v>
      </c>
      <c r="DC92" s="5">
        <v>282</v>
      </c>
      <c r="DD92" s="4">
        <v>3.9</v>
      </c>
      <c r="DE92" s="4">
        <v>4.3</v>
      </c>
      <c r="DF92" s="4">
        <v>5.4</v>
      </c>
      <c r="DG92" s="4">
        <v>2.7</v>
      </c>
      <c r="DH92" s="4">
        <v>4.3</v>
      </c>
      <c r="DJ92" s="4">
        <v>5.2</v>
      </c>
      <c r="DL92" s="4">
        <v>5.5</v>
      </c>
      <c r="DM92" s="4">
        <v>2.9</v>
      </c>
      <c r="DN92" s="4">
        <v>7</v>
      </c>
      <c r="DO92" s="4">
        <v>7.3</v>
      </c>
      <c r="DP92" s="4">
        <v>6.9</v>
      </c>
      <c r="DQ92" s="4">
        <v>1.6</v>
      </c>
      <c r="DR92" s="4">
        <v>1.6</v>
      </c>
    </row>
    <row r="93" spans="1:122" x14ac:dyDescent="0.25">
      <c r="A93" t="s">
        <v>148</v>
      </c>
      <c r="B93" s="3">
        <v>39114</v>
      </c>
      <c r="C93" s="5">
        <v>4483</v>
      </c>
      <c r="D93" s="5">
        <v>4045</v>
      </c>
      <c r="E93" s="5">
        <v>267</v>
      </c>
      <c r="F93" s="5">
        <v>356</v>
      </c>
      <c r="G93" s="5">
        <v>759</v>
      </c>
      <c r="I93" s="5">
        <v>467</v>
      </c>
      <c r="K93" s="5">
        <v>710</v>
      </c>
      <c r="L93" s="5">
        <v>660</v>
      </c>
      <c r="M93" s="5">
        <v>578</v>
      </c>
      <c r="N93" s="5">
        <v>74</v>
      </c>
      <c r="O93" s="5">
        <v>504</v>
      </c>
      <c r="P93" s="5">
        <v>438</v>
      </c>
      <c r="Q93" s="5">
        <v>388</v>
      </c>
      <c r="R93" s="5">
        <v>5183</v>
      </c>
      <c r="S93" s="5">
        <v>4810</v>
      </c>
      <c r="T93" s="5">
        <v>323</v>
      </c>
      <c r="U93" s="5">
        <v>393</v>
      </c>
      <c r="V93" s="5">
        <v>1106</v>
      </c>
      <c r="X93" s="5">
        <v>771</v>
      </c>
      <c r="Z93" s="5">
        <v>989</v>
      </c>
      <c r="AA93" s="5">
        <v>510</v>
      </c>
      <c r="AB93" s="5">
        <v>937</v>
      </c>
      <c r="AC93" s="5">
        <v>139</v>
      </c>
      <c r="AD93" s="5">
        <v>799</v>
      </c>
      <c r="AE93" s="5">
        <v>373</v>
      </c>
      <c r="AF93" s="5">
        <v>304</v>
      </c>
      <c r="AG93" s="4">
        <v>3.2</v>
      </c>
      <c r="AH93" s="4">
        <v>3.4</v>
      </c>
      <c r="AI93" s="4">
        <v>3.4</v>
      </c>
      <c r="AJ93" s="4">
        <v>2.5</v>
      </c>
      <c r="AK93" s="4">
        <v>2.8</v>
      </c>
      <c r="AM93" s="4">
        <v>2.9</v>
      </c>
      <c r="AO93" s="4">
        <v>3.8</v>
      </c>
      <c r="AP93" s="4">
        <v>3.5</v>
      </c>
      <c r="AQ93" s="4">
        <v>4.0999999999999996</v>
      </c>
      <c r="AR93" s="4">
        <v>3.6</v>
      </c>
      <c r="AS93" s="4">
        <v>4.2</v>
      </c>
      <c r="AT93" s="4">
        <v>1.9</v>
      </c>
      <c r="AU93" s="4">
        <v>2</v>
      </c>
      <c r="AV93" s="4">
        <v>2.2000000000000002</v>
      </c>
      <c r="AW93" s="4">
        <v>2.5</v>
      </c>
      <c r="AX93" s="4">
        <v>1.9</v>
      </c>
      <c r="AY93" s="4">
        <v>1.5</v>
      </c>
      <c r="AZ93" s="4">
        <v>2.6</v>
      </c>
      <c r="BB93" s="4">
        <v>3.2</v>
      </c>
      <c r="BD93" s="4">
        <v>2.9</v>
      </c>
      <c r="BE93" s="4">
        <v>1.7</v>
      </c>
      <c r="BF93" s="4">
        <v>4.8</v>
      </c>
      <c r="BG93" s="4">
        <v>2.8</v>
      </c>
      <c r="BH93" s="4">
        <v>5.0999999999999996</v>
      </c>
      <c r="BI93" s="4">
        <v>0.7</v>
      </c>
      <c r="BJ93" s="4">
        <v>0.7</v>
      </c>
      <c r="BK93" s="5">
        <v>2993</v>
      </c>
      <c r="BL93" s="5">
        <v>2839</v>
      </c>
      <c r="BM93" s="5">
        <v>143</v>
      </c>
      <c r="BN93" s="5">
        <v>211</v>
      </c>
      <c r="BO93" s="5">
        <v>686</v>
      </c>
      <c r="BQ93" s="5">
        <v>489</v>
      </c>
      <c r="BS93" s="5">
        <v>513</v>
      </c>
      <c r="BT93" s="5">
        <v>316</v>
      </c>
      <c r="BU93" s="5">
        <v>635</v>
      </c>
      <c r="BV93" s="5">
        <v>55</v>
      </c>
      <c r="BW93" s="5">
        <v>580</v>
      </c>
      <c r="BX93" s="5">
        <v>154</v>
      </c>
      <c r="BY93" s="5">
        <v>133</v>
      </c>
      <c r="BZ93" s="4">
        <v>3.7</v>
      </c>
      <c r="CA93" s="4">
        <v>4.2</v>
      </c>
      <c r="CB93" s="4">
        <v>5.5</v>
      </c>
      <c r="CC93" s="4">
        <v>3</v>
      </c>
      <c r="CD93" s="4">
        <v>3.9</v>
      </c>
      <c r="CF93" s="4">
        <v>4.7</v>
      </c>
      <c r="CH93" s="4">
        <v>5.4</v>
      </c>
      <c r="CI93" s="4">
        <v>2.6</v>
      </c>
      <c r="CJ93" s="4">
        <v>6.9</v>
      </c>
      <c r="CK93" s="4">
        <v>7</v>
      </c>
      <c r="CL93" s="4">
        <v>6.9</v>
      </c>
      <c r="CM93" s="4">
        <v>1.5</v>
      </c>
      <c r="CN93" s="4">
        <v>1.4</v>
      </c>
      <c r="CO93" s="5">
        <v>5134</v>
      </c>
      <c r="CP93" s="5">
        <v>4792</v>
      </c>
      <c r="CQ93" s="5">
        <v>423</v>
      </c>
      <c r="CR93" s="5">
        <v>425</v>
      </c>
      <c r="CS93" s="5">
        <v>1048</v>
      </c>
      <c r="CU93" s="5">
        <v>728</v>
      </c>
      <c r="CW93" s="5">
        <v>958</v>
      </c>
      <c r="CX93" s="5">
        <v>477</v>
      </c>
      <c r="CY93" s="5">
        <v>922</v>
      </c>
      <c r="CZ93" s="5">
        <v>137</v>
      </c>
      <c r="DA93" s="5">
        <v>785</v>
      </c>
      <c r="DB93" s="5">
        <v>341</v>
      </c>
      <c r="DC93" s="5">
        <v>273</v>
      </c>
      <c r="DD93" s="4">
        <v>3.8</v>
      </c>
      <c r="DE93" s="4">
        <v>4.2</v>
      </c>
      <c r="DF93" s="4">
        <v>4.2</v>
      </c>
      <c r="DG93" s="4">
        <v>2.8</v>
      </c>
      <c r="DH93" s="4">
        <v>4.2</v>
      </c>
      <c r="DJ93" s="4">
        <v>5</v>
      </c>
      <c r="DL93" s="4">
        <v>5.5</v>
      </c>
      <c r="DM93" s="4">
        <v>2.8</v>
      </c>
      <c r="DN93" s="4">
        <v>7</v>
      </c>
      <c r="DO93" s="4">
        <v>7</v>
      </c>
      <c r="DP93" s="4">
        <v>7</v>
      </c>
      <c r="DQ93" s="4">
        <v>1.7</v>
      </c>
      <c r="DR93" s="4">
        <v>1.6</v>
      </c>
    </row>
    <row r="94" spans="1:122" x14ac:dyDescent="0.25">
      <c r="A94" t="s">
        <v>149</v>
      </c>
      <c r="B94" s="3">
        <v>39142</v>
      </c>
      <c r="C94" s="5">
        <v>4707</v>
      </c>
      <c r="D94" s="5">
        <v>4267</v>
      </c>
      <c r="E94" s="5">
        <v>211</v>
      </c>
      <c r="F94" s="5">
        <v>384</v>
      </c>
      <c r="G94" s="5">
        <v>859</v>
      </c>
      <c r="I94" s="5">
        <v>437</v>
      </c>
      <c r="K94" s="5">
        <v>811</v>
      </c>
      <c r="L94" s="5">
        <v>719</v>
      </c>
      <c r="M94" s="5">
        <v>580</v>
      </c>
      <c r="N94" s="5">
        <v>78</v>
      </c>
      <c r="O94" s="5">
        <v>502</v>
      </c>
      <c r="P94" s="5">
        <v>440</v>
      </c>
      <c r="Q94" s="5">
        <v>390</v>
      </c>
      <c r="R94" s="5">
        <v>5354</v>
      </c>
      <c r="S94" s="5">
        <v>4981</v>
      </c>
      <c r="T94" s="5">
        <v>442</v>
      </c>
      <c r="U94" s="5">
        <v>372</v>
      </c>
      <c r="V94" s="5">
        <v>1148</v>
      </c>
      <c r="X94" s="5">
        <v>787</v>
      </c>
      <c r="Z94" s="5">
        <v>981</v>
      </c>
      <c r="AA94" s="5">
        <v>530</v>
      </c>
      <c r="AB94" s="5">
        <v>910</v>
      </c>
      <c r="AC94" s="5">
        <v>139</v>
      </c>
      <c r="AD94" s="5">
        <v>771</v>
      </c>
      <c r="AE94" s="5">
        <v>373</v>
      </c>
      <c r="AF94" s="5">
        <v>295</v>
      </c>
      <c r="AG94" s="4">
        <v>3.3</v>
      </c>
      <c r="AH94" s="4">
        <v>3.6</v>
      </c>
      <c r="AI94" s="4">
        <v>2.7</v>
      </c>
      <c r="AJ94" s="4">
        <v>2.7</v>
      </c>
      <c r="AK94" s="4">
        <v>3.1</v>
      </c>
      <c r="AM94" s="4">
        <v>2.7</v>
      </c>
      <c r="AO94" s="4">
        <v>4.3</v>
      </c>
      <c r="AP94" s="4">
        <v>3.8</v>
      </c>
      <c r="AQ94" s="4">
        <v>4.2</v>
      </c>
      <c r="AR94" s="4">
        <v>3.8</v>
      </c>
      <c r="AS94" s="4">
        <v>4.2</v>
      </c>
      <c r="AT94" s="4">
        <v>1.9</v>
      </c>
      <c r="AU94" s="4">
        <v>2</v>
      </c>
      <c r="AV94" s="4">
        <v>2.2000000000000002</v>
      </c>
      <c r="AW94" s="4">
        <v>2.5</v>
      </c>
      <c r="AX94" s="4">
        <v>1.9</v>
      </c>
      <c r="AY94" s="4">
        <v>1.6</v>
      </c>
      <c r="AZ94" s="4">
        <v>2.5</v>
      </c>
      <c r="BB94" s="4">
        <v>3</v>
      </c>
      <c r="BD94" s="4">
        <v>2.9</v>
      </c>
      <c r="BE94" s="4">
        <v>1.7</v>
      </c>
      <c r="BF94" s="4">
        <v>4.5999999999999996</v>
      </c>
      <c r="BG94" s="4">
        <v>3</v>
      </c>
      <c r="BH94" s="4">
        <v>4.9000000000000004</v>
      </c>
      <c r="BI94" s="4">
        <v>0.8</v>
      </c>
      <c r="BJ94" s="4">
        <v>0.8</v>
      </c>
      <c r="BK94" s="5">
        <v>3008</v>
      </c>
      <c r="BL94" s="5">
        <v>2833</v>
      </c>
      <c r="BM94" s="5">
        <v>143</v>
      </c>
      <c r="BN94" s="5">
        <v>225</v>
      </c>
      <c r="BO94" s="5">
        <v>654</v>
      </c>
      <c r="BQ94" s="5">
        <v>467</v>
      </c>
      <c r="BS94" s="5">
        <v>514</v>
      </c>
      <c r="BT94" s="5">
        <v>304</v>
      </c>
      <c r="BU94" s="5">
        <v>618</v>
      </c>
      <c r="BV94" s="5">
        <v>59</v>
      </c>
      <c r="BW94" s="5">
        <v>559</v>
      </c>
      <c r="BX94" s="5">
        <v>176</v>
      </c>
      <c r="BY94" s="5">
        <v>147</v>
      </c>
      <c r="BZ94" s="4">
        <v>3.7</v>
      </c>
      <c r="CA94" s="4">
        <v>4.2</v>
      </c>
      <c r="CB94" s="4">
        <v>4.5999999999999996</v>
      </c>
      <c r="CC94" s="4">
        <v>2.9</v>
      </c>
      <c r="CD94" s="4">
        <v>4.0999999999999996</v>
      </c>
      <c r="CF94" s="4">
        <v>4.7</v>
      </c>
      <c r="CH94" s="4">
        <v>5.3</v>
      </c>
      <c r="CI94" s="4">
        <v>2.7</v>
      </c>
      <c r="CJ94" s="4">
        <v>6.8</v>
      </c>
      <c r="CK94" s="4">
        <v>7.3</v>
      </c>
      <c r="CL94" s="4">
        <v>6.7</v>
      </c>
      <c r="CM94" s="4">
        <v>1.5</v>
      </c>
      <c r="CN94" s="4">
        <v>1.3</v>
      </c>
      <c r="CO94" s="5">
        <v>5144</v>
      </c>
      <c r="CP94" s="5">
        <v>4808</v>
      </c>
      <c r="CQ94" s="5">
        <v>353</v>
      </c>
      <c r="CR94" s="5">
        <v>403</v>
      </c>
      <c r="CS94" s="5">
        <v>1083</v>
      </c>
      <c r="CU94" s="5">
        <v>726</v>
      </c>
      <c r="CW94" s="5">
        <v>956</v>
      </c>
      <c r="CX94" s="5">
        <v>487</v>
      </c>
      <c r="CY94" s="5">
        <v>909</v>
      </c>
      <c r="CZ94" s="5">
        <v>143</v>
      </c>
      <c r="DA94" s="5">
        <v>766</v>
      </c>
      <c r="DB94" s="5">
        <v>336</v>
      </c>
      <c r="DC94" s="5">
        <v>261</v>
      </c>
      <c r="DD94" s="4">
        <v>3.9</v>
      </c>
      <c r="DE94" s="4">
        <v>4.3</v>
      </c>
      <c r="DF94" s="4">
        <v>5.7</v>
      </c>
      <c r="DG94" s="4">
        <v>2.7</v>
      </c>
      <c r="DH94" s="4">
        <v>4.3</v>
      </c>
      <c r="DJ94" s="4">
        <v>5.0999999999999996</v>
      </c>
      <c r="DL94" s="4">
        <v>5.5</v>
      </c>
      <c r="DM94" s="4">
        <v>2.9</v>
      </c>
      <c r="DN94" s="4">
        <v>6.8</v>
      </c>
      <c r="DO94" s="4">
        <v>7.1</v>
      </c>
      <c r="DP94" s="4">
        <v>6.8</v>
      </c>
      <c r="DQ94" s="4">
        <v>1.7</v>
      </c>
      <c r="DR94" s="4">
        <v>1.5</v>
      </c>
    </row>
    <row r="95" spans="1:122" x14ac:dyDescent="0.25">
      <c r="A95" t="s">
        <v>150</v>
      </c>
      <c r="B95" s="3">
        <v>39173</v>
      </c>
      <c r="C95" s="5">
        <v>4498</v>
      </c>
      <c r="D95" s="5">
        <v>4046</v>
      </c>
      <c r="E95" s="5">
        <v>178</v>
      </c>
      <c r="F95" s="5">
        <v>351</v>
      </c>
      <c r="G95" s="5">
        <v>825</v>
      </c>
      <c r="I95" s="5">
        <v>402</v>
      </c>
      <c r="K95" s="5">
        <v>790</v>
      </c>
      <c r="L95" s="5">
        <v>758</v>
      </c>
      <c r="M95" s="5">
        <v>541</v>
      </c>
      <c r="N95" s="5">
        <v>83</v>
      </c>
      <c r="O95" s="5">
        <v>457</v>
      </c>
      <c r="P95" s="5">
        <v>452</v>
      </c>
      <c r="Q95" s="5">
        <v>394</v>
      </c>
      <c r="R95" s="5">
        <v>5180</v>
      </c>
      <c r="S95" s="5">
        <v>4802</v>
      </c>
      <c r="T95" s="5">
        <v>380</v>
      </c>
      <c r="U95" s="5">
        <v>361</v>
      </c>
      <c r="V95" s="5">
        <v>1083</v>
      </c>
      <c r="X95" s="5">
        <v>726</v>
      </c>
      <c r="Z95" s="5">
        <v>906</v>
      </c>
      <c r="AA95" s="5">
        <v>516</v>
      </c>
      <c r="AB95" s="5">
        <v>973</v>
      </c>
      <c r="AC95" s="5">
        <v>146</v>
      </c>
      <c r="AD95" s="5">
        <v>827</v>
      </c>
      <c r="AE95" s="5">
        <v>378</v>
      </c>
      <c r="AF95" s="5">
        <v>303</v>
      </c>
      <c r="AG95" s="4">
        <v>3.2</v>
      </c>
      <c r="AH95" s="4">
        <v>3.4</v>
      </c>
      <c r="AI95" s="4">
        <v>2.2999999999999998</v>
      </c>
      <c r="AJ95" s="4">
        <v>2.5</v>
      </c>
      <c r="AK95" s="4">
        <v>3</v>
      </c>
      <c r="AM95" s="4">
        <v>2.5</v>
      </c>
      <c r="AO95" s="4">
        <v>4.2</v>
      </c>
      <c r="AP95" s="4">
        <v>4</v>
      </c>
      <c r="AQ95" s="4">
        <v>3.9</v>
      </c>
      <c r="AR95" s="4">
        <v>4.0999999999999996</v>
      </c>
      <c r="AS95" s="4">
        <v>3.9</v>
      </c>
      <c r="AT95" s="4">
        <v>2</v>
      </c>
      <c r="AU95" s="4">
        <v>2</v>
      </c>
      <c r="AV95" s="4">
        <v>2.1</v>
      </c>
      <c r="AW95" s="4">
        <v>2.4</v>
      </c>
      <c r="AX95" s="4">
        <v>2</v>
      </c>
      <c r="AY95" s="4">
        <v>1.5</v>
      </c>
      <c r="AZ95" s="4">
        <v>2.5</v>
      </c>
      <c r="BB95" s="4">
        <v>3.1</v>
      </c>
      <c r="BD95" s="4">
        <v>2.6</v>
      </c>
      <c r="BE95" s="4">
        <v>1.7</v>
      </c>
      <c r="BF95" s="4">
        <v>4.7</v>
      </c>
      <c r="BG95" s="4">
        <v>2.5</v>
      </c>
      <c r="BH95" s="4">
        <v>5.0999999999999996</v>
      </c>
      <c r="BI95" s="4">
        <v>0.8</v>
      </c>
      <c r="BJ95" s="4">
        <v>0.7</v>
      </c>
      <c r="BK95" s="5">
        <v>2903</v>
      </c>
      <c r="BL95" s="5">
        <v>2736</v>
      </c>
      <c r="BM95" s="5">
        <v>153</v>
      </c>
      <c r="BN95" s="5">
        <v>205</v>
      </c>
      <c r="BO95" s="5">
        <v>662</v>
      </c>
      <c r="BQ95" s="5">
        <v>477</v>
      </c>
      <c r="BS95" s="5">
        <v>468</v>
      </c>
      <c r="BT95" s="5">
        <v>308</v>
      </c>
      <c r="BU95" s="5">
        <v>635</v>
      </c>
      <c r="BV95" s="5">
        <v>49</v>
      </c>
      <c r="BW95" s="5">
        <v>586</v>
      </c>
      <c r="BX95" s="5">
        <v>168</v>
      </c>
      <c r="BY95" s="5">
        <v>144</v>
      </c>
      <c r="BZ95" s="4">
        <v>3.7</v>
      </c>
      <c r="CA95" s="4">
        <v>4.2</v>
      </c>
      <c r="CB95" s="4">
        <v>5.0999999999999996</v>
      </c>
      <c r="CC95" s="4">
        <v>2.8</v>
      </c>
      <c r="CD95" s="4">
        <v>4.0999999999999996</v>
      </c>
      <c r="CF95" s="4">
        <v>4.8</v>
      </c>
      <c r="CH95" s="4">
        <v>5.2</v>
      </c>
      <c r="CI95" s="4">
        <v>2.6</v>
      </c>
      <c r="CJ95" s="4">
        <v>7</v>
      </c>
      <c r="CK95" s="4">
        <v>7.5</v>
      </c>
      <c r="CL95" s="4">
        <v>6.9</v>
      </c>
      <c r="CM95" s="4">
        <v>1.6</v>
      </c>
      <c r="CN95" s="4">
        <v>1.4</v>
      </c>
      <c r="CO95" s="5">
        <v>5150</v>
      </c>
      <c r="CP95" s="5">
        <v>4805</v>
      </c>
      <c r="CQ95" s="5">
        <v>391</v>
      </c>
      <c r="CR95" s="5">
        <v>387</v>
      </c>
      <c r="CS95" s="5">
        <v>1090</v>
      </c>
      <c r="CU95" s="5">
        <v>749</v>
      </c>
      <c r="CW95" s="5">
        <v>933</v>
      </c>
      <c r="CX95" s="5">
        <v>476</v>
      </c>
      <c r="CY95" s="5">
        <v>937</v>
      </c>
      <c r="CZ95" s="5">
        <v>147</v>
      </c>
      <c r="DA95" s="5">
        <v>790</v>
      </c>
      <c r="DB95" s="5">
        <v>345</v>
      </c>
      <c r="DC95" s="5">
        <v>273</v>
      </c>
      <c r="DD95" s="4">
        <v>3.8</v>
      </c>
      <c r="DE95" s="4">
        <v>4.2</v>
      </c>
      <c r="DF95" s="4">
        <v>4.9000000000000004</v>
      </c>
      <c r="DG95" s="4">
        <v>2.6</v>
      </c>
      <c r="DH95" s="4">
        <v>4.0999999999999996</v>
      </c>
      <c r="DJ95" s="4">
        <v>4.7</v>
      </c>
      <c r="DL95" s="4">
        <v>5.0999999999999996</v>
      </c>
      <c r="DM95" s="4">
        <v>2.8</v>
      </c>
      <c r="DN95" s="4">
        <v>7.3</v>
      </c>
      <c r="DO95" s="4">
        <v>7.5</v>
      </c>
      <c r="DP95" s="4">
        <v>7.2</v>
      </c>
      <c r="DQ95" s="4">
        <v>1.7</v>
      </c>
      <c r="DR95" s="4">
        <v>1.6</v>
      </c>
    </row>
    <row r="96" spans="1:122" x14ac:dyDescent="0.25">
      <c r="A96" t="s">
        <v>151</v>
      </c>
      <c r="B96" s="3">
        <v>39203</v>
      </c>
      <c r="C96" s="5">
        <v>4479</v>
      </c>
      <c r="D96" s="5">
        <v>4037</v>
      </c>
      <c r="E96" s="5">
        <v>166</v>
      </c>
      <c r="F96" s="5">
        <v>357</v>
      </c>
      <c r="G96" s="5">
        <v>704</v>
      </c>
      <c r="I96" s="5">
        <v>373</v>
      </c>
      <c r="K96" s="5">
        <v>795</v>
      </c>
      <c r="L96" s="5">
        <v>773</v>
      </c>
      <c r="M96" s="5">
        <v>591</v>
      </c>
      <c r="N96" s="5">
        <v>63</v>
      </c>
      <c r="O96" s="5">
        <v>528</v>
      </c>
      <c r="P96" s="5">
        <v>442</v>
      </c>
      <c r="Q96" s="5">
        <v>390</v>
      </c>
      <c r="R96" s="5">
        <v>5314</v>
      </c>
      <c r="S96" s="5">
        <v>4936</v>
      </c>
      <c r="T96" s="5">
        <v>398</v>
      </c>
      <c r="U96" s="5">
        <v>381</v>
      </c>
      <c r="V96" s="5">
        <v>1101</v>
      </c>
      <c r="X96" s="5">
        <v>778</v>
      </c>
      <c r="Z96" s="5">
        <v>973</v>
      </c>
      <c r="AA96" s="5">
        <v>558</v>
      </c>
      <c r="AB96" s="5">
        <v>932</v>
      </c>
      <c r="AC96" s="5">
        <v>128</v>
      </c>
      <c r="AD96" s="5">
        <v>803</v>
      </c>
      <c r="AE96" s="5">
        <v>378</v>
      </c>
      <c r="AF96" s="5">
        <v>299</v>
      </c>
      <c r="AG96" s="4">
        <v>3.2</v>
      </c>
      <c r="AH96" s="4">
        <v>3.4</v>
      </c>
      <c r="AI96" s="4">
        <v>2.1</v>
      </c>
      <c r="AJ96" s="4">
        <v>2.5</v>
      </c>
      <c r="AK96" s="4">
        <v>2.6</v>
      </c>
      <c r="AM96" s="4">
        <v>2.2999999999999998</v>
      </c>
      <c r="AO96" s="4">
        <v>4.2</v>
      </c>
      <c r="AP96" s="4">
        <v>4.0999999999999996</v>
      </c>
      <c r="AQ96" s="4">
        <v>4.2</v>
      </c>
      <c r="AR96" s="4">
        <v>3.1</v>
      </c>
      <c r="AS96" s="4">
        <v>4.4000000000000004</v>
      </c>
      <c r="AT96" s="4">
        <v>2</v>
      </c>
      <c r="AU96" s="4">
        <v>2</v>
      </c>
      <c r="AV96" s="4">
        <v>2.2000000000000002</v>
      </c>
      <c r="AW96" s="4">
        <v>2.4</v>
      </c>
      <c r="AX96" s="4">
        <v>2.1</v>
      </c>
      <c r="AY96" s="4">
        <v>1.5</v>
      </c>
      <c r="AZ96" s="4">
        <v>2.6</v>
      </c>
      <c r="BB96" s="4">
        <v>3.1</v>
      </c>
      <c r="BD96" s="4">
        <v>2.6</v>
      </c>
      <c r="BE96" s="4">
        <v>1.8</v>
      </c>
      <c r="BF96" s="4">
        <v>4.5999999999999996</v>
      </c>
      <c r="BG96" s="4">
        <v>2.2000000000000002</v>
      </c>
      <c r="BH96" s="4">
        <v>5</v>
      </c>
      <c r="BI96" s="4">
        <v>0.8</v>
      </c>
      <c r="BJ96" s="4">
        <v>0.8</v>
      </c>
      <c r="BK96" s="5">
        <v>3006</v>
      </c>
      <c r="BL96" s="5">
        <v>2827</v>
      </c>
      <c r="BM96" s="5">
        <v>160</v>
      </c>
      <c r="BN96" s="5">
        <v>212</v>
      </c>
      <c r="BO96" s="5">
        <v>681</v>
      </c>
      <c r="BQ96" s="5">
        <v>487</v>
      </c>
      <c r="BS96" s="5">
        <v>465</v>
      </c>
      <c r="BT96" s="5">
        <v>336</v>
      </c>
      <c r="BU96" s="5">
        <v>615</v>
      </c>
      <c r="BV96" s="5">
        <v>44</v>
      </c>
      <c r="BW96" s="5">
        <v>571</v>
      </c>
      <c r="BX96" s="5">
        <v>180</v>
      </c>
      <c r="BY96" s="5">
        <v>153</v>
      </c>
      <c r="BZ96" s="4">
        <v>3.7</v>
      </c>
      <c r="CA96" s="4">
        <v>4.2</v>
      </c>
      <c r="CB96" s="4">
        <v>5.4</v>
      </c>
      <c r="CC96" s="4">
        <v>2.8</v>
      </c>
      <c r="CD96" s="4">
        <v>4.0999999999999996</v>
      </c>
      <c r="CF96" s="4">
        <v>5</v>
      </c>
      <c r="CH96" s="4">
        <v>5</v>
      </c>
      <c r="CI96" s="4">
        <v>2.8</v>
      </c>
      <c r="CJ96" s="4">
        <v>6.8</v>
      </c>
      <c r="CK96" s="4">
        <v>6.1</v>
      </c>
      <c r="CL96" s="4">
        <v>6.9</v>
      </c>
      <c r="CM96" s="4">
        <v>1.6</v>
      </c>
      <c r="CN96" s="4">
        <v>1.5</v>
      </c>
      <c r="CO96" s="5">
        <v>5153</v>
      </c>
      <c r="CP96" s="5">
        <v>4790</v>
      </c>
      <c r="CQ96" s="5">
        <v>413</v>
      </c>
      <c r="CR96" s="5">
        <v>395</v>
      </c>
      <c r="CS96" s="5">
        <v>1094</v>
      </c>
      <c r="CU96" s="5">
        <v>769</v>
      </c>
      <c r="CW96" s="5">
        <v>891</v>
      </c>
      <c r="CX96" s="5">
        <v>512</v>
      </c>
      <c r="CY96" s="5">
        <v>913</v>
      </c>
      <c r="CZ96" s="5">
        <v>119</v>
      </c>
      <c r="DA96" s="5">
        <v>793</v>
      </c>
      <c r="DB96" s="5">
        <v>363</v>
      </c>
      <c r="DC96" s="5">
        <v>288</v>
      </c>
      <c r="DD96" s="4">
        <v>3.9</v>
      </c>
      <c r="DE96" s="4">
        <v>4.3</v>
      </c>
      <c r="DF96" s="4">
        <v>5.2</v>
      </c>
      <c r="DG96" s="4">
        <v>2.7</v>
      </c>
      <c r="DH96" s="4">
        <v>4.0999999999999996</v>
      </c>
      <c r="DJ96" s="4">
        <v>5</v>
      </c>
      <c r="DL96" s="4">
        <v>5.4</v>
      </c>
      <c r="DM96" s="4">
        <v>3.1</v>
      </c>
      <c r="DN96" s="4">
        <v>7</v>
      </c>
      <c r="DO96" s="4">
        <v>6.5</v>
      </c>
      <c r="DP96" s="4">
        <v>7</v>
      </c>
      <c r="DQ96" s="4">
        <v>1.7</v>
      </c>
      <c r="DR96" s="4">
        <v>1.5</v>
      </c>
    </row>
    <row r="97" spans="1:122" x14ac:dyDescent="0.25">
      <c r="A97" t="s">
        <v>152</v>
      </c>
      <c r="B97" s="3">
        <v>39234</v>
      </c>
      <c r="C97" s="5">
        <v>4690</v>
      </c>
      <c r="D97" s="5">
        <v>4257</v>
      </c>
      <c r="E97" s="5">
        <v>157</v>
      </c>
      <c r="F97" s="5">
        <v>354</v>
      </c>
      <c r="G97" s="5">
        <v>798</v>
      </c>
      <c r="I97" s="5">
        <v>458</v>
      </c>
      <c r="K97" s="5">
        <v>805</v>
      </c>
      <c r="L97" s="5">
        <v>801</v>
      </c>
      <c r="M97" s="5">
        <v>596</v>
      </c>
      <c r="N97" s="5">
        <v>66</v>
      </c>
      <c r="O97" s="5">
        <v>530</v>
      </c>
      <c r="P97" s="5">
        <v>433</v>
      </c>
      <c r="Q97" s="5">
        <v>392</v>
      </c>
      <c r="R97" s="5">
        <v>5237</v>
      </c>
      <c r="S97" s="5">
        <v>4873</v>
      </c>
      <c r="T97" s="5">
        <v>429</v>
      </c>
      <c r="U97" s="5">
        <v>387</v>
      </c>
      <c r="V97" s="5">
        <v>1073</v>
      </c>
      <c r="X97" s="5">
        <v>715</v>
      </c>
      <c r="Z97" s="5">
        <v>858</v>
      </c>
      <c r="AA97" s="5">
        <v>539</v>
      </c>
      <c r="AB97" s="5">
        <v>940</v>
      </c>
      <c r="AC97" s="5">
        <v>135</v>
      </c>
      <c r="AD97" s="5">
        <v>806</v>
      </c>
      <c r="AE97" s="5">
        <v>364</v>
      </c>
      <c r="AF97" s="5">
        <v>298</v>
      </c>
      <c r="AG97" s="4">
        <v>3.3</v>
      </c>
      <c r="AH97" s="4">
        <v>3.6</v>
      </c>
      <c r="AI97" s="4">
        <v>2</v>
      </c>
      <c r="AJ97" s="4">
        <v>2.5</v>
      </c>
      <c r="AK97" s="4">
        <v>2.9</v>
      </c>
      <c r="AM97" s="4">
        <v>2.9</v>
      </c>
      <c r="AO97" s="4">
        <v>4.3</v>
      </c>
      <c r="AP97" s="4">
        <v>4.2</v>
      </c>
      <c r="AQ97" s="4">
        <v>4.3</v>
      </c>
      <c r="AR97" s="4">
        <v>3.2</v>
      </c>
      <c r="AS97" s="4">
        <v>4.4000000000000004</v>
      </c>
      <c r="AT97" s="4">
        <v>1.9</v>
      </c>
      <c r="AU97" s="4">
        <v>2</v>
      </c>
      <c r="AV97" s="4">
        <v>2.1</v>
      </c>
      <c r="AW97" s="4">
        <v>2.2999999999999998</v>
      </c>
      <c r="AX97" s="4">
        <v>1.8</v>
      </c>
      <c r="AY97" s="4">
        <v>1.4</v>
      </c>
      <c r="AZ97" s="4">
        <v>2.5</v>
      </c>
      <c r="BB97" s="4">
        <v>3</v>
      </c>
      <c r="BD97" s="4">
        <v>2.6</v>
      </c>
      <c r="BE97" s="4">
        <v>1.6</v>
      </c>
      <c r="BF97" s="4">
        <v>4.7</v>
      </c>
      <c r="BG97" s="4">
        <v>2.6</v>
      </c>
      <c r="BH97" s="4">
        <v>5</v>
      </c>
      <c r="BI97" s="4">
        <v>0.7</v>
      </c>
      <c r="BJ97" s="4">
        <v>0.7</v>
      </c>
      <c r="BK97" s="5">
        <v>2836</v>
      </c>
      <c r="BL97" s="5">
        <v>2673</v>
      </c>
      <c r="BM97" s="5">
        <v>135</v>
      </c>
      <c r="BN97" s="5">
        <v>198</v>
      </c>
      <c r="BO97" s="5">
        <v>658</v>
      </c>
      <c r="BQ97" s="5">
        <v>467</v>
      </c>
      <c r="BS97" s="5">
        <v>458</v>
      </c>
      <c r="BT97" s="5">
        <v>289</v>
      </c>
      <c r="BU97" s="5">
        <v>627</v>
      </c>
      <c r="BV97" s="5">
        <v>52</v>
      </c>
      <c r="BW97" s="5">
        <v>575</v>
      </c>
      <c r="BX97" s="5">
        <v>163</v>
      </c>
      <c r="BY97" s="5">
        <v>136</v>
      </c>
      <c r="BZ97" s="4">
        <v>3.7</v>
      </c>
      <c r="CA97" s="4">
        <v>4.0999999999999996</v>
      </c>
      <c r="CB97" s="4">
        <v>5.2</v>
      </c>
      <c r="CC97" s="4">
        <v>2.8</v>
      </c>
      <c r="CD97" s="4">
        <v>4</v>
      </c>
      <c r="CF97" s="4">
        <v>4.7</v>
      </c>
      <c r="CH97" s="4">
        <v>4.5999999999999996</v>
      </c>
      <c r="CI97" s="4">
        <v>2.7</v>
      </c>
      <c r="CJ97" s="4">
        <v>7</v>
      </c>
      <c r="CK97" s="4">
        <v>6.6</v>
      </c>
      <c r="CL97" s="4">
        <v>7</v>
      </c>
      <c r="CM97" s="4">
        <v>1.6</v>
      </c>
      <c r="CN97" s="4">
        <v>1.4</v>
      </c>
      <c r="CO97" s="5">
        <v>5063</v>
      </c>
      <c r="CP97" s="5">
        <v>4716</v>
      </c>
      <c r="CQ97" s="5">
        <v>403</v>
      </c>
      <c r="CR97" s="5">
        <v>388</v>
      </c>
      <c r="CS97" s="5">
        <v>1063</v>
      </c>
      <c r="CU97" s="5">
        <v>731</v>
      </c>
      <c r="CW97" s="5">
        <v>833</v>
      </c>
      <c r="CX97" s="5">
        <v>488</v>
      </c>
      <c r="CY97" s="5">
        <v>936</v>
      </c>
      <c r="CZ97" s="5">
        <v>130</v>
      </c>
      <c r="DA97" s="5">
        <v>806</v>
      </c>
      <c r="DB97" s="5">
        <v>346</v>
      </c>
      <c r="DC97" s="5">
        <v>268</v>
      </c>
      <c r="DD97" s="4">
        <v>3.8</v>
      </c>
      <c r="DE97" s="4">
        <v>4.2</v>
      </c>
      <c r="DF97" s="4">
        <v>5.6</v>
      </c>
      <c r="DG97" s="4">
        <v>2.8</v>
      </c>
      <c r="DH97" s="4">
        <v>4</v>
      </c>
      <c r="DJ97" s="4">
        <v>4.5999999999999996</v>
      </c>
      <c r="DL97" s="4">
        <v>4.8</v>
      </c>
      <c r="DM97" s="4">
        <v>2.9</v>
      </c>
      <c r="DN97" s="4">
        <v>7</v>
      </c>
      <c r="DO97" s="4">
        <v>6.8</v>
      </c>
      <c r="DP97" s="4">
        <v>7</v>
      </c>
      <c r="DQ97" s="4">
        <v>1.6</v>
      </c>
      <c r="DR97" s="4">
        <v>1.5</v>
      </c>
    </row>
    <row r="98" spans="1:122" x14ac:dyDescent="0.25">
      <c r="A98" t="s">
        <v>153</v>
      </c>
      <c r="B98" s="3">
        <v>39264</v>
      </c>
      <c r="C98" s="5">
        <v>4404</v>
      </c>
      <c r="D98" s="5">
        <v>3946</v>
      </c>
      <c r="E98" s="5">
        <v>158</v>
      </c>
      <c r="F98" s="5">
        <v>359</v>
      </c>
      <c r="G98" s="5">
        <v>786</v>
      </c>
      <c r="I98" s="5">
        <v>416</v>
      </c>
      <c r="K98" s="5">
        <v>699</v>
      </c>
      <c r="L98" s="5">
        <v>718</v>
      </c>
      <c r="M98" s="5">
        <v>606</v>
      </c>
      <c r="N98" s="5">
        <v>59</v>
      </c>
      <c r="O98" s="5">
        <v>547</v>
      </c>
      <c r="P98" s="5">
        <v>459</v>
      </c>
      <c r="Q98" s="5">
        <v>416</v>
      </c>
      <c r="R98" s="5">
        <v>5121</v>
      </c>
      <c r="S98" s="5">
        <v>4778</v>
      </c>
      <c r="T98" s="5">
        <v>407</v>
      </c>
      <c r="U98" s="5">
        <v>372</v>
      </c>
      <c r="V98" s="5">
        <v>1046</v>
      </c>
      <c r="X98" s="5">
        <v>714</v>
      </c>
      <c r="Z98" s="5">
        <v>941</v>
      </c>
      <c r="AA98" s="5">
        <v>502</v>
      </c>
      <c r="AB98" s="5">
        <v>912</v>
      </c>
      <c r="AC98" s="5">
        <v>120</v>
      </c>
      <c r="AD98" s="5">
        <v>792</v>
      </c>
      <c r="AE98" s="5">
        <v>342</v>
      </c>
      <c r="AF98" s="5">
        <v>256</v>
      </c>
      <c r="AG98" s="4">
        <v>3.1</v>
      </c>
      <c r="AH98" s="4">
        <v>3.3</v>
      </c>
      <c r="AI98" s="4">
        <v>2</v>
      </c>
      <c r="AJ98" s="4">
        <v>2.5</v>
      </c>
      <c r="AK98" s="4">
        <v>2.9</v>
      </c>
      <c r="AM98" s="4">
        <v>2.6</v>
      </c>
      <c r="AO98" s="4">
        <v>3.7</v>
      </c>
      <c r="AP98" s="4">
        <v>3.8</v>
      </c>
      <c r="AQ98" s="4">
        <v>4.3</v>
      </c>
      <c r="AR98" s="4">
        <v>2.9</v>
      </c>
      <c r="AS98" s="4">
        <v>4.5999999999999996</v>
      </c>
      <c r="AT98" s="4">
        <v>2</v>
      </c>
      <c r="AU98" s="4">
        <v>2.1</v>
      </c>
      <c r="AV98" s="4">
        <v>2.1</v>
      </c>
      <c r="AW98" s="4">
        <v>2.4</v>
      </c>
      <c r="AX98" s="4">
        <v>2.4</v>
      </c>
      <c r="AY98" s="4">
        <v>1.4</v>
      </c>
      <c r="AZ98" s="4">
        <v>2.2000000000000002</v>
      </c>
      <c r="BB98" s="4">
        <v>2.8</v>
      </c>
      <c r="BD98" s="4">
        <v>2.7</v>
      </c>
      <c r="BE98" s="4">
        <v>1.7</v>
      </c>
      <c r="BF98" s="4">
        <v>4.8</v>
      </c>
      <c r="BG98" s="4">
        <v>2.8</v>
      </c>
      <c r="BH98" s="4">
        <v>5.0999999999999996</v>
      </c>
      <c r="BI98" s="4">
        <v>0.7</v>
      </c>
      <c r="BJ98" s="4">
        <v>0.7</v>
      </c>
      <c r="BK98" s="5">
        <v>2880</v>
      </c>
      <c r="BL98" s="5">
        <v>2715</v>
      </c>
      <c r="BM98" s="5">
        <v>182</v>
      </c>
      <c r="BN98" s="5">
        <v>189</v>
      </c>
      <c r="BO98" s="5">
        <v>584</v>
      </c>
      <c r="BQ98" s="5">
        <v>433</v>
      </c>
      <c r="BS98" s="5">
        <v>483</v>
      </c>
      <c r="BT98" s="5">
        <v>318</v>
      </c>
      <c r="BU98" s="5">
        <v>639</v>
      </c>
      <c r="BV98" s="5">
        <v>54</v>
      </c>
      <c r="BW98" s="5">
        <v>585</v>
      </c>
      <c r="BX98" s="5">
        <v>165</v>
      </c>
      <c r="BY98" s="5">
        <v>135</v>
      </c>
      <c r="BZ98" s="4">
        <v>3.7</v>
      </c>
      <c r="CA98" s="4">
        <v>4.0999999999999996</v>
      </c>
      <c r="CB98" s="4">
        <v>5.5</v>
      </c>
      <c r="CC98" s="4">
        <v>2.9</v>
      </c>
      <c r="CD98" s="4">
        <v>3.8</v>
      </c>
      <c r="CF98" s="4">
        <v>4.5999999999999996</v>
      </c>
      <c r="CH98" s="4">
        <v>5.2</v>
      </c>
      <c r="CI98" s="4">
        <v>2.6</v>
      </c>
      <c r="CJ98" s="4">
        <v>6.6</v>
      </c>
      <c r="CK98" s="4">
        <v>5.6</v>
      </c>
      <c r="CL98" s="4">
        <v>6.7</v>
      </c>
      <c r="CM98" s="4">
        <v>1.7</v>
      </c>
      <c r="CN98" s="4">
        <v>1.5</v>
      </c>
      <c r="CO98" s="5">
        <v>5090</v>
      </c>
      <c r="CP98" s="5">
        <v>4704</v>
      </c>
      <c r="CQ98" s="5">
        <v>419</v>
      </c>
      <c r="CR98" s="5">
        <v>396</v>
      </c>
      <c r="CS98" s="5">
        <v>1021</v>
      </c>
      <c r="CU98" s="5">
        <v>707</v>
      </c>
      <c r="CW98" s="5">
        <v>927</v>
      </c>
      <c r="CX98" s="5">
        <v>479</v>
      </c>
      <c r="CY98" s="5">
        <v>880</v>
      </c>
      <c r="CZ98" s="5">
        <v>111</v>
      </c>
      <c r="DA98" s="5">
        <v>770</v>
      </c>
      <c r="DB98" s="5">
        <v>387</v>
      </c>
      <c r="DC98" s="5">
        <v>300</v>
      </c>
      <c r="DD98" s="4">
        <v>3.7</v>
      </c>
      <c r="DE98" s="4">
        <v>4.0999999999999996</v>
      </c>
      <c r="DF98" s="4">
        <v>5.3</v>
      </c>
      <c r="DG98" s="4">
        <v>2.7</v>
      </c>
      <c r="DH98" s="4">
        <v>3.9</v>
      </c>
      <c r="DJ98" s="4">
        <v>4.5999999999999996</v>
      </c>
      <c r="DL98" s="4">
        <v>5.2</v>
      </c>
      <c r="DM98" s="4">
        <v>2.7</v>
      </c>
      <c r="DN98" s="4">
        <v>6.8</v>
      </c>
      <c r="DO98" s="4">
        <v>6.1</v>
      </c>
      <c r="DP98" s="4">
        <v>6.9</v>
      </c>
      <c r="DQ98" s="4">
        <v>1.5</v>
      </c>
      <c r="DR98" s="4">
        <v>1.3</v>
      </c>
    </row>
    <row r="99" spans="1:122" x14ac:dyDescent="0.25">
      <c r="A99" t="s">
        <v>154</v>
      </c>
      <c r="B99" s="3">
        <v>39295</v>
      </c>
      <c r="C99" s="5">
        <v>4491</v>
      </c>
      <c r="D99" s="5">
        <v>4041</v>
      </c>
      <c r="E99" s="5">
        <v>159</v>
      </c>
      <c r="F99" s="5">
        <v>323</v>
      </c>
      <c r="G99" s="5">
        <v>807</v>
      </c>
      <c r="I99" s="5">
        <v>404</v>
      </c>
      <c r="K99" s="5">
        <v>766</v>
      </c>
      <c r="L99" s="5">
        <v>765</v>
      </c>
      <c r="M99" s="5">
        <v>611</v>
      </c>
      <c r="N99" s="5">
        <v>68</v>
      </c>
      <c r="O99" s="5">
        <v>543</v>
      </c>
      <c r="P99" s="5">
        <v>450</v>
      </c>
      <c r="Q99" s="5">
        <v>403</v>
      </c>
      <c r="R99" s="5">
        <v>5145</v>
      </c>
      <c r="S99" s="5">
        <v>4756</v>
      </c>
      <c r="T99" s="5">
        <v>400</v>
      </c>
      <c r="U99" s="5">
        <v>374</v>
      </c>
      <c r="V99" s="5">
        <v>1045</v>
      </c>
      <c r="X99" s="5">
        <v>738</v>
      </c>
      <c r="Z99" s="5">
        <v>932</v>
      </c>
      <c r="AA99" s="5">
        <v>529</v>
      </c>
      <c r="AB99" s="5">
        <v>917</v>
      </c>
      <c r="AC99" s="5">
        <v>127</v>
      </c>
      <c r="AD99" s="5">
        <v>790</v>
      </c>
      <c r="AE99" s="5">
        <v>389</v>
      </c>
      <c r="AF99" s="5">
        <v>305</v>
      </c>
      <c r="AG99" s="4">
        <v>3.2</v>
      </c>
      <c r="AH99" s="4">
        <v>3.4</v>
      </c>
      <c r="AI99" s="4">
        <v>2</v>
      </c>
      <c r="AJ99" s="4">
        <v>2.2999999999999998</v>
      </c>
      <c r="AK99" s="4">
        <v>2.9</v>
      </c>
      <c r="AM99" s="4">
        <v>2.5</v>
      </c>
      <c r="AO99" s="4">
        <v>4.0999999999999996</v>
      </c>
      <c r="AP99" s="4">
        <v>4</v>
      </c>
      <c r="AQ99" s="4">
        <v>4.4000000000000004</v>
      </c>
      <c r="AR99" s="4">
        <v>3.4</v>
      </c>
      <c r="AS99" s="4">
        <v>4.5</v>
      </c>
      <c r="AT99" s="4">
        <v>2</v>
      </c>
      <c r="AU99" s="4">
        <v>2</v>
      </c>
      <c r="AV99" s="4">
        <v>2.1</v>
      </c>
      <c r="AW99" s="4">
        <v>2.4</v>
      </c>
      <c r="AX99" s="4">
        <v>2.2000000000000002</v>
      </c>
      <c r="AY99" s="4">
        <v>1.5</v>
      </c>
      <c r="AZ99" s="4">
        <v>2.2999999999999998</v>
      </c>
      <c r="BB99" s="4">
        <v>2.9</v>
      </c>
      <c r="BD99" s="4">
        <v>2.6</v>
      </c>
      <c r="BE99" s="4">
        <v>1.7</v>
      </c>
      <c r="BF99" s="4">
        <v>4.7</v>
      </c>
      <c r="BG99" s="4">
        <v>3.2</v>
      </c>
      <c r="BH99" s="4">
        <v>5</v>
      </c>
      <c r="BI99" s="4">
        <v>0.7</v>
      </c>
      <c r="BJ99" s="4">
        <v>0.7</v>
      </c>
      <c r="BK99" s="5">
        <v>2892</v>
      </c>
      <c r="BL99" s="5">
        <v>2741</v>
      </c>
      <c r="BM99" s="5">
        <v>166</v>
      </c>
      <c r="BN99" s="5">
        <v>209</v>
      </c>
      <c r="BO99" s="5">
        <v>604</v>
      </c>
      <c r="BQ99" s="5">
        <v>447</v>
      </c>
      <c r="BS99" s="5">
        <v>464</v>
      </c>
      <c r="BT99" s="5">
        <v>311</v>
      </c>
      <c r="BU99" s="5">
        <v>632</v>
      </c>
      <c r="BV99" s="5">
        <v>63</v>
      </c>
      <c r="BW99" s="5">
        <v>569</v>
      </c>
      <c r="BX99" s="5">
        <v>151</v>
      </c>
      <c r="BY99" s="5">
        <v>127</v>
      </c>
      <c r="BZ99" s="4">
        <v>3.7</v>
      </c>
      <c r="CA99" s="4">
        <v>4.0999999999999996</v>
      </c>
      <c r="CB99" s="4">
        <v>5.8</v>
      </c>
      <c r="CC99" s="4">
        <v>2.9</v>
      </c>
      <c r="CD99" s="4">
        <v>4</v>
      </c>
      <c r="CF99" s="4">
        <v>4.8</v>
      </c>
      <c r="CH99" s="4">
        <v>5</v>
      </c>
      <c r="CI99" s="4">
        <v>2.6</v>
      </c>
      <c r="CJ99" s="4">
        <v>6.7</v>
      </c>
      <c r="CK99" s="4">
        <v>6.1</v>
      </c>
      <c r="CL99" s="4">
        <v>6.9</v>
      </c>
      <c r="CM99" s="4">
        <v>1.5</v>
      </c>
      <c r="CN99" s="4">
        <v>1.4</v>
      </c>
      <c r="CO99" s="5">
        <v>5102</v>
      </c>
      <c r="CP99" s="5">
        <v>4762</v>
      </c>
      <c r="CQ99" s="5">
        <v>442</v>
      </c>
      <c r="CR99" s="5">
        <v>397</v>
      </c>
      <c r="CS99" s="5">
        <v>1053</v>
      </c>
      <c r="CU99" s="5">
        <v>742</v>
      </c>
      <c r="CW99" s="5">
        <v>891</v>
      </c>
      <c r="CX99" s="5">
        <v>483</v>
      </c>
      <c r="CY99" s="5">
        <v>906</v>
      </c>
      <c r="CZ99" s="5">
        <v>120</v>
      </c>
      <c r="DA99" s="5">
        <v>786</v>
      </c>
      <c r="DB99" s="5">
        <v>340</v>
      </c>
      <c r="DC99" s="5">
        <v>265</v>
      </c>
      <c r="DD99" s="4">
        <v>3.7</v>
      </c>
      <c r="DE99" s="4">
        <v>4.0999999999999996</v>
      </c>
      <c r="DF99" s="4">
        <v>5.3</v>
      </c>
      <c r="DG99" s="4">
        <v>2.7</v>
      </c>
      <c r="DH99" s="4">
        <v>3.9</v>
      </c>
      <c r="DJ99" s="4">
        <v>4.8</v>
      </c>
      <c r="DL99" s="4">
        <v>5.2</v>
      </c>
      <c r="DM99" s="4">
        <v>2.9</v>
      </c>
      <c r="DN99" s="4">
        <v>6.8</v>
      </c>
      <c r="DO99" s="4">
        <v>6.5</v>
      </c>
      <c r="DP99" s="4">
        <v>6.9</v>
      </c>
      <c r="DQ99" s="4">
        <v>1.8</v>
      </c>
      <c r="DR99" s="4">
        <v>1.6</v>
      </c>
    </row>
    <row r="100" spans="1:122" x14ac:dyDescent="0.25">
      <c r="A100" t="s">
        <v>155</v>
      </c>
      <c r="B100" s="3">
        <v>39326</v>
      </c>
      <c r="C100" s="5">
        <v>4536</v>
      </c>
      <c r="D100" s="5">
        <v>4088</v>
      </c>
      <c r="E100" s="5">
        <v>124</v>
      </c>
      <c r="F100" s="5">
        <v>313</v>
      </c>
      <c r="G100" s="5">
        <v>769</v>
      </c>
      <c r="I100" s="5">
        <v>388</v>
      </c>
      <c r="K100" s="5">
        <v>776</v>
      </c>
      <c r="L100" s="5">
        <v>840</v>
      </c>
      <c r="M100" s="5">
        <v>642</v>
      </c>
      <c r="N100" s="5">
        <v>67</v>
      </c>
      <c r="O100" s="5">
        <v>575</v>
      </c>
      <c r="P100" s="5">
        <v>448</v>
      </c>
      <c r="Q100" s="5">
        <v>401</v>
      </c>
      <c r="R100" s="5">
        <v>5156</v>
      </c>
      <c r="S100" s="5">
        <v>4790</v>
      </c>
      <c r="T100" s="5">
        <v>388</v>
      </c>
      <c r="U100" s="5">
        <v>370</v>
      </c>
      <c r="V100" s="5">
        <v>1099</v>
      </c>
      <c r="X100" s="5">
        <v>787</v>
      </c>
      <c r="Z100" s="5">
        <v>948</v>
      </c>
      <c r="AA100" s="5">
        <v>521</v>
      </c>
      <c r="AB100" s="5">
        <v>889</v>
      </c>
      <c r="AC100" s="5">
        <v>138</v>
      </c>
      <c r="AD100" s="5">
        <v>750</v>
      </c>
      <c r="AE100" s="5">
        <v>366</v>
      </c>
      <c r="AF100" s="5">
        <v>286</v>
      </c>
      <c r="AG100" s="4">
        <v>3.2</v>
      </c>
      <c r="AH100" s="4">
        <v>3.4</v>
      </c>
      <c r="AI100" s="4">
        <v>1.6</v>
      </c>
      <c r="AJ100" s="4">
        <v>2.2000000000000002</v>
      </c>
      <c r="AK100" s="4">
        <v>2.8</v>
      </c>
      <c r="AM100" s="4">
        <v>2.4</v>
      </c>
      <c r="AO100" s="4">
        <v>4.0999999999999996</v>
      </c>
      <c r="AP100" s="4">
        <v>4.4000000000000004</v>
      </c>
      <c r="AQ100" s="4">
        <v>4.5999999999999996</v>
      </c>
      <c r="AR100" s="4">
        <v>3.3</v>
      </c>
      <c r="AS100" s="4">
        <v>4.8</v>
      </c>
      <c r="AT100" s="4">
        <v>2</v>
      </c>
      <c r="AU100" s="4">
        <v>2</v>
      </c>
      <c r="AV100" s="4">
        <v>1.9</v>
      </c>
      <c r="AW100" s="4">
        <v>2.1</v>
      </c>
      <c r="AX100" s="4">
        <v>1.8</v>
      </c>
      <c r="AY100" s="4">
        <v>1.4</v>
      </c>
      <c r="AZ100" s="4">
        <v>2.2999999999999998</v>
      </c>
      <c r="BB100" s="4">
        <v>2.9</v>
      </c>
      <c r="BD100" s="4">
        <v>2.5</v>
      </c>
      <c r="BE100" s="4">
        <v>1.4</v>
      </c>
      <c r="BF100" s="4">
        <v>3.5</v>
      </c>
      <c r="BG100" s="4">
        <v>2.5</v>
      </c>
      <c r="BH100" s="4">
        <v>3.7</v>
      </c>
      <c r="BI100" s="4">
        <v>0.7</v>
      </c>
      <c r="BJ100" s="4">
        <v>0.6</v>
      </c>
      <c r="BK100" s="5">
        <v>2597</v>
      </c>
      <c r="BL100" s="5">
        <v>2440</v>
      </c>
      <c r="BM100" s="5">
        <v>138</v>
      </c>
      <c r="BN100" s="5">
        <v>188</v>
      </c>
      <c r="BO100" s="5">
        <v>606</v>
      </c>
      <c r="BQ100" s="5">
        <v>450</v>
      </c>
      <c r="BS100" s="5">
        <v>457</v>
      </c>
      <c r="BT100" s="5">
        <v>262</v>
      </c>
      <c r="BU100" s="5">
        <v>471</v>
      </c>
      <c r="BV100" s="5">
        <v>50</v>
      </c>
      <c r="BW100" s="5">
        <v>421</v>
      </c>
      <c r="BX100" s="5">
        <v>158</v>
      </c>
      <c r="BY100" s="5">
        <v>126</v>
      </c>
      <c r="BZ100" s="4">
        <v>3.7</v>
      </c>
      <c r="CA100" s="4">
        <v>4.0999999999999996</v>
      </c>
      <c r="CB100" s="4">
        <v>5.6</v>
      </c>
      <c r="CC100" s="4">
        <v>2.9</v>
      </c>
      <c r="CD100" s="4">
        <v>4</v>
      </c>
      <c r="CF100" s="4">
        <v>5</v>
      </c>
      <c r="CH100" s="4">
        <v>5.2</v>
      </c>
      <c r="CI100" s="4">
        <v>2.4</v>
      </c>
      <c r="CJ100" s="4">
        <v>6.1</v>
      </c>
      <c r="CK100" s="4">
        <v>6.2</v>
      </c>
      <c r="CL100" s="4">
        <v>6.1</v>
      </c>
      <c r="CM100" s="4">
        <v>1.5</v>
      </c>
      <c r="CN100" s="4">
        <v>1.3</v>
      </c>
      <c r="CO100" s="5">
        <v>5035</v>
      </c>
      <c r="CP100" s="5">
        <v>4707</v>
      </c>
      <c r="CQ100" s="5">
        <v>422</v>
      </c>
      <c r="CR100" s="5">
        <v>401</v>
      </c>
      <c r="CS100" s="5">
        <v>1077</v>
      </c>
      <c r="CU100" s="5">
        <v>780</v>
      </c>
      <c r="CW100" s="5">
        <v>938</v>
      </c>
      <c r="CX100" s="5">
        <v>446</v>
      </c>
      <c r="CY100" s="5">
        <v>823</v>
      </c>
      <c r="CZ100" s="5">
        <v>122</v>
      </c>
      <c r="DA100" s="5">
        <v>701</v>
      </c>
      <c r="DB100" s="5">
        <v>328</v>
      </c>
      <c r="DC100" s="5">
        <v>245</v>
      </c>
      <c r="DD100" s="4">
        <v>3.7</v>
      </c>
      <c r="DE100" s="4">
        <v>4.2</v>
      </c>
      <c r="DF100" s="4">
        <v>5.0999999999999996</v>
      </c>
      <c r="DG100" s="4">
        <v>2.7</v>
      </c>
      <c r="DH100" s="4">
        <v>4.0999999999999996</v>
      </c>
      <c r="DJ100" s="4">
        <v>5.0999999999999996</v>
      </c>
      <c r="DL100" s="4">
        <v>5.3</v>
      </c>
      <c r="DM100" s="4">
        <v>2.8</v>
      </c>
      <c r="DN100" s="4">
        <v>6.6</v>
      </c>
      <c r="DO100" s="4">
        <v>7</v>
      </c>
      <c r="DP100" s="4">
        <v>6.5</v>
      </c>
      <c r="DQ100" s="4">
        <v>1.6</v>
      </c>
      <c r="DR100" s="4">
        <v>1.5</v>
      </c>
    </row>
    <row r="101" spans="1:122" x14ac:dyDescent="0.25">
      <c r="A101" t="s">
        <v>156</v>
      </c>
      <c r="B101" s="3">
        <v>39356</v>
      </c>
      <c r="C101" s="5">
        <v>4275</v>
      </c>
      <c r="D101" s="5">
        <v>3851</v>
      </c>
      <c r="E101" s="5">
        <v>143</v>
      </c>
      <c r="F101" s="5">
        <v>294</v>
      </c>
      <c r="G101" s="5">
        <v>707</v>
      </c>
      <c r="I101" s="5">
        <v>360</v>
      </c>
      <c r="K101" s="5">
        <v>749</v>
      </c>
      <c r="L101" s="5">
        <v>738</v>
      </c>
      <c r="M101" s="5">
        <v>611</v>
      </c>
      <c r="N101" s="5">
        <v>69</v>
      </c>
      <c r="O101" s="5">
        <v>542</v>
      </c>
      <c r="P101" s="5">
        <v>424</v>
      </c>
      <c r="Q101" s="5">
        <v>378</v>
      </c>
      <c r="R101" s="5">
        <v>5201</v>
      </c>
      <c r="S101" s="5">
        <v>4881</v>
      </c>
      <c r="T101" s="5">
        <v>400</v>
      </c>
      <c r="U101" s="5">
        <v>376</v>
      </c>
      <c r="V101" s="5">
        <v>1107</v>
      </c>
      <c r="X101" s="5">
        <v>760</v>
      </c>
      <c r="Z101" s="5">
        <v>971</v>
      </c>
      <c r="AA101" s="5">
        <v>536</v>
      </c>
      <c r="AB101" s="5">
        <v>921</v>
      </c>
      <c r="AC101" s="5">
        <v>136</v>
      </c>
      <c r="AD101" s="5">
        <v>785</v>
      </c>
      <c r="AE101" s="5">
        <v>321</v>
      </c>
      <c r="AF101" s="5">
        <v>291</v>
      </c>
      <c r="AG101" s="4">
        <v>3</v>
      </c>
      <c r="AH101" s="4">
        <v>3.2</v>
      </c>
      <c r="AI101" s="4">
        <v>1.9</v>
      </c>
      <c r="AJ101" s="4">
        <v>2.1</v>
      </c>
      <c r="AK101" s="4">
        <v>2.6</v>
      </c>
      <c r="AM101" s="4">
        <v>2.2999999999999998</v>
      </c>
      <c r="AO101" s="4">
        <v>4</v>
      </c>
      <c r="AP101" s="4">
        <v>3.8</v>
      </c>
      <c r="AQ101" s="4">
        <v>4.3</v>
      </c>
      <c r="AR101" s="4">
        <v>3.4</v>
      </c>
      <c r="AS101" s="4">
        <v>4.5</v>
      </c>
      <c r="AT101" s="4">
        <v>1.9</v>
      </c>
      <c r="AU101" s="4">
        <v>1.9</v>
      </c>
      <c r="AV101" s="4">
        <v>2.1</v>
      </c>
      <c r="AW101" s="4">
        <v>2.2999999999999998</v>
      </c>
      <c r="AX101" s="4">
        <v>2.1</v>
      </c>
      <c r="AY101" s="4">
        <v>1.4</v>
      </c>
      <c r="AZ101" s="4">
        <v>2.2999999999999998</v>
      </c>
      <c r="BB101" s="4">
        <v>2.9</v>
      </c>
      <c r="BD101" s="4">
        <v>2.6</v>
      </c>
      <c r="BE101" s="4">
        <v>1.6</v>
      </c>
      <c r="BF101" s="4">
        <v>4.5999999999999996</v>
      </c>
      <c r="BG101" s="4">
        <v>2.6</v>
      </c>
      <c r="BH101" s="4">
        <v>5</v>
      </c>
      <c r="BI101" s="4">
        <v>0.7</v>
      </c>
      <c r="BJ101" s="4">
        <v>0.7</v>
      </c>
      <c r="BK101" s="5">
        <v>2845</v>
      </c>
      <c r="BL101" s="5">
        <v>2692</v>
      </c>
      <c r="BM101" s="5">
        <v>162</v>
      </c>
      <c r="BN101" s="5">
        <v>198</v>
      </c>
      <c r="BO101" s="5">
        <v>625</v>
      </c>
      <c r="BQ101" s="5">
        <v>457</v>
      </c>
      <c r="BS101" s="5">
        <v>462</v>
      </c>
      <c r="BT101" s="5">
        <v>290</v>
      </c>
      <c r="BU101" s="5">
        <v>625</v>
      </c>
      <c r="BV101" s="5">
        <v>51</v>
      </c>
      <c r="BW101" s="5">
        <v>574</v>
      </c>
      <c r="BX101" s="5">
        <v>153</v>
      </c>
      <c r="BY101" s="5">
        <v>138</v>
      </c>
      <c r="BZ101" s="4">
        <v>3.7</v>
      </c>
      <c r="CA101" s="4">
        <v>4.0999999999999996</v>
      </c>
      <c r="CB101" s="4">
        <v>5.5</v>
      </c>
      <c r="CC101" s="4">
        <v>2.9</v>
      </c>
      <c r="CD101" s="4">
        <v>4</v>
      </c>
      <c r="CF101" s="4">
        <v>4.8</v>
      </c>
      <c r="CH101" s="4">
        <v>5.3</v>
      </c>
      <c r="CI101" s="4">
        <v>2.6</v>
      </c>
      <c r="CJ101" s="4">
        <v>6.6</v>
      </c>
      <c r="CK101" s="4">
        <v>6.3</v>
      </c>
      <c r="CL101" s="4">
        <v>6.6</v>
      </c>
      <c r="CM101" s="4">
        <v>1.4</v>
      </c>
      <c r="CN101" s="4">
        <v>1.4</v>
      </c>
      <c r="CO101" s="5">
        <v>5089</v>
      </c>
      <c r="CP101" s="5">
        <v>4781</v>
      </c>
      <c r="CQ101" s="5">
        <v>414</v>
      </c>
      <c r="CR101" s="5">
        <v>396</v>
      </c>
      <c r="CS101" s="5">
        <v>1078</v>
      </c>
      <c r="CU101" s="5">
        <v>749</v>
      </c>
      <c r="CW101" s="5">
        <v>954</v>
      </c>
      <c r="CX101" s="5">
        <v>489</v>
      </c>
      <c r="CY101" s="5">
        <v>888</v>
      </c>
      <c r="CZ101" s="5">
        <v>124</v>
      </c>
      <c r="DA101" s="5">
        <v>763</v>
      </c>
      <c r="DB101" s="5">
        <v>308</v>
      </c>
      <c r="DC101" s="5">
        <v>271</v>
      </c>
      <c r="DD101" s="4">
        <v>3.8</v>
      </c>
      <c r="DE101" s="4">
        <v>4.2</v>
      </c>
      <c r="DF101" s="4">
        <v>5.3</v>
      </c>
      <c r="DG101" s="4">
        <v>2.7</v>
      </c>
      <c r="DH101" s="4">
        <v>4.2</v>
      </c>
      <c r="DJ101" s="4">
        <v>4.9000000000000004</v>
      </c>
      <c r="DL101" s="4">
        <v>5.4</v>
      </c>
      <c r="DM101" s="4">
        <v>2.9</v>
      </c>
      <c r="DN101" s="4">
        <v>6.8</v>
      </c>
      <c r="DO101" s="4">
        <v>6.8</v>
      </c>
      <c r="DP101" s="4">
        <v>6.8</v>
      </c>
      <c r="DQ101" s="4">
        <v>1.4</v>
      </c>
      <c r="DR101" s="4">
        <v>1.5</v>
      </c>
    </row>
    <row r="102" spans="1:122" x14ac:dyDescent="0.25">
      <c r="A102" t="s">
        <v>157</v>
      </c>
      <c r="B102" s="3">
        <v>39387</v>
      </c>
      <c r="C102" s="5">
        <v>4396</v>
      </c>
      <c r="D102" s="5">
        <v>3945</v>
      </c>
      <c r="E102" s="5">
        <v>132</v>
      </c>
      <c r="F102" s="5">
        <v>338</v>
      </c>
      <c r="G102" s="5">
        <v>753</v>
      </c>
      <c r="I102" s="5">
        <v>387</v>
      </c>
      <c r="K102" s="5">
        <v>750</v>
      </c>
      <c r="L102" s="5">
        <v>731</v>
      </c>
      <c r="M102" s="5">
        <v>683</v>
      </c>
      <c r="N102" s="5">
        <v>100</v>
      </c>
      <c r="O102" s="5">
        <v>583</v>
      </c>
      <c r="P102" s="5">
        <v>452</v>
      </c>
      <c r="Q102" s="5">
        <v>399</v>
      </c>
      <c r="R102" s="5">
        <v>5150</v>
      </c>
      <c r="S102" s="5">
        <v>4807</v>
      </c>
      <c r="T102" s="5">
        <v>385</v>
      </c>
      <c r="U102" s="5">
        <v>399</v>
      </c>
      <c r="V102" s="5">
        <v>1090</v>
      </c>
      <c r="X102" s="5">
        <v>780</v>
      </c>
      <c r="Z102" s="5">
        <v>975</v>
      </c>
      <c r="AA102" s="5">
        <v>540</v>
      </c>
      <c r="AB102" s="5">
        <v>894</v>
      </c>
      <c r="AC102" s="5">
        <v>141</v>
      </c>
      <c r="AD102" s="5">
        <v>753</v>
      </c>
      <c r="AE102" s="5">
        <v>342</v>
      </c>
      <c r="AF102" s="5">
        <v>296</v>
      </c>
      <c r="AG102" s="4">
        <v>3.1</v>
      </c>
      <c r="AH102" s="4">
        <v>3.3</v>
      </c>
      <c r="AI102" s="4">
        <v>1.7</v>
      </c>
      <c r="AJ102" s="4">
        <v>2.4</v>
      </c>
      <c r="AK102" s="4">
        <v>2.7</v>
      </c>
      <c r="AM102" s="4">
        <v>2.4</v>
      </c>
      <c r="AO102" s="4">
        <v>4</v>
      </c>
      <c r="AP102" s="4">
        <v>3.8</v>
      </c>
      <c r="AQ102" s="4">
        <v>4.8</v>
      </c>
      <c r="AR102" s="4">
        <v>4.8</v>
      </c>
      <c r="AS102" s="4">
        <v>4.8</v>
      </c>
      <c r="AT102" s="4">
        <v>2</v>
      </c>
      <c r="AU102" s="4">
        <v>2</v>
      </c>
      <c r="AV102" s="4">
        <v>2</v>
      </c>
      <c r="AW102" s="4">
        <v>2.2999999999999998</v>
      </c>
      <c r="AX102" s="4">
        <v>2.1</v>
      </c>
      <c r="AY102" s="4">
        <v>1.4</v>
      </c>
      <c r="AZ102" s="4">
        <v>2</v>
      </c>
      <c r="BB102" s="4">
        <v>2.6</v>
      </c>
      <c r="BD102" s="4">
        <v>2.6</v>
      </c>
      <c r="BE102" s="4">
        <v>1.7</v>
      </c>
      <c r="BF102" s="4">
        <v>4.9000000000000004</v>
      </c>
      <c r="BG102" s="4">
        <v>2.8</v>
      </c>
      <c r="BH102" s="4">
        <v>5.3</v>
      </c>
      <c r="BI102" s="4">
        <v>0.7</v>
      </c>
      <c r="BJ102" s="4">
        <v>0.7</v>
      </c>
      <c r="BK102" s="5">
        <v>2793</v>
      </c>
      <c r="BL102" s="5">
        <v>2642</v>
      </c>
      <c r="BM102" s="5">
        <v>160</v>
      </c>
      <c r="BN102" s="5">
        <v>189</v>
      </c>
      <c r="BO102" s="5">
        <v>541</v>
      </c>
      <c r="BQ102" s="5">
        <v>404</v>
      </c>
      <c r="BS102" s="5">
        <v>475</v>
      </c>
      <c r="BT102" s="5">
        <v>312</v>
      </c>
      <c r="BU102" s="5">
        <v>663</v>
      </c>
      <c r="BV102" s="5">
        <v>55</v>
      </c>
      <c r="BW102" s="5">
        <v>608</v>
      </c>
      <c r="BX102" s="5">
        <v>151</v>
      </c>
      <c r="BY102" s="5">
        <v>138</v>
      </c>
      <c r="BZ102" s="4">
        <v>3.7</v>
      </c>
      <c r="CA102" s="4">
        <v>4.0999999999999996</v>
      </c>
      <c r="CB102" s="4">
        <v>5.6</v>
      </c>
      <c r="CC102" s="4">
        <v>3</v>
      </c>
      <c r="CD102" s="4">
        <v>3.9</v>
      </c>
      <c r="CF102" s="4">
        <v>4.7</v>
      </c>
      <c r="CH102" s="4">
        <v>5.3</v>
      </c>
      <c r="CI102" s="4">
        <v>2.8</v>
      </c>
      <c r="CJ102" s="4">
        <v>6.6</v>
      </c>
      <c r="CK102" s="4">
        <v>7.1</v>
      </c>
      <c r="CL102" s="4">
        <v>6.6</v>
      </c>
      <c r="CM102" s="4">
        <v>1.4</v>
      </c>
      <c r="CN102" s="4">
        <v>1.4</v>
      </c>
      <c r="CO102" s="5">
        <v>5101</v>
      </c>
      <c r="CP102" s="5">
        <v>4793</v>
      </c>
      <c r="CQ102" s="5">
        <v>425</v>
      </c>
      <c r="CR102" s="5">
        <v>409</v>
      </c>
      <c r="CS102" s="5">
        <v>1052</v>
      </c>
      <c r="CU102" s="5">
        <v>738</v>
      </c>
      <c r="CW102" s="5">
        <v>948</v>
      </c>
      <c r="CX102" s="5">
        <v>514</v>
      </c>
      <c r="CY102" s="5">
        <v>897</v>
      </c>
      <c r="CZ102" s="5">
        <v>140</v>
      </c>
      <c r="DA102" s="5">
        <v>757</v>
      </c>
      <c r="DB102" s="5">
        <v>308</v>
      </c>
      <c r="DC102" s="5">
        <v>269</v>
      </c>
      <c r="DD102" s="4">
        <v>3.7</v>
      </c>
      <c r="DE102" s="4">
        <v>4.2</v>
      </c>
      <c r="DF102" s="4">
        <v>5.0999999999999996</v>
      </c>
      <c r="DG102" s="4">
        <v>2.9</v>
      </c>
      <c r="DH102" s="4">
        <v>4.0999999999999996</v>
      </c>
      <c r="DJ102" s="4">
        <v>5</v>
      </c>
      <c r="DL102" s="4">
        <v>5.4</v>
      </c>
      <c r="DM102" s="4">
        <v>2.9</v>
      </c>
      <c r="DN102" s="4">
        <v>6.6</v>
      </c>
      <c r="DO102" s="4">
        <v>7.1</v>
      </c>
      <c r="DP102" s="4">
        <v>6.5</v>
      </c>
      <c r="DQ102" s="4">
        <v>1.5</v>
      </c>
      <c r="DR102" s="4">
        <v>1.5</v>
      </c>
    </row>
    <row r="103" spans="1:122" x14ac:dyDescent="0.25">
      <c r="A103" t="s">
        <v>158</v>
      </c>
      <c r="B103" s="3">
        <v>39417</v>
      </c>
      <c r="C103" s="5">
        <v>4256</v>
      </c>
      <c r="D103" s="5">
        <v>3827</v>
      </c>
      <c r="E103" s="5">
        <v>127</v>
      </c>
      <c r="F103" s="5">
        <v>303</v>
      </c>
      <c r="G103" s="5">
        <v>730</v>
      </c>
      <c r="I103" s="5">
        <v>386</v>
      </c>
      <c r="K103" s="5">
        <v>783</v>
      </c>
      <c r="L103" s="5">
        <v>738</v>
      </c>
      <c r="M103" s="5">
        <v>585</v>
      </c>
      <c r="N103" s="5">
        <v>46</v>
      </c>
      <c r="O103" s="5">
        <v>539</v>
      </c>
      <c r="P103" s="5">
        <v>430</v>
      </c>
      <c r="Q103" s="5">
        <v>373</v>
      </c>
      <c r="R103" s="5">
        <v>4971</v>
      </c>
      <c r="S103" s="5">
        <v>4613</v>
      </c>
      <c r="T103" s="5">
        <v>367</v>
      </c>
      <c r="U103" s="5">
        <v>353</v>
      </c>
      <c r="V103" s="5">
        <v>1033</v>
      </c>
      <c r="X103" s="5">
        <v>750</v>
      </c>
      <c r="Z103" s="5">
        <v>905</v>
      </c>
      <c r="AA103" s="5">
        <v>487</v>
      </c>
      <c r="AB103" s="5">
        <v>908</v>
      </c>
      <c r="AC103" s="5">
        <v>136</v>
      </c>
      <c r="AD103" s="5">
        <v>772</v>
      </c>
      <c r="AE103" s="5">
        <v>358</v>
      </c>
      <c r="AF103" s="5">
        <v>311</v>
      </c>
      <c r="AG103" s="4">
        <v>3</v>
      </c>
      <c r="AH103" s="4">
        <v>3.2</v>
      </c>
      <c r="AI103" s="4">
        <v>1.7</v>
      </c>
      <c r="AJ103" s="4">
        <v>2.2000000000000002</v>
      </c>
      <c r="AK103" s="4">
        <v>2.7</v>
      </c>
      <c r="AM103" s="4">
        <v>2.4</v>
      </c>
      <c r="AO103" s="4">
        <v>4.2</v>
      </c>
      <c r="AP103" s="4">
        <v>3.8</v>
      </c>
      <c r="AQ103" s="4">
        <v>4.0999999999999996</v>
      </c>
      <c r="AR103" s="4">
        <v>2.2000000000000002</v>
      </c>
      <c r="AS103" s="4">
        <v>4.5</v>
      </c>
      <c r="AT103" s="4">
        <v>1.9</v>
      </c>
      <c r="AU103" s="4">
        <v>1.9</v>
      </c>
      <c r="AV103" s="4">
        <v>2.1</v>
      </c>
      <c r="AW103" s="4">
        <v>2.4</v>
      </c>
      <c r="AX103" s="4">
        <v>2.1</v>
      </c>
      <c r="AY103" s="4">
        <v>1.5</v>
      </c>
      <c r="AZ103" s="4">
        <v>2.5</v>
      </c>
      <c r="BB103" s="4">
        <v>3.3</v>
      </c>
      <c r="BD103" s="4">
        <v>2.4</v>
      </c>
      <c r="BE103" s="4">
        <v>1.6</v>
      </c>
      <c r="BF103" s="4">
        <v>4.7</v>
      </c>
      <c r="BG103" s="4">
        <v>3.2</v>
      </c>
      <c r="BH103" s="4">
        <v>5</v>
      </c>
      <c r="BI103" s="4">
        <v>0.6</v>
      </c>
      <c r="BJ103" s="4">
        <v>0.6</v>
      </c>
      <c r="BK103" s="5">
        <v>2876</v>
      </c>
      <c r="BL103" s="5">
        <v>2741</v>
      </c>
      <c r="BM103" s="5">
        <v>160</v>
      </c>
      <c r="BN103" s="5">
        <v>212</v>
      </c>
      <c r="BO103" s="5">
        <v>677</v>
      </c>
      <c r="BQ103" s="5">
        <v>513</v>
      </c>
      <c r="BS103" s="5">
        <v>437</v>
      </c>
      <c r="BT103" s="5">
        <v>291</v>
      </c>
      <c r="BU103" s="5">
        <v>638</v>
      </c>
      <c r="BV103" s="5">
        <v>64</v>
      </c>
      <c r="BW103" s="5">
        <v>574</v>
      </c>
      <c r="BX103" s="5">
        <v>135</v>
      </c>
      <c r="BY103" s="5">
        <v>125</v>
      </c>
      <c r="BZ103" s="4">
        <v>3.6</v>
      </c>
      <c r="CA103" s="4">
        <v>4.0999999999999996</v>
      </c>
      <c r="CB103" s="4">
        <v>5.6</v>
      </c>
      <c r="CC103" s="4">
        <v>2.8</v>
      </c>
      <c r="CD103" s="4">
        <v>4.0999999999999996</v>
      </c>
      <c r="CF103" s="4">
        <v>5.0999999999999996</v>
      </c>
      <c r="CH103" s="4">
        <v>4.9000000000000004</v>
      </c>
      <c r="CI103" s="4">
        <v>2.5</v>
      </c>
      <c r="CJ103" s="4">
        <v>6.7</v>
      </c>
      <c r="CK103" s="4">
        <v>6.8</v>
      </c>
      <c r="CL103" s="4">
        <v>6.6</v>
      </c>
      <c r="CM103" s="4">
        <v>1.4</v>
      </c>
      <c r="CN103" s="4">
        <v>1.4</v>
      </c>
      <c r="CO103" s="5">
        <v>5009</v>
      </c>
      <c r="CP103" s="5">
        <v>4696</v>
      </c>
      <c r="CQ103" s="5">
        <v>423</v>
      </c>
      <c r="CR103" s="5">
        <v>384</v>
      </c>
      <c r="CS103" s="5">
        <v>1084</v>
      </c>
      <c r="CU103" s="5">
        <v>787</v>
      </c>
      <c r="CW103" s="5">
        <v>893</v>
      </c>
      <c r="CX103" s="5">
        <v>456</v>
      </c>
      <c r="CY103" s="5">
        <v>902</v>
      </c>
      <c r="CZ103" s="5">
        <v>135</v>
      </c>
      <c r="DA103" s="5">
        <v>767</v>
      </c>
      <c r="DB103" s="5">
        <v>313</v>
      </c>
      <c r="DC103" s="5">
        <v>276</v>
      </c>
      <c r="DD103" s="4">
        <v>3.6</v>
      </c>
      <c r="DE103" s="4">
        <v>4</v>
      </c>
      <c r="DF103" s="4">
        <v>4.9000000000000004</v>
      </c>
      <c r="DG103" s="4">
        <v>2.6</v>
      </c>
      <c r="DH103" s="4">
        <v>3.9</v>
      </c>
      <c r="DJ103" s="4">
        <v>4.8</v>
      </c>
      <c r="DL103" s="4">
        <v>5</v>
      </c>
      <c r="DM103" s="4">
        <v>2.6</v>
      </c>
      <c r="DN103" s="4">
        <v>6.7</v>
      </c>
      <c r="DO103" s="4">
        <v>6.8</v>
      </c>
      <c r="DP103" s="4">
        <v>6.7</v>
      </c>
      <c r="DQ103" s="4">
        <v>1.6</v>
      </c>
      <c r="DR103" s="4">
        <v>1.6</v>
      </c>
    </row>
    <row r="104" spans="1:122" x14ac:dyDescent="0.25">
      <c r="A104" t="s">
        <v>159</v>
      </c>
      <c r="B104" s="3">
        <v>39448</v>
      </c>
      <c r="C104" s="5">
        <v>4229</v>
      </c>
      <c r="D104" s="5">
        <v>3819</v>
      </c>
      <c r="E104" s="5">
        <v>127</v>
      </c>
      <c r="F104" s="5">
        <v>287</v>
      </c>
      <c r="G104" s="5">
        <v>669</v>
      </c>
      <c r="I104" s="5">
        <v>346</v>
      </c>
      <c r="K104" s="5">
        <v>767</v>
      </c>
      <c r="L104" s="5">
        <v>716</v>
      </c>
      <c r="M104" s="5">
        <v>601</v>
      </c>
      <c r="N104" s="5">
        <v>60</v>
      </c>
      <c r="O104" s="5">
        <v>541</v>
      </c>
      <c r="P104" s="5">
        <v>410</v>
      </c>
      <c r="Q104" s="5">
        <v>372</v>
      </c>
      <c r="R104" s="5">
        <v>4927</v>
      </c>
      <c r="S104" s="5">
        <v>4606</v>
      </c>
      <c r="T104" s="5">
        <v>371</v>
      </c>
      <c r="U104" s="5">
        <v>327</v>
      </c>
      <c r="V104" s="5">
        <v>1045</v>
      </c>
      <c r="X104" s="5">
        <v>719</v>
      </c>
      <c r="Z104" s="5">
        <v>892</v>
      </c>
      <c r="AA104" s="5">
        <v>553</v>
      </c>
      <c r="AB104" s="5">
        <v>878</v>
      </c>
      <c r="AC104" s="5">
        <v>139</v>
      </c>
      <c r="AD104" s="5">
        <v>739</v>
      </c>
      <c r="AE104" s="5">
        <v>321</v>
      </c>
      <c r="AF104" s="5">
        <v>290</v>
      </c>
      <c r="AG104" s="4">
        <v>3</v>
      </c>
      <c r="AH104" s="4">
        <v>3.2</v>
      </c>
      <c r="AI104" s="4">
        <v>1.7</v>
      </c>
      <c r="AJ104" s="4">
        <v>2</v>
      </c>
      <c r="AK104" s="4">
        <v>2.4</v>
      </c>
      <c r="AM104" s="4">
        <v>2.2000000000000002</v>
      </c>
      <c r="AO104" s="4">
        <v>4.0999999999999996</v>
      </c>
      <c r="AP104" s="4">
        <v>3.7</v>
      </c>
      <c r="AQ104" s="4">
        <v>4.2</v>
      </c>
      <c r="AR104" s="4">
        <v>2.9</v>
      </c>
      <c r="AS104" s="4">
        <v>4.5</v>
      </c>
      <c r="AT104" s="4">
        <v>1.8</v>
      </c>
      <c r="AU104" s="4">
        <v>1.9</v>
      </c>
      <c r="AV104" s="4">
        <v>2.1</v>
      </c>
      <c r="AW104" s="4">
        <v>2.2999999999999998</v>
      </c>
      <c r="AX104" s="4">
        <v>2</v>
      </c>
      <c r="AY104" s="4">
        <v>1.4</v>
      </c>
      <c r="AZ104" s="4">
        <v>2.5</v>
      </c>
      <c r="BB104" s="4">
        <v>3.1</v>
      </c>
      <c r="BD104" s="4">
        <v>2.4</v>
      </c>
      <c r="BE104" s="4">
        <v>1.7</v>
      </c>
      <c r="BF104" s="4">
        <v>4.4000000000000004</v>
      </c>
      <c r="BG104" s="4">
        <v>3.3</v>
      </c>
      <c r="BH104" s="4">
        <v>4.5999999999999996</v>
      </c>
      <c r="BI104" s="4">
        <v>0.6</v>
      </c>
      <c r="BJ104" s="4">
        <v>0.7</v>
      </c>
      <c r="BK104" s="5">
        <v>2843</v>
      </c>
      <c r="BL104" s="5">
        <v>2702</v>
      </c>
      <c r="BM104" s="5">
        <v>148</v>
      </c>
      <c r="BN104" s="5">
        <v>198</v>
      </c>
      <c r="BO104" s="5">
        <v>658</v>
      </c>
      <c r="BQ104" s="5">
        <v>483</v>
      </c>
      <c r="BS104" s="5">
        <v>440</v>
      </c>
      <c r="BT104" s="5">
        <v>314</v>
      </c>
      <c r="BU104" s="5">
        <v>596</v>
      </c>
      <c r="BV104" s="5">
        <v>66</v>
      </c>
      <c r="BW104" s="5">
        <v>530</v>
      </c>
      <c r="BX104" s="5">
        <v>141</v>
      </c>
      <c r="BY104" s="5">
        <v>129</v>
      </c>
      <c r="BZ104" s="4">
        <v>3.6</v>
      </c>
      <c r="CA104" s="4">
        <v>4</v>
      </c>
      <c r="CB104" s="4">
        <v>5.4</v>
      </c>
      <c r="CC104" s="4">
        <v>2.7</v>
      </c>
      <c r="CD104" s="4">
        <v>4</v>
      </c>
      <c r="CF104" s="4">
        <v>4.7</v>
      </c>
      <c r="CH104" s="4">
        <v>5.0999999999999996</v>
      </c>
      <c r="CI104" s="4">
        <v>2.7</v>
      </c>
      <c r="CJ104" s="4">
        <v>6.4</v>
      </c>
      <c r="CK104" s="4">
        <v>6.9</v>
      </c>
      <c r="CL104" s="4">
        <v>6.4</v>
      </c>
      <c r="CM104" s="4">
        <v>1.3</v>
      </c>
      <c r="CN104" s="4">
        <v>1.3</v>
      </c>
      <c r="CO104" s="5">
        <v>4963</v>
      </c>
      <c r="CP104" s="5">
        <v>4669</v>
      </c>
      <c r="CQ104" s="5">
        <v>405</v>
      </c>
      <c r="CR104" s="5">
        <v>370</v>
      </c>
      <c r="CS104" s="5">
        <v>1058</v>
      </c>
      <c r="CU104" s="5">
        <v>728</v>
      </c>
      <c r="CW104" s="5">
        <v>912</v>
      </c>
      <c r="CX104" s="5">
        <v>505</v>
      </c>
      <c r="CY104" s="5">
        <v>873</v>
      </c>
      <c r="CZ104" s="5">
        <v>138</v>
      </c>
      <c r="DA104" s="5">
        <v>735</v>
      </c>
      <c r="DB104" s="5">
        <v>295</v>
      </c>
      <c r="DC104" s="5">
        <v>255</v>
      </c>
      <c r="DD104" s="4">
        <v>3.6</v>
      </c>
      <c r="DE104" s="4">
        <v>4</v>
      </c>
      <c r="DF104" s="4">
        <v>5</v>
      </c>
      <c r="DG104" s="4">
        <v>2.4</v>
      </c>
      <c r="DH104" s="4">
        <v>3.9</v>
      </c>
      <c r="DJ104" s="4">
        <v>4.5999999999999996</v>
      </c>
      <c r="DL104" s="4">
        <v>4.9000000000000004</v>
      </c>
      <c r="DM104" s="4">
        <v>3</v>
      </c>
      <c r="DN104" s="4">
        <v>6.5</v>
      </c>
      <c r="DO104" s="4">
        <v>7</v>
      </c>
      <c r="DP104" s="4">
        <v>6.4</v>
      </c>
      <c r="DQ104" s="4">
        <v>1.4</v>
      </c>
      <c r="DR104" s="4">
        <v>1.5</v>
      </c>
    </row>
    <row r="105" spans="1:122" x14ac:dyDescent="0.25">
      <c r="A105" t="s">
        <v>160</v>
      </c>
      <c r="B105" s="3">
        <v>39479</v>
      </c>
      <c r="C105" s="5">
        <v>4035</v>
      </c>
      <c r="D105" s="5">
        <v>3612</v>
      </c>
      <c r="E105" s="5">
        <v>124</v>
      </c>
      <c r="F105" s="5">
        <v>271</v>
      </c>
      <c r="G105" s="5">
        <v>645</v>
      </c>
      <c r="I105" s="5">
        <v>342</v>
      </c>
      <c r="K105" s="5">
        <v>778</v>
      </c>
      <c r="L105" s="5">
        <v>749</v>
      </c>
      <c r="M105" s="5">
        <v>558</v>
      </c>
      <c r="N105" s="5">
        <v>69</v>
      </c>
      <c r="O105" s="5">
        <v>489</v>
      </c>
      <c r="P105" s="5">
        <v>423</v>
      </c>
      <c r="Q105" s="5">
        <v>379</v>
      </c>
      <c r="R105" s="5">
        <v>4901</v>
      </c>
      <c r="S105" s="5">
        <v>4573</v>
      </c>
      <c r="T105" s="5">
        <v>366</v>
      </c>
      <c r="U105" s="5">
        <v>317</v>
      </c>
      <c r="V105" s="5">
        <v>1037</v>
      </c>
      <c r="X105" s="5">
        <v>731</v>
      </c>
      <c r="Z105" s="5">
        <v>820</v>
      </c>
      <c r="AA105" s="5">
        <v>556</v>
      </c>
      <c r="AB105" s="5">
        <v>938</v>
      </c>
      <c r="AC105" s="5">
        <v>150</v>
      </c>
      <c r="AD105" s="5">
        <v>788</v>
      </c>
      <c r="AE105" s="5">
        <v>328</v>
      </c>
      <c r="AF105" s="5">
        <v>284</v>
      </c>
      <c r="AG105" s="4">
        <v>2.8</v>
      </c>
      <c r="AH105" s="4">
        <v>3</v>
      </c>
      <c r="AI105" s="4">
        <v>1.6</v>
      </c>
      <c r="AJ105" s="4">
        <v>1.9</v>
      </c>
      <c r="AK105" s="4">
        <v>2.4</v>
      </c>
      <c r="AM105" s="4">
        <v>2.2000000000000002</v>
      </c>
      <c r="AO105" s="4">
        <v>4.0999999999999996</v>
      </c>
      <c r="AP105" s="4">
        <v>3.9</v>
      </c>
      <c r="AQ105" s="4">
        <v>4</v>
      </c>
      <c r="AR105" s="4">
        <v>3.4</v>
      </c>
      <c r="AS105" s="4">
        <v>4.0999999999999996</v>
      </c>
      <c r="AT105" s="4">
        <v>1.8</v>
      </c>
      <c r="AU105" s="4">
        <v>1.9</v>
      </c>
      <c r="AV105" s="4">
        <v>2.1</v>
      </c>
      <c r="AW105" s="4">
        <v>2.2999999999999998</v>
      </c>
      <c r="AX105" s="4">
        <v>2.2999999999999998</v>
      </c>
      <c r="AY105" s="4">
        <v>1.4</v>
      </c>
      <c r="AZ105" s="4">
        <v>2.2999999999999998</v>
      </c>
      <c r="BB105" s="4">
        <v>2.8</v>
      </c>
      <c r="BD105" s="4">
        <v>2.7</v>
      </c>
      <c r="BE105" s="4">
        <v>1.6</v>
      </c>
      <c r="BF105" s="4">
        <v>4.4000000000000004</v>
      </c>
      <c r="BG105" s="4">
        <v>2.5</v>
      </c>
      <c r="BH105" s="4">
        <v>4.8</v>
      </c>
      <c r="BI105" s="4">
        <v>0.6</v>
      </c>
      <c r="BJ105" s="4">
        <v>0.6</v>
      </c>
      <c r="BK105" s="5">
        <v>2844</v>
      </c>
      <c r="BL105" s="5">
        <v>2705</v>
      </c>
      <c r="BM105" s="5">
        <v>168</v>
      </c>
      <c r="BN105" s="5">
        <v>193</v>
      </c>
      <c r="BO105" s="5">
        <v>624</v>
      </c>
      <c r="BQ105" s="5">
        <v>441</v>
      </c>
      <c r="BS105" s="5">
        <v>483</v>
      </c>
      <c r="BT105" s="5">
        <v>304</v>
      </c>
      <c r="BU105" s="5">
        <v>601</v>
      </c>
      <c r="BV105" s="5">
        <v>49</v>
      </c>
      <c r="BW105" s="5">
        <v>552</v>
      </c>
      <c r="BX105" s="5">
        <v>139</v>
      </c>
      <c r="BY105" s="5">
        <v>128</v>
      </c>
      <c r="BZ105" s="4">
        <v>3.6</v>
      </c>
      <c r="CA105" s="4">
        <v>4.0999999999999996</v>
      </c>
      <c r="CB105" s="4">
        <v>5.6</v>
      </c>
      <c r="CC105" s="4">
        <v>2.7</v>
      </c>
      <c r="CD105" s="4">
        <v>4</v>
      </c>
      <c r="CF105" s="4">
        <v>4.8</v>
      </c>
      <c r="CH105" s="4">
        <v>4.8</v>
      </c>
      <c r="CI105" s="4">
        <v>2.8</v>
      </c>
      <c r="CJ105" s="4">
        <v>7.1</v>
      </c>
      <c r="CK105" s="4">
        <v>7.7</v>
      </c>
      <c r="CL105" s="4">
        <v>7</v>
      </c>
      <c r="CM105" s="4">
        <v>1.2</v>
      </c>
      <c r="CN105" s="4">
        <v>1.2</v>
      </c>
      <c r="CO105" s="5">
        <v>5029</v>
      </c>
      <c r="CP105" s="5">
        <v>4753</v>
      </c>
      <c r="CQ105" s="5">
        <v>414</v>
      </c>
      <c r="CR105" s="5">
        <v>370</v>
      </c>
      <c r="CS105" s="5">
        <v>1070</v>
      </c>
      <c r="CU105" s="5">
        <v>744</v>
      </c>
      <c r="CW105" s="5">
        <v>865</v>
      </c>
      <c r="CX105" s="5">
        <v>514</v>
      </c>
      <c r="CY105" s="5">
        <v>963</v>
      </c>
      <c r="CZ105" s="5">
        <v>154</v>
      </c>
      <c r="DA105" s="5">
        <v>809</v>
      </c>
      <c r="DB105" s="5">
        <v>276</v>
      </c>
      <c r="DC105" s="5">
        <v>245</v>
      </c>
      <c r="DD105" s="4">
        <v>3.6</v>
      </c>
      <c r="DE105" s="4">
        <v>4</v>
      </c>
      <c r="DF105" s="4">
        <v>4.9000000000000004</v>
      </c>
      <c r="DG105" s="4">
        <v>2.2999999999999998</v>
      </c>
      <c r="DH105" s="4">
        <v>3.9</v>
      </c>
      <c r="DJ105" s="4">
        <v>4.7</v>
      </c>
      <c r="DL105" s="4">
        <v>4.5999999999999996</v>
      </c>
      <c r="DM105" s="4">
        <v>3</v>
      </c>
      <c r="DN105" s="4">
        <v>6.9</v>
      </c>
      <c r="DO105" s="4">
        <v>7.5</v>
      </c>
      <c r="DP105" s="4">
        <v>6.8</v>
      </c>
      <c r="DQ105" s="4">
        <v>1.5</v>
      </c>
      <c r="DR105" s="4">
        <v>1.4</v>
      </c>
    </row>
    <row r="106" spans="1:122" x14ac:dyDescent="0.25">
      <c r="A106" t="s">
        <v>161</v>
      </c>
      <c r="B106" s="3">
        <v>39508</v>
      </c>
      <c r="C106" s="5">
        <v>4016</v>
      </c>
      <c r="D106" s="5">
        <v>3601</v>
      </c>
      <c r="E106" s="5">
        <v>100</v>
      </c>
      <c r="F106" s="5">
        <v>255</v>
      </c>
      <c r="G106" s="5">
        <v>602</v>
      </c>
      <c r="I106" s="5">
        <v>378</v>
      </c>
      <c r="K106" s="5">
        <v>788</v>
      </c>
      <c r="L106" s="5">
        <v>780</v>
      </c>
      <c r="M106" s="5">
        <v>565</v>
      </c>
      <c r="N106" s="5">
        <v>64</v>
      </c>
      <c r="O106" s="5">
        <v>501</v>
      </c>
      <c r="P106" s="5">
        <v>415</v>
      </c>
      <c r="Q106" s="5">
        <v>368</v>
      </c>
      <c r="R106" s="5">
        <v>4798</v>
      </c>
      <c r="S106" s="5">
        <v>4474</v>
      </c>
      <c r="T106" s="5">
        <v>384</v>
      </c>
      <c r="U106" s="5">
        <v>310</v>
      </c>
      <c r="V106" s="5">
        <v>990</v>
      </c>
      <c r="X106" s="5">
        <v>691</v>
      </c>
      <c r="Z106" s="5">
        <v>863</v>
      </c>
      <c r="AA106" s="5">
        <v>554</v>
      </c>
      <c r="AB106" s="5">
        <v>844</v>
      </c>
      <c r="AC106" s="5">
        <v>129</v>
      </c>
      <c r="AD106" s="5">
        <v>715</v>
      </c>
      <c r="AE106" s="5">
        <v>324</v>
      </c>
      <c r="AF106" s="5">
        <v>291</v>
      </c>
      <c r="AG106" s="4">
        <v>2.8</v>
      </c>
      <c r="AH106" s="4">
        <v>3</v>
      </c>
      <c r="AI106" s="4">
        <v>1.3</v>
      </c>
      <c r="AJ106" s="4">
        <v>1.8</v>
      </c>
      <c r="AK106" s="4">
        <v>2.2000000000000002</v>
      </c>
      <c r="AM106" s="4">
        <v>2.4</v>
      </c>
      <c r="AO106" s="4">
        <v>4.2</v>
      </c>
      <c r="AP106" s="4">
        <v>4</v>
      </c>
      <c r="AQ106" s="4">
        <v>4</v>
      </c>
      <c r="AR106" s="4">
        <v>3.1</v>
      </c>
      <c r="AS106" s="4">
        <v>4.2</v>
      </c>
      <c r="AT106" s="4">
        <v>1.8</v>
      </c>
      <c r="AU106" s="4">
        <v>1.8</v>
      </c>
      <c r="AV106" s="4">
        <v>1.9</v>
      </c>
      <c r="AW106" s="4">
        <v>2.2000000000000002</v>
      </c>
      <c r="AX106" s="4">
        <v>1.5</v>
      </c>
      <c r="AY106" s="4">
        <v>1.4</v>
      </c>
      <c r="AZ106" s="4">
        <v>2.2000000000000002</v>
      </c>
      <c r="BB106" s="4">
        <v>2.7</v>
      </c>
      <c r="BD106" s="4">
        <v>2.2999999999999998</v>
      </c>
      <c r="BE106" s="4">
        <v>1.7</v>
      </c>
      <c r="BF106" s="4">
        <v>4.4000000000000004</v>
      </c>
      <c r="BG106" s="4">
        <v>2.2000000000000002</v>
      </c>
      <c r="BH106" s="4">
        <v>4.8</v>
      </c>
      <c r="BI106" s="4">
        <v>0.6</v>
      </c>
      <c r="BJ106" s="4">
        <v>0.6</v>
      </c>
      <c r="BK106" s="5">
        <v>2624</v>
      </c>
      <c r="BL106" s="5">
        <v>2493</v>
      </c>
      <c r="BM106" s="5">
        <v>111</v>
      </c>
      <c r="BN106" s="5">
        <v>189</v>
      </c>
      <c r="BO106" s="5">
        <v>574</v>
      </c>
      <c r="BQ106" s="5">
        <v>412</v>
      </c>
      <c r="BS106" s="5">
        <v>410</v>
      </c>
      <c r="BT106" s="5">
        <v>317</v>
      </c>
      <c r="BU106" s="5">
        <v>594</v>
      </c>
      <c r="BV106" s="5">
        <v>43</v>
      </c>
      <c r="BW106" s="5">
        <v>551</v>
      </c>
      <c r="BX106" s="5">
        <v>131</v>
      </c>
      <c r="BY106" s="5">
        <v>122</v>
      </c>
      <c r="BZ106" s="4">
        <v>3.5</v>
      </c>
      <c r="CA106" s="4">
        <v>3.9</v>
      </c>
      <c r="CB106" s="4">
        <v>5.4</v>
      </c>
      <c r="CC106" s="4">
        <v>2.6</v>
      </c>
      <c r="CD106" s="4">
        <v>3.7</v>
      </c>
      <c r="CF106" s="4">
        <v>4.4000000000000004</v>
      </c>
      <c r="CH106" s="4">
        <v>5</v>
      </c>
      <c r="CI106" s="4">
        <v>2.7</v>
      </c>
      <c r="CJ106" s="4">
        <v>6.3</v>
      </c>
      <c r="CK106" s="4">
        <v>6.6</v>
      </c>
      <c r="CL106" s="4">
        <v>6.3</v>
      </c>
      <c r="CM106" s="4">
        <v>1.3</v>
      </c>
      <c r="CN106" s="4">
        <v>1.4</v>
      </c>
      <c r="CO106" s="5">
        <v>4849</v>
      </c>
      <c r="CP106" s="5">
        <v>4556</v>
      </c>
      <c r="CQ106" s="5">
        <v>402</v>
      </c>
      <c r="CR106" s="5">
        <v>360</v>
      </c>
      <c r="CS106" s="5">
        <v>993</v>
      </c>
      <c r="CU106" s="5">
        <v>688</v>
      </c>
      <c r="CW106" s="5">
        <v>904</v>
      </c>
      <c r="CX106" s="5">
        <v>509</v>
      </c>
      <c r="CY106" s="5">
        <v>856</v>
      </c>
      <c r="CZ106" s="5">
        <v>132</v>
      </c>
      <c r="DA106" s="5">
        <v>724</v>
      </c>
      <c r="DB106" s="5">
        <v>293</v>
      </c>
      <c r="DC106" s="5">
        <v>266</v>
      </c>
      <c r="DD106" s="4">
        <v>3.5</v>
      </c>
      <c r="DE106" s="4">
        <v>3.9</v>
      </c>
      <c r="DF106" s="4">
        <v>5.2</v>
      </c>
      <c r="DG106" s="4">
        <v>2.2999999999999998</v>
      </c>
      <c r="DH106" s="4">
        <v>3.7</v>
      </c>
      <c r="DJ106" s="4">
        <v>4.5</v>
      </c>
      <c r="DL106" s="4">
        <v>4.8</v>
      </c>
      <c r="DM106" s="4">
        <v>3</v>
      </c>
      <c r="DN106" s="4">
        <v>6.2</v>
      </c>
      <c r="DO106" s="4">
        <v>6.4</v>
      </c>
      <c r="DP106" s="4">
        <v>6.2</v>
      </c>
      <c r="DQ106" s="4">
        <v>1.4</v>
      </c>
      <c r="DR106" s="4">
        <v>1.5</v>
      </c>
    </row>
    <row r="107" spans="1:122" x14ac:dyDescent="0.25">
      <c r="A107" t="s">
        <v>162</v>
      </c>
      <c r="B107" s="3">
        <v>39539</v>
      </c>
      <c r="C107" s="5">
        <v>3942</v>
      </c>
      <c r="D107" s="5">
        <v>3549</v>
      </c>
      <c r="E107" s="5">
        <v>89</v>
      </c>
      <c r="F107" s="5">
        <v>281</v>
      </c>
      <c r="G107" s="5">
        <v>602</v>
      </c>
      <c r="I107" s="5">
        <v>364</v>
      </c>
      <c r="K107" s="5">
        <v>777</v>
      </c>
      <c r="L107" s="5">
        <v>728</v>
      </c>
      <c r="M107" s="5">
        <v>526</v>
      </c>
      <c r="N107" s="5">
        <v>63</v>
      </c>
      <c r="O107" s="5">
        <v>464</v>
      </c>
      <c r="P107" s="5">
        <v>393</v>
      </c>
      <c r="Q107" s="5">
        <v>364</v>
      </c>
      <c r="R107" s="5">
        <v>4916</v>
      </c>
      <c r="S107" s="5">
        <v>4604</v>
      </c>
      <c r="T107" s="5">
        <v>393</v>
      </c>
      <c r="U107" s="5">
        <v>340</v>
      </c>
      <c r="V107" s="5">
        <v>1022</v>
      </c>
      <c r="X107" s="5">
        <v>695</v>
      </c>
      <c r="Z107" s="5">
        <v>896</v>
      </c>
      <c r="AA107" s="5">
        <v>567</v>
      </c>
      <c r="AB107" s="5">
        <v>858</v>
      </c>
      <c r="AC107" s="5">
        <v>122</v>
      </c>
      <c r="AD107" s="5">
        <v>736</v>
      </c>
      <c r="AE107" s="5">
        <v>312</v>
      </c>
      <c r="AF107" s="5">
        <v>281</v>
      </c>
      <c r="AG107" s="4">
        <v>2.8</v>
      </c>
      <c r="AH107" s="4">
        <v>3</v>
      </c>
      <c r="AI107" s="4">
        <v>1.2</v>
      </c>
      <c r="AJ107" s="4">
        <v>2</v>
      </c>
      <c r="AK107" s="4">
        <v>2.2000000000000002</v>
      </c>
      <c r="AM107" s="4">
        <v>2.2999999999999998</v>
      </c>
      <c r="AO107" s="4">
        <v>4.0999999999999996</v>
      </c>
      <c r="AP107" s="4">
        <v>3.7</v>
      </c>
      <c r="AQ107" s="4">
        <v>3.7</v>
      </c>
      <c r="AR107" s="4">
        <v>3.1</v>
      </c>
      <c r="AS107" s="4">
        <v>3.9</v>
      </c>
      <c r="AT107" s="4">
        <v>1.7</v>
      </c>
      <c r="AU107" s="4">
        <v>1.8</v>
      </c>
      <c r="AV107" s="4">
        <v>2.1</v>
      </c>
      <c r="AW107" s="4">
        <v>2.4</v>
      </c>
      <c r="AX107" s="4">
        <v>2.2999999999999998</v>
      </c>
      <c r="AY107" s="4">
        <v>1.3</v>
      </c>
      <c r="AZ107" s="4">
        <v>2.2999999999999998</v>
      </c>
      <c r="BB107" s="4">
        <v>2.9</v>
      </c>
      <c r="BD107" s="4">
        <v>2.9</v>
      </c>
      <c r="BE107" s="4">
        <v>1.8</v>
      </c>
      <c r="BF107" s="4">
        <v>4.4000000000000004</v>
      </c>
      <c r="BG107" s="4">
        <v>2.4</v>
      </c>
      <c r="BH107" s="4">
        <v>4.8</v>
      </c>
      <c r="BI107" s="4">
        <v>0.7</v>
      </c>
      <c r="BJ107" s="4">
        <v>0.7</v>
      </c>
      <c r="BK107" s="5">
        <v>2888</v>
      </c>
      <c r="BL107" s="5">
        <v>2738</v>
      </c>
      <c r="BM107" s="5">
        <v>165</v>
      </c>
      <c r="BN107" s="5">
        <v>176</v>
      </c>
      <c r="BO107" s="5">
        <v>623</v>
      </c>
      <c r="BQ107" s="5">
        <v>448</v>
      </c>
      <c r="BS107" s="5">
        <v>529</v>
      </c>
      <c r="BT107" s="5">
        <v>333</v>
      </c>
      <c r="BU107" s="5">
        <v>598</v>
      </c>
      <c r="BV107" s="5">
        <v>48</v>
      </c>
      <c r="BW107" s="5">
        <v>550</v>
      </c>
      <c r="BX107" s="5">
        <v>150</v>
      </c>
      <c r="BY107" s="5">
        <v>140</v>
      </c>
      <c r="BZ107" s="4">
        <v>3.7</v>
      </c>
      <c r="CA107" s="4">
        <v>4.2</v>
      </c>
      <c r="CB107" s="4">
        <v>6.2</v>
      </c>
      <c r="CC107" s="4">
        <v>2.9</v>
      </c>
      <c r="CD107" s="4">
        <v>4.2</v>
      </c>
      <c r="CF107" s="4">
        <v>5</v>
      </c>
      <c r="CH107" s="4">
        <v>5.2</v>
      </c>
      <c r="CI107" s="4">
        <v>2.8</v>
      </c>
      <c r="CJ107" s="4">
        <v>6.4</v>
      </c>
      <c r="CK107" s="4">
        <v>6.4</v>
      </c>
      <c r="CL107" s="4">
        <v>6.4</v>
      </c>
      <c r="CM107" s="4">
        <v>1.3</v>
      </c>
      <c r="CN107" s="4">
        <v>1.4</v>
      </c>
      <c r="CO107" s="5">
        <v>5132</v>
      </c>
      <c r="CP107" s="5">
        <v>4834</v>
      </c>
      <c r="CQ107" s="5">
        <v>454</v>
      </c>
      <c r="CR107" s="5">
        <v>389</v>
      </c>
      <c r="CS107" s="5">
        <v>1116</v>
      </c>
      <c r="CU107" s="5">
        <v>776</v>
      </c>
      <c r="CW107" s="5">
        <v>938</v>
      </c>
      <c r="CX107" s="5">
        <v>529</v>
      </c>
      <c r="CY107" s="5">
        <v>863</v>
      </c>
      <c r="CZ107" s="5">
        <v>127</v>
      </c>
      <c r="DA107" s="5">
        <v>737</v>
      </c>
      <c r="DB107" s="5">
        <v>298</v>
      </c>
      <c r="DC107" s="5">
        <v>272</v>
      </c>
      <c r="DD107" s="4">
        <v>3.6</v>
      </c>
      <c r="DE107" s="4">
        <v>4</v>
      </c>
      <c r="DF107" s="4">
        <v>5.4</v>
      </c>
      <c r="DG107" s="4">
        <v>2.5</v>
      </c>
      <c r="DH107" s="4">
        <v>3.9</v>
      </c>
      <c r="DJ107" s="4">
        <v>4.5</v>
      </c>
      <c r="DL107" s="4">
        <v>5</v>
      </c>
      <c r="DM107" s="4">
        <v>3</v>
      </c>
      <c r="DN107" s="4">
        <v>6.3</v>
      </c>
      <c r="DO107" s="4">
        <v>6.1</v>
      </c>
      <c r="DP107" s="4">
        <v>6.4</v>
      </c>
      <c r="DQ107" s="4">
        <v>1.4</v>
      </c>
      <c r="DR107" s="4">
        <v>1.4</v>
      </c>
    </row>
    <row r="108" spans="1:122" x14ac:dyDescent="0.25">
      <c r="A108" t="s">
        <v>163</v>
      </c>
      <c r="B108" s="3">
        <v>39569</v>
      </c>
      <c r="C108" s="5">
        <v>3931</v>
      </c>
      <c r="D108" s="5">
        <v>3506</v>
      </c>
      <c r="E108" s="5">
        <v>155</v>
      </c>
      <c r="F108" s="5">
        <v>284</v>
      </c>
      <c r="G108" s="5">
        <v>626</v>
      </c>
      <c r="I108" s="5">
        <v>383</v>
      </c>
      <c r="K108" s="5">
        <v>654</v>
      </c>
      <c r="L108" s="5">
        <v>730</v>
      </c>
      <c r="M108" s="5">
        <v>542</v>
      </c>
      <c r="N108" s="5">
        <v>66</v>
      </c>
      <c r="O108" s="5">
        <v>476</v>
      </c>
      <c r="P108" s="5">
        <v>425</v>
      </c>
      <c r="Q108" s="5">
        <v>371</v>
      </c>
      <c r="R108" s="5">
        <v>4684</v>
      </c>
      <c r="S108" s="5">
        <v>4377</v>
      </c>
      <c r="T108" s="5">
        <v>364</v>
      </c>
      <c r="U108" s="5">
        <v>323</v>
      </c>
      <c r="V108" s="5">
        <v>915</v>
      </c>
      <c r="X108" s="5">
        <v>637</v>
      </c>
      <c r="Z108" s="5">
        <v>818</v>
      </c>
      <c r="AA108" s="5">
        <v>555</v>
      </c>
      <c r="AB108" s="5">
        <v>880</v>
      </c>
      <c r="AC108" s="5">
        <v>131</v>
      </c>
      <c r="AD108" s="5">
        <v>750</v>
      </c>
      <c r="AE108" s="5">
        <v>307</v>
      </c>
      <c r="AF108" s="5">
        <v>283</v>
      </c>
      <c r="AG108" s="4">
        <v>2.8</v>
      </c>
      <c r="AH108" s="4">
        <v>3</v>
      </c>
      <c r="AI108" s="4">
        <v>2.1</v>
      </c>
      <c r="AJ108" s="4">
        <v>2</v>
      </c>
      <c r="AK108" s="4">
        <v>2.2999999999999998</v>
      </c>
      <c r="AM108" s="4">
        <v>2.4</v>
      </c>
      <c r="AO108" s="4">
        <v>3.5</v>
      </c>
      <c r="AP108" s="4">
        <v>3.7</v>
      </c>
      <c r="AQ108" s="4">
        <v>3.9</v>
      </c>
      <c r="AR108" s="4">
        <v>3.2</v>
      </c>
      <c r="AS108" s="4">
        <v>4</v>
      </c>
      <c r="AT108" s="4">
        <v>1.9</v>
      </c>
      <c r="AU108" s="4">
        <v>1.8</v>
      </c>
      <c r="AV108" s="4">
        <v>1.9</v>
      </c>
      <c r="AW108" s="4">
        <v>2.2000000000000002</v>
      </c>
      <c r="AX108" s="4">
        <v>1.8</v>
      </c>
      <c r="AY108" s="4">
        <v>1.2</v>
      </c>
      <c r="AZ108" s="4">
        <v>2.2000000000000002</v>
      </c>
      <c r="BB108" s="4">
        <v>2.7</v>
      </c>
      <c r="BD108" s="4">
        <v>2.6</v>
      </c>
      <c r="BE108" s="4">
        <v>1.4</v>
      </c>
      <c r="BF108" s="4">
        <v>4.7</v>
      </c>
      <c r="BG108" s="4">
        <v>2.6</v>
      </c>
      <c r="BH108" s="4">
        <v>5</v>
      </c>
      <c r="BI108" s="4">
        <v>0.6</v>
      </c>
      <c r="BJ108" s="4">
        <v>0.7</v>
      </c>
      <c r="BK108" s="5">
        <v>2670</v>
      </c>
      <c r="BL108" s="5">
        <v>2531</v>
      </c>
      <c r="BM108" s="5">
        <v>132</v>
      </c>
      <c r="BN108" s="5">
        <v>157</v>
      </c>
      <c r="BO108" s="5">
        <v>592</v>
      </c>
      <c r="BQ108" s="5">
        <v>415</v>
      </c>
      <c r="BS108" s="5">
        <v>473</v>
      </c>
      <c r="BT108" s="5">
        <v>266</v>
      </c>
      <c r="BU108" s="5">
        <v>632</v>
      </c>
      <c r="BV108" s="5">
        <v>52</v>
      </c>
      <c r="BW108" s="5">
        <v>580</v>
      </c>
      <c r="BX108" s="5">
        <v>138</v>
      </c>
      <c r="BY108" s="5">
        <v>131</v>
      </c>
      <c r="BZ108" s="4">
        <v>3.5</v>
      </c>
      <c r="CA108" s="4">
        <v>4</v>
      </c>
      <c r="CB108" s="4">
        <v>5.6</v>
      </c>
      <c r="CC108" s="4">
        <v>2.6</v>
      </c>
      <c r="CD108" s="4">
        <v>3.8</v>
      </c>
      <c r="CF108" s="4">
        <v>4.5</v>
      </c>
      <c r="CH108" s="4">
        <v>4.7</v>
      </c>
      <c r="CI108" s="4">
        <v>2.6</v>
      </c>
      <c r="CJ108" s="4">
        <v>6.8</v>
      </c>
      <c r="CK108" s="4">
        <v>7.1</v>
      </c>
      <c r="CL108" s="4">
        <v>6.8</v>
      </c>
      <c r="CM108" s="4">
        <v>1.3</v>
      </c>
      <c r="CN108" s="4">
        <v>1.3</v>
      </c>
      <c r="CO108" s="5">
        <v>4854</v>
      </c>
      <c r="CP108" s="5">
        <v>4569</v>
      </c>
      <c r="CQ108" s="5">
        <v>410</v>
      </c>
      <c r="CR108" s="5">
        <v>353</v>
      </c>
      <c r="CS108" s="5">
        <v>1007</v>
      </c>
      <c r="CU108" s="5">
        <v>695</v>
      </c>
      <c r="CW108" s="5">
        <v>845</v>
      </c>
      <c r="CX108" s="5">
        <v>498</v>
      </c>
      <c r="CY108" s="5">
        <v>917</v>
      </c>
      <c r="CZ108" s="5">
        <v>140</v>
      </c>
      <c r="DA108" s="5">
        <v>777</v>
      </c>
      <c r="DB108" s="5">
        <v>285</v>
      </c>
      <c r="DC108" s="5">
        <v>262</v>
      </c>
      <c r="DD108" s="4">
        <v>3.4</v>
      </c>
      <c r="DE108" s="4">
        <v>3.8</v>
      </c>
      <c r="DF108" s="4">
        <v>5</v>
      </c>
      <c r="DG108" s="4">
        <v>2.4</v>
      </c>
      <c r="DH108" s="4">
        <v>3.5</v>
      </c>
      <c r="DJ108" s="4">
        <v>4.0999999999999996</v>
      </c>
      <c r="DL108" s="4">
        <v>4.5999999999999996</v>
      </c>
      <c r="DM108" s="4">
        <v>3</v>
      </c>
      <c r="DN108" s="4">
        <v>6.5</v>
      </c>
      <c r="DO108" s="4">
        <v>6.6</v>
      </c>
      <c r="DP108" s="4">
        <v>6.5</v>
      </c>
      <c r="DQ108" s="4">
        <v>1.4</v>
      </c>
      <c r="DR108" s="4">
        <v>1.4</v>
      </c>
    </row>
    <row r="109" spans="1:122" x14ac:dyDescent="0.25">
      <c r="A109" t="s">
        <v>164</v>
      </c>
      <c r="B109" s="3">
        <v>39600</v>
      </c>
      <c r="C109" s="5">
        <v>3773</v>
      </c>
      <c r="D109" s="5">
        <v>3339</v>
      </c>
      <c r="E109" s="5">
        <v>107</v>
      </c>
      <c r="F109" s="5">
        <v>252</v>
      </c>
      <c r="G109" s="5">
        <v>541</v>
      </c>
      <c r="I109" s="5">
        <v>309</v>
      </c>
      <c r="K109" s="5">
        <v>737</v>
      </c>
      <c r="L109" s="5">
        <v>732</v>
      </c>
      <c r="M109" s="5">
        <v>478</v>
      </c>
      <c r="N109" s="5">
        <v>45</v>
      </c>
      <c r="O109" s="5">
        <v>433</v>
      </c>
      <c r="P109" s="5">
        <v>433</v>
      </c>
      <c r="Q109" s="5">
        <v>377</v>
      </c>
      <c r="R109" s="5">
        <v>4782</v>
      </c>
      <c r="S109" s="5">
        <v>4475</v>
      </c>
      <c r="T109" s="5">
        <v>397</v>
      </c>
      <c r="U109" s="5">
        <v>311</v>
      </c>
      <c r="V109" s="5">
        <v>1000</v>
      </c>
      <c r="X109" s="5">
        <v>685</v>
      </c>
      <c r="Z109" s="5">
        <v>931</v>
      </c>
      <c r="AA109" s="5">
        <v>514</v>
      </c>
      <c r="AB109" s="5">
        <v>807</v>
      </c>
      <c r="AC109" s="5">
        <v>106</v>
      </c>
      <c r="AD109" s="5">
        <v>701</v>
      </c>
      <c r="AE109" s="5">
        <v>308</v>
      </c>
      <c r="AF109" s="5">
        <v>283</v>
      </c>
      <c r="AG109" s="4">
        <v>2.7</v>
      </c>
      <c r="AH109" s="4">
        <v>2.8</v>
      </c>
      <c r="AI109" s="4">
        <v>1.5</v>
      </c>
      <c r="AJ109" s="4">
        <v>1.8</v>
      </c>
      <c r="AK109" s="4">
        <v>2</v>
      </c>
      <c r="AM109" s="4">
        <v>2</v>
      </c>
      <c r="AO109" s="4">
        <v>4</v>
      </c>
      <c r="AP109" s="4">
        <v>3.7</v>
      </c>
      <c r="AQ109" s="4">
        <v>3.4</v>
      </c>
      <c r="AR109" s="4">
        <v>2.2000000000000002</v>
      </c>
      <c r="AS109" s="4">
        <v>3.6</v>
      </c>
      <c r="AT109" s="4">
        <v>1.9</v>
      </c>
      <c r="AU109" s="4">
        <v>1.9</v>
      </c>
      <c r="AV109" s="4">
        <v>1.9</v>
      </c>
      <c r="AW109" s="4">
        <v>2.2000000000000002</v>
      </c>
      <c r="AX109" s="4">
        <v>2</v>
      </c>
      <c r="AY109" s="4">
        <v>1.2</v>
      </c>
      <c r="AZ109" s="4">
        <v>2.2000000000000002</v>
      </c>
      <c r="BB109" s="4">
        <v>2.7</v>
      </c>
      <c r="BD109" s="4">
        <v>2.7</v>
      </c>
      <c r="BE109" s="4">
        <v>1.5</v>
      </c>
      <c r="BF109" s="4">
        <v>4.3</v>
      </c>
      <c r="BG109" s="4">
        <v>2.2000000000000002</v>
      </c>
      <c r="BH109" s="4">
        <v>4.5999999999999996</v>
      </c>
      <c r="BI109" s="4">
        <v>0.6</v>
      </c>
      <c r="BJ109" s="4">
        <v>0.6</v>
      </c>
      <c r="BK109" s="5">
        <v>2658</v>
      </c>
      <c r="BL109" s="5">
        <v>2526</v>
      </c>
      <c r="BM109" s="5">
        <v>145</v>
      </c>
      <c r="BN109" s="5">
        <v>161</v>
      </c>
      <c r="BO109" s="5">
        <v>582</v>
      </c>
      <c r="BQ109" s="5">
        <v>417</v>
      </c>
      <c r="BS109" s="5">
        <v>478</v>
      </c>
      <c r="BT109" s="5">
        <v>284</v>
      </c>
      <c r="BU109" s="5">
        <v>576</v>
      </c>
      <c r="BV109" s="5">
        <v>43</v>
      </c>
      <c r="BW109" s="5">
        <v>533</v>
      </c>
      <c r="BX109" s="5">
        <v>131</v>
      </c>
      <c r="BY109" s="5">
        <v>124</v>
      </c>
      <c r="BZ109" s="4">
        <v>3.6</v>
      </c>
      <c r="CA109" s="4">
        <v>4.0999999999999996</v>
      </c>
      <c r="CB109" s="4">
        <v>6.3</v>
      </c>
      <c r="CC109" s="4">
        <v>2.8</v>
      </c>
      <c r="CD109" s="4">
        <v>4.0999999999999996</v>
      </c>
      <c r="CF109" s="4">
        <v>4.9000000000000004</v>
      </c>
      <c r="CH109" s="4">
        <v>5.3</v>
      </c>
      <c r="CI109" s="4">
        <v>2.5</v>
      </c>
      <c r="CJ109" s="4">
        <v>6.2</v>
      </c>
      <c r="CK109" s="4">
        <v>5.6</v>
      </c>
      <c r="CL109" s="4">
        <v>6.3</v>
      </c>
      <c r="CM109" s="4">
        <v>1.2</v>
      </c>
      <c r="CN109" s="4">
        <v>1.3</v>
      </c>
      <c r="CO109" s="5">
        <v>4948</v>
      </c>
      <c r="CP109" s="5">
        <v>4676</v>
      </c>
      <c r="CQ109" s="5">
        <v>451</v>
      </c>
      <c r="CR109" s="5">
        <v>376</v>
      </c>
      <c r="CS109" s="5">
        <v>1085</v>
      </c>
      <c r="CU109" s="5">
        <v>748</v>
      </c>
      <c r="CW109" s="5">
        <v>941</v>
      </c>
      <c r="CX109" s="5">
        <v>471</v>
      </c>
      <c r="CY109" s="5">
        <v>829</v>
      </c>
      <c r="CZ109" s="5">
        <v>110</v>
      </c>
      <c r="DA109" s="5">
        <v>719</v>
      </c>
      <c r="DB109" s="5">
        <v>272</v>
      </c>
      <c r="DC109" s="5">
        <v>250</v>
      </c>
      <c r="DD109" s="4">
        <v>3.5</v>
      </c>
      <c r="DE109" s="4">
        <v>3.9</v>
      </c>
      <c r="DF109" s="4">
        <v>5.5</v>
      </c>
      <c r="DG109" s="4">
        <v>2.2999999999999998</v>
      </c>
      <c r="DH109" s="4">
        <v>3.8</v>
      </c>
      <c r="DJ109" s="4">
        <v>4.5</v>
      </c>
      <c r="DL109" s="4">
        <v>5.2</v>
      </c>
      <c r="DM109" s="4">
        <v>2.7</v>
      </c>
      <c r="DN109" s="4">
        <v>6</v>
      </c>
      <c r="DO109" s="4">
        <v>5.4</v>
      </c>
      <c r="DP109" s="4">
        <v>6.1</v>
      </c>
      <c r="DQ109" s="4">
        <v>1.4</v>
      </c>
      <c r="DR109" s="4">
        <v>1.4</v>
      </c>
    </row>
    <row r="110" spans="1:122" x14ac:dyDescent="0.25">
      <c r="A110" t="s">
        <v>165</v>
      </c>
      <c r="B110" s="3">
        <v>39630</v>
      </c>
      <c r="C110" s="5">
        <v>3786</v>
      </c>
      <c r="D110" s="5">
        <v>3354</v>
      </c>
      <c r="E110" s="5">
        <v>108</v>
      </c>
      <c r="F110" s="5">
        <v>250</v>
      </c>
      <c r="G110" s="5">
        <v>622</v>
      </c>
      <c r="I110" s="5">
        <v>370</v>
      </c>
      <c r="K110" s="5">
        <v>661</v>
      </c>
      <c r="L110" s="5">
        <v>748</v>
      </c>
      <c r="M110" s="5">
        <v>432</v>
      </c>
      <c r="N110" s="5">
        <v>55</v>
      </c>
      <c r="O110" s="5">
        <v>377</v>
      </c>
      <c r="P110" s="5">
        <v>433</v>
      </c>
      <c r="Q110" s="5">
        <v>369</v>
      </c>
      <c r="R110" s="5">
        <v>4505</v>
      </c>
      <c r="S110" s="5">
        <v>4208</v>
      </c>
      <c r="T110" s="5">
        <v>360</v>
      </c>
      <c r="U110" s="5">
        <v>263</v>
      </c>
      <c r="V110" s="5">
        <v>977</v>
      </c>
      <c r="X110" s="5">
        <v>678</v>
      </c>
      <c r="Z110" s="5">
        <v>807</v>
      </c>
      <c r="AA110" s="5">
        <v>521</v>
      </c>
      <c r="AB110" s="5">
        <v>800</v>
      </c>
      <c r="AC110" s="5">
        <v>108</v>
      </c>
      <c r="AD110" s="5">
        <v>693</v>
      </c>
      <c r="AE110" s="5">
        <v>297</v>
      </c>
      <c r="AF110" s="5">
        <v>273</v>
      </c>
      <c r="AG110" s="4">
        <v>2.7</v>
      </c>
      <c r="AH110" s="4">
        <v>2.8</v>
      </c>
      <c r="AI110" s="4">
        <v>1.5</v>
      </c>
      <c r="AJ110" s="4">
        <v>1.8</v>
      </c>
      <c r="AK110" s="4">
        <v>2.2999999999999998</v>
      </c>
      <c r="AM110" s="4">
        <v>2.4</v>
      </c>
      <c r="AO110" s="4">
        <v>3.6</v>
      </c>
      <c r="AP110" s="4">
        <v>3.8</v>
      </c>
      <c r="AQ110" s="4">
        <v>3.1</v>
      </c>
      <c r="AR110" s="4">
        <v>2.7</v>
      </c>
      <c r="AS110" s="4">
        <v>3.2</v>
      </c>
      <c r="AT110" s="4">
        <v>1.9</v>
      </c>
      <c r="AU110" s="4">
        <v>1.8</v>
      </c>
      <c r="AV110" s="4">
        <v>1.8</v>
      </c>
      <c r="AW110" s="4">
        <v>2</v>
      </c>
      <c r="AX110" s="4">
        <v>2.1</v>
      </c>
      <c r="AY110" s="4">
        <v>1</v>
      </c>
      <c r="AZ110" s="4">
        <v>2</v>
      </c>
      <c r="BB110" s="4">
        <v>2.6</v>
      </c>
      <c r="BD110" s="4">
        <v>2.5</v>
      </c>
      <c r="BE110" s="4">
        <v>1.6</v>
      </c>
      <c r="BF110" s="4">
        <v>4.0999999999999996</v>
      </c>
      <c r="BG110" s="4">
        <v>2.7</v>
      </c>
      <c r="BH110" s="4">
        <v>4.3</v>
      </c>
      <c r="BI110" s="4">
        <v>0.6</v>
      </c>
      <c r="BJ110" s="4">
        <v>0.6</v>
      </c>
      <c r="BK110" s="5">
        <v>2454</v>
      </c>
      <c r="BL110" s="5">
        <v>2330</v>
      </c>
      <c r="BM110" s="5">
        <v>147</v>
      </c>
      <c r="BN110" s="5">
        <v>141</v>
      </c>
      <c r="BO110" s="5">
        <v>538</v>
      </c>
      <c r="BQ110" s="5">
        <v>391</v>
      </c>
      <c r="BS110" s="5">
        <v>437</v>
      </c>
      <c r="BT110" s="5">
        <v>293</v>
      </c>
      <c r="BU110" s="5">
        <v>545</v>
      </c>
      <c r="BV110" s="5">
        <v>53</v>
      </c>
      <c r="BW110" s="5">
        <v>492</v>
      </c>
      <c r="BX110" s="5">
        <v>124</v>
      </c>
      <c r="BY110" s="5">
        <v>117</v>
      </c>
      <c r="BZ110" s="4">
        <v>3.4</v>
      </c>
      <c r="CA110" s="4">
        <v>3.9</v>
      </c>
      <c r="CB110" s="4">
        <v>5.8</v>
      </c>
      <c r="CC110" s="4">
        <v>2.5</v>
      </c>
      <c r="CD110" s="4">
        <v>3.9</v>
      </c>
      <c r="CF110" s="4">
        <v>4.7</v>
      </c>
      <c r="CH110" s="4">
        <v>4.9000000000000004</v>
      </c>
      <c r="CI110" s="4">
        <v>2.5</v>
      </c>
      <c r="CJ110" s="4">
        <v>5.9</v>
      </c>
      <c r="CK110" s="4">
        <v>5.4</v>
      </c>
      <c r="CL110" s="4">
        <v>6</v>
      </c>
      <c r="CM110" s="4">
        <v>1.1000000000000001</v>
      </c>
      <c r="CN110" s="4">
        <v>1.2</v>
      </c>
      <c r="CO110" s="5">
        <v>4680</v>
      </c>
      <c r="CP110" s="5">
        <v>4423</v>
      </c>
      <c r="CQ110" s="5">
        <v>415</v>
      </c>
      <c r="CR110" s="5">
        <v>334</v>
      </c>
      <c r="CS110" s="5">
        <v>1032</v>
      </c>
      <c r="CU110" s="5">
        <v>721</v>
      </c>
      <c r="CW110" s="5">
        <v>868</v>
      </c>
      <c r="CX110" s="5">
        <v>479</v>
      </c>
      <c r="CY110" s="5">
        <v>794</v>
      </c>
      <c r="CZ110" s="5">
        <v>106</v>
      </c>
      <c r="DA110" s="5">
        <v>688</v>
      </c>
      <c r="DB110" s="5">
        <v>256</v>
      </c>
      <c r="DC110" s="5">
        <v>236</v>
      </c>
      <c r="DD110" s="4">
        <v>3.3</v>
      </c>
      <c r="DE110" s="4">
        <v>3.7</v>
      </c>
      <c r="DF110" s="4">
        <v>5</v>
      </c>
      <c r="DG110" s="4">
        <v>2</v>
      </c>
      <c r="DH110" s="4">
        <v>3.7</v>
      </c>
      <c r="DJ110" s="4">
        <v>4.4000000000000004</v>
      </c>
      <c r="DL110" s="4">
        <v>4.5</v>
      </c>
      <c r="DM110" s="4">
        <v>2.8</v>
      </c>
      <c r="DN110" s="4">
        <v>5.9</v>
      </c>
      <c r="DO110" s="4">
        <v>5.5</v>
      </c>
      <c r="DP110" s="4">
        <v>6</v>
      </c>
      <c r="DQ110" s="4">
        <v>1.3</v>
      </c>
      <c r="DR110" s="4">
        <v>1.4</v>
      </c>
    </row>
    <row r="111" spans="1:122" x14ac:dyDescent="0.25">
      <c r="A111" t="s">
        <v>166</v>
      </c>
      <c r="B111" s="3">
        <v>39661</v>
      </c>
      <c r="C111" s="5">
        <v>3647</v>
      </c>
      <c r="D111" s="5">
        <v>3232</v>
      </c>
      <c r="E111" s="5">
        <v>86</v>
      </c>
      <c r="F111" s="5">
        <v>253</v>
      </c>
      <c r="G111" s="5">
        <v>555</v>
      </c>
      <c r="I111" s="5">
        <v>347</v>
      </c>
      <c r="K111" s="5">
        <v>690</v>
      </c>
      <c r="L111" s="5">
        <v>697</v>
      </c>
      <c r="M111" s="5">
        <v>412</v>
      </c>
      <c r="N111" s="5">
        <v>64</v>
      </c>
      <c r="O111" s="5">
        <v>349</v>
      </c>
      <c r="P111" s="5">
        <v>416</v>
      </c>
      <c r="Q111" s="5">
        <v>342</v>
      </c>
      <c r="R111" s="5">
        <v>4603</v>
      </c>
      <c r="S111" s="5">
        <v>4297</v>
      </c>
      <c r="T111" s="5">
        <v>401</v>
      </c>
      <c r="U111" s="5">
        <v>279</v>
      </c>
      <c r="V111" s="5">
        <v>977</v>
      </c>
      <c r="X111" s="5">
        <v>675</v>
      </c>
      <c r="Z111" s="5">
        <v>798</v>
      </c>
      <c r="AA111" s="5">
        <v>523</v>
      </c>
      <c r="AB111" s="5">
        <v>816</v>
      </c>
      <c r="AC111" s="5">
        <v>151</v>
      </c>
      <c r="AD111" s="5">
        <v>665</v>
      </c>
      <c r="AE111" s="5">
        <v>306</v>
      </c>
      <c r="AF111" s="5">
        <v>283</v>
      </c>
      <c r="AG111" s="4">
        <v>2.6</v>
      </c>
      <c r="AH111" s="4">
        <v>2.8</v>
      </c>
      <c r="AI111" s="4">
        <v>1.2</v>
      </c>
      <c r="AJ111" s="4">
        <v>1.9</v>
      </c>
      <c r="AK111" s="4">
        <v>2.1</v>
      </c>
      <c r="AM111" s="4">
        <v>2.2000000000000002</v>
      </c>
      <c r="AO111" s="4">
        <v>3.8</v>
      </c>
      <c r="AP111" s="4">
        <v>3.5</v>
      </c>
      <c r="AQ111" s="4">
        <v>3</v>
      </c>
      <c r="AR111" s="4">
        <v>3.1</v>
      </c>
      <c r="AS111" s="4">
        <v>3</v>
      </c>
      <c r="AT111" s="4">
        <v>1.8</v>
      </c>
      <c r="AU111" s="4">
        <v>1.7</v>
      </c>
      <c r="AV111" s="4">
        <v>1.8</v>
      </c>
      <c r="AW111" s="4">
        <v>2</v>
      </c>
      <c r="AX111" s="4">
        <v>2.2000000000000002</v>
      </c>
      <c r="AY111" s="4">
        <v>1.1000000000000001</v>
      </c>
      <c r="AZ111" s="4">
        <v>2.1</v>
      </c>
      <c r="BB111" s="4">
        <v>2.7</v>
      </c>
      <c r="BD111" s="4">
        <v>2</v>
      </c>
      <c r="BE111" s="4">
        <v>1.5</v>
      </c>
      <c r="BF111" s="4">
        <v>3.8</v>
      </c>
      <c r="BG111" s="4">
        <v>2.1</v>
      </c>
      <c r="BH111" s="4">
        <v>4.0999999999999996</v>
      </c>
      <c r="BI111" s="4">
        <v>0.6</v>
      </c>
      <c r="BJ111" s="4">
        <v>0.7</v>
      </c>
      <c r="BK111" s="5">
        <v>2462</v>
      </c>
      <c r="BL111" s="5">
        <v>2318</v>
      </c>
      <c r="BM111" s="5">
        <v>158</v>
      </c>
      <c r="BN111" s="5">
        <v>141</v>
      </c>
      <c r="BO111" s="5">
        <v>561</v>
      </c>
      <c r="BQ111" s="5">
        <v>417</v>
      </c>
      <c r="BS111" s="5">
        <v>357</v>
      </c>
      <c r="BT111" s="5">
        <v>282</v>
      </c>
      <c r="BU111" s="5">
        <v>516</v>
      </c>
      <c r="BV111" s="5">
        <v>41</v>
      </c>
      <c r="BW111" s="5">
        <v>474</v>
      </c>
      <c r="BX111" s="5">
        <v>143</v>
      </c>
      <c r="BY111" s="5">
        <v>135</v>
      </c>
      <c r="BZ111" s="4">
        <v>3.6</v>
      </c>
      <c r="CA111" s="4">
        <v>4</v>
      </c>
      <c r="CB111" s="4">
        <v>6.1</v>
      </c>
      <c r="CC111" s="4">
        <v>2.5</v>
      </c>
      <c r="CD111" s="4">
        <v>4.0999999999999996</v>
      </c>
      <c r="CF111" s="4">
        <v>4.9000000000000004</v>
      </c>
      <c r="CH111" s="4">
        <v>4.9000000000000004</v>
      </c>
      <c r="CI111" s="4">
        <v>2.6</v>
      </c>
      <c r="CJ111" s="4">
        <v>6.4</v>
      </c>
      <c r="CK111" s="4">
        <v>8.1999999999999993</v>
      </c>
      <c r="CL111" s="4">
        <v>6.1</v>
      </c>
      <c r="CM111" s="4">
        <v>1.3</v>
      </c>
      <c r="CN111" s="4">
        <v>1.3</v>
      </c>
      <c r="CO111" s="5">
        <v>4891</v>
      </c>
      <c r="CP111" s="5">
        <v>4605</v>
      </c>
      <c r="CQ111" s="5">
        <v>433</v>
      </c>
      <c r="CR111" s="5">
        <v>331</v>
      </c>
      <c r="CS111" s="5">
        <v>1087</v>
      </c>
      <c r="CU111" s="5">
        <v>747</v>
      </c>
      <c r="CW111" s="5">
        <v>871</v>
      </c>
      <c r="CX111" s="5">
        <v>488</v>
      </c>
      <c r="CY111" s="5">
        <v>859</v>
      </c>
      <c r="CZ111" s="5">
        <v>161</v>
      </c>
      <c r="DA111" s="5">
        <v>698</v>
      </c>
      <c r="DB111" s="5">
        <v>286</v>
      </c>
      <c r="DC111" s="5">
        <v>266</v>
      </c>
      <c r="DD111" s="4">
        <v>3.4</v>
      </c>
      <c r="DE111" s="4">
        <v>3.8</v>
      </c>
      <c r="DF111" s="4">
        <v>5.6</v>
      </c>
      <c r="DG111" s="4">
        <v>2.1</v>
      </c>
      <c r="DH111" s="4">
        <v>3.7</v>
      </c>
      <c r="DJ111" s="4">
        <v>4.4000000000000004</v>
      </c>
      <c r="DL111" s="4">
        <v>4.5</v>
      </c>
      <c r="DM111" s="4">
        <v>2.8</v>
      </c>
      <c r="DN111" s="4">
        <v>6.1</v>
      </c>
      <c r="DO111" s="4">
        <v>7.7</v>
      </c>
      <c r="DP111" s="4">
        <v>5.8</v>
      </c>
      <c r="DQ111" s="4">
        <v>1.4</v>
      </c>
      <c r="DR111" s="4">
        <v>1.4</v>
      </c>
    </row>
    <row r="112" spans="1:122" x14ac:dyDescent="0.25">
      <c r="A112" t="s">
        <v>167</v>
      </c>
      <c r="B112" s="3">
        <v>39692</v>
      </c>
      <c r="C112" s="5">
        <v>3209</v>
      </c>
      <c r="D112" s="5">
        <v>2803</v>
      </c>
      <c r="E112" s="5">
        <v>128</v>
      </c>
      <c r="F112" s="5">
        <v>215</v>
      </c>
      <c r="G112" s="5">
        <v>523</v>
      </c>
      <c r="I112" s="5">
        <v>320</v>
      </c>
      <c r="K112" s="5">
        <v>605</v>
      </c>
      <c r="L112" s="5">
        <v>580</v>
      </c>
      <c r="M112" s="5">
        <v>369</v>
      </c>
      <c r="N112" s="5">
        <v>38</v>
      </c>
      <c r="O112" s="5">
        <v>331</v>
      </c>
      <c r="P112" s="5">
        <v>406</v>
      </c>
      <c r="Q112" s="5">
        <v>349</v>
      </c>
      <c r="R112" s="5">
        <v>4383</v>
      </c>
      <c r="S112" s="5">
        <v>4109</v>
      </c>
      <c r="T112" s="5">
        <v>356</v>
      </c>
      <c r="U112" s="5">
        <v>288</v>
      </c>
      <c r="V112" s="5">
        <v>906</v>
      </c>
      <c r="X112" s="5">
        <v>628</v>
      </c>
      <c r="Z112" s="5">
        <v>789</v>
      </c>
      <c r="AA112" s="5">
        <v>493</v>
      </c>
      <c r="AB112" s="5">
        <v>791</v>
      </c>
      <c r="AC112" s="5">
        <v>102</v>
      </c>
      <c r="AD112" s="5">
        <v>690</v>
      </c>
      <c r="AE112" s="5">
        <v>274</v>
      </c>
      <c r="AF112" s="5">
        <v>253</v>
      </c>
      <c r="AG112" s="4">
        <v>2.2999999999999998</v>
      </c>
      <c r="AH112" s="4">
        <v>2.4</v>
      </c>
      <c r="AI112" s="4">
        <v>1.8</v>
      </c>
      <c r="AJ112" s="4">
        <v>1.6</v>
      </c>
      <c r="AK112" s="4">
        <v>2</v>
      </c>
      <c r="AM112" s="4">
        <v>2.1</v>
      </c>
      <c r="AO112" s="4">
        <v>3.3</v>
      </c>
      <c r="AP112" s="4">
        <v>3</v>
      </c>
      <c r="AQ112" s="4">
        <v>2.7</v>
      </c>
      <c r="AR112" s="4">
        <v>1.9</v>
      </c>
      <c r="AS112" s="4">
        <v>2.8</v>
      </c>
      <c r="AT112" s="4">
        <v>1.8</v>
      </c>
      <c r="AU112" s="4">
        <v>1.7</v>
      </c>
      <c r="AV112" s="4">
        <v>1.8</v>
      </c>
      <c r="AW112" s="4">
        <v>2</v>
      </c>
      <c r="AX112" s="4">
        <v>1.6</v>
      </c>
      <c r="AY112" s="4">
        <v>1.1000000000000001</v>
      </c>
      <c r="AZ112" s="4">
        <v>2.1</v>
      </c>
      <c r="BB112" s="4">
        <v>2.7</v>
      </c>
      <c r="BD112" s="4">
        <v>2.2999999999999998</v>
      </c>
      <c r="BE112" s="4">
        <v>1.5</v>
      </c>
      <c r="BF112" s="4">
        <v>4</v>
      </c>
      <c r="BG112" s="4">
        <v>2.4</v>
      </c>
      <c r="BH112" s="4">
        <v>4.3</v>
      </c>
      <c r="BI112" s="4">
        <v>0.6</v>
      </c>
      <c r="BJ112" s="4">
        <v>0.6</v>
      </c>
      <c r="BK112" s="5">
        <v>2453</v>
      </c>
      <c r="BL112" s="5">
        <v>2318</v>
      </c>
      <c r="BM112" s="5">
        <v>110</v>
      </c>
      <c r="BN112" s="5">
        <v>150</v>
      </c>
      <c r="BO112" s="5">
        <v>558</v>
      </c>
      <c r="BQ112" s="5">
        <v>415</v>
      </c>
      <c r="BS112" s="5">
        <v>404</v>
      </c>
      <c r="BT112" s="5">
        <v>277</v>
      </c>
      <c r="BU112" s="5">
        <v>534</v>
      </c>
      <c r="BV112" s="5">
        <v>46</v>
      </c>
      <c r="BW112" s="5">
        <v>488</v>
      </c>
      <c r="BX112" s="5">
        <v>136</v>
      </c>
      <c r="BY112" s="5">
        <v>128</v>
      </c>
      <c r="BZ112" s="4">
        <v>3.5</v>
      </c>
      <c r="CA112" s="4">
        <v>4</v>
      </c>
      <c r="CB112" s="4">
        <v>6.1</v>
      </c>
      <c r="CC112" s="4">
        <v>2.8</v>
      </c>
      <c r="CD112" s="4">
        <v>4</v>
      </c>
      <c r="CF112" s="4">
        <v>4.5999999999999996</v>
      </c>
      <c r="CH112" s="4">
        <v>4.9000000000000004</v>
      </c>
      <c r="CI112" s="4">
        <v>2.4</v>
      </c>
      <c r="CJ112" s="4">
        <v>6.1</v>
      </c>
      <c r="CK112" s="4">
        <v>6.1</v>
      </c>
      <c r="CL112" s="4">
        <v>6.1</v>
      </c>
      <c r="CM112" s="4">
        <v>1.3</v>
      </c>
      <c r="CN112" s="4">
        <v>1.4</v>
      </c>
      <c r="CO112" s="5">
        <v>4786</v>
      </c>
      <c r="CP112" s="5">
        <v>4499</v>
      </c>
      <c r="CQ112" s="5">
        <v>430</v>
      </c>
      <c r="CR112" s="5">
        <v>370</v>
      </c>
      <c r="CS112" s="5">
        <v>1032</v>
      </c>
      <c r="CU112" s="5">
        <v>696</v>
      </c>
      <c r="CW112" s="5">
        <v>864</v>
      </c>
      <c r="CX112" s="5">
        <v>463</v>
      </c>
      <c r="CY112" s="5">
        <v>816</v>
      </c>
      <c r="CZ112" s="5">
        <v>119</v>
      </c>
      <c r="DA112" s="5">
        <v>697</v>
      </c>
      <c r="DB112" s="5">
        <v>287</v>
      </c>
      <c r="DC112" s="5">
        <v>268</v>
      </c>
      <c r="DD112" s="4">
        <v>3.2</v>
      </c>
      <c r="DE112" s="4">
        <v>3.6</v>
      </c>
      <c r="DF112" s="4">
        <v>5</v>
      </c>
      <c r="DG112" s="4">
        <v>2.2000000000000002</v>
      </c>
      <c r="DH112" s="4">
        <v>3.5</v>
      </c>
      <c r="DJ112" s="4">
        <v>4.0999999999999996</v>
      </c>
      <c r="DL112" s="4">
        <v>4.5</v>
      </c>
      <c r="DM112" s="4">
        <v>2.6</v>
      </c>
      <c r="DN112" s="4">
        <v>5.9</v>
      </c>
      <c r="DO112" s="4">
        <v>5.2</v>
      </c>
      <c r="DP112" s="4">
        <v>6</v>
      </c>
      <c r="DQ112" s="4">
        <v>1.2</v>
      </c>
      <c r="DR112" s="4">
        <v>1.3</v>
      </c>
    </row>
    <row r="113" spans="1:122" x14ac:dyDescent="0.25">
      <c r="A113" t="s">
        <v>168</v>
      </c>
      <c r="B113" s="3">
        <v>39722</v>
      </c>
      <c r="C113" s="5">
        <v>3383</v>
      </c>
      <c r="D113" s="5">
        <v>2995</v>
      </c>
      <c r="E113" s="5">
        <v>71</v>
      </c>
      <c r="F113" s="5">
        <v>233</v>
      </c>
      <c r="G113" s="5">
        <v>623</v>
      </c>
      <c r="I113" s="5">
        <v>440</v>
      </c>
      <c r="K113" s="5">
        <v>610</v>
      </c>
      <c r="L113" s="5">
        <v>628</v>
      </c>
      <c r="M113" s="5">
        <v>405</v>
      </c>
      <c r="N113" s="5">
        <v>58</v>
      </c>
      <c r="O113" s="5">
        <v>347</v>
      </c>
      <c r="P113" s="5">
        <v>388</v>
      </c>
      <c r="Q113" s="5">
        <v>326</v>
      </c>
      <c r="R113" s="5">
        <v>4463</v>
      </c>
      <c r="S113" s="5">
        <v>4183</v>
      </c>
      <c r="T113" s="5">
        <v>370</v>
      </c>
      <c r="U113" s="5">
        <v>309</v>
      </c>
      <c r="V113" s="5">
        <v>947</v>
      </c>
      <c r="X113" s="5">
        <v>648</v>
      </c>
      <c r="Z113" s="5">
        <v>780</v>
      </c>
      <c r="AA113" s="5">
        <v>525</v>
      </c>
      <c r="AB113" s="5">
        <v>783</v>
      </c>
      <c r="AC113" s="5">
        <v>119</v>
      </c>
      <c r="AD113" s="5">
        <v>664</v>
      </c>
      <c r="AE113" s="5">
        <v>279</v>
      </c>
      <c r="AF113" s="5">
        <v>255</v>
      </c>
      <c r="AG113" s="4">
        <v>2.4</v>
      </c>
      <c r="AH113" s="4">
        <v>2.6</v>
      </c>
      <c r="AI113" s="4">
        <v>1</v>
      </c>
      <c r="AJ113" s="4">
        <v>1.7</v>
      </c>
      <c r="AK113" s="4">
        <v>2.2999999999999998</v>
      </c>
      <c r="AM113" s="4">
        <v>2.8</v>
      </c>
      <c r="AO113" s="4">
        <v>3.4</v>
      </c>
      <c r="AP113" s="4">
        <v>3.2</v>
      </c>
      <c r="AQ113" s="4">
        <v>2.9</v>
      </c>
      <c r="AR113" s="4">
        <v>2.9</v>
      </c>
      <c r="AS113" s="4">
        <v>3</v>
      </c>
      <c r="AT113" s="4">
        <v>1.7</v>
      </c>
      <c r="AU113" s="4">
        <v>1.6</v>
      </c>
      <c r="AV113" s="4">
        <v>1.8</v>
      </c>
      <c r="AW113" s="4">
        <v>2</v>
      </c>
      <c r="AX113" s="4">
        <v>1.6</v>
      </c>
      <c r="AY113" s="4">
        <v>1.1000000000000001</v>
      </c>
      <c r="AZ113" s="4">
        <v>2.1</v>
      </c>
      <c r="BB113" s="4">
        <v>2.4</v>
      </c>
      <c r="BD113" s="4">
        <v>2.5</v>
      </c>
      <c r="BE113" s="4">
        <v>1.5</v>
      </c>
      <c r="BF113" s="4">
        <v>3.9</v>
      </c>
      <c r="BG113" s="4">
        <v>1.9</v>
      </c>
      <c r="BH113" s="4">
        <v>4.2</v>
      </c>
      <c r="BI113" s="4">
        <v>0.6</v>
      </c>
      <c r="BJ113" s="4">
        <v>0.6</v>
      </c>
      <c r="BK113" s="5">
        <v>2404</v>
      </c>
      <c r="BL113" s="5">
        <v>2277</v>
      </c>
      <c r="BM113" s="5">
        <v>110</v>
      </c>
      <c r="BN113" s="5">
        <v>141</v>
      </c>
      <c r="BO113" s="5">
        <v>536</v>
      </c>
      <c r="BQ113" s="5">
        <v>370</v>
      </c>
      <c r="BS113" s="5">
        <v>437</v>
      </c>
      <c r="BT113" s="5">
        <v>286</v>
      </c>
      <c r="BU113" s="5">
        <v>518</v>
      </c>
      <c r="BV113" s="5">
        <v>37</v>
      </c>
      <c r="BW113" s="5">
        <v>481</v>
      </c>
      <c r="BX113" s="5">
        <v>126</v>
      </c>
      <c r="BY113" s="5">
        <v>119</v>
      </c>
      <c r="BZ113" s="4">
        <v>3.6</v>
      </c>
      <c r="CA113" s="4">
        <v>4.0999999999999996</v>
      </c>
      <c r="CB113" s="4">
        <v>6.4</v>
      </c>
      <c r="CC113" s="4">
        <v>3.1</v>
      </c>
      <c r="CD113" s="4">
        <v>4</v>
      </c>
      <c r="CF113" s="4">
        <v>4.7</v>
      </c>
      <c r="CH113" s="4">
        <v>5.2</v>
      </c>
      <c r="CI113" s="4">
        <v>2.7</v>
      </c>
      <c r="CJ113" s="4">
        <v>6</v>
      </c>
      <c r="CK113" s="4">
        <v>5.6</v>
      </c>
      <c r="CL113" s="4">
        <v>6</v>
      </c>
      <c r="CM113" s="4">
        <v>1.4</v>
      </c>
      <c r="CN113" s="4">
        <v>1.5</v>
      </c>
      <c r="CO113" s="5">
        <v>4926</v>
      </c>
      <c r="CP113" s="5">
        <v>4614</v>
      </c>
      <c r="CQ113" s="5">
        <v>448</v>
      </c>
      <c r="CR113" s="5">
        <v>404</v>
      </c>
      <c r="CS113" s="5">
        <v>1040</v>
      </c>
      <c r="CU113" s="5">
        <v>703</v>
      </c>
      <c r="CW113" s="5">
        <v>910</v>
      </c>
      <c r="CX113" s="5">
        <v>504</v>
      </c>
      <c r="CY113" s="5">
        <v>795</v>
      </c>
      <c r="CZ113" s="5">
        <v>109</v>
      </c>
      <c r="DA113" s="5">
        <v>687</v>
      </c>
      <c r="DB113" s="5">
        <v>311</v>
      </c>
      <c r="DC113" s="5">
        <v>287</v>
      </c>
      <c r="DD113" s="4">
        <v>3.3</v>
      </c>
      <c r="DE113" s="4">
        <v>3.7</v>
      </c>
      <c r="DF113" s="4">
        <v>5.3</v>
      </c>
      <c r="DG113" s="4">
        <v>2.2999999999999998</v>
      </c>
      <c r="DH113" s="4">
        <v>3.6</v>
      </c>
      <c r="DJ113" s="4">
        <v>4.3</v>
      </c>
      <c r="DL113" s="4">
        <v>4.5</v>
      </c>
      <c r="DM113" s="4">
        <v>2.8</v>
      </c>
      <c r="DN113" s="4">
        <v>5.9</v>
      </c>
      <c r="DO113" s="4">
        <v>6.1</v>
      </c>
      <c r="DP113" s="4">
        <v>5.8</v>
      </c>
      <c r="DQ113" s="4">
        <v>1.2</v>
      </c>
      <c r="DR113" s="4">
        <v>1.3</v>
      </c>
    </row>
    <row r="114" spans="1:122" x14ac:dyDescent="0.25">
      <c r="A114" t="s">
        <v>169</v>
      </c>
      <c r="B114" s="3">
        <v>39753</v>
      </c>
      <c r="C114" s="5">
        <v>3149</v>
      </c>
      <c r="D114" s="5">
        <v>2791</v>
      </c>
      <c r="E114" s="5">
        <v>71</v>
      </c>
      <c r="F114" s="5">
        <v>163</v>
      </c>
      <c r="G114" s="5">
        <v>557</v>
      </c>
      <c r="I114" s="5">
        <v>379</v>
      </c>
      <c r="K114" s="5">
        <v>590</v>
      </c>
      <c r="L114" s="5">
        <v>618</v>
      </c>
      <c r="M114" s="5">
        <v>300</v>
      </c>
      <c r="N114" s="5">
        <v>34</v>
      </c>
      <c r="O114" s="5">
        <v>266</v>
      </c>
      <c r="P114" s="5">
        <v>358</v>
      </c>
      <c r="Q114" s="5">
        <v>327</v>
      </c>
      <c r="R114" s="5">
        <v>3953</v>
      </c>
      <c r="S114" s="5">
        <v>3688</v>
      </c>
      <c r="T114" s="5">
        <v>351</v>
      </c>
      <c r="U114" s="5">
        <v>247</v>
      </c>
      <c r="V114" s="5">
        <v>754</v>
      </c>
      <c r="X114" s="5">
        <v>535</v>
      </c>
      <c r="Z114" s="5">
        <v>751</v>
      </c>
      <c r="AA114" s="5">
        <v>486</v>
      </c>
      <c r="AB114" s="5">
        <v>683</v>
      </c>
      <c r="AC114" s="5">
        <v>87</v>
      </c>
      <c r="AD114" s="5">
        <v>596</v>
      </c>
      <c r="AE114" s="5">
        <v>265</v>
      </c>
      <c r="AF114" s="5">
        <v>239</v>
      </c>
      <c r="AG114" s="4">
        <v>2.2999999999999998</v>
      </c>
      <c r="AH114" s="4">
        <v>2.4</v>
      </c>
      <c r="AI114" s="4">
        <v>1</v>
      </c>
      <c r="AJ114" s="4">
        <v>1.2</v>
      </c>
      <c r="AK114" s="4">
        <v>2.1</v>
      </c>
      <c r="AM114" s="4">
        <v>2.5</v>
      </c>
      <c r="AO114" s="4">
        <v>3.3</v>
      </c>
      <c r="AP114" s="4">
        <v>3.2</v>
      </c>
      <c r="AQ114" s="4">
        <v>2.2000000000000002</v>
      </c>
      <c r="AR114" s="4">
        <v>1.7</v>
      </c>
      <c r="AS114" s="4">
        <v>2.2999999999999998</v>
      </c>
      <c r="AT114" s="4">
        <v>1.6</v>
      </c>
      <c r="AU114" s="4">
        <v>1.6</v>
      </c>
      <c r="AV114" s="4">
        <v>1.6</v>
      </c>
      <c r="AW114" s="4">
        <v>1.8</v>
      </c>
      <c r="AX114" s="4">
        <v>1.3</v>
      </c>
      <c r="AY114" s="4">
        <v>0.9</v>
      </c>
      <c r="AZ114" s="4">
        <v>1.9</v>
      </c>
      <c r="BB114" s="4">
        <v>2.2999999999999998</v>
      </c>
      <c r="BD114" s="4">
        <v>2.1</v>
      </c>
      <c r="BE114" s="4">
        <v>1.3</v>
      </c>
      <c r="BF114" s="4">
        <v>3.5</v>
      </c>
      <c r="BG114" s="4">
        <v>1.5</v>
      </c>
      <c r="BH114" s="4">
        <v>3.8</v>
      </c>
      <c r="BI114" s="4">
        <v>0.5</v>
      </c>
      <c r="BJ114" s="4">
        <v>0.6</v>
      </c>
      <c r="BK114" s="5">
        <v>2107</v>
      </c>
      <c r="BL114" s="5">
        <v>1990</v>
      </c>
      <c r="BM114" s="5">
        <v>89</v>
      </c>
      <c r="BN114" s="5">
        <v>121</v>
      </c>
      <c r="BO114" s="5">
        <v>482</v>
      </c>
      <c r="BQ114" s="5">
        <v>350</v>
      </c>
      <c r="BS114" s="5">
        <v>363</v>
      </c>
      <c r="BT114" s="5">
        <v>250</v>
      </c>
      <c r="BU114" s="5">
        <v>461</v>
      </c>
      <c r="BV114" s="5">
        <v>29</v>
      </c>
      <c r="BW114" s="5">
        <v>432</v>
      </c>
      <c r="BX114" s="5">
        <v>117</v>
      </c>
      <c r="BY114" s="5">
        <v>112</v>
      </c>
      <c r="BZ114" s="4">
        <v>3.5</v>
      </c>
      <c r="CA114" s="4">
        <v>3.9</v>
      </c>
      <c r="CB114" s="4">
        <v>7</v>
      </c>
      <c r="CC114" s="4">
        <v>2.8</v>
      </c>
      <c r="CD114" s="4">
        <v>3.8</v>
      </c>
      <c r="CF114" s="4">
        <v>4.4000000000000004</v>
      </c>
      <c r="CH114" s="4">
        <v>5.2</v>
      </c>
      <c r="CI114" s="4">
        <v>2.4</v>
      </c>
      <c r="CJ114" s="4">
        <v>5.6</v>
      </c>
      <c r="CK114" s="4">
        <v>4.5</v>
      </c>
      <c r="CL114" s="4">
        <v>5.7</v>
      </c>
      <c r="CM114" s="4">
        <v>1.2</v>
      </c>
      <c r="CN114" s="4">
        <v>1.2</v>
      </c>
      <c r="CO114" s="5">
        <v>4696</v>
      </c>
      <c r="CP114" s="5">
        <v>4425</v>
      </c>
      <c r="CQ114" s="5">
        <v>476</v>
      </c>
      <c r="CR114" s="5">
        <v>364</v>
      </c>
      <c r="CS114" s="5">
        <v>988</v>
      </c>
      <c r="CU114" s="5">
        <v>666</v>
      </c>
      <c r="CW114" s="5">
        <v>903</v>
      </c>
      <c r="CX114" s="5">
        <v>448</v>
      </c>
      <c r="CY114" s="5">
        <v>740</v>
      </c>
      <c r="CZ114" s="5">
        <v>87</v>
      </c>
      <c r="DA114" s="5">
        <v>653</v>
      </c>
      <c r="DB114" s="5">
        <v>271</v>
      </c>
      <c r="DC114" s="5">
        <v>247</v>
      </c>
      <c r="DD114" s="4">
        <v>2.9</v>
      </c>
      <c r="DE114" s="4">
        <v>3.3</v>
      </c>
      <c r="DF114" s="4">
        <v>5.2</v>
      </c>
      <c r="DG114" s="4">
        <v>1.9</v>
      </c>
      <c r="DH114" s="4">
        <v>2.9</v>
      </c>
      <c r="DJ114" s="4">
        <v>3.6</v>
      </c>
      <c r="DL114" s="4">
        <v>4.3</v>
      </c>
      <c r="DM114" s="4">
        <v>2.6</v>
      </c>
      <c r="DN114" s="4">
        <v>5.0999999999999996</v>
      </c>
      <c r="DO114" s="4">
        <v>4.5</v>
      </c>
      <c r="DP114" s="4">
        <v>5.2</v>
      </c>
      <c r="DQ114" s="4">
        <v>1.2</v>
      </c>
      <c r="DR114" s="4">
        <v>1.2</v>
      </c>
    </row>
    <row r="115" spans="1:122" x14ac:dyDescent="0.25">
      <c r="A115" t="s">
        <v>170</v>
      </c>
      <c r="B115" s="3">
        <v>39783</v>
      </c>
      <c r="C115" s="5">
        <v>2988</v>
      </c>
      <c r="D115" s="5">
        <v>2697</v>
      </c>
      <c r="E115" s="5">
        <v>87</v>
      </c>
      <c r="F115" s="5">
        <v>157</v>
      </c>
      <c r="G115" s="5">
        <v>495</v>
      </c>
      <c r="I115" s="5">
        <v>339</v>
      </c>
      <c r="K115" s="5">
        <v>548</v>
      </c>
      <c r="L115" s="5">
        <v>608</v>
      </c>
      <c r="M115" s="5">
        <v>320</v>
      </c>
      <c r="N115" s="5">
        <v>37</v>
      </c>
      <c r="O115" s="5">
        <v>283</v>
      </c>
      <c r="P115" s="5">
        <v>291</v>
      </c>
      <c r="Q115" s="5">
        <v>262</v>
      </c>
      <c r="R115" s="5">
        <v>4177</v>
      </c>
      <c r="S115" s="5">
        <v>3904</v>
      </c>
      <c r="T115" s="5">
        <v>331</v>
      </c>
      <c r="U115" s="5">
        <v>268</v>
      </c>
      <c r="V115" s="5">
        <v>893</v>
      </c>
      <c r="X115" s="5">
        <v>624</v>
      </c>
      <c r="Z115" s="5">
        <v>780</v>
      </c>
      <c r="AA115" s="5">
        <v>497</v>
      </c>
      <c r="AB115" s="5">
        <v>706</v>
      </c>
      <c r="AC115" s="5">
        <v>111</v>
      </c>
      <c r="AD115" s="5">
        <v>595</v>
      </c>
      <c r="AE115" s="5">
        <v>273</v>
      </c>
      <c r="AF115" s="5">
        <v>250</v>
      </c>
      <c r="AG115" s="4">
        <v>2.2000000000000002</v>
      </c>
      <c r="AH115" s="4">
        <v>2.4</v>
      </c>
      <c r="AI115" s="4">
        <v>1.3</v>
      </c>
      <c r="AJ115" s="4">
        <v>1.2</v>
      </c>
      <c r="AK115" s="4">
        <v>1.9</v>
      </c>
      <c r="AM115" s="4">
        <v>2.2000000000000002</v>
      </c>
      <c r="AO115" s="4">
        <v>3.1</v>
      </c>
      <c r="AP115" s="4">
        <v>3.1</v>
      </c>
      <c r="AQ115" s="4">
        <v>2.4</v>
      </c>
      <c r="AR115" s="4">
        <v>1.9</v>
      </c>
      <c r="AS115" s="4">
        <v>2.4</v>
      </c>
      <c r="AT115" s="4">
        <v>1.3</v>
      </c>
      <c r="AU115" s="4">
        <v>1.3</v>
      </c>
      <c r="AV115" s="4">
        <v>1.5</v>
      </c>
      <c r="AW115" s="4">
        <v>1.7</v>
      </c>
      <c r="AX115" s="4">
        <v>1.2</v>
      </c>
      <c r="AY115" s="4">
        <v>0.8</v>
      </c>
      <c r="AZ115" s="4">
        <v>2</v>
      </c>
      <c r="BB115" s="4">
        <v>2.5</v>
      </c>
      <c r="BD115" s="4">
        <v>2.1</v>
      </c>
      <c r="BE115" s="4">
        <v>1.2</v>
      </c>
      <c r="BF115" s="4">
        <v>3.4</v>
      </c>
      <c r="BG115" s="4">
        <v>1.3</v>
      </c>
      <c r="BH115" s="4">
        <v>3.7</v>
      </c>
      <c r="BI115" s="4">
        <v>0.5</v>
      </c>
      <c r="BJ115" s="4">
        <v>0.6</v>
      </c>
      <c r="BK115" s="5">
        <v>2070</v>
      </c>
      <c r="BL115" s="5">
        <v>1947</v>
      </c>
      <c r="BM115" s="5">
        <v>82</v>
      </c>
      <c r="BN115" s="5">
        <v>100</v>
      </c>
      <c r="BO115" s="5">
        <v>508</v>
      </c>
      <c r="BQ115" s="5">
        <v>365</v>
      </c>
      <c r="BS115" s="5">
        <v>360</v>
      </c>
      <c r="BT115" s="5">
        <v>235</v>
      </c>
      <c r="BU115" s="5">
        <v>445</v>
      </c>
      <c r="BV115" s="5">
        <v>26</v>
      </c>
      <c r="BW115" s="5">
        <v>420</v>
      </c>
      <c r="BX115" s="5">
        <v>123</v>
      </c>
      <c r="BY115" s="5">
        <v>116</v>
      </c>
      <c r="BZ115" s="4">
        <v>3.6</v>
      </c>
      <c r="CA115" s="4">
        <v>4</v>
      </c>
      <c r="CB115" s="4">
        <v>6.5</v>
      </c>
      <c r="CC115" s="4">
        <v>3.2</v>
      </c>
      <c r="CD115" s="4">
        <v>4</v>
      </c>
      <c r="CF115" s="4">
        <v>4.7</v>
      </c>
      <c r="CH115" s="4">
        <v>5.3</v>
      </c>
      <c r="CI115" s="4">
        <v>2.5</v>
      </c>
      <c r="CJ115" s="4">
        <v>5.5</v>
      </c>
      <c r="CK115" s="4">
        <v>5.5</v>
      </c>
      <c r="CL115" s="4">
        <v>5.5</v>
      </c>
      <c r="CM115" s="4">
        <v>1.2</v>
      </c>
      <c r="CN115" s="4">
        <v>1.2</v>
      </c>
      <c r="CO115" s="5">
        <v>4776</v>
      </c>
      <c r="CP115" s="5">
        <v>4506</v>
      </c>
      <c r="CQ115" s="5">
        <v>438</v>
      </c>
      <c r="CR115" s="5">
        <v>417</v>
      </c>
      <c r="CS115" s="5">
        <v>1021</v>
      </c>
      <c r="CU115" s="5">
        <v>699</v>
      </c>
      <c r="CW115" s="5">
        <v>909</v>
      </c>
      <c r="CX115" s="5">
        <v>475</v>
      </c>
      <c r="CY115" s="5">
        <v>733</v>
      </c>
      <c r="CZ115" s="5">
        <v>107</v>
      </c>
      <c r="DA115" s="5">
        <v>626</v>
      </c>
      <c r="DB115" s="5">
        <v>270</v>
      </c>
      <c r="DC115" s="5">
        <v>244</v>
      </c>
      <c r="DD115" s="4">
        <v>3.1</v>
      </c>
      <c r="DE115" s="4">
        <v>3.5</v>
      </c>
      <c r="DF115" s="4">
        <v>4.9000000000000004</v>
      </c>
      <c r="DG115" s="4">
        <v>2.1</v>
      </c>
      <c r="DH115" s="4">
        <v>3.5</v>
      </c>
      <c r="DJ115" s="4">
        <v>4.2</v>
      </c>
      <c r="DL115" s="4">
        <v>4.5</v>
      </c>
      <c r="DM115" s="4">
        <v>2.6</v>
      </c>
      <c r="DN115" s="4">
        <v>5.3</v>
      </c>
      <c r="DO115" s="4">
        <v>5.7</v>
      </c>
      <c r="DP115" s="4">
        <v>5.3</v>
      </c>
      <c r="DQ115" s="4">
        <v>1.2</v>
      </c>
      <c r="DR115" s="4">
        <v>1.3</v>
      </c>
    </row>
    <row r="116" spans="1:122" x14ac:dyDescent="0.25">
      <c r="A116" t="s">
        <v>171</v>
      </c>
      <c r="B116" s="3">
        <v>39814</v>
      </c>
      <c r="C116" s="5">
        <v>2842</v>
      </c>
      <c r="D116" s="5">
        <v>2410</v>
      </c>
      <c r="E116" s="5">
        <v>32</v>
      </c>
      <c r="F116" s="5">
        <v>115</v>
      </c>
      <c r="G116" s="5">
        <v>530</v>
      </c>
      <c r="I116" s="5">
        <v>417</v>
      </c>
      <c r="K116" s="5">
        <v>505</v>
      </c>
      <c r="L116" s="5">
        <v>615</v>
      </c>
      <c r="M116" s="5">
        <v>237</v>
      </c>
      <c r="N116" s="5">
        <v>28</v>
      </c>
      <c r="O116" s="5">
        <v>209</v>
      </c>
      <c r="P116" s="5">
        <v>432</v>
      </c>
      <c r="Q116" s="5">
        <v>315</v>
      </c>
      <c r="R116" s="5">
        <v>4175</v>
      </c>
      <c r="S116" s="5">
        <v>3841</v>
      </c>
      <c r="T116" s="5">
        <v>350</v>
      </c>
      <c r="U116" s="5">
        <v>188</v>
      </c>
      <c r="V116" s="5">
        <v>869</v>
      </c>
      <c r="X116" s="5">
        <v>550</v>
      </c>
      <c r="Z116" s="5">
        <v>733</v>
      </c>
      <c r="AA116" s="5">
        <v>530</v>
      </c>
      <c r="AB116" s="5">
        <v>691</v>
      </c>
      <c r="AC116" s="5">
        <v>115</v>
      </c>
      <c r="AD116" s="5">
        <v>576</v>
      </c>
      <c r="AE116" s="5">
        <v>333</v>
      </c>
      <c r="AF116" s="5">
        <v>294</v>
      </c>
      <c r="AG116" s="4">
        <v>2.1</v>
      </c>
      <c r="AH116" s="4">
        <v>2.1</v>
      </c>
      <c r="AI116" s="4">
        <v>0.5</v>
      </c>
      <c r="AJ116" s="4">
        <v>0.9</v>
      </c>
      <c r="AK116" s="4">
        <v>2</v>
      </c>
      <c r="AM116" s="4">
        <v>2.7</v>
      </c>
      <c r="AO116" s="4">
        <v>2.9</v>
      </c>
      <c r="AP116" s="4">
        <v>3.1</v>
      </c>
      <c r="AQ116" s="4">
        <v>1.8</v>
      </c>
      <c r="AR116" s="4">
        <v>1.4</v>
      </c>
      <c r="AS116" s="4">
        <v>1.8</v>
      </c>
      <c r="AT116" s="4">
        <v>1.9</v>
      </c>
      <c r="AU116" s="4">
        <v>1.6</v>
      </c>
      <c r="AV116" s="4">
        <v>1.5</v>
      </c>
      <c r="AW116" s="4">
        <v>1.7</v>
      </c>
      <c r="AX116" s="4">
        <v>1.3</v>
      </c>
      <c r="AY116" s="4">
        <v>0.9</v>
      </c>
      <c r="AZ116" s="4">
        <v>1.8</v>
      </c>
      <c r="BB116" s="4">
        <v>2.2999999999999998</v>
      </c>
      <c r="BD116" s="4">
        <v>2.1</v>
      </c>
      <c r="BE116" s="4">
        <v>1.3</v>
      </c>
      <c r="BF116" s="4">
        <v>3.2</v>
      </c>
      <c r="BG116" s="4">
        <v>1.4</v>
      </c>
      <c r="BH116" s="4">
        <v>3.5</v>
      </c>
      <c r="BI116" s="4">
        <v>0.5</v>
      </c>
      <c r="BJ116" s="4">
        <v>0.5</v>
      </c>
      <c r="BK116" s="5">
        <v>1988</v>
      </c>
      <c r="BL116" s="5">
        <v>1883</v>
      </c>
      <c r="BM116" s="5">
        <v>86</v>
      </c>
      <c r="BN116" s="5">
        <v>111</v>
      </c>
      <c r="BO116" s="5">
        <v>455</v>
      </c>
      <c r="BQ116" s="5">
        <v>346</v>
      </c>
      <c r="BS116" s="5">
        <v>356</v>
      </c>
      <c r="BT116" s="5">
        <v>239</v>
      </c>
      <c r="BU116" s="5">
        <v>423</v>
      </c>
      <c r="BV116" s="5">
        <v>27</v>
      </c>
      <c r="BW116" s="5">
        <v>395</v>
      </c>
      <c r="BX116" s="5">
        <v>105</v>
      </c>
      <c r="BY116" s="5">
        <v>99</v>
      </c>
      <c r="BZ116" s="4">
        <v>3.7</v>
      </c>
      <c r="CA116" s="4">
        <v>4.2</v>
      </c>
      <c r="CB116" s="4">
        <v>7.4</v>
      </c>
      <c r="CC116" s="4">
        <v>3.9</v>
      </c>
      <c r="CD116" s="4">
        <v>4</v>
      </c>
      <c r="CF116" s="4">
        <v>4.3</v>
      </c>
      <c r="CH116" s="4">
        <v>5.0999999999999996</v>
      </c>
      <c r="CI116" s="4">
        <v>2.5</v>
      </c>
      <c r="CJ116" s="4">
        <v>5.5</v>
      </c>
      <c r="CK116" s="4">
        <v>5.9</v>
      </c>
      <c r="CL116" s="4">
        <v>5.4</v>
      </c>
      <c r="CM116" s="4">
        <v>1.3</v>
      </c>
      <c r="CN116" s="4">
        <v>1.3</v>
      </c>
      <c r="CO116" s="5">
        <v>4941</v>
      </c>
      <c r="CP116" s="5">
        <v>4654</v>
      </c>
      <c r="CQ116" s="5">
        <v>487</v>
      </c>
      <c r="CR116" s="5">
        <v>495</v>
      </c>
      <c r="CS116" s="5">
        <v>1009</v>
      </c>
      <c r="CU116" s="5">
        <v>635</v>
      </c>
      <c r="CW116" s="5">
        <v>878</v>
      </c>
      <c r="CX116" s="5">
        <v>483</v>
      </c>
      <c r="CY116" s="5">
        <v>726</v>
      </c>
      <c r="CZ116" s="5">
        <v>115</v>
      </c>
      <c r="DA116" s="5">
        <v>611</v>
      </c>
      <c r="DB116" s="5">
        <v>288</v>
      </c>
      <c r="DC116" s="5">
        <v>265</v>
      </c>
      <c r="DD116" s="4">
        <v>3.1</v>
      </c>
      <c r="DE116" s="4">
        <v>3.5</v>
      </c>
      <c r="DF116" s="4">
        <v>5.3</v>
      </c>
      <c r="DG116" s="4">
        <v>1.5</v>
      </c>
      <c r="DH116" s="4">
        <v>3.4</v>
      </c>
      <c r="DJ116" s="4">
        <v>3.7</v>
      </c>
      <c r="DL116" s="4">
        <v>4.3</v>
      </c>
      <c r="DM116" s="4">
        <v>2.8</v>
      </c>
      <c r="DN116" s="4">
        <v>5.2</v>
      </c>
      <c r="DO116" s="4">
        <v>5.9</v>
      </c>
      <c r="DP116" s="4">
        <v>5.0999999999999996</v>
      </c>
      <c r="DQ116" s="4">
        <v>1.5</v>
      </c>
      <c r="DR116" s="4">
        <v>1.5</v>
      </c>
    </row>
    <row r="117" spans="1:122" x14ac:dyDescent="0.25">
      <c r="A117" t="s">
        <v>172</v>
      </c>
      <c r="B117" s="3">
        <v>39845</v>
      </c>
      <c r="C117" s="5">
        <v>2794</v>
      </c>
      <c r="D117" s="5">
        <v>2425</v>
      </c>
      <c r="E117" s="5">
        <v>67</v>
      </c>
      <c r="F117" s="5">
        <v>136</v>
      </c>
      <c r="G117" s="5">
        <v>414</v>
      </c>
      <c r="I117" s="5">
        <v>306</v>
      </c>
      <c r="K117" s="5">
        <v>532</v>
      </c>
      <c r="L117" s="5">
        <v>567</v>
      </c>
      <c r="M117" s="5">
        <v>289</v>
      </c>
      <c r="N117" s="5">
        <v>28</v>
      </c>
      <c r="O117" s="5">
        <v>261</v>
      </c>
      <c r="P117" s="5">
        <v>369</v>
      </c>
      <c r="Q117" s="5">
        <v>305</v>
      </c>
      <c r="R117" s="5">
        <v>4003</v>
      </c>
      <c r="S117" s="5">
        <v>3743</v>
      </c>
      <c r="T117" s="5">
        <v>349</v>
      </c>
      <c r="U117" s="5">
        <v>249</v>
      </c>
      <c r="V117" s="5">
        <v>766</v>
      </c>
      <c r="X117" s="5">
        <v>531</v>
      </c>
      <c r="Z117" s="5">
        <v>714</v>
      </c>
      <c r="AA117" s="5">
        <v>524</v>
      </c>
      <c r="AB117" s="5">
        <v>679</v>
      </c>
      <c r="AC117" s="5">
        <v>99</v>
      </c>
      <c r="AD117" s="5">
        <v>580</v>
      </c>
      <c r="AE117" s="5">
        <v>260</v>
      </c>
      <c r="AF117" s="5">
        <v>238</v>
      </c>
      <c r="AG117" s="4">
        <v>2.1</v>
      </c>
      <c r="AH117" s="4">
        <v>2.2000000000000002</v>
      </c>
      <c r="AI117" s="4">
        <v>1</v>
      </c>
      <c r="AJ117" s="4">
        <v>1.1000000000000001</v>
      </c>
      <c r="AK117" s="4">
        <v>1.6</v>
      </c>
      <c r="AM117" s="4">
        <v>2</v>
      </c>
      <c r="AO117" s="4">
        <v>3.1</v>
      </c>
      <c r="AP117" s="4">
        <v>2.9</v>
      </c>
      <c r="AQ117" s="4">
        <v>2.1</v>
      </c>
      <c r="AR117" s="4">
        <v>1.4</v>
      </c>
      <c r="AS117" s="4">
        <v>2.2999999999999998</v>
      </c>
      <c r="AT117" s="4">
        <v>1.6</v>
      </c>
      <c r="AU117" s="4">
        <v>1.5</v>
      </c>
      <c r="AV117" s="4">
        <v>1.4</v>
      </c>
      <c r="AW117" s="4">
        <v>1.7</v>
      </c>
      <c r="AX117" s="4">
        <v>1.4</v>
      </c>
      <c r="AY117" s="4">
        <v>0.8</v>
      </c>
      <c r="AZ117" s="4">
        <v>1.5</v>
      </c>
      <c r="BB117" s="4">
        <v>2</v>
      </c>
      <c r="BD117" s="4">
        <v>1.7</v>
      </c>
      <c r="BE117" s="4">
        <v>1.4</v>
      </c>
      <c r="BF117" s="4">
        <v>3.2</v>
      </c>
      <c r="BG117" s="4">
        <v>1.8</v>
      </c>
      <c r="BH117" s="4">
        <v>3.5</v>
      </c>
      <c r="BI117" s="4">
        <v>0.4</v>
      </c>
      <c r="BJ117" s="4">
        <v>0.5</v>
      </c>
      <c r="BK117" s="5">
        <v>1921</v>
      </c>
      <c r="BL117" s="5">
        <v>1820</v>
      </c>
      <c r="BM117" s="5">
        <v>87</v>
      </c>
      <c r="BN117" s="5">
        <v>101</v>
      </c>
      <c r="BO117" s="5">
        <v>384</v>
      </c>
      <c r="BQ117" s="5">
        <v>290</v>
      </c>
      <c r="BS117" s="5">
        <v>289</v>
      </c>
      <c r="BT117" s="5">
        <v>266</v>
      </c>
      <c r="BU117" s="5">
        <v>423</v>
      </c>
      <c r="BV117" s="5">
        <v>35</v>
      </c>
      <c r="BW117" s="5">
        <v>388</v>
      </c>
      <c r="BX117" s="5">
        <v>101</v>
      </c>
      <c r="BY117" s="5">
        <v>98</v>
      </c>
      <c r="BZ117" s="4">
        <v>3.6</v>
      </c>
      <c r="CA117" s="4">
        <v>4</v>
      </c>
      <c r="CB117" s="4">
        <v>6.9</v>
      </c>
      <c r="CC117" s="4">
        <v>3.5</v>
      </c>
      <c r="CD117" s="4">
        <v>3.5</v>
      </c>
      <c r="CF117" s="4">
        <v>3.9</v>
      </c>
      <c r="CH117" s="4">
        <v>5.2</v>
      </c>
      <c r="CI117" s="4">
        <v>2.7</v>
      </c>
      <c r="CJ117" s="4">
        <v>5.6</v>
      </c>
      <c r="CK117" s="4">
        <v>5.3</v>
      </c>
      <c r="CL117" s="4">
        <v>5.6</v>
      </c>
      <c r="CM117" s="4">
        <v>1.2</v>
      </c>
      <c r="CN117" s="4">
        <v>1.3</v>
      </c>
      <c r="CO117" s="5">
        <v>4730</v>
      </c>
      <c r="CP117" s="5">
        <v>4450</v>
      </c>
      <c r="CQ117" s="5">
        <v>443</v>
      </c>
      <c r="CR117" s="5">
        <v>430</v>
      </c>
      <c r="CS117" s="5">
        <v>896</v>
      </c>
      <c r="CU117" s="5">
        <v>573</v>
      </c>
      <c r="CW117" s="5">
        <v>881</v>
      </c>
      <c r="CX117" s="5">
        <v>508</v>
      </c>
      <c r="CY117" s="5">
        <v>733</v>
      </c>
      <c r="CZ117" s="5">
        <v>103</v>
      </c>
      <c r="DA117" s="5">
        <v>630</v>
      </c>
      <c r="DB117" s="5">
        <v>281</v>
      </c>
      <c r="DC117" s="5">
        <v>264</v>
      </c>
      <c r="DD117" s="4">
        <v>3</v>
      </c>
      <c r="DE117" s="4">
        <v>3.4</v>
      </c>
      <c r="DF117" s="4">
        <v>5.4</v>
      </c>
      <c r="DG117" s="4">
        <v>2</v>
      </c>
      <c r="DH117" s="4">
        <v>3</v>
      </c>
      <c r="DJ117" s="4">
        <v>3.6</v>
      </c>
      <c r="DL117" s="4">
        <v>4.2</v>
      </c>
      <c r="DM117" s="4">
        <v>2.7</v>
      </c>
      <c r="DN117" s="4">
        <v>5.0999999999999996</v>
      </c>
      <c r="DO117" s="4">
        <v>5.0999999999999996</v>
      </c>
      <c r="DP117" s="4">
        <v>5.2</v>
      </c>
      <c r="DQ117" s="4">
        <v>1.2</v>
      </c>
      <c r="DR117" s="4">
        <v>1.2</v>
      </c>
    </row>
    <row r="118" spans="1:122" x14ac:dyDescent="0.25">
      <c r="A118" t="s">
        <v>173</v>
      </c>
      <c r="B118" s="3">
        <v>39873</v>
      </c>
      <c r="C118" s="5">
        <v>2590</v>
      </c>
      <c r="D118" s="5">
        <v>2224</v>
      </c>
      <c r="E118" s="5">
        <v>52</v>
      </c>
      <c r="F118" s="5">
        <v>117</v>
      </c>
      <c r="G118" s="5">
        <v>390</v>
      </c>
      <c r="I118" s="5">
        <v>255</v>
      </c>
      <c r="K118" s="5">
        <v>458</v>
      </c>
      <c r="L118" s="5">
        <v>525</v>
      </c>
      <c r="M118" s="5">
        <v>282</v>
      </c>
      <c r="N118" s="5">
        <v>26</v>
      </c>
      <c r="O118" s="5">
        <v>256</v>
      </c>
      <c r="P118" s="5">
        <v>365</v>
      </c>
      <c r="Q118" s="5">
        <v>255</v>
      </c>
      <c r="R118" s="5">
        <v>3814</v>
      </c>
      <c r="S118" s="5">
        <v>3564</v>
      </c>
      <c r="T118" s="5">
        <v>303</v>
      </c>
      <c r="U118" s="5">
        <v>235</v>
      </c>
      <c r="V118" s="5">
        <v>821</v>
      </c>
      <c r="X118" s="5">
        <v>542</v>
      </c>
      <c r="Z118" s="5">
        <v>660</v>
      </c>
      <c r="AA118" s="5">
        <v>474</v>
      </c>
      <c r="AB118" s="5">
        <v>632</v>
      </c>
      <c r="AC118" s="5">
        <v>73</v>
      </c>
      <c r="AD118" s="5">
        <v>559</v>
      </c>
      <c r="AE118" s="5">
        <v>250</v>
      </c>
      <c r="AF118" s="5">
        <v>226</v>
      </c>
      <c r="AG118" s="4">
        <v>1.9</v>
      </c>
      <c r="AH118" s="4">
        <v>2</v>
      </c>
      <c r="AI118" s="4">
        <v>0.8</v>
      </c>
      <c r="AJ118" s="4">
        <v>1</v>
      </c>
      <c r="AK118" s="4">
        <v>1.5</v>
      </c>
      <c r="AM118" s="4">
        <v>1.7</v>
      </c>
      <c r="AO118" s="4">
        <v>2.7</v>
      </c>
      <c r="AP118" s="4">
        <v>2.7</v>
      </c>
      <c r="AQ118" s="4">
        <v>2.1</v>
      </c>
      <c r="AR118" s="4">
        <v>1.3</v>
      </c>
      <c r="AS118" s="4">
        <v>2.2000000000000002</v>
      </c>
      <c r="AT118" s="4">
        <v>1.6</v>
      </c>
      <c r="AU118" s="4">
        <v>1.3</v>
      </c>
      <c r="AV118" s="4">
        <v>1.4</v>
      </c>
      <c r="AW118" s="4">
        <v>1.6</v>
      </c>
      <c r="AX118" s="4">
        <v>1.3</v>
      </c>
      <c r="AY118" s="4">
        <v>0.7</v>
      </c>
      <c r="AZ118" s="4">
        <v>1.7</v>
      </c>
      <c r="BB118" s="4">
        <v>2.2000000000000002</v>
      </c>
      <c r="BD118" s="4">
        <v>1.7</v>
      </c>
      <c r="BE118" s="4">
        <v>1.2</v>
      </c>
      <c r="BF118" s="4">
        <v>3</v>
      </c>
      <c r="BG118" s="4">
        <v>1.6</v>
      </c>
      <c r="BH118" s="4">
        <v>3.3</v>
      </c>
      <c r="BI118" s="4">
        <v>0.4</v>
      </c>
      <c r="BJ118" s="4">
        <v>0.5</v>
      </c>
      <c r="BK118" s="5">
        <v>1839</v>
      </c>
      <c r="BL118" s="5">
        <v>1741</v>
      </c>
      <c r="BM118" s="5">
        <v>85</v>
      </c>
      <c r="BN118" s="5">
        <v>86</v>
      </c>
      <c r="BO118" s="5">
        <v>435</v>
      </c>
      <c r="BQ118" s="5">
        <v>319</v>
      </c>
      <c r="BS118" s="5">
        <v>280</v>
      </c>
      <c r="BT118" s="5">
        <v>237</v>
      </c>
      <c r="BU118" s="5">
        <v>399</v>
      </c>
      <c r="BV118" s="5">
        <v>31</v>
      </c>
      <c r="BW118" s="5">
        <v>369</v>
      </c>
      <c r="BX118" s="5">
        <v>98</v>
      </c>
      <c r="BY118" s="5">
        <v>95</v>
      </c>
      <c r="BZ118" s="4">
        <v>3.5</v>
      </c>
      <c r="CA118" s="4">
        <v>4</v>
      </c>
      <c r="CB118" s="4">
        <v>7</v>
      </c>
      <c r="CC118" s="4">
        <v>3.5</v>
      </c>
      <c r="CD118" s="4">
        <v>3.9</v>
      </c>
      <c r="CF118" s="4">
        <v>4.3</v>
      </c>
      <c r="CH118" s="4">
        <v>4.5999999999999996</v>
      </c>
      <c r="CI118" s="4">
        <v>2.4</v>
      </c>
      <c r="CJ118" s="4">
        <v>5.3</v>
      </c>
      <c r="CK118" s="4">
        <v>4.5999999999999996</v>
      </c>
      <c r="CL118" s="4">
        <v>5.5</v>
      </c>
      <c r="CM118" s="4">
        <v>1.1000000000000001</v>
      </c>
      <c r="CN118" s="4">
        <v>1.2</v>
      </c>
      <c r="CO118" s="5">
        <v>4624</v>
      </c>
      <c r="CP118" s="5">
        <v>4370</v>
      </c>
      <c r="CQ118" s="5">
        <v>443</v>
      </c>
      <c r="CR118" s="5">
        <v>424</v>
      </c>
      <c r="CS118" s="5">
        <v>990</v>
      </c>
      <c r="CU118" s="5">
        <v>624</v>
      </c>
      <c r="CW118" s="5">
        <v>779</v>
      </c>
      <c r="CX118" s="5">
        <v>463</v>
      </c>
      <c r="CY118" s="5">
        <v>702</v>
      </c>
      <c r="CZ118" s="5">
        <v>89</v>
      </c>
      <c r="DA118" s="5">
        <v>613</v>
      </c>
      <c r="DB118" s="5">
        <v>254</v>
      </c>
      <c r="DC118" s="5">
        <v>235</v>
      </c>
      <c r="DD118" s="4">
        <v>2.9</v>
      </c>
      <c r="DE118" s="4">
        <v>3.3</v>
      </c>
      <c r="DF118" s="4">
        <v>4.8</v>
      </c>
      <c r="DG118" s="4">
        <v>1.9</v>
      </c>
      <c r="DH118" s="4">
        <v>3.3</v>
      </c>
      <c r="DJ118" s="4">
        <v>3.7</v>
      </c>
      <c r="DL118" s="4">
        <v>3.9</v>
      </c>
      <c r="DM118" s="4">
        <v>2.5</v>
      </c>
      <c r="DN118" s="4">
        <v>4.8</v>
      </c>
      <c r="DO118" s="4">
        <v>3.8</v>
      </c>
      <c r="DP118" s="4">
        <v>5</v>
      </c>
      <c r="DQ118" s="4">
        <v>1.1000000000000001</v>
      </c>
      <c r="DR118" s="4">
        <v>1.1000000000000001</v>
      </c>
    </row>
    <row r="119" spans="1:122" x14ac:dyDescent="0.25">
      <c r="A119" t="s">
        <v>174</v>
      </c>
      <c r="B119" s="3">
        <v>39904</v>
      </c>
      <c r="C119" s="5">
        <v>2315</v>
      </c>
      <c r="D119" s="5">
        <v>1960</v>
      </c>
      <c r="E119" s="5">
        <v>21</v>
      </c>
      <c r="F119" s="5">
        <v>99</v>
      </c>
      <c r="G119" s="5">
        <v>331</v>
      </c>
      <c r="I119" s="5">
        <v>204</v>
      </c>
      <c r="K119" s="5">
        <v>417</v>
      </c>
      <c r="L119" s="5">
        <v>495</v>
      </c>
      <c r="M119" s="5">
        <v>308</v>
      </c>
      <c r="N119" s="5">
        <v>24</v>
      </c>
      <c r="O119" s="5">
        <v>283</v>
      </c>
      <c r="P119" s="5">
        <v>355</v>
      </c>
      <c r="Q119" s="5">
        <v>281</v>
      </c>
      <c r="R119" s="5">
        <v>3900</v>
      </c>
      <c r="S119" s="5">
        <v>3532</v>
      </c>
      <c r="T119" s="5">
        <v>299</v>
      </c>
      <c r="U119" s="5">
        <v>202</v>
      </c>
      <c r="V119" s="5">
        <v>863</v>
      </c>
      <c r="X119" s="5">
        <v>628</v>
      </c>
      <c r="Z119" s="5">
        <v>691</v>
      </c>
      <c r="AA119" s="5">
        <v>463</v>
      </c>
      <c r="AB119" s="5">
        <v>624</v>
      </c>
      <c r="AC119" s="5">
        <v>81</v>
      </c>
      <c r="AD119" s="5">
        <v>543</v>
      </c>
      <c r="AE119" s="5">
        <v>368</v>
      </c>
      <c r="AF119" s="5">
        <v>222</v>
      </c>
      <c r="AG119" s="4">
        <v>1.7</v>
      </c>
      <c r="AH119" s="4">
        <v>1.8</v>
      </c>
      <c r="AI119" s="4">
        <v>0.3</v>
      </c>
      <c r="AJ119" s="4">
        <v>0.8</v>
      </c>
      <c r="AK119" s="4">
        <v>1.3</v>
      </c>
      <c r="AM119" s="4">
        <v>1.4</v>
      </c>
      <c r="AO119" s="4">
        <v>2.5</v>
      </c>
      <c r="AP119" s="4">
        <v>2.5</v>
      </c>
      <c r="AQ119" s="4">
        <v>2.2999999999999998</v>
      </c>
      <c r="AR119" s="4">
        <v>1.3</v>
      </c>
      <c r="AS119" s="4">
        <v>2.5</v>
      </c>
      <c r="AT119" s="4">
        <v>1.5</v>
      </c>
      <c r="AU119" s="4">
        <v>1.4</v>
      </c>
      <c r="AV119" s="4">
        <v>1.3</v>
      </c>
      <c r="AW119" s="4">
        <v>1.5</v>
      </c>
      <c r="AX119" s="4">
        <v>1.1000000000000001</v>
      </c>
      <c r="AY119" s="4">
        <v>0.7</v>
      </c>
      <c r="AZ119" s="4">
        <v>1.5</v>
      </c>
      <c r="BB119" s="4">
        <v>1.8</v>
      </c>
      <c r="BD119" s="4">
        <v>1.8</v>
      </c>
      <c r="BE119" s="4">
        <v>1.2</v>
      </c>
      <c r="BF119" s="4">
        <v>3</v>
      </c>
      <c r="BG119" s="4">
        <v>2</v>
      </c>
      <c r="BH119" s="4">
        <v>3.2</v>
      </c>
      <c r="BI119" s="4">
        <v>0.4</v>
      </c>
      <c r="BJ119" s="4">
        <v>0.5</v>
      </c>
      <c r="BK119" s="5">
        <v>1749</v>
      </c>
      <c r="BL119" s="5">
        <v>1650</v>
      </c>
      <c r="BM119" s="5">
        <v>66</v>
      </c>
      <c r="BN119" s="5">
        <v>81</v>
      </c>
      <c r="BO119" s="5">
        <v>365</v>
      </c>
      <c r="BQ119" s="5">
        <v>263</v>
      </c>
      <c r="BS119" s="5">
        <v>299</v>
      </c>
      <c r="BT119" s="5">
        <v>227</v>
      </c>
      <c r="BU119" s="5">
        <v>394</v>
      </c>
      <c r="BV119" s="5">
        <v>37</v>
      </c>
      <c r="BW119" s="5">
        <v>357</v>
      </c>
      <c r="BX119" s="5">
        <v>99</v>
      </c>
      <c r="BY119" s="5">
        <v>96</v>
      </c>
      <c r="BZ119" s="4">
        <v>3.6</v>
      </c>
      <c r="CA119" s="4">
        <v>4.0999999999999996</v>
      </c>
      <c r="CB119" s="4">
        <v>7.4</v>
      </c>
      <c r="CC119" s="4">
        <v>3.2</v>
      </c>
      <c r="CD119" s="4">
        <v>4.2</v>
      </c>
      <c r="CF119" s="4">
        <v>5</v>
      </c>
      <c r="CH119" s="4">
        <v>5.2</v>
      </c>
      <c r="CI119" s="4">
        <v>2.5</v>
      </c>
      <c r="CJ119" s="4">
        <v>5.3</v>
      </c>
      <c r="CK119" s="4">
        <v>5.5</v>
      </c>
      <c r="CL119" s="4">
        <v>5.2</v>
      </c>
      <c r="CM119" s="4">
        <v>1.2</v>
      </c>
      <c r="CN119" s="4">
        <v>1.2</v>
      </c>
      <c r="CO119" s="5">
        <v>4675</v>
      </c>
      <c r="CP119" s="5">
        <v>4410</v>
      </c>
      <c r="CQ119" s="5">
        <v>457</v>
      </c>
      <c r="CR119" s="5">
        <v>381</v>
      </c>
      <c r="CS119" s="5">
        <v>1051</v>
      </c>
      <c r="CU119" s="5">
        <v>733</v>
      </c>
      <c r="CW119" s="5">
        <v>857</v>
      </c>
      <c r="CX119" s="5">
        <v>477</v>
      </c>
      <c r="CY119" s="5">
        <v>689</v>
      </c>
      <c r="CZ119" s="5">
        <v>105</v>
      </c>
      <c r="DA119" s="5">
        <v>584</v>
      </c>
      <c r="DB119" s="5">
        <v>265</v>
      </c>
      <c r="DC119" s="5">
        <v>244</v>
      </c>
      <c r="DD119" s="4">
        <v>3</v>
      </c>
      <c r="DE119" s="4">
        <v>3.3</v>
      </c>
      <c r="DF119" s="4">
        <v>4.9000000000000004</v>
      </c>
      <c r="DG119" s="4">
        <v>1.7</v>
      </c>
      <c r="DH119" s="4">
        <v>3.5</v>
      </c>
      <c r="DJ119" s="4">
        <v>4.3</v>
      </c>
      <c r="DL119" s="4">
        <v>4.2</v>
      </c>
      <c r="DM119" s="4">
        <v>2.4</v>
      </c>
      <c r="DN119" s="4">
        <v>4.8</v>
      </c>
      <c r="DO119" s="4">
        <v>4.3</v>
      </c>
      <c r="DP119" s="4">
        <v>4.9000000000000004</v>
      </c>
      <c r="DQ119" s="4">
        <v>1.6</v>
      </c>
      <c r="DR119" s="4">
        <v>1.1000000000000001</v>
      </c>
    </row>
    <row r="120" spans="1:122" x14ac:dyDescent="0.25">
      <c r="A120" t="s">
        <v>175</v>
      </c>
      <c r="B120" s="3">
        <v>39934</v>
      </c>
      <c r="C120" s="5">
        <v>2409</v>
      </c>
      <c r="D120" s="5">
        <v>2129</v>
      </c>
      <c r="E120" s="5">
        <v>35</v>
      </c>
      <c r="F120" s="5">
        <v>93</v>
      </c>
      <c r="G120" s="5">
        <v>464</v>
      </c>
      <c r="I120" s="5">
        <v>325</v>
      </c>
      <c r="K120" s="5">
        <v>388</v>
      </c>
      <c r="L120" s="5">
        <v>529</v>
      </c>
      <c r="M120" s="5">
        <v>261</v>
      </c>
      <c r="N120" s="5">
        <v>24</v>
      </c>
      <c r="O120" s="5">
        <v>237</v>
      </c>
      <c r="P120" s="5">
        <v>280</v>
      </c>
      <c r="Q120" s="5">
        <v>237</v>
      </c>
      <c r="R120" s="5">
        <v>3812</v>
      </c>
      <c r="S120" s="5">
        <v>3552</v>
      </c>
      <c r="T120" s="5">
        <v>324</v>
      </c>
      <c r="U120" s="5">
        <v>178</v>
      </c>
      <c r="V120" s="5">
        <v>821</v>
      </c>
      <c r="X120" s="5">
        <v>555</v>
      </c>
      <c r="Z120" s="5">
        <v>674</v>
      </c>
      <c r="AA120" s="5">
        <v>474</v>
      </c>
      <c r="AB120" s="5">
        <v>686</v>
      </c>
      <c r="AC120" s="5">
        <v>89</v>
      </c>
      <c r="AD120" s="5">
        <v>597</v>
      </c>
      <c r="AE120" s="5">
        <v>260</v>
      </c>
      <c r="AF120" s="5">
        <v>237</v>
      </c>
      <c r="AG120" s="4">
        <v>1.8</v>
      </c>
      <c r="AH120" s="4">
        <v>1.9</v>
      </c>
      <c r="AI120" s="4">
        <v>0.6</v>
      </c>
      <c r="AJ120" s="4">
        <v>0.8</v>
      </c>
      <c r="AK120" s="4">
        <v>1.8</v>
      </c>
      <c r="AM120" s="4">
        <v>2.2000000000000002</v>
      </c>
      <c r="AO120" s="4">
        <v>2.2999999999999998</v>
      </c>
      <c r="AP120" s="4">
        <v>2.7</v>
      </c>
      <c r="AQ120" s="4">
        <v>2</v>
      </c>
      <c r="AR120" s="4">
        <v>1.2</v>
      </c>
      <c r="AS120" s="4">
        <v>2.1</v>
      </c>
      <c r="AT120" s="4">
        <v>1.2</v>
      </c>
      <c r="AU120" s="4">
        <v>1.2</v>
      </c>
      <c r="AV120" s="4">
        <v>1.3</v>
      </c>
      <c r="AW120" s="4">
        <v>1.5</v>
      </c>
      <c r="AX120" s="4">
        <v>1.3</v>
      </c>
      <c r="AY120" s="4">
        <v>0.7</v>
      </c>
      <c r="AZ120" s="4">
        <v>1.5</v>
      </c>
      <c r="BB120" s="4">
        <v>1.8</v>
      </c>
      <c r="BD120" s="4">
        <v>1.8</v>
      </c>
      <c r="BE120" s="4">
        <v>1.2</v>
      </c>
      <c r="BF120" s="4">
        <v>2.9</v>
      </c>
      <c r="BG120" s="4">
        <v>2.1</v>
      </c>
      <c r="BH120" s="4">
        <v>3</v>
      </c>
      <c r="BI120" s="4">
        <v>0.4</v>
      </c>
      <c r="BJ120" s="4">
        <v>0.4</v>
      </c>
      <c r="BK120" s="5">
        <v>1745</v>
      </c>
      <c r="BL120" s="5">
        <v>1647</v>
      </c>
      <c r="BM120" s="5">
        <v>79</v>
      </c>
      <c r="BN120" s="5">
        <v>87</v>
      </c>
      <c r="BO120" s="5">
        <v>367</v>
      </c>
      <c r="BQ120" s="5">
        <v>269</v>
      </c>
      <c r="BS120" s="5">
        <v>304</v>
      </c>
      <c r="BT120" s="5">
        <v>237</v>
      </c>
      <c r="BU120" s="5">
        <v>380</v>
      </c>
      <c r="BV120" s="5">
        <v>40</v>
      </c>
      <c r="BW120" s="5">
        <v>341</v>
      </c>
      <c r="BX120" s="5">
        <v>98</v>
      </c>
      <c r="BY120" s="5">
        <v>87</v>
      </c>
      <c r="BZ120" s="4">
        <v>3.2</v>
      </c>
      <c r="CA120" s="4">
        <v>3.6</v>
      </c>
      <c r="CB120" s="4">
        <v>6.3</v>
      </c>
      <c r="CC120" s="4">
        <v>3.1</v>
      </c>
      <c r="CD120" s="4">
        <v>3.6</v>
      </c>
      <c r="CF120" s="4">
        <v>3.9</v>
      </c>
      <c r="CH120" s="4">
        <v>4.5</v>
      </c>
      <c r="CI120" s="4">
        <v>2.1</v>
      </c>
      <c r="CJ120" s="4">
        <v>5</v>
      </c>
      <c r="CK120" s="4">
        <v>4</v>
      </c>
      <c r="CL120" s="4">
        <v>5.0999999999999996</v>
      </c>
      <c r="CM120" s="4">
        <v>1.4</v>
      </c>
      <c r="CN120" s="4">
        <v>1.2</v>
      </c>
      <c r="CO120" s="5">
        <v>4252</v>
      </c>
      <c r="CP120" s="5">
        <v>3936</v>
      </c>
      <c r="CQ120" s="5">
        <v>385</v>
      </c>
      <c r="CR120" s="5">
        <v>369</v>
      </c>
      <c r="CS120" s="5">
        <v>889</v>
      </c>
      <c r="CU120" s="5">
        <v>573</v>
      </c>
      <c r="CW120" s="5">
        <v>741</v>
      </c>
      <c r="CX120" s="5">
        <v>405</v>
      </c>
      <c r="CY120" s="5">
        <v>650</v>
      </c>
      <c r="CZ120" s="5">
        <v>76</v>
      </c>
      <c r="DA120" s="5">
        <v>574</v>
      </c>
      <c r="DB120" s="5">
        <v>316</v>
      </c>
      <c r="DC120" s="5">
        <v>234</v>
      </c>
      <c r="DD120" s="4">
        <v>2.9</v>
      </c>
      <c r="DE120" s="4">
        <v>3.3</v>
      </c>
      <c r="DF120" s="4">
        <v>5.3</v>
      </c>
      <c r="DG120" s="4">
        <v>1.5</v>
      </c>
      <c r="DH120" s="4">
        <v>3.3</v>
      </c>
      <c r="DJ120" s="4">
        <v>3.8</v>
      </c>
      <c r="DL120" s="4">
        <v>4.0999999999999996</v>
      </c>
      <c r="DM120" s="4">
        <v>2.5</v>
      </c>
      <c r="DN120" s="4">
        <v>5.2</v>
      </c>
      <c r="DO120" s="4">
        <v>4.5999999999999996</v>
      </c>
      <c r="DP120" s="4">
        <v>5.3</v>
      </c>
      <c r="DQ120" s="4">
        <v>1.1000000000000001</v>
      </c>
      <c r="DR120" s="4">
        <v>1.2</v>
      </c>
    </row>
    <row r="121" spans="1:122" x14ac:dyDescent="0.25">
      <c r="A121" t="s">
        <v>176</v>
      </c>
      <c r="B121" s="3">
        <v>39965</v>
      </c>
      <c r="C121" s="5">
        <v>2391</v>
      </c>
      <c r="D121" s="5">
        <v>2077</v>
      </c>
      <c r="E121" s="5">
        <v>57</v>
      </c>
      <c r="F121" s="5">
        <v>100</v>
      </c>
      <c r="G121" s="5">
        <v>420</v>
      </c>
      <c r="I121" s="5">
        <v>272</v>
      </c>
      <c r="K121" s="5">
        <v>367</v>
      </c>
      <c r="L121" s="5">
        <v>519</v>
      </c>
      <c r="M121" s="5">
        <v>260</v>
      </c>
      <c r="N121" s="5">
        <v>16</v>
      </c>
      <c r="O121" s="5">
        <v>244</v>
      </c>
      <c r="P121" s="5">
        <v>314</v>
      </c>
      <c r="Q121" s="5">
        <v>256</v>
      </c>
      <c r="R121" s="5">
        <v>3679</v>
      </c>
      <c r="S121" s="5">
        <v>3418</v>
      </c>
      <c r="T121" s="5">
        <v>268</v>
      </c>
      <c r="U121" s="5">
        <v>192</v>
      </c>
      <c r="V121" s="5">
        <v>704</v>
      </c>
      <c r="X121" s="5">
        <v>486</v>
      </c>
      <c r="Z121" s="5">
        <v>628</v>
      </c>
      <c r="AA121" s="5">
        <v>498</v>
      </c>
      <c r="AB121" s="5">
        <v>641</v>
      </c>
      <c r="AC121" s="5">
        <v>94</v>
      </c>
      <c r="AD121" s="5">
        <v>547</v>
      </c>
      <c r="AE121" s="5">
        <v>261</v>
      </c>
      <c r="AF121" s="5">
        <v>233</v>
      </c>
      <c r="AG121" s="4">
        <v>1.8</v>
      </c>
      <c r="AH121" s="4">
        <v>1.9</v>
      </c>
      <c r="AI121" s="4">
        <v>0.9</v>
      </c>
      <c r="AJ121" s="4">
        <v>0.8</v>
      </c>
      <c r="AK121" s="4">
        <v>1.7</v>
      </c>
      <c r="AM121" s="4">
        <v>1.8</v>
      </c>
      <c r="AO121" s="4">
        <v>2.2000000000000002</v>
      </c>
      <c r="AP121" s="4">
        <v>2.6</v>
      </c>
      <c r="AQ121" s="4">
        <v>1.9</v>
      </c>
      <c r="AR121" s="4">
        <v>0.8</v>
      </c>
      <c r="AS121" s="4">
        <v>2.1</v>
      </c>
      <c r="AT121" s="4">
        <v>1.4</v>
      </c>
      <c r="AU121" s="4">
        <v>1.3</v>
      </c>
      <c r="AV121" s="4">
        <v>1.3</v>
      </c>
      <c r="AW121" s="4">
        <v>1.5</v>
      </c>
      <c r="AX121" s="4">
        <v>1.3</v>
      </c>
      <c r="AY121" s="4">
        <v>0.8</v>
      </c>
      <c r="AZ121" s="4">
        <v>1.5</v>
      </c>
      <c r="BB121" s="4">
        <v>2</v>
      </c>
      <c r="BD121" s="4">
        <v>1.7</v>
      </c>
      <c r="BE121" s="4">
        <v>1.3</v>
      </c>
      <c r="BF121" s="4">
        <v>3</v>
      </c>
      <c r="BG121" s="4">
        <v>2.4</v>
      </c>
      <c r="BH121" s="4">
        <v>3</v>
      </c>
      <c r="BI121" s="4">
        <v>0.4</v>
      </c>
      <c r="BJ121" s="4">
        <v>0.5</v>
      </c>
      <c r="BK121" s="5">
        <v>1750</v>
      </c>
      <c r="BL121" s="5">
        <v>1652</v>
      </c>
      <c r="BM121" s="5">
        <v>79</v>
      </c>
      <c r="BN121" s="5">
        <v>90</v>
      </c>
      <c r="BO121" s="5">
        <v>379</v>
      </c>
      <c r="BQ121" s="5">
        <v>288</v>
      </c>
      <c r="BS121" s="5">
        <v>275</v>
      </c>
      <c r="BT121" s="5">
        <v>254</v>
      </c>
      <c r="BU121" s="5">
        <v>386</v>
      </c>
      <c r="BV121" s="5">
        <v>45</v>
      </c>
      <c r="BW121" s="5">
        <v>341</v>
      </c>
      <c r="BX121" s="5">
        <v>99</v>
      </c>
      <c r="BY121" s="5">
        <v>92</v>
      </c>
      <c r="BZ121" s="4">
        <v>3.2</v>
      </c>
      <c r="CA121" s="4">
        <v>3.6</v>
      </c>
      <c r="CB121" s="4">
        <v>5.9</v>
      </c>
      <c r="CC121" s="4">
        <v>3</v>
      </c>
      <c r="CD121" s="4">
        <v>3.2</v>
      </c>
      <c r="CF121" s="4">
        <v>3.6</v>
      </c>
      <c r="CH121" s="4">
        <v>4.4000000000000004</v>
      </c>
      <c r="CI121" s="4">
        <v>2.4</v>
      </c>
      <c r="CJ121" s="4">
        <v>5.0999999999999996</v>
      </c>
      <c r="CK121" s="4">
        <v>6</v>
      </c>
      <c r="CL121" s="4">
        <v>5</v>
      </c>
      <c r="CM121" s="4">
        <v>1.4</v>
      </c>
      <c r="CN121" s="4">
        <v>1.2</v>
      </c>
      <c r="CO121" s="5">
        <v>4178</v>
      </c>
      <c r="CP121" s="5">
        <v>3858</v>
      </c>
      <c r="CQ121" s="5">
        <v>355</v>
      </c>
      <c r="CR121" s="5">
        <v>350</v>
      </c>
      <c r="CS121" s="5">
        <v>799</v>
      </c>
      <c r="CU121" s="5">
        <v>524</v>
      </c>
      <c r="CW121" s="5">
        <v>720</v>
      </c>
      <c r="CX121" s="5">
        <v>464</v>
      </c>
      <c r="CY121" s="5">
        <v>673</v>
      </c>
      <c r="CZ121" s="5">
        <v>114</v>
      </c>
      <c r="DA121" s="5">
        <v>559</v>
      </c>
      <c r="DB121" s="5">
        <v>320</v>
      </c>
      <c r="DC121" s="5">
        <v>245</v>
      </c>
      <c r="DD121" s="4">
        <v>2.8</v>
      </c>
      <c r="DE121" s="4">
        <v>3.2</v>
      </c>
      <c r="DF121" s="4">
        <v>4.5</v>
      </c>
      <c r="DG121" s="4">
        <v>1.6</v>
      </c>
      <c r="DH121" s="4">
        <v>2.8</v>
      </c>
      <c r="DJ121" s="4">
        <v>3.3</v>
      </c>
      <c r="DL121" s="4">
        <v>3.8</v>
      </c>
      <c r="DM121" s="4">
        <v>2.6</v>
      </c>
      <c r="DN121" s="4">
        <v>4.9000000000000004</v>
      </c>
      <c r="DO121" s="4">
        <v>4.9000000000000004</v>
      </c>
      <c r="DP121" s="4">
        <v>4.9000000000000004</v>
      </c>
      <c r="DQ121" s="4">
        <v>1.2</v>
      </c>
      <c r="DR121" s="4">
        <v>1.2</v>
      </c>
    </row>
    <row r="122" spans="1:122" x14ac:dyDescent="0.25">
      <c r="A122" t="s">
        <v>177</v>
      </c>
      <c r="B122" s="3">
        <v>39995</v>
      </c>
      <c r="C122" s="5">
        <v>2186</v>
      </c>
      <c r="D122" s="5">
        <v>1899</v>
      </c>
      <c r="E122" s="5">
        <v>41</v>
      </c>
      <c r="F122" s="5">
        <v>94</v>
      </c>
      <c r="G122" s="5">
        <v>304</v>
      </c>
      <c r="I122" s="5">
        <v>190</v>
      </c>
      <c r="K122" s="5">
        <v>426</v>
      </c>
      <c r="L122" s="5">
        <v>524</v>
      </c>
      <c r="M122" s="5">
        <v>239</v>
      </c>
      <c r="N122" s="5">
        <v>14</v>
      </c>
      <c r="O122" s="5">
        <v>225</v>
      </c>
      <c r="P122" s="5">
        <v>287</v>
      </c>
      <c r="Q122" s="5">
        <v>230</v>
      </c>
      <c r="R122" s="5">
        <v>3819</v>
      </c>
      <c r="S122" s="5">
        <v>3573</v>
      </c>
      <c r="T122" s="5">
        <v>312</v>
      </c>
      <c r="U122" s="5">
        <v>237</v>
      </c>
      <c r="V122" s="5">
        <v>729</v>
      </c>
      <c r="X122" s="5">
        <v>493</v>
      </c>
      <c r="Z122" s="5">
        <v>683</v>
      </c>
      <c r="AA122" s="5">
        <v>499</v>
      </c>
      <c r="AB122" s="5">
        <v>647</v>
      </c>
      <c r="AC122" s="5">
        <v>127</v>
      </c>
      <c r="AD122" s="5">
        <v>519</v>
      </c>
      <c r="AE122" s="5">
        <v>246</v>
      </c>
      <c r="AF122" s="5">
        <v>212</v>
      </c>
      <c r="AG122" s="4">
        <v>1.7</v>
      </c>
      <c r="AH122" s="4">
        <v>1.7</v>
      </c>
      <c r="AI122" s="4">
        <v>0.7</v>
      </c>
      <c r="AJ122" s="4">
        <v>0.8</v>
      </c>
      <c r="AK122" s="4">
        <v>1.2</v>
      </c>
      <c r="AM122" s="4">
        <v>1.3</v>
      </c>
      <c r="AO122" s="4">
        <v>2.5</v>
      </c>
      <c r="AP122" s="4">
        <v>2.7</v>
      </c>
      <c r="AQ122" s="4">
        <v>1.8</v>
      </c>
      <c r="AR122" s="4">
        <v>0.7</v>
      </c>
      <c r="AS122" s="4">
        <v>2</v>
      </c>
      <c r="AT122" s="4">
        <v>1.3</v>
      </c>
      <c r="AU122" s="4">
        <v>1.2</v>
      </c>
      <c r="AV122" s="4">
        <v>1.3</v>
      </c>
      <c r="AW122" s="4">
        <v>1.5</v>
      </c>
      <c r="AX122" s="4">
        <v>1.2</v>
      </c>
      <c r="AY122" s="4">
        <v>0.7</v>
      </c>
      <c r="AZ122" s="4">
        <v>1.6</v>
      </c>
      <c r="BB122" s="4">
        <v>1.9</v>
      </c>
      <c r="BD122" s="4">
        <v>1.6</v>
      </c>
      <c r="BE122" s="4">
        <v>1.2</v>
      </c>
      <c r="BF122" s="4">
        <v>2.8</v>
      </c>
      <c r="BG122" s="4">
        <v>2</v>
      </c>
      <c r="BH122" s="4">
        <v>2.9</v>
      </c>
      <c r="BI122" s="4">
        <v>0.4</v>
      </c>
      <c r="BJ122" s="4">
        <v>0.5</v>
      </c>
      <c r="BK122" s="5">
        <v>1690</v>
      </c>
      <c r="BL122" s="5">
        <v>1589</v>
      </c>
      <c r="BM122" s="5">
        <v>69</v>
      </c>
      <c r="BN122" s="5">
        <v>86</v>
      </c>
      <c r="BO122" s="5">
        <v>385</v>
      </c>
      <c r="BQ122" s="5">
        <v>280</v>
      </c>
      <c r="BS122" s="5">
        <v>260</v>
      </c>
      <c r="BT122" s="5">
        <v>237</v>
      </c>
      <c r="BU122" s="5">
        <v>365</v>
      </c>
      <c r="BV122" s="5">
        <v>38</v>
      </c>
      <c r="BW122" s="5">
        <v>326</v>
      </c>
      <c r="BX122" s="5">
        <v>101</v>
      </c>
      <c r="BY122" s="5">
        <v>98</v>
      </c>
      <c r="BZ122" s="4">
        <v>3.2</v>
      </c>
      <c r="CA122" s="4">
        <v>3.6</v>
      </c>
      <c r="CB122" s="4">
        <v>7.2</v>
      </c>
      <c r="CC122" s="4">
        <v>2.6</v>
      </c>
      <c r="CD122" s="4">
        <v>3.3</v>
      </c>
      <c r="CF122" s="4">
        <v>3.8</v>
      </c>
      <c r="CH122" s="4">
        <v>4.4000000000000004</v>
      </c>
      <c r="CI122" s="4">
        <v>2.5</v>
      </c>
      <c r="CJ122" s="4">
        <v>5.0999999999999996</v>
      </c>
      <c r="CK122" s="4">
        <v>6.9</v>
      </c>
      <c r="CL122" s="4">
        <v>4.7</v>
      </c>
      <c r="CM122" s="4">
        <v>1.3</v>
      </c>
      <c r="CN122" s="4">
        <v>1.3</v>
      </c>
      <c r="CO122" s="5">
        <v>4207</v>
      </c>
      <c r="CP122" s="5">
        <v>3919</v>
      </c>
      <c r="CQ122" s="5">
        <v>427</v>
      </c>
      <c r="CR122" s="5">
        <v>305</v>
      </c>
      <c r="CS122" s="5">
        <v>827</v>
      </c>
      <c r="CU122" s="5">
        <v>547</v>
      </c>
      <c r="CW122" s="5">
        <v>726</v>
      </c>
      <c r="CX122" s="5">
        <v>481</v>
      </c>
      <c r="CY122" s="5">
        <v>661</v>
      </c>
      <c r="CZ122" s="5">
        <v>131</v>
      </c>
      <c r="DA122" s="5">
        <v>530</v>
      </c>
      <c r="DB122" s="5">
        <v>287</v>
      </c>
      <c r="DC122" s="5">
        <v>265</v>
      </c>
      <c r="DD122" s="4">
        <v>2.9</v>
      </c>
      <c r="DE122" s="4">
        <v>3.3</v>
      </c>
      <c r="DF122" s="4">
        <v>5.3</v>
      </c>
      <c r="DG122" s="4">
        <v>2</v>
      </c>
      <c r="DH122" s="4">
        <v>2.9</v>
      </c>
      <c r="DJ122" s="4">
        <v>3.4</v>
      </c>
      <c r="DL122" s="4">
        <v>4.2</v>
      </c>
      <c r="DM122" s="4">
        <v>2.6</v>
      </c>
      <c r="DN122" s="4">
        <v>4.9000000000000004</v>
      </c>
      <c r="DO122" s="4">
        <v>6.7</v>
      </c>
      <c r="DP122" s="4">
        <v>4.5999999999999996</v>
      </c>
      <c r="DQ122" s="4">
        <v>1.1000000000000001</v>
      </c>
      <c r="DR122" s="4">
        <v>1.1000000000000001</v>
      </c>
    </row>
    <row r="123" spans="1:122" x14ac:dyDescent="0.25">
      <c r="A123" t="s">
        <v>178</v>
      </c>
      <c r="B123" s="3">
        <v>40026</v>
      </c>
      <c r="C123" s="5">
        <v>2268</v>
      </c>
      <c r="D123" s="5">
        <v>1988</v>
      </c>
      <c r="E123" s="5">
        <v>61</v>
      </c>
      <c r="F123" s="5">
        <v>125</v>
      </c>
      <c r="G123" s="5">
        <v>430</v>
      </c>
      <c r="I123" s="5">
        <v>254</v>
      </c>
      <c r="K123" s="5">
        <v>363</v>
      </c>
      <c r="L123" s="5">
        <v>527</v>
      </c>
      <c r="M123" s="5">
        <v>202</v>
      </c>
      <c r="N123" s="5">
        <v>21</v>
      </c>
      <c r="O123" s="5">
        <v>181</v>
      </c>
      <c r="P123" s="5">
        <v>280</v>
      </c>
      <c r="Q123" s="5">
        <v>253</v>
      </c>
      <c r="R123" s="5">
        <v>3788</v>
      </c>
      <c r="S123" s="5">
        <v>3516</v>
      </c>
      <c r="T123" s="5">
        <v>262</v>
      </c>
      <c r="U123" s="5">
        <v>241</v>
      </c>
      <c r="V123" s="5">
        <v>766</v>
      </c>
      <c r="X123" s="5">
        <v>529</v>
      </c>
      <c r="Z123" s="5">
        <v>661</v>
      </c>
      <c r="AA123" s="5">
        <v>514</v>
      </c>
      <c r="AB123" s="5">
        <v>661</v>
      </c>
      <c r="AC123" s="5">
        <v>118</v>
      </c>
      <c r="AD123" s="5">
        <v>543</v>
      </c>
      <c r="AE123" s="5">
        <v>273</v>
      </c>
      <c r="AF123" s="5">
        <v>250</v>
      </c>
      <c r="AG123" s="4">
        <v>1.7</v>
      </c>
      <c r="AH123" s="4">
        <v>1.8</v>
      </c>
      <c r="AI123" s="4">
        <v>1</v>
      </c>
      <c r="AJ123" s="4">
        <v>1.1000000000000001</v>
      </c>
      <c r="AK123" s="4">
        <v>1.7</v>
      </c>
      <c r="AM123" s="4">
        <v>1.7</v>
      </c>
      <c r="AO123" s="4">
        <v>2.2000000000000002</v>
      </c>
      <c r="AP123" s="4">
        <v>2.7</v>
      </c>
      <c r="AQ123" s="4">
        <v>1.5</v>
      </c>
      <c r="AR123" s="4">
        <v>1.1000000000000001</v>
      </c>
      <c r="AS123" s="4">
        <v>1.6</v>
      </c>
      <c r="AT123" s="4">
        <v>1.2</v>
      </c>
      <c r="AU123" s="4">
        <v>1.3</v>
      </c>
      <c r="AV123" s="4">
        <v>1.3</v>
      </c>
      <c r="AW123" s="4">
        <v>1.5</v>
      </c>
      <c r="AX123" s="4">
        <v>1.1000000000000001</v>
      </c>
      <c r="AY123" s="4">
        <v>0.7</v>
      </c>
      <c r="AZ123" s="4">
        <v>1.6</v>
      </c>
      <c r="BB123" s="4">
        <v>2</v>
      </c>
      <c r="BD123" s="4">
        <v>1.5</v>
      </c>
      <c r="BE123" s="4">
        <v>1.3</v>
      </c>
      <c r="BF123" s="4">
        <v>2.9</v>
      </c>
      <c r="BG123" s="4">
        <v>2</v>
      </c>
      <c r="BH123" s="4">
        <v>3.1</v>
      </c>
      <c r="BI123" s="4">
        <v>0.5</v>
      </c>
      <c r="BJ123" s="4">
        <v>0.5</v>
      </c>
      <c r="BK123" s="5">
        <v>1689</v>
      </c>
      <c r="BL123" s="5">
        <v>1585</v>
      </c>
      <c r="BM123" s="5">
        <v>62</v>
      </c>
      <c r="BN123" s="5">
        <v>79</v>
      </c>
      <c r="BO123" s="5">
        <v>388</v>
      </c>
      <c r="BQ123" s="5">
        <v>293</v>
      </c>
      <c r="BS123" s="5">
        <v>252</v>
      </c>
      <c r="BT123" s="5">
        <v>241</v>
      </c>
      <c r="BU123" s="5">
        <v>383</v>
      </c>
      <c r="BV123" s="5">
        <v>38</v>
      </c>
      <c r="BW123" s="5">
        <v>345</v>
      </c>
      <c r="BX123" s="5">
        <v>104</v>
      </c>
      <c r="BY123" s="5">
        <v>93</v>
      </c>
      <c r="BZ123" s="4">
        <v>3.1</v>
      </c>
      <c r="CA123" s="4">
        <v>3.5</v>
      </c>
      <c r="CB123" s="4">
        <v>5.9</v>
      </c>
      <c r="CC123" s="4">
        <v>2.4</v>
      </c>
      <c r="CD123" s="4">
        <v>3.3</v>
      </c>
      <c r="CF123" s="4">
        <v>3.8</v>
      </c>
      <c r="CH123" s="4">
        <v>4.3</v>
      </c>
      <c r="CI123" s="4">
        <v>2.5</v>
      </c>
      <c r="CJ123" s="4">
        <v>5.4</v>
      </c>
      <c r="CK123" s="4">
        <v>6.4</v>
      </c>
      <c r="CL123" s="4">
        <v>5.2</v>
      </c>
      <c r="CM123" s="4">
        <v>1.2</v>
      </c>
      <c r="CN123" s="4">
        <v>1.3</v>
      </c>
      <c r="CO123" s="5">
        <v>4089</v>
      </c>
      <c r="CP123" s="5">
        <v>3809</v>
      </c>
      <c r="CQ123" s="5">
        <v>347</v>
      </c>
      <c r="CR123" s="5">
        <v>284</v>
      </c>
      <c r="CS123" s="5">
        <v>815</v>
      </c>
      <c r="CU123" s="5">
        <v>547</v>
      </c>
      <c r="CW123" s="5">
        <v>698</v>
      </c>
      <c r="CX123" s="5">
        <v>487</v>
      </c>
      <c r="CY123" s="5">
        <v>708</v>
      </c>
      <c r="CZ123" s="5">
        <v>122</v>
      </c>
      <c r="DA123" s="5">
        <v>585</v>
      </c>
      <c r="DB123" s="5">
        <v>280</v>
      </c>
      <c r="DC123" s="5">
        <v>254</v>
      </c>
      <c r="DD123" s="4">
        <v>2.9</v>
      </c>
      <c r="DE123" s="4">
        <v>3.3</v>
      </c>
      <c r="DF123" s="4">
        <v>4.5</v>
      </c>
      <c r="DG123" s="4">
        <v>2.1</v>
      </c>
      <c r="DH123" s="4">
        <v>3.1</v>
      </c>
      <c r="DJ123" s="4">
        <v>3.7</v>
      </c>
      <c r="DL123" s="4">
        <v>4</v>
      </c>
      <c r="DM123" s="4">
        <v>2.7</v>
      </c>
      <c r="DN123" s="4">
        <v>5.0999999999999996</v>
      </c>
      <c r="DO123" s="4">
        <v>6.2</v>
      </c>
      <c r="DP123" s="4">
        <v>4.9000000000000004</v>
      </c>
      <c r="DQ123" s="4">
        <v>1.2</v>
      </c>
      <c r="DR123" s="4">
        <v>1.3</v>
      </c>
    </row>
    <row r="124" spans="1:122" x14ac:dyDescent="0.25">
      <c r="A124" t="s">
        <v>179</v>
      </c>
      <c r="B124" s="3">
        <v>40057</v>
      </c>
      <c r="C124" s="5">
        <v>2487</v>
      </c>
      <c r="D124" s="5">
        <v>2177</v>
      </c>
      <c r="E124" s="5">
        <v>67</v>
      </c>
      <c r="F124" s="5">
        <v>124</v>
      </c>
      <c r="G124" s="5">
        <v>378</v>
      </c>
      <c r="I124" s="5">
        <v>263</v>
      </c>
      <c r="K124" s="5">
        <v>436</v>
      </c>
      <c r="L124" s="5">
        <v>535</v>
      </c>
      <c r="M124" s="5">
        <v>295</v>
      </c>
      <c r="N124" s="5">
        <v>26</v>
      </c>
      <c r="O124" s="5">
        <v>269</v>
      </c>
      <c r="P124" s="5">
        <v>311</v>
      </c>
      <c r="Q124" s="5">
        <v>238</v>
      </c>
      <c r="R124" s="5">
        <v>3885</v>
      </c>
      <c r="S124" s="5">
        <v>3626</v>
      </c>
      <c r="T124" s="5">
        <v>317</v>
      </c>
      <c r="U124" s="5">
        <v>266</v>
      </c>
      <c r="V124" s="5">
        <v>809</v>
      </c>
      <c r="X124" s="5">
        <v>516</v>
      </c>
      <c r="Z124" s="5">
        <v>679</v>
      </c>
      <c r="AA124" s="5">
        <v>506</v>
      </c>
      <c r="AB124" s="5">
        <v>630</v>
      </c>
      <c r="AC124" s="5">
        <v>108</v>
      </c>
      <c r="AD124" s="5">
        <v>522</v>
      </c>
      <c r="AE124" s="5">
        <v>259</v>
      </c>
      <c r="AF124" s="5">
        <v>235</v>
      </c>
      <c r="AG124" s="4">
        <v>1.9</v>
      </c>
      <c r="AH124" s="4">
        <v>2</v>
      </c>
      <c r="AI124" s="4">
        <v>1.1000000000000001</v>
      </c>
      <c r="AJ124" s="4">
        <v>1.1000000000000001</v>
      </c>
      <c r="AK124" s="4">
        <v>1.5</v>
      </c>
      <c r="AM124" s="4">
        <v>1.8</v>
      </c>
      <c r="AO124" s="4">
        <v>2.6</v>
      </c>
      <c r="AP124" s="4">
        <v>2.7</v>
      </c>
      <c r="AQ124" s="4">
        <v>2.2000000000000002</v>
      </c>
      <c r="AR124" s="4">
        <v>1.3</v>
      </c>
      <c r="AS124" s="4">
        <v>2.4</v>
      </c>
      <c r="AT124" s="4">
        <v>1.4</v>
      </c>
      <c r="AU124" s="4">
        <v>1.2</v>
      </c>
      <c r="AV124" s="4">
        <v>1.2</v>
      </c>
      <c r="AW124" s="4">
        <v>1.4</v>
      </c>
      <c r="AX124" s="4">
        <v>1.2</v>
      </c>
      <c r="AY124" s="4">
        <v>0.8</v>
      </c>
      <c r="AZ124" s="4">
        <v>1.5</v>
      </c>
      <c r="BB124" s="4">
        <v>1.9</v>
      </c>
      <c r="BD124" s="4">
        <v>1.6</v>
      </c>
      <c r="BE124" s="4">
        <v>1.3</v>
      </c>
      <c r="BF124" s="4">
        <v>2.2999999999999998</v>
      </c>
      <c r="BG124" s="4">
        <v>0.6</v>
      </c>
      <c r="BH124" s="4">
        <v>2.6</v>
      </c>
      <c r="BI124" s="4">
        <v>0.4</v>
      </c>
      <c r="BJ124" s="4">
        <v>0.4</v>
      </c>
      <c r="BK124" s="5">
        <v>1605</v>
      </c>
      <c r="BL124" s="5">
        <v>1514</v>
      </c>
      <c r="BM124" s="5">
        <v>72</v>
      </c>
      <c r="BN124" s="5">
        <v>95</v>
      </c>
      <c r="BO124" s="5">
        <v>373</v>
      </c>
      <c r="BQ124" s="5">
        <v>267</v>
      </c>
      <c r="BS124" s="5">
        <v>254</v>
      </c>
      <c r="BT124" s="5">
        <v>257</v>
      </c>
      <c r="BU124" s="5">
        <v>297</v>
      </c>
      <c r="BV124" s="5">
        <v>12</v>
      </c>
      <c r="BW124" s="5">
        <v>286</v>
      </c>
      <c r="BX124" s="5">
        <v>91</v>
      </c>
      <c r="BY124" s="5">
        <v>86</v>
      </c>
      <c r="BZ124" s="4">
        <v>3.1</v>
      </c>
      <c r="CA124" s="4">
        <v>3.5</v>
      </c>
      <c r="CB124" s="4">
        <v>6.7</v>
      </c>
      <c r="CC124" s="4">
        <v>2.6</v>
      </c>
      <c r="CD124" s="4">
        <v>3.7</v>
      </c>
      <c r="CF124" s="4">
        <v>4</v>
      </c>
      <c r="CH124" s="4">
        <v>4.2</v>
      </c>
      <c r="CI124" s="4">
        <v>2.5</v>
      </c>
      <c r="CJ124" s="4">
        <v>4.5999999999999996</v>
      </c>
      <c r="CK124" s="4">
        <v>3.6</v>
      </c>
      <c r="CL124" s="4">
        <v>4.8</v>
      </c>
      <c r="CM124" s="4">
        <v>1.2</v>
      </c>
      <c r="CN124" s="4">
        <v>1.3</v>
      </c>
      <c r="CO124" s="5">
        <v>4063</v>
      </c>
      <c r="CP124" s="5">
        <v>3792</v>
      </c>
      <c r="CQ124" s="5">
        <v>388</v>
      </c>
      <c r="CR124" s="5">
        <v>304</v>
      </c>
      <c r="CS124" s="5">
        <v>904</v>
      </c>
      <c r="CU124" s="5">
        <v>577</v>
      </c>
      <c r="CW124" s="5">
        <v>689</v>
      </c>
      <c r="CX124" s="5">
        <v>474</v>
      </c>
      <c r="CY124" s="5">
        <v>605</v>
      </c>
      <c r="CZ124" s="5">
        <v>70</v>
      </c>
      <c r="DA124" s="5">
        <v>535</v>
      </c>
      <c r="DB124" s="5">
        <v>271</v>
      </c>
      <c r="DC124" s="5">
        <v>254</v>
      </c>
      <c r="DD124" s="4">
        <v>3</v>
      </c>
      <c r="DE124" s="4">
        <v>3.4</v>
      </c>
      <c r="DF124" s="4">
        <v>5.5</v>
      </c>
      <c r="DG124" s="4">
        <v>2.2999999999999998</v>
      </c>
      <c r="DH124" s="4">
        <v>3.3</v>
      </c>
      <c r="DJ124" s="4">
        <v>3.6</v>
      </c>
      <c r="DL124" s="4">
        <v>4.0999999999999996</v>
      </c>
      <c r="DM124" s="4">
        <v>2.6</v>
      </c>
      <c r="DN124" s="4">
        <v>4.8</v>
      </c>
      <c r="DO124" s="4">
        <v>5.6</v>
      </c>
      <c r="DP124" s="4">
        <v>4.7</v>
      </c>
      <c r="DQ124" s="4">
        <v>1.2</v>
      </c>
      <c r="DR124" s="4">
        <v>1.2</v>
      </c>
    </row>
    <row r="125" spans="1:122" x14ac:dyDescent="0.25">
      <c r="A125" t="s">
        <v>180</v>
      </c>
      <c r="B125" s="3">
        <v>40087</v>
      </c>
      <c r="C125" s="5">
        <v>2400</v>
      </c>
      <c r="D125" s="5">
        <v>2013</v>
      </c>
      <c r="E125" s="5">
        <v>64</v>
      </c>
      <c r="F125" s="5">
        <v>127</v>
      </c>
      <c r="G125" s="5">
        <v>334</v>
      </c>
      <c r="I125" s="5">
        <v>218</v>
      </c>
      <c r="K125" s="5">
        <v>425</v>
      </c>
      <c r="L125" s="5">
        <v>507</v>
      </c>
      <c r="M125" s="5">
        <v>230</v>
      </c>
      <c r="N125" s="5">
        <v>15</v>
      </c>
      <c r="O125" s="5">
        <v>214</v>
      </c>
      <c r="P125" s="5">
        <v>387</v>
      </c>
      <c r="Q125" s="5">
        <v>263</v>
      </c>
      <c r="R125" s="5">
        <v>3728</v>
      </c>
      <c r="S125" s="5">
        <v>3441</v>
      </c>
      <c r="T125" s="5">
        <v>295</v>
      </c>
      <c r="U125" s="5">
        <v>239</v>
      </c>
      <c r="V125" s="5">
        <v>717</v>
      </c>
      <c r="X125" s="5">
        <v>493</v>
      </c>
      <c r="Z125" s="5">
        <v>688</v>
      </c>
      <c r="AA125" s="5">
        <v>493</v>
      </c>
      <c r="AB125" s="5">
        <v>614</v>
      </c>
      <c r="AC125" s="5">
        <v>101</v>
      </c>
      <c r="AD125" s="5">
        <v>512</v>
      </c>
      <c r="AE125" s="5">
        <v>287</v>
      </c>
      <c r="AF125" s="5">
        <v>246</v>
      </c>
      <c r="AG125" s="4">
        <v>1.8</v>
      </c>
      <c r="AH125" s="4">
        <v>1.8</v>
      </c>
      <c r="AI125" s="4">
        <v>1.1000000000000001</v>
      </c>
      <c r="AJ125" s="4">
        <v>1.1000000000000001</v>
      </c>
      <c r="AK125" s="4">
        <v>1.3</v>
      </c>
      <c r="AM125" s="4">
        <v>1.5</v>
      </c>
      <c r="AO125" s="4">
        <v>2.5</v>
      </c>
      <c r="AP125" s="4">
        <v>2.6</v>
      </c>
      <c r="AQ125" s="4">
        <v>1.7</v>
      </c>
      <c r="AR125" s="4">
        <v>0.8</v>
      </c>
      <c r="AS125" s="4">
        <v>1.9</v>
      </c>
      <c r="AT125" s="4">
        <v>1.7</v>
      </c>
      <c r="AU125" s="4">
        <v>1.3</v>
      </c>
      <c r="AV125" s="4">
        <v>1.3</v>
      </c>
      <c r="AW125" s="4">
        <v>1.4</v>
      </c>
      <c r="AX125" s="4">
        <v>1</v>
      </c>
      <c r="AY125" s="4">
        <v>0.7</v>
      </c>
      <c r="AZ125" s="4">
        <v>1.5</v>
      </c>
      <c r="BB125" s="4">
        <v>1.9</v>
      </c>
      <c r="BD125" s="4">
        <v>1.6</v>
      </c>
      <c r="BE125" s="4">
        <v>1.3</v>
      </c>
      <c r="BF125" s="4">
        <v>2.7</v>
      </c>
      <c r="BG125" s="4">
        <v>1.6</v>
      </c>
      <c r="BH125" s="4">
        <v>2.9</v>
      </c>
      <c r="BI125" s="4">
        <v>0.5</v>
      </c>
      <c r="BJ125" s="4">
        <v>0.5</v>
      </c>
      <c r="BK125" s="5">
        <v>1653</v>
      </c>
      <c r="BL125" s="5">
        <v>1551</v>
      </c>
      <c r="BM125" s="5">
        <v>57</v>
      </c>
      <c r="BN125" s="5">
        <v>76</v>
      </c>
      <c r="BO125" s="5">
        <v>367</v>
      </c>
      <c r="BQ125" s="5">
        <v>268</v>
      </c>
      <c r="BS125" s="5">
        <v>266</v>
      </c>
      <c r="BT125" s="5">
        <v>255</v>
      </c>
      <c r="BU125" s="5">
        <v>348</v>
      </c>
      <c r="BV125" s="5">
        <v>31</v>
      </c>
      <c r="BW125" s="5">
        <v>317</v>
      </c>
      <c r="BX125" s="5">
        <v>102</v>
      </c>
      <c r="BY125" s="5">
        <v>98</v>
      </c>
      <c r="BZ125" s="4">
        <v>3</v>
      </c>
      <c r="CA125" s="4">
        <v>3.4</v>
      </c>
      <c r="CB125" s="4">
        <v>6.1</v>
      </c>
      <c r="CC125" s="4">
        <v>2.4</v>
      </c>
      <c r="CD125" s="4">
        <v>3.2</v>
      </c>
      <c r="CF125" s="4">
        <v>3.7</v>
      </c>
      <c r="CH125" s="4">
        <v>4.2</v>
      </c>
      <c r="CI125" s="4">
        <v>2.4</v>
      </c>
      <c r="CJ125" s="4">
        <v>5</v>
      </c>
      <c r="CK125" s="4">
        <v>6.1</v>
      </c>
      <c r="CL125" s="4">
        <v>4.8</v>
      </c>
      <c r="CM125" s="4">
        <v>1.2</v>
      </c>
      <c r="CN125" s="4">
        <v>1.3</v>
      </c>
      <c r="CO125" s="5">
        <v>3933</v>
      </c>
      <c r="CP125" s="5">
        <v>3653</v>
      </c>
      <c r="CQ125" s="5">
        <v>348</v>
      </c>
      <c r="CR125" s="5">
        <v>279</v>
      </c>
      <c r="CS125" s="5">
        <v>788</v>
      </c>
      <c r="CU125" s="5">
        <v>533</v>
      </c>
      <c r="CW125" s="5">
        <v>688</v>
      </c>
      <c r="CX125" s="5">
        <v>458</v>
      </c>
      <c r="CY125" s="5">
        <v>645</v>
      </c>
      <c r="CZ125" s="5">
        <v>117</v>
      </c>
      <c r="DA125" s="5">
        <v>528</v>
      </c>
      <c r="DB125" s="5">
        <v>279</v>
      </c>
      <c r="DC125" s="5">
        <v>249</v>
      </c>
      <c r="DD125" s="4">
        <v>2.9</v>
      </c>
      <c r="DE125" s="4">
        <v>3.2</v>
      </c>
      <c r="DF125" s="4">
        <v>5.2</v>
      </c>
      <c r="DG125" s="4">
        <v>2.1</v>
      </c>
      <c r="DH125" s="4">
        <v>2.9</v>
      </c>
      <c r="DJ125" s="4">
        <v>3.4</v>
      </c>
      <c r="DL125" s="4">
        <v>4.2</v>
      </c>
      <c r="DM125" s="4">
        <v>2.6</v>
      </c>
      <c r="DN125" s="4">
        <v>4.7</v>
      </c>
      <c r="DO125" s="4">
        <v>5.3</v>
      </c>
      <c r="DP125" s="4">
        <v>4.5999999999999996</v>
      </c>
      <c r="DQ125" s="4">
        <v>1.3</v>
      </c>
      <c r="DR125" s="4">
        <v>1.2</v>
      </c>
    </row>
    <row r="126" spans="1:122" x14ac:dyDescent="0.25">
      <c r="A126" t="s">
        <v>181</v>
      </c>
      <c r="B126" s="3">
        <v>40118</v>
      </c>
      <c r="C126" s="5">
        <v>2392</v>
      </c>
      <c r="D126" s="5">
        <v>2061</v>
      </c>
      <c r="E126" s="5">
        <v>72</v>
      </c>
      <c r="F126" s="5">
        <v>143</v>
      </c>
      <c r="G126" s="5">
        <v>323</v>
      </c>
      <c r="I126" s="5">
        <v>210</v>
      </c>
      <c r="K126" s="5">
        <v>427</v>
      </c>
      <c r="L126" s="5">
        <v>523</v>
      </c>
      <c r="M126" s="5">
        <v>242</v>
      </c>
      <c r="N126" s="5">
        <v>25</v>
      </c>
      <c r="O126" s="5">
        <v>217</v>
      </c>
      <c r="P126" s="5">
        <v>331</v>
      </c>
      <c r="Q126" s="5">
        <v>239</v>
      </c>
      <c r="R126" s="5">
        <v>3952</v>
      </c>
      <c r="S126" s="5">
        <v>3678</v>
      </c>
      <c r="T126" s="5">
        <v>309</v>
      </c>
      <c r="U126" s="5">
        <v>277</v>
      </c>
      <c r="V126" s="5">
        <v>766</v>
      </c>
      <c r="X126" s="5">
        <v>496</v>
      </c>
      <c r="Z126" s="5">
        <v>796</v>
      </c>
      <c r="AA126" s="5">
        <v>480</v>
      </c>
      <c r="AB126" s="5">
        <v>663</v>
      </c>
      <c r="AC126" s="5">
        <v>114</v>
      </c>
      <c r="AD126" s="5">
        <v>549</v>
      </c>
      <c r="AE126" s="5">
        <v>274</v>
      </c>
      <c r="AF126" s="5">
        <v>241</v>
      </c>
      <c r="AG126" s="4">
        <v>1.8</v>
      </c>
      <c r="AH126" s="4">
        <v>1.9</v>
      </c>
      <c r="AI126" s="4">
        <v>1.2</v>
      </c>
      <c r="AJ126" s="4">
        <v>1.2</v>
      </c>
      <c r="AK126" s="4">
        <v>1.3</v>
      </c>
      <c r="AM126" s="4">
        <v>1.4</v>
      </c>
      <c r="AO126" s="4">
        <v>2.5</v>
      </c>
      <c r="AP126" s="4">
        <v>2.6</v>
      </c>
      <c r="AQ126" s="4">
        <v>1.8</v>
      </c>
      <c r="AR126" s="4">
        <v>1.3</v>
      </c>
      <c r="AS126" s="4">
        <v>1.9</v>
      </c>
      <c r="AT126" s="4">
        <v>1.4</v>
      </c>
      <c r="AU126" s="4">
        <v>1.2</v>
      </c>
      <c r="AV126" s="4">
        <v>1.4</v>
      </c>
      <c r="AW126" s="4">
        <v>1.6</v>
      </c>
      <c r="AX126" s="4">
        <v>1.5</v>
      </c>
      <c r="AY126" s="4">
        <v>0.6</v>
      </c>
      <c r="AZ126" s="4">
        <v>1.6</v>
      </c>
      <c r="BB126" s="4">
        <v>1.8</v>
      </c>
      <c r="BD126" s="4">
        <v>1.6</v>
      </c>
      <c r="BE126" s="4">
        <v>1.3</v>
      </c>
      <c r="BF126" s="4">
        <v>3</v>
      </c>
      <c r="BG126" s="4">
        <v>2.1</v>
      </c>
      <c r="BH126" s="4">
        <v>3.1</v>
      </c>
      <c r="BI126" s="4">
        <v>0.5</v>
      </c>
      <c r="BJ126" s="4">
        <v>0.5</v>
      </c>
      <c r="BK126" s="5">
        <v>1766</v>
      </c>
      <c r="BL126" s="5">
        <v>1662</v>
      </c>
      <c r="BM126" s="5">
        <v>83</v>
      </c>
      <c r="BN126" s="5">
        <v>71</v>
      </c>
      <c r="BO126" s="5">
        <v>393</v>
      </c>
      <c r="BQ126" s="5">
        <v>263</v>
      </c>
      <c r="BS126" s="5">
        <v>271</v>
      </c>
      <c r="BT126" s="5">
        <v>249</v>
      </c>
      <c r="BU126" s="5">
        <v>388</v>
      </c>
      <c r="BV126" s="5">
        <v>40</v>
      </c>
      <c r="BW126" s="5">
        <v>349</v>
      </c>
      <c r="BX126" s="5">
        <v>104</v>
      </c>
      <c r="BY126" s="5">
        <v>95</v>
      </c>
      <c r="BZ126" s="4">
        <v>3</v>
      </c>
      <c r="CA126" s="4">
        <v>3.4</v>
      </c>
      <c r="CB126" s="4">
        <v>5.7</v>
      </c>
      <c r="CC126" s="4">
        <v>2.5</v>
      </c>
      <c r="CD126" s="4">
        <v>3.2</v>
      </c>
      <c r="CF126" s="4">
        <v>3.5</v>
      </c>
      <c r="CH126" s="4">
        <v>4.4000000000000004</v>
      </c>
      <c r="CI126" s="4">
        <v>2.2999999999999998</v>
      </c>
      <c r="CJ126" s="4">
        <v>5.2</v>
      </c>
      <c r="CK126" s="4">
        <v>6</v>
      </c>
      <c r="CL126" s="4">
        <v>5</v>
      </c>
      <c r="CM126" s="4">
        <v>1.2</v>
      </c>
      <c r="CN126" s="4">
        <v>1.2</v>
      </c>
      <c r="CO126" s="5">
        <v>3906</v>
      </c>
      <c r="CP126" s="5">
        <v>3631</v>
      </c>
      <c r="CQ126" s="5">
        <v>325</v>
      </c>
      <c r="CR126" s="5">
        <v>286</v>
      </c>
      <c r="CS126" s="5">
        <v>796</v>
      </c>
      <c r="CU126" s="5">
        <v>497</v>
      </c>
      <c r="CW126" s="5">
        <v>717</v>
      </c>
      <c r="CX126" s="5">
        <v>437</v>
      </c>
      <c r="CY126" s="5">
        <v>670</v>
      </c>
      <c r="CZ126" s="5">
        <v>114</v>
      </c>
      <c r="DA126" s="5">
        <v>557</v>
      </c>
      <c r="DB126" s="5">
        <v>274</v>
      </c>
      <c r="DC126" s="5">
        <v>236</v>
      </c>
      <c r="DD126" s="4">
        <v>3.1</v>
      </c>
      <c r="DE126" s="4">
        <v>3.4</v>
      </c>
      <c r="DF126" s="4">
        <v>5.4</v>
      </c>
      <c r="DG126" s="4">
        <v>2.4</v>
      </c>
      <c r="DH126" s="4">
        <v>3.1</v>
      </c>
      <c r="DJ126" s="4">
        <v>3.5</v>
      </c>
      <c r="DL126" s="4">
        <v>4.8</v>
      </c>
      <c r="DM126" s="4">
        <v>2.5</v>
      </c>
      <c r="DN126" s="4">
        <v>5.0999999999999996</v>
      </c>
      <c r="DO126" s="4">
        <v>6</v>
      </c>
      <c r="DP126" s="4">
        <v>5</v>
      </c>
      <c r="DQ126" s="4">
        <v>1.2</v>
      </c>
      <c r="DR126" s="4">
        <v>1.2</v>
      </c>
    </row>
    <row r="127" spans="1:122" x14ac:dyDescent="0.25">
      <c r="A127" t="s">
        <v>182</v>
      </c>
      <c r="B127" s="3">
        <v>40148</v>
      </c>
      <c r="C127" s="5">
        <v>2432</v>
      </c>
      <c r="D127" s="5">
        <v>2113</v>
      </c>
      <c r="E127" s="5">
        <v>68</v>
      </c>
      <c r="F127" s="5">
        <v>171</v>
      </c>
      <c r="G127" s="5">
        <v>339</v>
      </c>
      <c r="I127" s="5">
        <v>211</v>
      </c>
      <c r="K127" s="5">
        <v>428</v>
      </c>
      <c r="L127" s="5">
        <v>539</v>
      </c>
      <c r="M127" s="5">
        <v>215</v>
      </c>
      <c r="N127" s="5">
        <v>18</v>
      </c>
      <c r="O127" s="5">
        <v>197</v>
      </c>
      <c r="P127" s="5">
        <v>319</v>
      </c>
      <c r="Q127" s="5">
        <v>253</v>
      </c>
      <c r="R127" s="5">
        <v>3831</v>
      </c>
      <c r="S127" s="5">
        <v>3586</v>
      </c>
      <c r="T127" s="5">
        <v>317</v>
      </c>
      <c r="U127" s="5">
        <v>248</v>
      </c>
      <c r="V127" s="5">
        <v>820</v>
      </c>
      <c r="X127" s="5">
        <v>533</v>
      </c>
      <c r="Z127" s="5">
        <v>643</v>
      </c>
      <c r="AA127" s="5">
        <v>482</v>
      </c>
      <c r="AB127" s="5">
        <v>626</v>
      </c>
      <c r="AC127" s="5">
        <v>95</v>
      </c>
      <c r="AD127" s="5">
        <v>531</v>
      </c>
      <c r="AE127" s="5">
        <v>246</v>
      </c>
      <c r="AF127" s="5">
        <v>223</v>
      </c>
      <c r="AG127" s="4">
        <v>1.8</v>
      </c>
      <c r="AH127" s="4">
        <v>1.9</v>
      </c>
      <c r="AI127" s="4">
        <v>1.2</v>
      </c>
      <c r="AJ127" s="4">
        <v>1.5</v>
      </c>
      <c r="AK127" s="4">
        <v>1.4</v>
      </c>
      <c r="AM127" s="4">
        <v>1.4</v>
      </c>
      <c r="AO127" s="4">
        <v>2.5</v>
      </c>
      <c r="AP127" s="4">
        <v>2.7</v>
      </c>
      <c r="AQ127" s="4">
        <v>1.6</v>
      </c>
      <c r="AR127" s="4">
        <v>0.9</v>
      </c>
      <c r="AS127" s="4">
        <v>1.8</v>
      </c>
      <c r="AT127" s="4">
        <v>1.4</v>
      </c>
      <c r="AU127" s="4">
        <v>1.3</v>
      </c>
      <c r="AV127" s="4">
        <v>1.3</v>
      </c>
      <c r="AW127" s="4">
        <v>1.5</v>
      </c>
      <c r="AX127" s="4">
        <v>1.4</v>
      </c>
      <c r="AY127" s="4">
        <v>0.6</v>
      </c>
      <c r="AZ127" s="4">
        <v>1.5</v>
      </c>
      <c r="BB127" s="4">
        <v>1.9</v>
      </c>
      <c r="BD127" s="4">
        <v>1.6</v>
      </c>
      <c r="BE127" s="4">
        <v>1.3</v>
      </c>
      <c r="BF127" s="4">
        <v>2.8</v>
      </c>
      <c r="BG127" s="4">
        <v>1.7</v>
      </c>
      <c r="BH127" s="4">
        <v>3</v>
      </c>
      <c r="BI127" s="4">
        <v>0.5</v>
      </c>
      <c r="BJ127" s="4">
        <v>0.5</v>
      </c>
      <c r="BK127" s="5">
        <v>1689</v>
      </c>
      <c r="BL127" s="5">
        <v>1581</v>
      </c>
      <c r="BM127" s="5">
        <v>80</v>
      </c>
      <c r="BN127" s="5">
        <v>69</v>
      </c>
      <c r="BO127" s="5">
        <v>370</v>
      </c>
      <c r="BQ127" s="5">
        <v>280</v>
      </c>
      <c r="BS127" s="5">
        <v>265</v>
      </c>
      <c r="BT127" s="5">
        <v>255</v>
      </c>
      <c r="BU127" s="5">
        <v>359</v>
      </c>
      <c r="BV127" s="5">
        <v>31</v>
      </c>
      <c r="BW127" s="5">
        <v>328</v>
      </c>
      <c r="BX127" s="5">
        <v>108</v>
      </c>
      <c r="BY127" s="5">
        <v>98</v>
      </c>
      <c r="BZ127" s="4">
        <v>3</v>
      </c>
      <c r="CA127" s="4">
        <v>3.4</v>
      </c>
      <c r="CB127" s="4">
        <v>6.5</v>
      </c>
      <c r="CC127" s="4">
        <v>2.2000000000000002</v>
      </c>
      <c r="CD127" s="4">
        <v>3.2</v>
      </c>
      <c r="CF127" s="4">
        <v>3.7</v>
      </c>
      <c r="CH127" s="4">
        <v>3.9</v>
      </c>
      <c r="CI127" s="4">
        <v>2.4</v>
      </c>
      <c r="CJ127" s="4">
        <v>5.0999999999999996</v>
      </c>
      <c r="CK127" s="4">
        <v>5.7</v>
      </c>
      <c r="CL127" s="4">
        <v>5</v>
      </c>
      <c r="CM127" s="4">
        <v>1.3</v>
      </c>
      <c r="CN127" s="4">
        <v>1.3</v>
      </c>
      <c r="CO127" s="5">
        <v>3931</v>
      </c>
      <c r="CP127" s="5">
        <v>3641</v>
      </c>
      <c r="CQ127" s="5">
        <v>366</v>
      </c>
      <c r="CR127" s="5">
        <v>251</v>
      </c>
      <c r="CS127" s="5">
        <v>797</v>
      </c>
      <c r="CU127" s="5">
        <v>536</v>
      </c>
      <c r="CW127" s="5">
        <v>647</v>
      </c>
      <c r="CX127" s="5">
        <v>459</v>
      </c>
      <c r="CY127" s="5">
        <v>665</v>
      </c>
      <c r="CZ127" s="5">
        <v>108</v>
      </c>
      <c r="DA127" s="5">
        <v>557</v>
      </c>
      <c r="DB127" s="5">
        <v>290</v>
      </c>
      <c r="DC127" s="5">
        <v>253</v>
      </c>
      <c r="DD127" s="4">
        <v>3</v>
      </c>
      <c r="DE127" s="4">
        <v>3.4</v>
      </c>
      <c r="DF127" s="4">
        <v>5.6</v>
      </c>
      <c r="DG127" s="4">
        <v>2.2000000000000002</v>
      </c>
      <c r="DH127" s="4">
        <v>3.3</v>
      </c>
      <c r="DJ127" s="4">
        <v>3.7</v>
      </c>
      <c r="DL127" s="4">
        <v>3.9</v>
      </c>
      <c r="DM127" s="4">
        <v>2.5</v>
      </c>
      <c r="DN127" s="4">
        <v>4.8</v>
      </c>
      <c r="DO127" s="4">
        <v>5</v>
      </c>
      <c r="DP127" s="4">
        <v>4.8</v>
      </c>
      <c r="DQ127" s="4">
        <v>1.1000000000000001</v>
      </c>
      <c r="DR127" s="4">
        <v>1.1000000000000001</v>
      </c>
    </row>
    <row r="128" spans="1:122" x14ac:dyDescent="0.25">
      <c r="A128" t="s">
        <v>183</v>
      </c>
      <c r="B128" s="3">
        <v>40179</v>
      </c>
      <c r="C128" s="5">
        <v>2728</v>
      </c>
      <c r="D128" s="5">
        <v>2297</v>
      </c>
      <c r="E128" s="5">
        <v>58</v>
      </c>
      <c r="F128" s="5">
        <v>137</v>
      </c>
      <c r="G128" s="5">
        <v>368</v>
      </c>
      <c r="I128" s="5">
        <v>243</v>
      </c>
      <c r="K128" s="5">
        <v>434</v>
      </c>
      <c r="L128" s="5">
        <v>573</v>
      </c>
      <c r="M128" s="5">
        <v>250</v>
      </c>
      <c r="N128" s="5">
        <v>17</v>
      </c>
      <c r="O128" s="5">
        <v>232</v>
      </c>
      <c r="P128" s="5">
        <v>432</v>
      </c>
      <c r="Q128" s="5">
        <v>238</v>
      </c>
      <c r="R128" s="5">
        <v>3844</v>
      </c>
      <c r="S128" s="5">
        <v>3565</v>
      </c>
      <c r="T128" s="5">
        <v>312</v>
      </c>
      <c r="U128" s="5">
        <v>256</v>
      </c>
      <c r="V128" s="5">
        <v>742</v>
      </c>
      <c r="X128" s="5">
        <v>531</v>
      </c>
      <c r="Z128" s="5">
        <v>750</v>
      </c>
      <c r="AA128" s="5">
        <v>441</v>
      </c>
      <c r="AB128" s="5">
        <v>644</v>
      </c>
      <c r="AC128" s="5">
        <v>99</v>
      </c>
      <c r="AD128" s="5">
        <v>545</v>
      </c>
      <c r="AE128" s="5">
        <v>280</v>
      </c>
      <c r="AF128" s="5">
        <v>229</v>
      </c>
      <c r="AG128" s="4">
        <v>2.1</v>
      </c>
      <c r="AH128" s="4">
        <v>2.1</v>
      </c>
      <c r="AI128" s="4">
        <v>1</v>
      </c>
      <c r="AJ128" s="4">
        <v>1.2</v>
      </c>
      <c r="AK128" s="4">
        <v>1.5</v>
      </c>
      <c r="AM128" s="4">
        <v>1.7</v>
      </c>
      <c r="AO128" s="4">
        <v>2.6</v>
      </c>
      <c r="AP128" s="4">
        <v>2.9</v>
      </c>
      <c r="AQ128" s="4">
        <v>1.9</v>
      </c>
      <c r="AR128" s="4">
        <v>0.9</v>
      </c>
      <c r="AS128" s="4">
        <v>2.1</v>
      </c>
      <c r="AT128" s="4">
        <v>1.9</v>
      </c>
      <c r="AU128" s="4">
        <v>1.2</v>
      </c>
      <c r="AV128" s="4">
        <v>1.3</v>
      </c>
      <c r="AW128" s="4">
        <v>1.5</v>
      </c>
      <c r="AX128" s="4">
        <v>1.8</v>
      </c>
      <c r="AY128" s="4">
        <v>0.7</v>
      </c>
      <c r="AZ128" s="4">
        <v>1.4</v>
      </c>
      <c r="BB128" s="4">
        <v>1.7</v>
      </c>
      <c r="BD128" s="4">
        <v>1.6</v>
      </c>
      <c r="BE128" s="4">
        <v>1.2</v>
      </c>
      <c r="BF128" s="4">
        <v>3.1</v>
      </c>
      <c r="BG128" s="4">
        <v>2.9</v>
      </c>
      <c r="BH128" s="4">
        <v>3.1</v>
      </c>
      <c r="BI128" s="4">
        <v>0.5</v>
      </c>
      <c r="BJ128" s="4">
        <v>0.5</v>
      </c>
      <c r="BK128" s="5">
        <v>1700</v>
      </c>
      <c r="BL128" s="5">
        <v>1598</v>
      </c>
      <c r="BM128" s="5">
        <v>100</v>
      </c>
      <c r="BN128" s="5">
        <v>81</v>
      </c>
      <c r="BO128" s="5">
        <v>345</v>
      </c>
      <c r="BQ128" s="5">
        <v>250</v>
      </c>
      <c r="BS128" s="5">
        <v>272</v>
      </c>
      <c r="BT128" s="5">
        <v>237</v>
      </c>
      <c r="BU128" s="5">
        <v>398</v>
      </c>
      <c r="BV128" s="5">
        <v>55</v>
      </c>
      <c r="BW128" s="5">
        <v>342</v>
      </c>
      <c r="BX128" s="5">
        <v>102</v>
      </c>
      <c r="BY128" s="5">
        <v>99</v>
      </c>
      <c r="BZ128" s="4">
        <v>3</v>
      </c>
      <c r="CA128" s="4">
        <v>3.4</v>
      </c>
      <c r="CB128" s="4">
        <v>6.8</v>
      </c>
      <c r="CC128" s="4">
        <v>2.4</v>
      </c>
      <c r="CD128" s="4">
        <v>3.1</v>
      </c>
      <c r="CF128" s="4">
        <v>3.4</v>
      </c>
      <c r="CH128" s="4">
        <v>4.2</v>
      </c>
      <c r="CI128" s="4">
        <v>2.2000000000000002</v>
      </c>
      <c r="CJ128" s="4">
        <v>5</v>
      </c>
      <c r="CK128" s="4">
        <v>5.7</v>
      </c>
      <c r="CL128" s="4">
        <v>4.9000000000000004</v>
      </c>
      <c r="CM128" s="4">
        <v>1.2</v>
      </c>
      <c r="CN128" s="4">
        <v>1.3</v>
      </c>
      <c r="CO128" s="5">
        <v>3870</v>
      </c>
      <c r="CP128" s="5">
        <v>3605</v>
      </c>
      <c r="CQ128" s="5">
        <v>382</v>
      </c>
      <c r="CR128" s="5">
        <v>274</v>
      </c>
      <c r="CS128" s="5">
        <v>749</v>
      </c>
      <c r="CU128" s="5">
        <v>491</v>
      </c>
      <c r="CW128" s="5">
        <v>695</v>
      </c>
      <c r="CX128" s="5">
        <v>430</v>
      </c>
      <c r="CY128" s="5">
        <v>652</v>
      </c>
      <c r="CZ128" s="5">
        <v>108</v>
      </c>
      <c r="DA128" s="5">
        <v>545</v>
      </c>
      <c r="DB128" s="5">
        <v>265</v>
      </c>
      <c r="DC128" s="5">
        <v>249</v>
      </c>
      <c r="DD128" s="4">
        <v>3</v>
      </c>
      <c r="DE128" s="4">
        <v>3.3</v>
      </c>
      <c r="DF128" s="4">
        <v>5.6</v>
      </c>
      <c r="DG128" s="4">
        <v>2.2000000000000002</v>
      </c>
      <c r="DH128" s="4">
        <v>3</v>
      </c>
      <c r="DJ128" s="4">
        <v>3.7</v>
      </c>
      <c r="DL128" s="4">
        <v>4.5</v>
      </c>
      <c r="DM128" s="4">
        <v>2.2999999999999998</v>
      </c>
      <c r="DN128" s="4">
        <v>5</v>
      </c>
      <c r="DO128" s="4">
        <v>5.2</v>
      </c>
      <c r="DP128" s="4">
        <v>4.9000000000000004</v>
      </c>
      <c r="DQ128" s="4">
        <v>1.2</v>
      </c>
      <c r="DR128" s="4">
        <v>1.2</v>
      </c>
    </row>
    <row r="129" spans="1:122" x14ac:dyDescent="0.25">
      <c r="A129" t="s">
        <v>184</v>
      </c>
      <c r="B129" s="3">
        <v>40210</v>
      </c>
      <c r="C129" s="5">
        <v>2571</v>
      </c>
      <c r="D129" s="5">
        <v>2216</v>
      </c>
      <c r="E129" s="5">
        <v>68</v>
      </c>
      <c r="F129" s="5">
        <v>163</v>
      </c>
      <c r="G129" s="5">
        <v>395</v>
      </c>
      <c r="I129" s="5">
        <v>279</v>
      </c>
      <c r="K129" s="5">
        <v>401</v>
      </c>
      <c r="L129" s="5">
        <v>523</v>
      </c>
      <c r="M129" s="5">
        <v>238</v>
      </c>
      <c r="N129" s="5">
        <v>21</v>
      </c>
      <c r="O129" s="5">
        <v>216</v>
      </c>
      <c r="P129" s="5">
        <v>355</v>
      </c>
      <c r="Q129" s="5">
        <v>233</v>
      </c>
      <c r="R129" s="5">
        <v>3833</v>
      </c>
      <c r="S129" s="5">
        <v>3549</v>
      </c>
      <c r="T129" s="5">
        <v>299</v>
      </c>
      <c r="U129" s="5">
        <v>259</v>
      </c>
      <c r="V129" s="5">
        <v>772</v>
      </c>
      <c r="X129" s="5">
        <v>538</v>
      </c>
      <c r="Z129" s="5">
        <v>756</v>
      </c>
      <c r="AA129" s="5">
        <v>460</v>
      </c>
      <c r="AB129" s="5">
        <v>587</v>
      </c>
      <c r="AC129" s="5">
        <v>80</v>
      </c>
      <c r="AD129" s="5">
        <v>507</v>
      </c>
      <c r="AE129" s="5">
        <v>283</v>
      </c>
      <c r="AF129" s="5">
        <v>240</v>
      </c>
      <c r="AG129" s="4">
        <v>2</v>
      </c>
      <c r="AH129" s="4">
        <v>2</v>
      </c>
      <c r="AI129" s="4">
        <v>1.2</v>
      </c>
      <c r="AJ129" s="4">
        <v>1.4</v>
      </c>
      <c r="AK129" s="4">
        <v>1.6</v>
      </c>
      <c r="AM129" s="4">
        <v>1.9</v>
      </c>
      <c r="AO129" s="4">
        <v>2.4</v>
      </c>
      <c r="AP129" s="4">
        <v>2.6</v>
      </c>
      <c r="AQ129" s="4">
        <v>1.8</v>
      </c>
      <c r="AR129" s="4">
        <v>1.1000000000000001</v>
      </c>
      <c r="AS129" s="4">
        <v>1.9</v>
      </c>
      <c r="AT129" s="4">
        <v>1.6</v>
      </c>
      <c r="AU129" s="4">
        <v>1.2</v>
      </c>
      <c r="AV129" s="4">
        <v>1.4</v>
      </c>
      <c r="AW129" s="4">
        <v>1.6</v>
      </c>
      <c r="AX129" s="4">
        <v>1.4</v>
      </c>
      <c r="AY129" s="4">
        <v>0.9</v>
      </c>
      <c r="AZ129" s="4">
        <v>1.7</v>
      </c>
      <c r="BB129" s="4">
        <v>2.2000000000000002</v>
      </c>
      <c r="BD129" s="4">
        <v>1.8</v>
      </c>
      <c r="BE129" s="4">
        <v>1.2</v>
      </c>
      <c r="BF129" s="4">
        <v>2.9</v>
      </c>
      <c r="BG129" s="4">
        <v>1.7</v>
      </c>
      <c r="BH129" s="4">
        <v>3.1</v>
      </c>
      <c r="BI129" s="4">
        <v>0.5</v>
      </c>
      <c r="BJ129" s="4">
        <v>0.5</v>
      </c>
      <c r="BK129" s="5">
        <v>1780</v>
      </c>
      <c r="BL129" s="5">
        <v>1664</v>
      </c>
      <c r="BM129" s="5">
        <v>76</v>
      </c>
      <c r="BN129" s="5">
        <v>100</v>
      </c>
      <c r="BO129" s="5">
        <v>412</v>
      </c>
      <c r="BQ129" s="5">
        <v>317</v>
      </c>
      <c r="BS129" s="5">
        <v>291</v>
      </c>
      <c r="BT129" s="5">
        <v>235</v>
      </c>
      <c r="BU129" s="5">
        <v>371</v>
      </c>
      <c r="BV129" s="5">
        <v>32</v>
      </c>
      <c r="BW129" s="5">
        <v>339</v>
      </c>
      <c r="BX129" s="5">
        <v>116</v>
      </c>
      <c r="BY129" s="5">
        <v>104</v>
      </c>
      <c r="BZ129" s="4">
        <v>3</v>
      </c>
      <c r="CA129" s="4">
        <v>3.4</v>
      </c>
      <c r="CB129" s="4">
        <v>6.4</v>
      </c>
      <c r="CC129" s="4">
        <v>2.2999999999999998</v>
      </c>
      <c r="CD129" s="4">
        <v>3.2</v>
      </c>
      <c r="CF129" s="4">
        <v>3.6</v>
      </c>
      <c r="CH129" s="4">
        <v>4.3</v>
      </c>
      <c r="CI129" s="4">
        <v>2.2999999999999998</v>
      </c>
      <c r="CJ129" s="4">
        <v>4.5999999999999996</v>
      </c>
      <c r="CK129" s="4">
        <v>3.9</v>
      </c>
      <c r="CL129" s="4">
        <v>4.8</v>
      </c>
      <c r="CM129" s="4">
        <v>1.3</v>
      </c>
      <c r="CN129" s="4">
        <v>1.3</v>
      </c>
      <c r="CO129" s="5">
        <v>3902</v>
      </c>
      <c r="CP129" s="5">
        <v>3609</v>
      </c>
      <c r="CQ129" s="5">
        <v>355</v>
      </c>
      <c r="CR129" s="5">
        <v>267</v>
      </c>
      <c r="CS129" s="5">
        <v>774</v>
      </c>
      <c r="CU129" s="5">
        <v>513</v>
      </c>
      <c r="CW129" s="5">
        <v>716</v>
      </c>
      <c r="CX129" s="5">
        <v>438</v>
      </c>
      <c r="CY129" s="5">
        <v>599</v>
      </c>
      <c r="CZ129" s="5">
        <v>74</v>
      </c>
      <c r="DA129" s="5">
        <v>525</v>
      </c>
      <c r="DB129" s="5">
        <v>293</v>
      </c>
      <c r="DC129" s="5">
        <v>259</v>
      </c>
      <c r="DD129" s="4">
        <v>3</v>
      </c>
      <c r="DE129" s="4">
        <v>3.3</v>
      </c>
      <c r="DF129" s="4">
        <v>5.4</v>
      </c>
      <c r="DG129" s="4">
        <v>2.2999999999999998</v>
      </c>
      <c r="DH129" s="4">
        <v>3.1</v>
      </c>
      <c r="DJ129" s="4">
        <v>3.7</v>
      </c>
      <c r="DL129" s="4">
        <v>4.5999999999999996</v>
      </c>
      <c r="DM129" s="4">
        <v>2.4</v>
      </c>
      <c r="DN129" s="4">
        <v>4.5</v>
      </c>
      <c r="DO129" s="4">
        <v>4.2</v>
      </c>
      <c r="DP129" s="4">
        <v>4.5999999999999996</v>
      </c>
      <c r="DQ129" s="4">
        <v>1.3</v>
      </c>
      <c r="DR129" s="4">
        <v>1.2</v>
      </c>
    </row>
    <row r="130" spans="1:122" x14ac:dyDescent="0.25">
      <c r="A130" t="s">
        <v>185</v>
      </c>
      <c r="B130" s="3">
        <v>40238</v>
      </c>
      <c r="C130" s="5">
        <v>2669</v>
      </c>
      <c r="D130" s="5">
        <v>2254</v>
      </c>
      <c r="E130" s="5">
        <v>82</v>
      </c>
      <c r="F130" s="5">
        <v>162</v>
      </c>
      <c r="G130" s="5">
        <v>481</v>
      </c>
      <c r="I130" s="5">
        <v>345</v>
      </c>
      <c r="K130" s="5">
        <v>398</v>
      </c>
      <c r="L130" s="5">
        <v>522</v>
      </c>
      <c r="M130" s="5">
        <v>237</v>
      </c>
      <c r="N130" s="5">
        <v>27</v>
      </c>
      <c r="O130" s="5">
        <v>210</v>
      </c>
      <c r="P130" s="5">
        <v>415</v>
      </c>
      <c r="Q130" s="5">
        <v>253</v>
      </c>
      <c r="R130" s="5">
        <v>4244</v>
      </c>
      <c r="S130" s="5">
        <v>3892</v>
      </c>
      <c r="T130" s="5">
        <v>386</v>
      </c>
      <c r="U130" s="5">
        <v>254</v>
      </c>
      <c r="V130" s="5">
        <v>897</v>
      </c>
      <c r="X130" s="5">
        <v>651</v>
      </c>
      <c r="Z130" s="5">
        <v>780</v>
      </c>
      <c r="AA130" s="5">
        <v>512</v>
      </c>
      <c r="AB130" s="5">
        <v>661</v>
      </c>
      <c r="AC130" s="5">
        <v>110</v>
      </c>
      <c r="AD130" s="5">
        <v>550</v>
      </c>
      <c r="AE130" s="5">
        <v>352</v>
      </c>
      <c r="AF130" s="5">
        <v>259</v>
      </c>
      <c r="AG130" s="4">
        <v>2</v>
      </c>
      <c r="AH130" s="4">
        <v>2.1</v>
      </c>
      <c r="AI130" s="4">
        <v>1.5</v>
      </c>
      <c r="AJ130" s="4">
        <v>1.4</v>
      </c>
      <c r="AK130" s="4">
        <v>1.9</v>
      </c>
      <c r="AM130" s="4">
        <v>2.2999999999999998</v>
      </c>
      <c r="AO130" s="4">
        <v>2.4</v>
      </c>
      <c r="AP130" s="4">
        <v>2.6</v>
      </c>
      <c r="AQ130" s="4">
        <v>1.8</v>
      </c>
      <c r="AR130" s="4">
        <v>1.4</v>
      </c>
      <c r="AS130" s="4">
        <v>1.9</v>
      </c>
      <c r="AT130" s="4">
        <v>1.8</v>
      </c>
      <c r="AU130" s="4">
        <v>1.3</v>
      </c>
      <c r="AV130" s="4">
        <v>1.4</v>
      </c>
      <c r="AW130" s="4">
        <v>1.6</v>
      </c>
      <c r="AX130" s="4">
        <v>1.5</v>
      </c>
      <c r="AY130" s="4">
        <v>0.8</v>
      </c>
      <c r="AZ130" s="4">
        <v>1.6</v>
      </c>
      <c r="BB130" s="4">
        <v>2</v>
      </c>
      <c r="BD130" s="4">
        <v>1.9</v>
      </c>
      <c r="BE130" s="4">
        <v>1.2</v>
      </c>
      <c r="BF130" s="4">
        <v>2.9</v>
      </c>
      <c r="BG130" s="4">
        <v>1.6</v>
      </c>
      <c r="BH130" s="4">
        <v>3.1</v>
      </c>
      <c r="BI130" s="4">
        <v>0.5</v>
      </c>
      <c r="BJ130" s="4">
        <v>0.5</v>
      </c>
      <c r="BK130" s="5">
        <v>1815</v>
      </c>
      <c r="BL130" s="5">
        <v>1705</v>
      </c>
      <c r="BM130" s="5">
        <v>81</v>
      </c>
      <c r="BN130" s="5">
        <v>87</v>
      </c>
      <c r="BO130" s="5">
        <v>390</v>
      </c>
      <c r="BQ130" s="5">
        <v>291</v>
      </c>
      <c r="BS130" s="5">
        <v>307</v>
      </c>
      <c r="BT130" s="5">
        <v>241</v>
      </c>
      <c r="BU130" s="5">
        <v>376</v>
      </c>
      <c r="BV130" s="5">
        <v>31</v>
      </c>
      <c r="BW130" s="5">
        <v>345</v>
      </c>
      <c r="BX130" s="5">
        <v>109</v>
      </c>
      <c r="BY130" s="5">
        <v>97</v>
      </c>
      <c r="BZ130" s="4">
        <v>3.1</v>
      </c>
      <c r="CA130" s="4">
        <v>3.5</v>
      </c>
      <c r="CB130" s="4">
        <v>6.2</v>
      </c>
      <c r="CC130" s="4">
        <v>2.2000000000000002</v>
      </c>
      <c r="CD130" s="4">
        <v>3.5</v>
      </c>
      <c r="CF130" s="4">
        <v>4.3</v>
      </c>
      <c r="CH130" s="4">
        <v>4.5999999999999996</v>
      </c>
      <c r="CI130" s="4">
        <v>2.2999999999999998</v>
      </c>
      <c r="CJ130" s="4">
        <v>4.9000000000000004</v>
      </c>
      <c r="CK130" s="4">
        <v>6</v>
      </c>
      <c r="CL130" s="4">
        <v>4.8</v>
      </c>
      <c r="CM130" s="4">
        <v>1.3</v>
      </c>
      <c r="CN130" s="4">
        <v>1.3</v>
      </c>
      <c r="CO130" s="5">
        <v>4006</v>
      </c>
      <c r="CP130" s="5">
        <v>3714</v>
      </c>
      <c r="CQ130" s="5">
        <v>346</v>
      </c>
      <c r="CR130" s="5">
        <v>252</v>
      </c>
      <c r="CS130" s="5">
        <v>850</v>
      </c>
      <c r="CU130" s="5">
        <v>618</v>
      </c>
      <c r="CW130" s="5">
        <v>758</v>
      </c>
      <c r="CX130" s="5">
        <v>441</v>
      </c>
      <c r="CY130" s="5">
        <v>641</v>
      </c>
      <c r="CZ130" s="5">
        <v>114</v>
      </c>
      <c r="DA130" s="5">
        <v>527</v>
      </c>
      <c r="DB130" s="5">
        <v>292</v>
      </c>
      <c r="DC130" s="5">
        <v>256</v>
      </c>
      <c r="DD130" s="4">
        <v>3.3</v>
      </c>
      <c r="DE130" s="4">
        <v>3.6</v>
      </c>
      <c r="DF130" s="4">
        <v>6.9</v>
      </c>
      <c r="DG130" s="4">
        <v>2.2000000000000002</v>
      </c>
      <c r="DH130" s="4">
        <v>3.6</v>
      </c>
      <c r="DJ130" s="4">
        <v>4.5</v>
      </c>
      <c r="DL130" s="4">
        <v>4.7</v>
      </c>
      <c r="DM130" s="4">
        <v>2.6</v>
      </c>
      <c r="DN130" s="4">
        <v>5.0999999999999996</v>
      </c>
      <c r="DO130" s="4">
        <v>5.8</v>
      </c>
      <c r="DP130" s="4">
        <v>5</v>
      </c>
      <c r="DQ130" s="4">
        <v>1.6</v>
      </c>
      <c r="DR130" s="4">
        <v>1.3</v>
      </c>
    </row>
    <row r="131" spans="1:122" x14ac:dyDescent="0.25">
      <c r="A131" t="s">
        <v>186</v>
      </c>
      <c r="B131" s="3">
        <v>40269</v>
      </c>
      <c r="C131" s="5">
        <v>3167</v>
      </c>
      <c r="D131" s="5">
        <v>2543</v>
      </c>
      <c r="E131" s="5">
        <v>78</v>
      </c>
      <c r="F131" s="5">
        <v>178</v>
      </c>
      <c r="G131" s="5">
        <v>436</v>
      </c>
      <c r="I131" s="5">
        <v>281</v>
      </c>
      <c r="K131" s="5">
        <v>505</v>
      </c>
      <c r="L131" s="5">
        <v>519</v>
      </c>
      <c r="M131" s="5">
        <v>280</v>
      </c>
      <c r="N131" s="5">
        <v>26</v>
      </c>
      <c r="O131" s="5">
        <v>253</v>
      </c>
      <c r="P131" s="5">
        <v>625</v>
      </c>
      <c r="Q131" s="5">
        <v>248</v>
      </c>
      <c r="R131" s="5">
        <v>4099</v>
      </c>
      <c r="S131" s="5">
        <v>3767</v>
      </c>
      <c r="T131" s="5">
        <v>347</v>
      </c>
      <c r="U131" s="5">
        <v>273</v>
      </c>
      <c r="V131" s="5">
        <v>806</v>
      </c>
      <c r="X131" s="5">
        <v>552</v>
      </c>
      <c r="Z131" s="5">
        <v>767</v>
      </c>
      <c r="AA131" s="5">
        <v>474</v>
      </c>
      <c r="AB131" s="5">
        <v>679</v>
      </c>
      <c r="AC131" s="5">
        <v>123</v>
      </c>
      <c r="AD131" s="5">
        <v>555</v>
      </c>
      <c r="AE131" s="5">
        <v>332</v>
      </c>
      <c r="AF131" s="5">
        <v>227</v>
      </c>
      <c r="AG131" s="4">
        <v>2.4</v>
      </c>
      <c r="AH131" s="4">
        <v>2.2999999999999998</v>
      </c>
      <c r="AI131" s="4">
        <v>1.4</v>
      </c>
      <c r="AJ131" s="4">
        <v>1.5</v>
      </c>
      <c r="AK131" s="4">
        <v>1.7</v>
      </c>
      <c r="AM131" s="4">
        <v>1.9</v>
      </c>
      <c r="AO131" s="4">
        <v>2.9</v>
      </c>
      <c r="AP131" s="4">
        <v>2.6</v>
      </c>
      <c r="AQ131" s="4">
        <v>2.1</v>
      </c>
      <c r="AR131" s="4">
        <v>1.4</v>
      </c>
      <c r="AS131" s="4">
        <v>2.2000000000000002</v>
      </c>
      <c r="AT131" s="4">
        <v>2.7</v>
      </c>
      <c r="AU131" s="4">
        <v>1.2</v>
      </c>
      <c r="AV131" s="4">
        <v>1.4</v>
      </c>
      <c r="AW131" s="4">
        <v>1.7</v>
      </c>
      <c r="AX131" s="4">
        <v>1.2</v>
      </c>
      <c r="AY131" s="4">
        <v>0.8</v>
      </c>
      <c r="AZ131" s="4">
        <v>1.8</v>
      </c>
      <c r="BB131" s="4">
        <v>2.4</v>
      </c>
      <c r="BD131" s="4">
        <v>1.8</v>
      </c>
      <c r="BE131" s="4">
        <v>1.5</v>
      </c>
      <c r="BF131" s="4">
        <v>2.9</v>
      </c>
      <c r="BG131" s="4">
        <v>2</v>
      </c>
      <c r="BH131" s="4">
        <v>3</v>
      </c>
      <c r="BI131" s="4">
        <v>0.5</v>
      </c>
      <c r="BJ131" s="4">
        <v>0.5</v>
      </c>
      <c r="BK131" s="5">
        <v>1874</v>
      </c>
      <c r="BL131" s="5">
        <v>1772</v>
      </c>
      <c r="BM131" s="5">
        <v>64</v>
      </c>
      <c r="BN131" s="5">
        <v>93</v>
      </c>
      <c r="BO131" s="5">
        <v>443</v>
      </c>
      <c r="BQ131" s="5">
        <v>339</v>
      </c>
      <c r="BS131" s="5">
        <v>305</v>
      </c>
      <c r="BT131" s="5">
        <v>284</v>
      </c>
      <c r="BU131" s="5">
        <v>375</v>
      </c>
      <c r="BV131" s="5">
        <v>37</v>
      </c>
      <c r="BW131" s="5">
        <v>338</v>
      </c>
      <c r="BX131" s="5">
        <v>102</v>
      </c>
      <c r="BY131" s="5">
        <v>93</v>
      </c>
      <c r="BZ131" s="4">
        <v>3</v>
      </c>
      <c r="CA131" s="4">
        <v>3.3</v>
      </c>
      <c r="CB131" s="4">
        <v>6.3</v>
      </c>
      <c r="CC131" s="4">
        <v>2.1</v>
      </c>
      <c r="CD131" s="4">
        <v>3.2</v>
      </c>
      <c r="CF131" s="4">
        <v>3.9</v>
      </c>
      <c r="CH131" s="4">
        <v>4.2</v>
      </c>
      <c r="CI131" s="4">
        <v>2.4</v>
      </c>
      <c r="CJ131" s="4">
        <v>4.8</v>
      </c>
      <c r="CK131" s="4">
        <v>5.6</v>
      </c>
      <c r="CL131" s="4">
        <v>4.7</v>
      </c>
      <c r="CM131" s="4">
        <v>1.3</v>
      </c>
      <c r="CN131" s="4">
        <v>1.3</v>
      </c>
      <c r="CO131" s="5">
        <v>3876</v>
      </c>
      <c r="CP131" s="5">
        <v>3582</v>
      </c>
      <c r="CQ131" s="5">
        <v>351</v>
      </c>
      <c r="CR131" s="5">
        <v>242</v>
      </c>
      <c r="CS131" s="5">
        <v>792</v>
      </c>
      <c r="CU131" s="5">
        <v>562</v>
      </c>
      <c r="CW131" s="5">
        <v>702</v>
      </c>
      <c r="CX131" s="5">
        <v>471</v>
      </c>
      <c r="CY131" s="5">
        <v>625</v>
      </c>
      <c r="CZ131" s="5">
        <v>107</v>
      </c>
      <c r="DA131" s="5">
        <v>518</v>
      </c>
      <c r="DB131" s="5">
        <v>293</v>
      </c>
      <c r="DC131" s="5">
        <v>251</v>
      </c>
      <c r="DD131" s="4">
        <v>3.2</v>
      </c>
      <c r="DE131" s="4">
        <v>3.5</v>
      </c>
      <c r="DF131" s="4">
        <v>6.2</v>
      </c>
      <c r="DG131" s="4">
        <v>2.4</v>
      </c>
      <c r="DH131" s="4">
        <v>3.3</v>
      </c>
      <c r="DJ131" s="4">
        <v>3.8</v>
      </c>
      <c r="DL131" s="4">
        <v>4.5999999999999996</v>
      </c>
      <c r="DM131" s="4">
        <v>2.4</v>
      </c>
      <c r="DN131" s="4">
        <v>5.2</v>
      </c>
      <c r="DO131" s="4">
        <v>6.5</v>
      </c>
      <c r="DP131" s="4">
        <v>5</v>
      </c>
      <c r="DQ131" s="4">
        <v>1.5</v>
      </c>
      <c r="DR131" s="4">
        <v>1.2</v>
      </c>
    </row>
    <row r="132" spans="1:122" x14ac:dyDescent="0.25">
      <c r="A132" t="s">
        <v>187</v>
      </c>
      <c r="B132" s="3">
        <v>40299</v>
      </c>
      <c r="C132" s="5">
        <v>2843</v>
      </c>
      <c r="D132" s="5">
        <v>2472</v>
      </c>
      <c r="E132" s="5">
        <v>72</v>
      </c>
      <c r="F132" s="5">
        <v>186</v>
      </c>
      <c r="G132" s="5">
        <v>419</v>
      </c>
      <c r="I132" s="5">
        <v>263</v>
      </c>
      <c r="K132" s="5">
        <v>562</v>
      </c>
      <c r="L132" s="5">
        <v>507</v>
      </c>
      <c r="M132" s="5">
        <v>298</v>
      </c>
      <c r="N132" s="5">
        <v>44</v>
      </c>
      <c r="O132" s="5">
        <v>254</v>
      </c>
      <c r="P132" s="5">
        <v>371</v>
      </c>
      <c r="Q132" s="5">
        <v>241</v>
      </c>
      <c r="R132" s="5">
        <v>4418</v>
      </c>
      <c r="S132" s="5">
        <v>3680</v>
      </c>
      <c r="T132" s="5">
        <v>310</v>
      </c>
      <c r="U132" s="5">
        <v>249</v>
      </c>
      <c r="V132" s="5">
        <v>776</v>
      </c>
      <c r="X132" s="5">
        <v>535</v>
      </c>
      <c r="Z132" s="5">
        <v>781</v>
      </c>
      <c r="AA132" s="5">
        <v>467</v>
      </c>
      <c r="AB132" s="5">
        <v>654</v>
      </c>
      <c r="AC132" s="5">
        <v>107</v>
      </c>
      <c r="AD132" s="5">
        <v>548</v>
      </c>
      <c r="AE132" s="5">
        <v>738</v>
      </c>
      <c r="AF132" s="5">
        <v>240</v>
      </c>
      <c r="AG132" s="4">
        <v>2.1</v>
      </c>
      <c r="AH132" s="4">
        <v>2.2999999999999998</v>
      </c>
      <c r="AI132" s="4">
        <v>1.3</v>
      </c>
      <c r="AJ132" s="4">
        <v>1.6</v>
      </c>
      <c r="AK132" s="4">
        <v>1.7</v>
      </c>
      <c r="AM132" s="4">
        <v>1.8</v>
      </c>
      <c r="AO132" s="4">
        <v>3.3</v>
      </c>
      <c r="AP132" s="4">
        <v>2.5</v>
      </c>
      <c r="AQ132" s="4">
        <v>2.2000000000000002</v>
      </c>
      <c r="AR132" s="4">
        <v>2.2999999999999998</v>
      </c>
      <c r="AS132" s="4">
        <v>2.2000000000000002</v>
      </c>
      <c r="AT132" s="4">
        <v>1.6</v>
      </c>
      <c r="AU132" s="4">
        <v>1.2</v>
      </c>
      <c r="AV132" s="4">
        <v>1.4</v>
      </c>
      <c r="AW132" s="4">
        <v>1.6</v>
      </c>
      <c r="AX132" s="4">
        <v>1.1000000000000001</v>
      </c>
      <c r="AY132" s="4">
        <v>0.7</v>
      </c>
      <c r="AZ132" s="4">
        <v>1.6</v>
      </c>
      <c r="BB132" s="4">
        <v>2.1</v>
      </c>
      <c r="BD132" s="4">
        <v>1.8</v>
      </c>
      <c r="BE132" s="4">
        <v>1.2</v>
      </c>
      <c r="BF132" s="4">
        <v>2.9</v>
      </c>
      <c r="BG132" s="4">
        <v>1.9</v>
      </c>
      <c r="BH132" s="4">
        <v>3.1</v>
      </c>
      <c r="BI132" s="4">
        <v>0.4</v>
      </c>
      <c r="BJ132" s="4">
        <v>0.4</v>
      </c>
      <c r="BK132" s="5">
        <v>1783</v>
      </c>
      <c r="BL132" s="5">
        <v>1688</v>
      </c>
      <c r="BM132" s="5">
        <v>59</v>
      </c>
      <c r="BN132" s="5">
        <v>85</v>
      </c>
      <c r="BO132" s="5">
        <v>403</v>
      </c>
      <c r="BQ132" s="5">
        <v>304</v>
      </c>
      <c r="BS132" s="5">
        <v>305</v>
      </c>
      <c r="BT132" s="5">
        <v>239</v>
      </c>
      <c r="BU132" s="5">
        <v>383</v>
      </c>
      <c r="BV132" s="5">
        <v>36</v>
      </c>
      <c r="BW132" s="5">
        <v>347</v>
      </c>
      <c r="BX132" s="5">
        <v>95</v>
      </c>
      <c r="BY132" s="5">
        <v>82</v>
      </c>
      <c r="BZ132" s="4">
        <v>3</v>
      </c>
      <c r="CA132" s="4">
        <v>3.4</v>
      </c>
      <c r="CB132" s="4">
        <v>6.5</v>
      </c>
      <c r="CC132" s="4">
        <v>1.9</v>
      </c>
      <c r="CD132" s="4">
        <v>3</v>
      </c>
      <c r="CF132" s="4">
        <v>3.5</v>
      </c>
      <c r="CH132" s="4">
        <v>4.5999999999999996</v>
      </c>
      <c r="CI132" s="4">
        <v>2.2000000000000002</v>
      </c>
      <c r="CJ132" s="4">
        <v>5</v>
      </c>
      <c r="CK132" s="4">
        <v>5.6</v>
      </c>
      <c r="CL132" s="4">
        <v>4.9000000000000004</v>
      </c>
      <c r="CM132" s="4">
        <v>1.3</v>
      </c>
      <c r="CN132" s="4">
        <v>1.2</v>
      </c>
      <c r="CO132" s="5">
        <v>3936</v>
      </c>
      <c r="CP132" s="5">
        <v>3628</v>
      </c>
      <c r="CQ132" s="5">
        <v>357</v>
      </c>
      <c r="CR132" s="5">
        <v>219</v>
      </c>
      <c r="CS132" s="5">
        <v>745</v>
      </c>
      <c r="CU132" s="5">
        <v>511</v>
      </c>
      <c r="CW132" s="5">
        <v>767</v>
      </c>
      <c r="CX132" s="5">
        <v>427</v>
      </c>
      <c r="CY132" s="5">
        <v>648</v>
      </c>
      <c r="CZ132" s="5">
        <v>107</v>
      </c>
      <c r="DA132" s="5">
        <v>541</v>
      </c>
      <c r="DB132" s="5">
        <v>308</v>
      </c>
      <c r="DC132" s="5">
        <v>244</v>
      </c>
      <c r="DD132" s="4">
        <v>3.4</v>
      </c>
      <c r="DE132" s="4">
        <v>3.4</v>
      </c>
      <c r="DF132" s="4">
        <v>5.6</v>
      </c>
      <c r="DG132" s="4">
        <v>2.2000000000000002</v>
      </c>
      <c r="DH132" s="4">
        <v>3.2</v>
      </c>
      <c r="DJ132" s="4">
        <v>3.7</v>
      </c>
      <c r="DL132" s="4">
        <v>4.7</v>
      </c>
      <c r="DM132" s="4">
        <v>2.4</v>
      </c>
      <c r="DN132" s="4">
        <v>5</v>
      </c>
      <c r="DO132" s="4">
        <v>5.6</v>
      </c>
      <c r="DP132" s="4">
        <v>4.9000000000000004</v>
      </c>
      <c r="DQ132" s="4">
        <v>3.2</v>
      </c>
      <c r="DR132" s="4">
        <v>1.2</v>
      </c>
    </row>
    <row r="133" spans="1:122" x14ac:dyDescent="0.25">
      <c r="A133" t="s">
        <v>188</v>
      </c>
      <c r="B133" s="3">
        <v>40330</v>
      </c>
      <c r="C133" s="5">
        <v>2666</v>
      </c>
      <c r="D133" s="5">
        <v>2353</v>
      </c>
      <c r="E133" s="5">
        <v>72</v>
      </c>
      <c r="F133" s="5">
        <v>202</v>
      </c>
      <c r="G133" s="5">
        <v>416</v>
      </c>
      <c r="I133" s="5">
        <v>252</v>
      </c>
      <c r="K133" s="5">
        <v>483</v>
      </c>
      <c r="L133" s="5">
        <v>478</v>
      </c>
      <c r="M133" s="5">
        <v>298</v>
      </c>
      <c r="N133" s="5">
        <v>48</v>
      </c>
      <c r="O133" s="5">
        <v>250</v>
      </c>
      <c r="P133" s="5">
        <v>313</v>
      </c>
      <c r="Q133" s="5">
        <v>218</v>
      </c>
      <c r="R133" s="5">
        <v>4083</v>
      </c>
      <c r="S133" s="5">
        <v>3799</v>
      </c>
      <c r="T133" s="5">
        <v>287</v>
      </c>
      <c r="U133" s="5">
        <v>255</v>
      </c>
      <c r="V133" s="5">
        <v>817</v>
      </c>
      <c r="X133" s="5">
        <v>550</v>
      </c>
      <c r="Z133" s="5">
        <v>851</v>
      </c>
      <c r="AA133" s="5">
        <v>497</v>
      </c>
      <c r="AB133" s="5">
        <v>656</v>
      </c>
      <c r="AC133" s="5">
        <v>130</v>
      </c>
      <c r="AD133" s="5">
        <v>526</v>
      </c>
      <c r="AE133" s="5">
        <v>284</v>
      </c>
      <c r="AF133" s="5">
        <v>230</v>
      </c>
      <c r="AG133" s="4">
        <v>2</v>
      </c>
      <c r="AH133" s="4">
        <v>2.1</v>
      </c>
      <c r="AI133" s="4">
        <v>1.3</v>
      </c>
      <c r="AJ133" s="4">
        <v>1.7</v>
      </c>
      <c r="AK133" s="4">
        <v>1.7</v>
      </c>
      <c r="AM133" s="4">
        <v>1.7</v>
      </c>
      <c r="AO133" s="4">
        <v>2.8</v>
      </c>
      <c r="AP133" s="4">
        <v>2.4</v>
      </c>
      <c r="AQ133" s="4">
        <v>2.2000000000000002</v>
      </c>
      <c r="AR133" s="4">
        <v>2.4</v>
      </c>
      <c r="AS133" s="4">
        <v>2.2000000000000002</v>
      </c>
      <c r="AT133" s="4">
        <v>1.4</v>
      </c>
      <c r="AU133" s="4">
        <v>1.1000000000000001</v>
      </c>
      <c r="AV133" s="4">
        <v>1.5</v>
      </c>
      <c r="AW133" s="4">
        <v>1.7</v>
      </c>
      <c r="AX133" s="4">
        <v>1.2</v>
      </c>
      <c r="AY133" s="4">
        <v>0.9</v>
      </c>
      <c r="AZ133" s="4">
        <v>1.7</v>
      </c>
      <c r="BB133" s="4">
        <v>2.2000000000000002</v>
      </c>
      <c r="BD133" s="4">
        <v>2.2000000000000002</v>
      </c>
      <c r="BE133" s="4">
        <v>1.3</v>
      </c>
      <c r="BF133" s="4">
        <v>2.7</v>
      </c>
      <c r="BG133" s="4">
        <v>1.5</v>
      </c>
      <c r="BH133" s="4">
        <v>2.9</v>
      </c>
      <c r="BI133" s="4">
        <v>0.6</v>
      </c>
      <c r="BJ133" s="4">
        <v>0.5</v>
      </c>
      <c r="BK133" s="5">
        <v>1914</v>
      </c>
      <c r="BL133" s="5">
        <v>1783</v>
      </c>
      <c r="BM133" s="5">
        <v>66</v>
      </c>
      <c r="BN133" s="5">
        <v>99</v>
      </c>
      <c r="BO133" s="5">
        <v>414</v>
      </c>
      <c r="BQ133" s="5">
        <v>312</v>
      </c>
      <c r="BS133" s="5">
        <v>362</v>
      </c>
      <c r="BT133" s="5">
        <v>258</v>
      </c>
      <c r="BU133" s="5">
        <v>352</v>
      </c>
      <c r="BV133" s="5">
        <v>28</v>
      </c>
      <c r="BW133" s="5">
        <v>324</v>
      </c>
      <c r="BX133" s="5">
        <v>131</v>
      </c>
      <c r="BY133" s="5">
        <v>105</v>
      </c>
      <c r="BZ133" s="4">
        <v>3.3</v>
      </c>
      <c r="CA133" s="4">
        <v>3.5</v>
      </c>
      <c r="CB133" s="4">
        <v>5.4</v>
      </c>
      <c r="CC133" s="4">
        <v>2.1</v>
      </c>
      <c r="CD133" s="4">
        <v>3.4</v>
      </c>
      <c r="CF133" s="4">
        <v>4</v>
      </c>
      <c r="CH133" s="4">
        <v>4.5</v>
      </c>
      <c r="CI133" s="4">
        <v>2.4</v>
      </c>
      <c r="CJ133" s="4">
        <v>5</v>
      </c>
      <c r="CK133" s="4">
        <v>6.7</v>
      </c>
      <c r="CL133" s="4">
        <v>4.7</v>
      </c>
      <c r="CM133" s="4">
        <v>2.4</v>
      </c>
      <c r="CN133" s="4">
        <v>1.4</v>
      </c>
      <c r="CO133" s="5">
        <v>4251</v>
      </c>
      <c r="CP133" s="5">
        <v>3703</v>
      </c>
      <c r="CQ133" s="5">
        <v>299</v>
      </c>
      <c r="CR133" s="5">
        <v>241</v>
      </c>
      <c r="CS133" s="5">
        <v>838</v>
      </c>
      <c r="CU133" s="5">
        <v>576</v>
      </c>
      <c r="CW133" s="5">
        <v>760</v>
      </c>
      <c r="CX133" s="5">
        <v>471</v>
      </c>
      <c r="CY133" s="5">
        <v>645</v>
      </c>
      <c r="CZ133" s="5">
        <v>129</v>
      </c>
      <c r="DA133" s="5">
        <v>517</v>
      </c>
      <c r="DB133" s="5">
        <v>548</v>
      </c>
      <c r="DC133" s="5">
        <v>272</v>
      </c>
      <c r="DD133" s="4">
        <v>3.1</v>
      </c>
      <c r="DE133" s="4">
        <v>3.5</v>
      </c>
      <c r="DF133" s="4">
        <v>5.2</v>
      </c>
      <c r="DG133" s="4">
        <v>2.2000000000000002</v>
      </c>
      <c r="DH133" s="4">
        <v>3.3</v>
      </c>
      <c r="DJ133" s="4">
        <v>3.8</v>
      </c>
      <c r="DL133" s="4">
        <v>5.0999999999999996</v>
      </c>
      <c r="DM133" s="4">
        <v>2.5</v>
      </c>
      <c r="DN133" s="4">
        <v>5</v>
      </c>
      <c r="DO133" s="4">
        <v>6.8</v>
      </c>
      <c r="DP133" s="4">
        <v>4.7</v>
      </c>
      <c r="DQ133" s="4">
        <v>1.2</v>
      </c>
      <c r="DR133" s="4">
        <v>1.2</v>
      </c>
    </row>
    <row r="134" spans="1:122" x14ac:dyDescent="0.25">
      <c r="A134" t="s">
        <v>189</v>
      </c>
      <c r="B134" s="3">
        <v>40360</v>
      </c>
      <c r="C134" s="5">
        <v>2919</v>
      </c>
      <c r="D134" s="5">
        <v>2594</v>
      </c>
      <c r="E134" s="5">
        <v>88</v>
      </c>
      <c r="F134" s="5">
        <v>227</v>
      </c>
      <c r="G134" s="5">
        <v>427</v>
      </c>
      <c r="I134" s="5">
        <v>268</v>
      </c>
      <c r="K134" s="5">
        <v>528</v>
      </c>
      <c r="L134" s="5">
        <v>512</v>
      </c>
      <c r="M134" s="5">
        <v>321</v>
      </c>
      <c r="N134" s="5">
        <v>41</v>
      </c>
      <c r="O134" s="5">
        <v>280</v>
      </c>
      <c r="P134" s="5">
        <v>325</v>
      </c>
      <c r="Q134" s="5">
        <v>246</v>
      </c>
      <c r="R134" s="5">
        <v>4062</v>
      </c>
      <c r="S134" s="5">
        <v>3781</v>
      </c>
      <c r="T134" s="5">
        <v>337</v>
      </c>
      <c r="U134" s="5">
        <v>271</v>
      </c>
      <c r="V134" s="5">
        <v>844</v>
      </c>
      <c r="X134" s="5">
        <v>570</v>
      </c>
      <c r="Z134" s="5">
        <v>764</v>
      </c>
      <c r="AA134" s="5">
        <v>506</v>
      </c>
      <c r="AB134" s="5">
        <v>670</v>
      </c>
      <c r="AC134" s="5">
        <v>125</v>
      </c>
      <c r="AD134" s="5">
        <v>545</v>
      </c>
      <c r="AE134" s="5">
        <v>281</v>
      </c>
      <c r="AF134" s="5">
        <v>239</v>
      </c>
      <c r="AG134" s="4">
        <v>2.2000000000000002</v>
      </c>
      <c r="AH134" s="4">
        <v>2.4</v>
      </c>
      <c r="AI134" s="4">
        <v>1.6</v>
      </c>
      <c r="AJ134" s="4">
        <v>1.9</v>
      </c>
      <c r="AK134" s="4">
        <v>1.7</v>
      </c>
      <c r="AM134" s="4">
        <v>1.8</v>
      </c>
      <c r="AO134" s="4">
        <v>3.1</v>
      </c>
      <c r="AP134" s="4">
        <v>2.6</v>
      </c>
      <c r="AQ134" s="4">
        <v>2.4</v>
      </c>
      <c r="AR134" s="4">
        <v>2.1</v>
      </c>
      <c r="AS134" s="4">
        <v>2.5</v>
      </c>
      <c r="AT134" s="4">
        <v>1.4</v>
      </c>
      <c r="AU134" s="4">
        <v>1.2</v>
      </c>
      <c r="AV134" s="4">
        <v>1.4</v>
      </c>
      <c r="AW134" s="4">
        <v>1.6</v>
      </c>
      <c r="AX134" s="4">
        <v>1.3</v>
      </c>
      <c r="AY134" s="4">
        <v>0.8</v>
      </c>
      <c r="AZ134" s="4">
        <v>1.7</v>
      </c>
      <c r="BB134" s="4">
        <v>2.2000000000000002</v>
      </c>
      <c r="BD134" s="4">
        <v>1.9</v>
      </c>
      <c r="BE134" s="4">
        <v>1.2</v>
      </c>
      <c r="BF134" s="4">
        <v>2.8</v>
      </c>
      <c r="BG134" s="4">
        <v>1.5</v>
      </c>
      <c r="BH134" s="4">
        <v>3</v>
      </c>
      <c r="BI134" s="4">
        <v>0.5</v>
      </c>
      <c r="BJ134" s="4">
        <v>0.4</v>
      </c>
      <c r="BK134" s="5">
        <v>1822</v>
      </c>
      <c r="BL134" s="5">
        <v>1714</v>
      </c>
      <c r="BM134" s="5">
        <v>73</v>
      </c>
      <c r="BN134" s="5">
        <v>93</v>
      </c>
      <c r="BO134" s="5">
        <v>423</v>
      </c>
      <c r="BQ134" s="5">
        <v>325</v>
      </c>
      <c r="BS134" s="5">
        <v>325</v>
      </c>
      <c r="BT134" s="5">
        <v>240</v>
      </c>
      <c r="BU134" s="5">
        <v>365</v>
      </c>
      <c r="BV134" s="5">
        <v>30</v>
      </c>
      <c r="BW134" s="5">
        <v>335</v>
      </c>
      <c r="BX134" s="5">
        <v>108</v>
      </c>
      <c r="BY134" s="5">
        <v>88</v>
      </c>
      <c r="BZ134" s="4">
        <v>3.2</v>
      </c>
      <c r="CA134" s="4">
        <v>3.5</v>
      </c>
      <c r="CB134" s="4">
        <v>6.6</v>
      </c>
      <c r="CC134" s="4">
        <v>2.2000000000000002</v>
      </c>
      <c r="CD134" s="4">
        <v>3.3</v>
      </c>
      <c r="CF134" s="4">
        <v>3.9</v>
      </c>
      <c r="CH134" s="4">
        <v>4.5999999999999996</v>
      </c>
      <c r="CI134" s="4">
        <v>2.5</v>
      </c>
      <c r="CJ134" s="4">
        <v>5.0999999999999996</v>
      </c>
      <c r="CK134" s="4">
        <v>7.1</v>
      </c>
      <c r="CL134" s="4">
        <v>4.8</v>
      </c>
      <c r="CM134" s="4">
        <v>1.9</v>
      </c>
      <c r="CN134" s="4">
        <v>1.3</v>
      </c>
      <c r="CO134" s="5">
        <v>4164</v>
      </c>
      <c r="CP134" s="5">
        <v>3733</v>
      </c>
      <c r="CQ134" s="5">
        <v>362</v>
      </c>
      <c r="CR134" s="5">
        <v>251</v>
      </c>
      <c r="CS134" s="5">
        <v>814</v>
      </c>
      <c r="CU134" s="5">
        <v>565</v>
      </c>
      <c r="CW134" s="5">
        <v>767</v>
      </c>
      <c r="CX134" s="5">
        <v>488</v>
      </c>
      <c r="CY134" s="5">
        <v>667</v>
      </c>
      <c r="CZ134" s="5">
        <v>138</v>
      </c>
      <c r="DA134" s="5">
        <v>529</v>
      </c>
      <c r="DB134" s="5">
        <v>431</v>
      </c>
      <c r="DC134" s="5">
        <v>248</v>
      </c>
      <c r="DD134" s="4">
        <v>3.1</v>
      </c>
      <c r="DE134" s="4">
        <v>3.5</v>
      </c>
      <c r="DF134" s="4">
        <v>6.1</v>
      </c>
      <c r="DG134" s="4">
        <v>2.2999999999999998</v>
      </c>
      <c r="DH134" s="4">
        <v>3.4</v>
      </c>
      <c r="DJ134" s="4">
        <v>3.9</v>
      </c>
      <c r="DL134" s="4">
        <v>4.5999999999999996</v>
      </c>
      <c r="DM134" s="4">
        <v>2.6</v>
      </c>
      <c r="DN134" s="4">
        <v>5.0999999999999996</v>
      </c>
      <c r="DO134" s="4">
        <v>6.5</v>
      </c>
      <c r="DP134" s="4">
        <v>4.9000000000000004</v>
      </c>
      <c r="DQ134" s="4">
        <v>1.2</v>
      </c>
      <c r="DR134" s="4">
        <v>1.2</v>
      </c>
    </row>
    <row r="135" spans="1:122" x14ac:dyDescent="0.25">
      <c r="A135" t="s">
        <v>190</v>
      </c>
      <c r="B135" s="3">
        <v>40391</v>
      </c>
      <c r="C135" s="5">
        <v>2924</v>
      </c>
      <c r="D135" s="5">
        <v>2630</v>
      </c>
      <c r="E135" s="5">
        <v>57</v>
      </c>
      <c r="F135" s="5">
        <v>181</v>
      </c>
      <c r="G135" s="5">
        <v>427</v>
      </c>
      <c r="I135" s="5">
        <v>251</v>
      </c>
      <c r="K135" s="5">
        <v>629</v>
      </c>
      <c r="L135" s="5">
        <v>465</v>
      </c>
      <c r="M135" s="5">
        <v>345</v>
      </c>
      <c r="N135" s="5">
        <v>38</v>
      </c>
      <c r="O135" s="5">
        <v>308</v>
      </c>
      <c r="P135" s="5">
        <v>294</v>
      </c>
      <c r="Q135" s="5">
        <v>223</v>
      </c>
      <c r="R135" s="5">
        <v>3932</v>
      </c>
      <c r="S135" s="5">
        <v>3684</v>
      </c>
      <c r="T135" s="5">
        <v>341</v>
      </c>
      <c r="U135" s="5">
        <v>256</v>
      </c>
      <c r="V135" s="5">
        <v>769</v>
      </c>
      <c r="X135" s="5">
        <v>544</v>
      </c>
      <c r="Z135" s="5">
        <v>771</v>
      </c>
      <c r="AA135" s="5">
        <v>464</v>
      </c>
      <c r="AB135" s="5">
        <v>653</v>
      </c>
      <c r="AC135" s="5">
        <v>108</v>
      </c>
      <c r="AD135" s="5">
        <v>545</v>
      </c>
      <c r="AE135" s="5">
        <v>248</v>
      </c>
      <c r="AF135" s="5">
        <v>210</v>
      </c>
      <c r="AG135" s="4">
        <v>2.2000000000000002</v>
      </c>
      <c r="AH135" s="4">
        <v>2.4</v>
      </c>
      <c r="AI135" s="4">
        <v>1</v>
      </c>
      <c r="AJ135" s="4">
        <v>1.5</v>
      </c>
      <c r="AK135" s="4">
        <v>1.7</v>
      </c>
      <c r="AM135" s="4">
        <v>1.7</v>
      </c>
      <c r="AO135" s="4">
        <v>3.6</v>
      </c>
      <c r="AP135" s="4">
        <v>2.2999999999999998</v>
      </c>
      <c r="AQ135" s="4">
        <v>2.6</v>
      </c>
      <c r="AR135" s="4">
        <v>1.9</v>
      </c>
      <c r="AS135" s="4">
        <v>2.7</v>
      </c>
      <c r="AT135" s="4">
        <v>1.3</v>
      </c>
      <c r="AU135" s="4">
        <v>1.1000000000000001</v>
      </c>
      <c r="AV135" s="4">
        <v>1.4</v>
      </c>
      <c r="AW135" s="4">
        <v>1.6</v>
      </c>
      <c r="AX135" s="4">
        <v>1.5</v>
      </c>
      <c r="AY135" s="4">
        <v>0.9</v>
      </c>
      <c r="AZ135" s="4">
        <v>1.6</v>
      </c>
      <c r="BB135" s="4">
        <v>2</v>
      </c>
      <c r="BD135" s="4">
        <v>2</v>
      </c>
      <c r="BE135" s="4">
        <v>1.2</v>
      </c>
      <c r="BF135" s="4">
        <v>2.8</v>
      </c>
      <c r="BG135" s="4">
        <v>1.8</v>
      </c>
      <c r="BH135" s="4">
        <v>3</v>
      </c>
      <c r="BI135" s="4">
        <v>0.5</v>
      </c>
      <c r="BJ135" s="4">
        <v>0.5</v>
      </c>
      <c r="BK135" s="5">
        <v>1827</v>
      </c>
      <c r="BL135" s="5">
        <v>1711</v>
      </c>
      <c r="BM135" s="5">
        <v>85</v>
      </c>
      <c r="BN135" s="5">
        <v>104</v>
      </c>
      <c r="BO135" s="5">
        <v>392</v>
      </c>
      <c r="BQ135" s="5">
        <v>287</v>
      </c>
      <c r="BS135" s="5">
        <v>334</v>
      </c>
      <c r="BT135" s="5">
        <v>231</v>
      </c>
      <c r="BU135" s="5">
        <v>371</v>
      </c>
      <c r="BV135" s="5">
        <v>35</v>
      </c>
      <c r="BW135" s="5">
        <v>336</v>
      </c>
      <c r="BX135" s="5">
        <v>116</v>
      </c>
      <c r="BY135" s="5">
        <v>100</v>
      </c>
      <c r="BZ135" s="4">
        <v>3.1</v>
      </c>
      <c r="CA135" s="4">
        <v>3.3</v>
      </c>
      <c r="CB135" s="4">
        <v>5.9</v>
      </c>
      <c r="CC135" s="4">
        <v>2.2999999999999998</v>
      </c>
      <c r="CD135" s="4">
        <v>3.1</v>
      </c>
      <c r="CF135" s="4">
        <v>3.7</v>
      </c>
      <c r="CH135" s="4">
        <v>4.3</v>
      </c>
      <c r="CI135" s="4">
        <v>2.2000000000000002</v>
      </c>
      <c r="CJ135" s="4">
        <v>4.8</v>
      </c>
      <c r="CK135" s="4">
        <v>5.7</v>
      </c>
      <c r="CL135" s="4">
        <v>4.7</v>
      </c>
      <c r="CM135" s="4">
        <v>2</v>
      </c>
      <c r="CN135" s="4">
        <v>1.5</v>
      </c>
      <c r="CO135" s="5">
        <v>3985</v>
      </c>
      <c r="CP135" s="5">
        <v>3548</v>
      </c>
      <c r="CQ135" s="5">
        <v>327</v>
      </c>
      <c r="CR135" s="5">
        <v>263</v>
      </c>
      <c r="CS135" s="5">
        <v>761</v>
      </c>
      <c r="CU135" s="5">
        <v>540</v>
      </c>
      <c r="CW135" s="5">
        <v>715</v>
      </c>
      <c r="CX135" s="5">
        <v>439</v>
      </c>
      <c r="CY135" s="5">
        <v>634</v>
      </c>
      <c r="CZ135" s="5">
        <v>110</v>
      </c>
      <c r="DA135" s="5">
        <v>524</v>
      </c>
      <c r="DB135" s="5">
        <v>438</v>
      </c>
      <c r="DC135" s="5">
        <v>290</v>
      </c>
      <c r="DD135" s="4">
        <v>3</v>
      </c>
      <c r="DE135" s="4">
        <v>3.4</v>
      </c>
      <c r="DF135" s="4">
        <v>6.2</v>
      </c>
      <c r="DG135" s="4">
        <v>2.2000000000000002</v>
      </c>
      <c r="DH135" s="4">
        <v>3.1</v>
      </c>
      <c r="DJ135" s="4">
        <v>3.8</v>
      </c>
      <c r="DL135" s="4">
        <v>4.5999999999999996</v>
      </c>
      <c r="DM135" s="4">
        <v>2.4</v>
      </c>
      <c r="DN135" s="4">
        <v>5</v>
      </c>
      <c r="DO135" s="4">
        <v>5.6</v>
      </c>
      <c r="DP135" s="4">
        <v>4.9000000000000004</v>
      </c>
      <c r="DQ135" s="4">
        <v>1.1000000000000001</v>
      </c>
      <c r="DR135" s="4">
        <v>1.1000000000000001</v>
      </c>
    </row>
    <row r="136" spans="1:122" x14ac:dyDescent="0.25">
      <c r="A136" t="s">
        <v>191</v>
      </c>
      <c r="B136" s="3">
        <v>40422</v>
      </c>
      <c r="C136" s="5">
        <v>2772</v>
      </c>
      <c r="D136" s="5">
        <v>2456</v>
      </c>
      <c r="E136" s="5">
        <v>75</v>
      </c>
      <c r="F136" s="5">
        <v>180</v>
      </c>
      <c r="G136" s="5">
        <v>408</v>
      </c>
      <c r="I136" s="5">
        <v>230</v>
      </c>
      <c r="K136" s="5">
        <v>551</v>
      </c>
      <c r="L136" s="5">
        <v>513</v>
      </c>
      <c r="M136" s="5">
        <v>307</v>
      </c>
      <c r="N136" s="5">
        <v>34</v>
      </c>
      <c r="O136" s="5">
        <v>273</v>
      </c>
      <c r="P136" s="5">
        <v>315</v>
      </c>
      <c r="Q136" s="5">
        <v>230</v>
      </c>
      <c r="R136" s="5">
        <v>3934</v>
      </c>
      <c r="S136" s="5">
        <v>3691</v>
      </c>
      <c r="T136" s="5">
        <v>321</v>
      </c>
      <c r="U136" s="5">
        <v>249</v>
      </c>
      <c r="V136" s="5">
        <v>816</v>
      </c>
      <c r="X136" s="5">
        <v>551</v>
      </c>
      <c r="Z136" s="5">
        <v>739</v>
      </c>
      <c r="AA136" s="5">
        <v>497</v>
      </c>
      <c r="AB136" s="5">
        <v>669</v>
      </c>
      <c r="AC136" s="5">
        <v>109</v>
      </c>
      <c r="AD136" s="5">
        <v>560</v>
      </c>
      <c r="AE136" s="5">
        <v>243</v>
      </c>
      <c r="AF136" s="5">
        <v>211</v>
      </c>
      <c r="AG136" s="4">
        <v>2.1</v>
      </c>
      <c r="AH136" s="4">
        <v>2.2000000000000002</v>
      </c>
      <c r="AI136" s="4">
        <v>1.3</v>
      </c>
      <c r="AJ136" s="4">
        <v>1.5</v>
      </c>
      <c r="AK136" s="4">
        <v>1.6</v>
      </c>
      <c r="AM136" s="4">
        <v>1.6</v>
      </c>
      <c r="AO136" s="4">
        <v>3.2</v>
      </c>
      <c r="AP136" s="4">
        <v>2.6</v>
      </c>
      <c r="AQ136" s="4">
        <v>2.2999999999999998</v>
      </c>
      <c r="AR136" s="4">
        <v>1.7</v>
      </c>
      <c r="AS136" s="4">
        <v>2.4</v>
      </c>
      <c r="AT136" s="4">
        <v>1.4</v>
      </c>
      <c r="AU136" s="4">
        <v>1.2</v>
      </c>
      <c r="AV136" s="4">
        <v>1.5</v>
      </c>
      <c r="AW136" s="4">
        <v>1.6</v>
      </c>
      <c r="AX136" s="4">
        <v>1.5</v>
      </c>
      <c r="AY136" s="4">
        <v>0.9</v>
      </c>
      <c r="AZ136" s="4">
        <v>1.7</v>
      </c>
      <c r="BB136" s="4">
        <v>2.2999999999999998</v>
      </c>
      <c r="BD136" s="4">
        <v>2</v>
      </c>
      <c r="BE136" s="4">
        <v>1.3</v>
      </c>
      <c r="BF136" s="4">
        <v>2.8</v>
      </c>
      <c r="BG136" s="4">
        <v>1.9</v>
      </c>
      <c r="BH136" s="4">
        <v>2.9</v>
      </c>
      <c r="BI136" s="4">
        <v>0.6</v>
      </c>
      <c r="BJ136" s="4">
        <v>0.6</v>
      </c>
      <c r="BK136" s="5">
        <v>1893</v>
      </c>
      <c r="BL136" s="5">
        <v>1768</v>
      </c>
      <c r="BM136" s="5">
        <v>80</v>
      </c>
      <c r="BN136" s="5">
        <v>98</v>
      </c>
      <c r="BO136" s="5">
        <v>429</v>
      </c>
      <c r="BQ136" s="5">
        <v>332</v>
      </c>
      <c r="BS136" s="5">
        <v>332</v>
      </c>
      <c r="BT136" s="5">
        <v>246</v>
      </c>
      <c r="BU136" s="5">
        <v>366</v>
      </c>
      <c r="BV136" s="5">
        <v>37</v>
      </c>
      <c r="BW136" s="5">
        <v>329</v>
      </c>
      <c r="BX136" s="5">
        <v>124</v>
      </c>
      <c r="BY136" s="5">
        <v>112</v>
      </c>
      <c r="BZ136" s="4">
        <v>3</v>
      </c>
      <c r="CA136" s="4">
        <v>3.3</v>
      </c>
      <c r="CB136" s="4">
        <v>6.2</v>
      </c>
      <c r="CC136" s="4">
        <v>2.1</v>
      </c>
      <c r="CD136" s="4">
        <v>3.2</v>
      </c>
      <c r="CF136" s="4">
        <v>3.7</v>
      </c>
      <c r="CH136" s="4">
        <v>4.3</v>
      </c>
      <c r="CI136" s="4">
        <v>2.5</v>
      </c>
      <c r="CJ136" s="4">
        <v>4.5999999999999996</v>
      </c>
      <c r="CK136" s="4">
        <v>5.2</v>
      </c>
      <c r="CL136" s="4">
        <v>4.5</v>
      </c>
      <c r="CM136" s="4">
        <v>1.7</v>
      </c>
      <c r="CN136" s="4">
        <v>1.4</v>
      </c>
      <c r="CO136" s="5">
        <v>3945</v>
      </c>
      <c r="CP136" s="5">
        <v>3562</v>
      </c>
      <c r="CQ136" s="5">
        <v>338</v>
      </c>
      <c r="CR136" s="5">
        <v>242</v>
      </c>
      <c r="CS136" s="5">
        <v>789</v>
      </c>
      <c r="CU136" s="5">
        <v>536</v>
      </c>
      <c r="CW136" s="5">
        <v>726</v>
      </c>
      <c r="CX136" s="5">
        <v>480</v>
      </c>
      <c r="CY136" s="5">
        <v>607</v>
      </c>
      <c r="CZ136" s="5">
        <v>101</v>
      </c>
      <c r="DA136" s="5">
        <v>505</v>
      </c>
      <c r="DB136" s="5">
        <v>383</v>
      </c>
      <c r="DC136" s="5">
        <v>276</v>
      </c>
      <c r="DD136" s="4">
        <v>3</v>
      </c>
      <c r="DE136" s="4">
        <v>3.4</v>
      </c>
      <c r="DF136" s="4">
        <v>5.8</v>
      </c>
      <c r="DG136" s="4">
        <v>2.2000000000000002</v>
      </c>
      <c r="DH136" s="4">
        <v>3.3</v>
      </c>
      <c r="DJ136" s="4">
        <v>3.8</v>
      </c>
      <c r="DL136" s="4">
        <v>4.4000000000000004</v>
      </c>
      <c r="DM136" s="4">
        <v>2.5</v>
      </c>
      <c r="DN136" s="4">
        <v>5.0999999999999996</v>
      </c>
      <c r="DO136" s="4">
        <v>5.6</v>
      </c>
      <c r="DP136" s="4">
        <v>5</v>
      </c>
      <c r="DQ136" s="4">
        <v>1.1000000000000001</v>
      </c>
      <c r="DR136" s="4">
        <v>1.1000000000000001</v>
      </c>
    </row>
    <row r="137" spans="1:122" x14ac:dyDescent="0.25">
      <c r="A137" t="s">
        <v>192</v>
      </c>
      <c r="B137" s="3">
        <v>40452</v>
      </c>
      <c r="C137" s="5">
        <v>3030</v>
      </c>
      <c r="D137" s="5">
        <v>2690</v>
      </c>
      <c r="E137" s="5">
        <v>78</v>
      </c>
      <c r="F137" s="5">
        <v>203</v>
      </c>
      <c r="G137" s="5">
        <v>446</v>
      </c>
      <c r="I137" s="5">
        <v>256</v>
      </c>
      <c r="K137" s="5">
        <v>596</v>
      </c>
      <c r="L137" s="5">
        <v>585</v>
      </c>
      <c r="M137" s="5">
        <v>309</v>
      </c>
      <c r="N137" s="5">
        <v>33</v>
      </c>
      <c r="O137" s="5">
        <v>275</v>
      </c>
      <c r="P137" s="5">
        <v>339</v>
      </c>
      <c r="Q137" s="5">
        <v>276</v>
      </c>
      <c r="R137" s="5">
        <v>4008</v>
      </c>
      <c r="S137" s="5">
        <v>3739</v>
      </c>
      <c r="T137" s="5">
        <v>354</v>
      </c>
      <c r="U137" s="5">
        <v>269</v>
      </c>
      <c r="V137" s="5">
        <v>801</v>
      </c>
      <c r="X137" s="5">
        <v>563</v>
      </c>
      <c r="Z137" s="5">
        <v>757</v>
      </c>
      <c r="AA137" s="5">
        <v>475</v>
      </c>
      <c r="AB137" s="5">
        <v>647</v>
      </c>
      <c r="AC137" s="5">
        <v>98</v>
      </c>
      <c r="AD137" s="5">
        <v>548</v>
      </c>
      <c r="AE137" s="5">
        <v>269</v>
      </c>
      <c r="AF137" s="5">
        <v>239</v>
      </c>
      <c r="AG137" s="4">
        <v>2.2999999999999998</v>
      </c>
      <c r="AH137" s="4">
        <v>2.4</v>
      </c>
      <c r="AI137" s="4">
        <v>1.4</v>
      </c>
      <c r="AJ137" s="4">
        <v>1.7</v>
      </c>
      <c r="AK137" s="4">
        <v>1.8</v>
      </c>
      <c r="AM137" s="4">
        <v>1.7</v>
      </c>
      <c r="AO137" s="4">
        <v>3.4</v>
      </c>
      <c r="AP137" s="4">
        <v>2.9</v>
      </c>
      <c r="AQ137" s="4">
        <v>2.2999999999999998</v>
      </c>
      <c r="AR137" s="4">
        <v>1.7</v>
      </c>
      <c r="AS137" s="4">
        <v>2.4</v>
      </c>
      <c r="AT137" s="4">
        <v>1.5</v>
      </c>
      <c r="AU137" s="4">
        <v>1.4</v>
      </c>
      <c r="AV137" s="4">
        <v>1.4</v>
      </c>
      <c r="AW137" s="4">
        <v>1.6</v>
      </c>
      <c r="AX137" s="4">
        <v>1.4</v>
      </c>
      <c r="AY137" s="4">
        <v>0.8</v>
      </c>
      <c r="AZ137" s="4">
        <v>1.6</v>
      </c>
      <c r="BB137" s="4">
        <v>2.1</v>
      </c>
      <c r="BD137" s="4">
        <v>2.1</v>
      </c>
      <c r="BE137" s="4">
        <v>1.2</v>
      </c>
      <c r="BF137" s="4">
        <v>2.9</v>
      </c>
      <c r="BG137" s="4">
        <v>2.7</v>
      </c>
      <c r="BH137" s="4">
        <v>3</v>
      </c>
      <c r="BI137" s="4">
        <v>0.5</v>
      </c>
      <c r="BJ137" s="4">
        <v>0.5</v>
      </c>
      <c r="BK137" s="5">
        <v>1842</v>
      </c>
      <c r="BL137" s="5">
        <v>1738</v>
      </c>
      <c r="BM137" s="5">
        <v>76</v>
      </c>
      <c r="BN137" s="5">
        <v>97</v>
      </c>
      <c r="BO137" s="5">
        <v>401</v>
      </c>
      <c r="BQ137" s="5">
        <v>312</v>
      </c>
      <c r="BS137" s="5">
        <v>351</v>
      </c>
      <c r="BT137" s="5">
        <v>242</v>
      </c>
      <c r="BU137" s="5">
        <v>384</v>
      </c>
      <c r="BV137" s="5">
        <v>52</v>
      </c>
      <c r="BW137" s="5">
        <v>333</v>
      </c>
      <c r="BX137" s="5">
        <v>104</v>
      </c>
      <c r="BY137" s="5">
        <v>95</v>
      </c>
      <c r="BZ137" s="4">
        <v>2.9</v>
      </c>
      <c r="CA137" s="4">
        <v>3.3</v>
      </c>
      <c r="CB137" s="4">
        <v>6.1</v>
      </c>
      <c r="CC137" s="4">
        <v>2.2999999999999998</v>
      </c>
      <c r="CD137" s="4">
        <v>3</v>
      </c>
      <c r="CF137" s="4">
        <v>3.6</v>
      </c>
      <c r="CH137" s="4">
        <v>4.0999999999999996</v>
      </c>
      <c r="CI137" s="4">
        <v>2.1</v>
      </c>
      <c r="CJ137" s="4">
        <v>5</v>
      </c>
      <c r="CK137" s="4">
        <v>6.2</v>
      </c>
      <c r="CL137" s="4">
        <v>4.8</v>
      </c>
      <c r="CM137" s="4">
        <v>1.2</v>
      </c>
      <c r="CN137" s="4">
        <v>1.2</v>
      </c>
      <c r="CO137" s="5">
        <v>3771</v>
      </c>
      <c r="CP137" s="5">
        <v>3505</v>
      </c>
      <c r="CQ137" s="5">
        <v>338</v>
      </c>
      <c r="CR137" s="5">
        <v>262</v>
      </c>
      <c r="CS137" s="5">
        <v>747</v>
      </c>
      <c r="CU137" s="5">
        <v>522</v>
      </c>
      <c r="CW137" s="5">
        <v>694</v>
      </c>
      <c r="CX137" s="5">
        <v>410</v>
      </c>
      <c r="CY137" s="5">
        <v>654</v>
      </c>
      <c r="CZ137" s="5">
        <v>119</v>
      </c>
      <c r="DA137" s="5">
        <v>536</v>
      </c>
      <c r="DB137" s="5">
        <v>266</v>
      </c>
      <c r="DC137" s="5">
        <v>228</v>
      </c>
      <c r="DD137" s="4">
        <v>3.1</v>
      </c>
      <c r="DE137" s="4">
        <v>3.5</v>
      </c>
      <c r="DF137" s="4">
        <v>6.4</v>
      </c>
      <c r="DG137" s="4">
        <v>2.2999999999999998</v>
      </c>
      <c r="DH137" s="4">
        <v>3.2</v>
      </c>
      <c r="DJ137" s="4">
        <v>3.9</v>
      </c>
      <c r="DL137" s="4">
        <v>4.5</v>
      </c>
      <c r="DM137" s="4">
        <v>2.4</v>
      </c>
      <c r="DN137" s="4">
        <v>4.9000000000000004</v>
      </c>
      <c r="DO137" s="4">
        <v>5.2</v>
      </c>
      <c r="DP137" s="4">
        <v>4.9000000000000004</v>
      </c>
      <c r="DQ137" s="4">
        <v>1.2</v>
      </c>
      <c r="DR137" s="4">
        <v>1.2</v>
      </c>
    </row>
    <row r="138" spans="1:122" x14ac:dyDescent="0.25">
      <c r="A138" t="s">
        <v>193</v>
      </c>
      <c r="B138" s="3">
        <v>40483</v>
      </c>
      <c r="C138" s="5">
        <v>3057</v>
      </c>
      <c r="D138" s="5">
        <v>2758</v>
      </c>
      <c r="E138" s="5">
        <v>93</v>
      </c>
      <c r="F138" s="5">
        <v>219</v>
      </c>
      <c r="G138" s="5">
        <v>440</v>
      </c>
      <c r="I138" s="5">
        <v>262</v>
      </c>
      <c r="K138" s="5">
        <v>709</v>
      </c>
      <c r="L138" s="5">
        <v>534</v>
      </c>
      <c r="M138" s="5">
        <v>270</v>
      </c>
      <c r="N138" s="5">
        <v>28</v>
      </c>
      <c r="O138" s="5">
        <v>243</v>
      </c>
      <c r="P138" s="5">
        <v>299</v>
      </c>
      <c r="Q138" s="5">
        <v>219</v>
      </c>
      <c r="R138" s="5">
        <v>4094</v>
      </c>
      <c r="S138" s="5">
        <v>3798</v>
      </c>
      <c r="T138" s="5">
        <v>349</v>
      </c>
      <c r="U138" s="5">
        <v>277</v>
      </c>
      <c r="V138" s="5">
        <v>826</v>
      </c>
      <c r="X138" s="5">
        <v>568</v>
      </c>
      <c r="Z138" s="5">
        <v>791</v>
      </c>
      <c r="AA138" s="5">
        <v>500</v>
      </c>
      <c r="AB138" s="5">
        <v>620</v>
      </c>
      <c r="AC138" s="5">
        <v>90</v>
      </c>
      <c r="AD138" s="5">
        <v>530</v>
      </c>
      <c r="AE138" s="5">
        <v>296</v>
      </c>
      <c r="AF138" s="5">
        <v>269</v>
      </c>
      <c r="AG138" s="4">
        <v>2.2999999999999998</v>
      </c>
      <c r="AH138" s="4">
        <v>2.5</v>
      </c>
      <c r="AI138" s="4">
        <v>1.7</v>
      </c>
      <c r="AJ138" s="4">
        <v>1.9</v>
      </c>
      <c r="AK138" s="4">
        <v>1.7</v>
      </c>
      <c r="AM138" s="4">
        <v>1.8</v>
      </c>
      <c r="AO138" s="4">
        <v>4</v>
      </c>
      <c r="AP138" s="4">
        <v>2.6</v>
      </c>
      <c r="AQ138" s="4">
        <v>2</v>
      </c>
      <c r="AR138" s="4">
        <v>1.4</v>
      </c>
      <c r="AS138" s="4">
        <v>2.1</v>
      </c>
      <c r="AT138" s="4">
        <v>1.3</v>
      </c>
      <c r="AU138" s="4">
        <v>1.1000000000000001</v>
      </c>
      <c r="AV138" s="4">
        <v>1.4</v>
      </c>
      <c r="AW138" s="4">
        <v>1.6</v>
      </c>
      <c r="AX138" s="4">
        <v>1</v>
      </c>
      <c r="AY138" s="4">
        <v>0.9</v>
      </c>
      <c r="AZ138" s="4">
        <v>1.7</v>
      </c>
      <c r="BB138" s="4">
        <v>2.2000000000000002</v>
      </c>
      <c r="BD138" s="4">
        <v>1.8</v>
      </c>
      <c r="BE138" s="4">
        <v>1.3</v>
      </c>
      <c r="BF138" s="4">
        <v>2.8</v>
      </c>
      <c r="BG138" s="4">
        <v>2.2000000000000002</v>
      </c>
      <c r="BH138" s="4">
        <v>2.9</v>
      </c>
      <c r="BI138" s="4">
        <v>0.5</v>
      </c>
      <c r="BJ138" s="4">
        <v>0.5</v>
      </c>
      <c r="BK138" s="5">
        <v>1811</v>
      </c>
      <c r="BL138" s="5">
        <v>1703</v>
      </c>
      <c r="BM138" s="5">
        <v>53</v>
      </c>
      <c r="BN138" s="5">
        <v>99</v>
      </c>
      <c r="BO138" s="5">
        <v>419</v>
      </c>
      <c r="BQ138" s="5">
        <v>319</v>
      </c>
      <c r="BS138" s="5">
        <v>307</v>
      </c>
      <c r="BT138" s="5">
        <v>253</v>
      </c>
      <c r="BU138" s="5">
        <v>365</v>
      </c>
      <c r="BV138" s="5">
        <v>41</v>
      </c>
      <c r="BW138" s="5">
        <v>324</v>
      </c>
      <c r="BX138" s="5">
        <v>108</v>
      </c>
      <c r="BY138" s="5">
        <v>100</v>
      </c>
      <c r="BZ138" s="4">
        <v>3</v>
      </c>
      <c r="CA138" s="4">
        <v>3.3</v>
      </c>
      <c r="CB138" s="4">
        <v>6.1</v>
      </c>
      <c r="CC138" s="4">
        <v>2.2999999999999998</v>
      </c>
      <c r="CD138" s="4">
        <v>3.2</v>
      </c>
      <c r="CF138" s="4">
        <v>3.8</v>
      </c>
      <c r="CH138" s="4">
        <v>4.0999999999999996</v>
      </c>
      <c r="CI138" s="4">
        <v>2.2999999999999998</v>
      </c>
      <c r="CJ138" s="4">
        <v>4.7</v>
      </c>
      <c r="CK138" s="4">
        <v>5.2</v>
      </c>
      <c r="CL138" s="4">
        <v>4.5999999999999996</v>
      </c>
      <c r="CM138" s="4">
        <v>1.4</v>
      </c>
      <c r="CN138" s="4">
        <v>1.5</v>
      </c>
      <c r="CO138" s="5">
        <v>3908</v>
      </c>
      <c r="CP138" s="5">
        <v>3597</v>
      </c>
      <c r="CQ138" s="5">
        <v>334</v>
      </c>
      <c r="CR138" s="5">
        <v>262</v>
      </c>
      <c r="CS138" s="5">
        <v>789</v>
      </c>
      <c r="CU138" s="5">
        <v>549</v>
      </c>
      <c r="CW138" s="5">
        <v>696</v>
      </c>
      <c r="CX138" s="5">
        <v>456</v>
      </c>
      <c r="CY138" s="5">
        <v>620</v>
      </c>
      <c r="CZ138" s="5">
        <v>99</v>
      </c>
      <c r="DA138" s="5">
        <v>521</v>
      </c>
      <c r="DB138" s="5">
        <v>311</v>
      </c>
      <c r="DC138" s="5">
        <v>283</v>
      </c>
      <c r="DD138" s="4">
        <v>3.1</v>
      </c>
      <c r="DE138" s="4">
        <v>3.5</v>
      </c>
      <c r="DF138" s="4">
        <v>6.4</v>
      </c>
      <c r="DG138" s="4">
        <v>2.4</v>
      </c>
      <c r="DH138" s="4">
        <v>3.3</v>
      </c>
      <c r="DJ138" s="4">
        <v>3.9</v>
      </c>
      <c r="DL138" s="4">
        <v>4.7</v>
      </c>
      <c r="DM138" s="4">
        <v>2.5</v>
      </c>
      <c r="DN138" s="4">
        <v>4.7</v>
      </c>
      <c r="DO138" s="4">
        <v>4.7</v>
      </c>
      <c r="DP138" s="4">
        <v>4.7</v>
      </c>
      <c r="DQ138" s="4">
        <v>1.3</v>
      </c>
      <c r="DR138" s="4">
        <v>1.4</v>
      </c>
    </row>
    <row r="139" spans="1:122" x14ac:dyDescent="0.25">
      <c r="A139" t="s">
        <v>194</v>
      </c>
      <c r="B139" s="3">
        <v>40513</v>
      </c>
      <c r="C139" s="5">
        <v>2902</v>
      </c>
      <c r="D139" s="5">
        <v>2529</v>
      </c>
      <c r="E139" s="5">
        <v>48</v>
      </c>
      <c r="F139" s="5">
        <v>197</v>
      </c>
      <c r="G139" s="5">
        <v>459</v>
      </c>
      <c r="I139" s="5">
        <v>283</v>
      </c>
      <c r="K139" s="5">
        <v>573</v>
      </c>
      <c r="L139" s="5">
        <v>531</v>
      </c>
      <c r="M139" s="5">
        <v>292</v>
      </c>
      <c r="N139" s="5">
        <v>44</v>
      </c>
      <c r="O139" s="5">
        <v>248</v>
      </c>
      <c r="P139" s="5">
        <v>374</v>
      </c>
      <c r="Q139" s="5">
        <v>289</v>
      </c>
      <c r="R139" s="5">
        <v>4096</v>
      </c>
      <c r="S139" s="5">
        <v>3815</v>
      </c>
      <c r="T139" s="5">
        <v>361</v>
      </c>
      <c r="U139" s="5">
        <v>267</v>
      </c>
      <c r="V139" s="5">
        <v>795</v>
      </c>
      <c r="X139" s="5">
        <v>528</v>
      </c>
      <c r="Z139" s="5">
        <v>832</v>
      </c>
      <c r="AA139" s="5">
        <v>473</v>
      </c>
      <c r="AB139" s="5">
        <v>639</v>
      </c>
      <c r="AC139" s="5">
        <v>101</v>
      </c>
      <c r="AD139" s="5">
        <v>538</v>
      </c>
      <c r="AE139" s="5">
        <v>280</v>
      </c>
      <c r="AF139" s="5">
        <v>253</v>
      </c>
      <c r="AG139" s="4">
        <v>2.2000000000000002</v>
      </c>
      <c r="AH139" s="4">
        <v>2.2999999999999998</v>
      </c>
      <c r="AI139" s="4">
        <v>0.9</v>
      </c>
      <c r="AJ139" s="4">
        <v>1.7</v>
      </c>
      <c r="AK139" s="4">
        <v>1.8</v>
      </c>
      <c r="AM139" s="4">
        <v>1.9</v>
      </c>
      <c r="AO139" s="4">
        <v>3.3</v>
      </c>
      <c r="AP139" s="4">
        <v>2.6</v>
      </c>
      <c r="AQ139" s="4">
        <v>2.2000000000000002</v>
      </c>
      <c r="AR139" s="4">
        <v>2.2999999999999998</v>
      </c>
      <c r="AS139" s="4">
        <v>2.2000000000000002</v>
      </c>
      <c r="AT139" s="4">
        <v>1.7</v>
      </c>
      <c r="AU139" s="4">
        <v>1.5</v>
      </c>
      <c r="AV139" s="4">
        <v>1.5</v>
      </c>
      <c r="AW139" s="4">
        <v>1.7</v>
      </c>
      <c r="AX139" s="4">
        <v>1.6</v>
      </c>
      <c r="AY139" s="4">
        <v>0.9</v>
      </c>
      <c r="AZ139" s="4">
        <v>1.6</v>
      </c>
      <c r="BB139" s="4">
        <v>2</v>
      </c>
      <c r="BD139" s="4">
        <v>2.1</v>
      </c>
      <c r="BE139" s="4">
        <v>1.2</v>
      </c>
      <c r="BF139" s="4">
        <v>3</v>
      </c>
      <c r="BG139" s="4">
        <v>2.2000000000000002</v>
      </c>
      <c r="BH139" s="4">
        <v>3.1</v>
      </c>
      <c r="BI139" s="4">
        <v>0.5</v>
      </c>
      <c r="BJ139" s="4">
        <v>0.5</v>
      </c>
      <c r="BK139" s="5">
        <v>1929</v>
      </c>
      <c r="BL139" s="5">
        <v>1824</v>
      </c>
      <c r="BM139" s="5">
        <v>89</v>
      </c>
      <c r="BN139" s="5">
        <v>99</v>
      </c>
      <c r="BO139" s="5">
        <v>397</v>
      </c>
      <c r="BQ139" s="5">
        <v>289</v>
      </c>
      <c r="BS139" s="5">
        <v>362</v>
      </c>
      <c r="BT139" s="5">
        <v>242</v>
      </c>
      <c r="BU139" s="5">
        <v>391</v>
      </c>
      <c r="BV139" s="5">
        <v>43</v>
      </c>
      <c r="BW139" s="5">
        <v>348</v>
      </c>
      <c r="BX139" s="5">
        <v>105</v>
      </c>
      <c r="BY139" s="5">
        <v>98</v>
      </c>
      <c r="BZ139" s="4">
        <v>3.1</v>
      </c>
      <c r="CA139" s="4">
        <v>3.4</v>
      </c>
      <c r="CB139" s="4">
        <v>7.2</v>
      </c>
      <c r="CC139" s="4">
        <v>2.1</v>
      </c>
      <c r="CD139" s="4">
        <v>3</v>
      </c>
      <c r="CF139" s="4">
        <v>3.5</v>
      </c>
      <c r="CH139" s="4">
        <v>4.7</v>
      </c>
      <c r="CI139" s="4">
        <v>2.4</v>
      </c>
      <c r="CJ139" s="4">
        <v>4.5999999999999996</v>
      </c>
      <c r="CK139" s="4">
        <v>5.0999999999999996</v>
      </c>
      <c r="CL139" s="4">
        <v>4.5</v>
      </c>
      <c r="CM139" s="4">
        <v>1.3</v>
      </c>
      <c r="CN139" s="4">
        <v>1.4</v>
      </c>
      <c r="CO139" s="5">
        <v>3993</v>
      </c>
      <c r="CP139" s="5">
        <v>3695</v>
      </c>
      <c r="CQ139" s="5">
        <v>393</v>
      </c>
      <c r="CR139" s="5">
        <v>248</v>
      </c>
      <c r="CS139" s="5">
        <v>754</v>
      </c>
      <c r="CU139" s="5">
        <v>503</v>
      </c>
      <c r="CW139" s="5">
        <v>795</v>
      </c>
      <c r="CX139" s="5">
        <v>466</v>
      </c>
      <c r="CY139" s="5">
        <v>606</v>
      </c>
      <c r="CZ139" s="5">
        <v>96</v>
      </c>
      <c r="DA139" s="5">
        <v>510</v>
      </c>
      <c r="DB139" s="5">
        <v>298</v>
      </c>
      <c r="DC139" s="5">
        <v>276</v>
      </c>
      <c r="DD139" s="4">
        <v>3.1</v>
      </c>
      <c r="DE139" s="4">
        <v>3.5</v>
      </c>
      <c r="DF139" s="4">
        <v>6.6</v>
      </c>
      <c r="DG139" s="4">
        <v>2.2999999999999998</v>
      </c>
      <c r="DH139" s="4">
        <v>3.2</v>
      </c>
      <c r="DJ139" s="4">
        <v>3.6</v>
      </c>
      <c r="DL139" s="4">
        <v>4.9000000000000004</v>
      </c>
      <c r="DM139" s="4">
        <v>2.4</v>
      </c>
      <c r="DN139" s="4">
        <v>4.9000000000000004</v>
      </c>
      <c r="DO139" s="4">
        <v>5.3</v>
      </c>
      <c r="DP139" s="4">
        <v>4.8</v>
      </c>
      <c r="DQ139" s="4">
        <v>1.3</v>
      </c>
      <c r="DR139" s="4">
        <v>1.3</v>
      </c>
    </row>
    <row r="140" spans="1:122" x14ac:dyDescent="0.25">
      <c r="A140" t="s">
        <v>195</v>
      </c>
      <c r="B140" s="3">
        <v>40544</v>
      </c>
      <c r="C140" s="5">
        <v>2860</v>
      </c>
      <c r="D140" s="5">
        <v>2536</v>
      </c>
      <c r="E140" s="5">
        <v>67</v>
      </c>
      <c r="F140" s="5">
        <v>212</v>
      </c>
      <c r="G140" s="5">
        <v>502</v>
      </c>
      <c r="I140" s="5">
        <v>282</v>
      </c>
      <c r="K140" s="5">
        <v>478</v>
      </c>
      <c r="L140" s="5">
        <v>506</v>
      </c>
      <c r="M140" s="5">
        <v>294</v>
      </c>
      <c r="N140" s="5">
        <v>37</v>
      </c>
      <c r="O140" s="5">
        <v>257</v>
      </c>
      <c r="P140" s="5">
        <v>325</v>
      </c>
      <c r="Q140" s="5">
        <v>258</v>
      </c>
      <c r="R140" s="5">
        <v>3934</v>
      </c>
      <c r="S140" s="5">
        <v>3671</v>
      </c>
      <c r="T140" s="5">
        <v>288</v>
      </c>
      <c r="U140" s="5">
        <v>259</v>
      </c>
      <c r="V140" s="5">
        <v>834</v>
      </c>
      <c r="X140" s="5">
        <v>568</v>
      </c>
      <c r="Z140" s="5">
        <v>827</v>
      </c>
      <c r="AA140" s="5">
        <v>439</v>
      </c>
      <c r="AB140" s="5">
        <v>621</v>
      </c>
      <c r="AC140" s="5">
        <v>95</v>
      </c>
      <c r="AD140" s="5">
        <v>527</v>
      </c>
      <c r="AE140" s="5">
        <v>263</v>
      </c>
      <c r="AF140" s="5">
        <v>231</v>
      </c>
      <c r="AG140" s="4">
        <v>2.1</v>
      </c>
      <c r="AH140" s="4">
        <v>2.2999999999999998</v>
      </c>
      <c r="AI140" s="4">
        <v>1.2</v>
      </c>
      <c r="AJ140" s="4">
        <v>1.8</v>
      </c>
      <c r="AK140" s="4">
        <v>2</v>
      </c>
      <c r="AM140" s="4">
        <v>1.9</v>
      </c>
      <c r="AO140" s="4">
        <v>2.7</v>
      </c>
      <c r="AP140" s="4">
        <v>2.5</v>
      </c>
      <c r="AQ140" s="4">
        <v>2.2000000000000002</v>
      </c>
      <c r="AR140" s="4">
        <v>1.9</v>
      </c>
      <c r="AS140" s="4">
        <v>2.2000000000000002</v>
      </c>
      <c r="AT140" s="4">
        <v>1.4</v>
      </c>
      <c r="AU140" s="4">
        <v>1.3</v>
      </c>
      <c r="AV140" s="4">
        <v>1.4</v>
      </c>
      <c r="AW140" s="4">
        <v>1.6</v>
      </c>
      <c r="AX140" s="4">
        <v>1.2</v>
      </c>
      <c r="AY140" s="4">
        <v>0.8</v>
      </c>
      <c r="AZ140" s="4">
        <v>1.5</v>
      </c>
      <c r="BB140" s="4">
        <v>1.9</v>
      </c>
      <c r="BD140" s="4">
        <v>2.1</v>
      </c>
      <c r="BE140" s="4">
        <v>1.2</v>
      </c>
      <c r="BF140" s="4">
        <v>2.8</v>
      </c>
      <c r="BG140" s="4">
        <v>1.9</v>
      </c>
      <c r="BH140" s="4">
        <v>3</v>
      </c>
      <c r="BI140" s="4">
        <v>0.5</v>
      </c>
      <c r="BJ140" s="4">
        <v>0.5</v>
      </c>
      <c r="BK140" s="5">
        <v>1803</v>
      </c>
      <c r="BL140" s="5">
        <v>1693</v>
      </c>
      <c r="BM140" s="5">
        <v>65</v>
      </c>
      <c r="BN140" s="5">
        <v>96</v>
      </c>
      <c r="BO140" s="5">
        <v>377</v>
      </c>
      <c r="BQ140" s="5">
        <v>275</v>
      </c>
      <c r="BS140" s="5">
        <v>355</v>
      </c>
      <c r="BT140" s="5">
        <v>231</v>
      </c>
      <c r="BU140" s="5">
        <v>370</v>
      </c>
      <c r="BV140" s="5">
        <v>36</v>
      </c>
      <c r="BW140" s="5">
        <v>334</v>
      </c>
      <c r="BX140" s="5">
        <v>110</v>
      </c>
      <c r="BY140" s="5">
        <v>102</v>
      </c>
      <c r="BZ140" s="4">
        <v>2.9</v>
      </c>
      <c r="CA140" s="4">
        <v>3.3</v>
      </c>
      <c r="CB140" s="4">
        <v>5.7</v>
      </c>
      <c r="CC140" s="4">
        <v>1.9</v>
      </c>
      <c r="CD140" s="4">
        <v>3.2</v>
      </c>
      <c r="CF140" s="4">
        <v>3.7</v>
      </c>
      <c r="CH140" s="4">
        <v>4.5</v>
      </c>
      <c r="CI140" s="4">
        <v>2.1</v>
      </c>
      <c r="CJ140" s="4">
        <v>4.7</v>
      </c>
      <c r="CK140" s="4">
        <v>5.5</v>
      </c>
      <c r="CL140" s="4">
        <v>4.5999999999999996</v>
      </c>
      <c r="CM140" s="4">
        <v>1.2</v>
      </c>
      <c r="CN140" s="4">
        <v>1.2</v>
      </c>
      <c r="CO140" s="5">
        <v>3816</v>
      </c>
      <c r="CP140" s="5">
        <v>3560</v>
      </c>
      <c r="CQ140" s="5">
        <v>309</v>
      </c>
      <c r="CR140" s="5">
        <v>223</v>
      </c>
      <c r="CS140" s="5">
        <v>784</v>
      </c>
      <c r="CU140" s="5">
        <v>533</v>
      </c>
      <c r="CW140" s="5">
        <v>772</v>
      </c>
      <c r="CX140" s="5">
        <v>423</v>
      </c>
      <c r="CY140" s="5">
        <v>624</v>
      </c>
      <c r="CZ140" s="5">
        <v>104</v>
      </c>
      <c r="DA140" s="5">
        <v>520</v>
      </c>
      <c r="DB140" s="5">
        <v>256</v>
      </c>
      <c r="DC140" s="5">
        <v>227</v>
      </c>
      <c r="DD140" s="4">
        <v>3</v>
      </c>
      <c r="DE140" s="4">
        <v>3.4</v>
      </c>
      <c r="DF140" s="4">
        <v>5.3</v>
      </c>
      <c r="DG140" s="4">
        <v>2.2000000000000002</v>
      </c>
      <c r="DH140" s="4">
        <v>3.4</v>
      </c>
      <c r="DJ140" s="4">
        <v>3.9</v>
      </c>
      <c r="DL140" s="4">
        <v>4.8</v>
      </c>
      <c r="DM140" s="4">
        <v>2.2000000000000002</v>
      </c>
      <c r="DN140" s="4">
        <v>4.7</v>
      </c>
      <c r="DO140" s="4">
        <v>5</v>
      </c>
      <c r="DP140" s="4">
        <v>4.7</v>
      </c>
      <c r="DQ140" s="4">
        <v>1.2</v>
      </c>
      <c r="DR140" s="4">
        <v>1.2</v>
      </c>
    </row>
    <row r="141" spans="1:122" x14ac:dyDescent="0.25">
      <c r="A141" t="s">
        <v>196</v>
      </c>
      <c r="B141" s="3">
        <v>40575</v>
      </c>
      <c r="C141" s="5">
        <v>3012</v>
      </c>
      <c r="D141" s="5">
        <v>2697</v>
      </c>
      <c r="E141" s="5">
        <v>48</v>
      </c>
      <c r="F141" s="5">
        <v>214</v>
      </c>
      <c r="G141" s="5">
        <v>479</v>
      </c>
      <c r="I141" s="5">
        <v>253</v>
      </c>
      <c r="K141" s="5">
        <v>601</v>
      </c>
      <c r="L141" s="5">
        <v>542</v>
      </c>
      <c r="M141" s="5">
        <v>376</v>
      </c>
      <c r="N141" s="5">
        <v>48</v>
      </c>
      <c r="O141" s="5">
        <v>328</v>
      </c>
      <c r="P141" s="5">
        <v>315</v>
      </c>
      <c r="Q141" s="5">
        <v>259</v>
      </c>
      <c r="R141" s="5">
        <v>4089</v>
      </c>
      <c r="S141" s="5">
        <v>3850</v>
      </c>
      <c r="T141" s="5">
        <v>366</v>
      </c>
      <c r="U141" s="5">
        <v>258</v>
      </c>
      <c r="V141" s="5">
        <v>854</v>
      </c>
      <c r="X141" s="5">
        <v>569</v>
      </c>
      <c r="Z141" s="5">
        <v>849</v>
      </c>
      <c r="AA141" s="5">
        <v>467</v>
      </c>
      <c r="AB141" s="5">
        <v>639</v>
      </c>
      <c r="AC141" s="5">
        <v>101</v>
      </c>
      <c r="AD141" s="5">
        <v>538</v>
      </c>
      <c r="AE141" s="5">
        <v>239</v>
      </c>
      <c r="AF141" s="5">
        <v>206</v>
      </c>
      <c r="AG141" s="4">
        <v>2.2999999999999998</v>
      </c>
      <c r="AH141" s="4">
        <v>2.4</v>
      </c>
      <c r="AI141" s="4">
        <v>0.9</v>
      </c>
      <c r="AJ141" s="4">
        <v>1.8</v>
      </c>
      <c r="AK141" s="4">
        <v>1.9</v>
      </c>
      <c r="AM141" s="4">
        <v>1.7</v>
      </c>
      <c r="AO141" s="4">
        <v>3.4</v>
      </c>
      <c r="AP141" s="4">
        <v>2.7</v>
      </c>
      <c r="AQ141" s="4">
        <v>2.8</v>
      </c>
      <c r="AR141" s="4">
        <v>2.4</v>
      </c>
      <c r="AS141" s="4">
        <v>2.8</v>
      </c>
      <c r="AT141" s="4">
        <v>1.4</v>
      </c>
      <c r="AU141" s="4">
        <v>1.3</v>
      </c>
      <c r="AV141" s="4">
        <v>1.5</v>
      </c>
      <c r="AW141" s="4">
        <v>1.7</v>
      </c>
      <c r="AX141" s="4">
        <v>1.2</v>
      </c>
      <c r="AY141" s="4">
        <v>0.8</v>
      </c>
      <c r="AZ141" s="4">
        <v>1.8</v>
      </c>
      <c r="BB141" s="4">
        <v>2.2000000000000002</v>
      </c>
      <c r="BD141" s="4">
        <v>2.2999999999999998</v>
      </c>
      <c r="BE141" s="4">
        <v>1.2</v>
      </c>
      <c r="BF141" s="4">
        <v>2.7</v>
      </c>
      <c r="BG141" s="4">
        <v>2.1</v>
      </c>
      <c r="BH141" s="4">
        <v>2.8</v>
      </c>
      <c r="BI141" s="4">
        <v>0.5</v>
      </c>
      <c r="BJ141" s="4">
        <v>0.5</v>
      </c>
      <c r="BK141" s="5">
        <v>1918</v>
      </c>
      <c r="BL141" s="5">
        <v>1809</v>
      </c>
      <c r="BM141" s="5">
        <v>69</v>
      </c>
      <c r="BN141" s="5">
        <v>91</v>
      </c>
      <c r="BO141" s="5">
        <v>456</v>
      </c>
      <c r="BQ141" s="5">
        <v>321</v>
      </c>
      <c r="BS141" s="5">
        <v>390</v>
      </c>
      <c r="BT141" s="5">
        <v>236</v>
      </c>
      <c r="BU141" s="5">
        <v>358</v>
      </c>
      <c r="BV141" s="5">
        <v>40</v>
      </c>
      <c r="BW141" s="5">
        <v>318</v>
      </c>
      <c r="BX141" s="5">
        <v>109</v>
      </c>
      <c r="BY141" s="5">
        <v>101</v>
      </c>
      <c r="BZ141" s="4">
        <v>3</v>
      </c>
      <c r="CA141" s="4">
        <v>3.3</v>
      </c>
      <c r="CB141" s="4">
        <v>5.8</v>
      </c>
      <c r="CC141" s="4">
        <v>2</v>
      </c>
      <c r="CD141" s="4">
        <v>3.3</v>
      </c>
      <c r="CF141" s="4">
        <v>3.7</v>
      </c>
      <c r="CH141" s="4">
        <v>4.5999999999999996</v>
      </c>
      <c r="CI141" s="4">
        <v>2.2000000000000002</v>
      </c>
      <c r="CJ141" s="4">
        <v>4.5</v>
      </c>
      <c r="CK141" s="4">
        <v>4.9000000000000004</v>
      </c>
      <c r="CL141" s="4">
        <v>4.4000000000000004</v>
      </c>
      <c r="CM141" s="4">
        <v>1.2</v>
      </c>
      <c r="CN141" s="4">
        <v>1.2</v>
      </c>
      <c r="CO141" s="5">
        <v>3877</v>
      </c>
      <c r="CP141" s="5">
        <v>3610</v>
      </c>
      <c r="CQ141" s="5">
        <v>320</v>
      </c>
      <c r="CR141" s="5">
        <v>230</v>
      </c>
      <c r="CS141" s="5">
        <v>813</v>
      </c>
      <c r="CU141" s="5">
        <v>545</v>
      </c>
      <c r="CW141" s="5">
        <v>785</v>
      </c>
      <c r="CX141" s="5">
        <v>440</v>
      </c>
      <c r="CY141" s="5">
        <v>590</v>
      </c>
      <c r="CZ141" s="5">
        <v>94</v>
      </c>
      <c r="DA141" s="5">
        <v>497</v>
      </c>
      <c r="DB141" s="5">
        <v>267</v>
      </c>
      <c r="DC141" s="5">
        <v>242</v>
      </c>
      <c r="DD141" s="4">
        <v>3.1</v>
      </c>
      <c r="DE141" s="4">
        <v>3.5</v>
      </c>
      <c r="DF141" s="4">
        <v>6.7</v>
      </c>
      <c r="DG141" s="4">
        <v>2.2000000000000002</v>
      </c>
      <c r="DH141" s="4">
        <v>3.4</v>
      </c>
      <c r="DJ141" s="4">
        <v>3.9</v>
      </c>
      <c r="DL141" s="4">
        <v>5</v>
      </c>
      <c r="DM141" s="4">
        <v>2.4</v>
      </c>
      <c r="DN141" s="4">
        <v>4.8</v>
      </c>
      <c r="DO141" s="4">
        <v>5.3</v>
      </c>
      <c r="DP141" s="4">
        <v>4.8</v>
      </c>
      <c r="DQ141" s="4">
        <v>1.1000000000000001</v>
      </c>
      <c r="DR141" s="4">
        <v>1.1000000000000001</v>
      </c>
    </row>
    <row r="142" spans="1:122" x14ac:dyDescent="0.25">
      <c r="A142" t="s">
        <v>197</v>
      </c>
      <c r="B142" s="3">
        <v>40603</v>
      </c>
      <c r="C142" s="5">
        <v>3189</v>
      </c>
      <c r="D142" s="5">
        <v>2865</v>
      </c>
      <c r="E142" s="5">
        <v>70</v>
      </c>
      <c r="F142" s="5">
        <v>239</v>
      </c>
      <c r="G142" s="5">
        <v>515</v>
      </c>
      <c r="I142" s="5">
        <v>281</v>
      </c>
      <c r="K142" s="5">
        <v>609</v>
      </c>
      <c r="L142" s="5">
        <v>590</v>
      </c>
      <c r="M142" s="5">
        <v>367</v>
      </c>
      <c r="N142" s="5">
        <v>42</v>
      </c>
      <c r="O142" s="5">
        <v>325</v>
      </c>
      <c r="P142" s="5">
        <v>323</v>
      </c>
      <c r="Q142" s="5">
        <v>269</v>
      </c>
      <c r="R142" s="5">
        <v>4293</v>
      </c>
      <c r="S142" s="5">
        <v>4037</v>
      </c>
      <c r="T142" s="5">
        <v>357</v>
      </c>
      <c r="U142" s="5">
        <v>270</v>
      </c>
      <c r="V142" s="5">
        <v>846</v>
      </c>
      <c r="X142" s="5">
        <v>584</v>
      </c>
      <c r="Z142" s="5">
        <v>922</v>
      </c>
      <c r="AA142" s="5">
        <v>464</v>
      </c>
      <c r="AB142" s="5">
        <v>755</v>
      </c>
      <c r="AC142" s="5">
        <v>133</v>
      </c>
      <c r="AD142" s="5">
        <v>622</v>
      </c>
      <c r="AE142" s="5">
        <v>256</v>
      </c>
      <c r="AF142" s="5">
        <v>227</v>
      </c>
      <c r="AG142" s="4">
        <v>2.4</v>
      </c>
      <c r="AH142" s="4">
        <v>2.6</v>
      </c>
      <c r="AI142" s="4">
        <v>1.3</v>
      </c>
      <c r="AJ142" s="4">
        <v>2</v>
      </c>
      <c r="AK142" s="4">
        <v>2</v>
      </c>
      <c r="AM142" s="4">
        <v>1.9</v>
      </c>
      <c r="AO142" s="4">
        <v>3.4</v>
      </c>
      <c r="AP142" s="4">
        <v>2.9</v>
      </c>
      <c r="AQ142" s="4">
        <v>2.7</v>
      </c>
      <c r="AR142" s="4">
        <v>2.2000000000000002</v>
      </c>
      <c r="AS142" s="4">
        <v>2.8</v>
      </c>
      <c r="AT142" s="4">
        <v>1.4</v>
      </c>
      <c r="AU142" s="4">
        <v>1.4</v>
      </c>
      <c r="AV142" s="4">
        <v>1.5</v>
      </c>
      <c r="AW142" s="4">
        <v>1.7</v>
      </c>
      <c r="AX142" s="4">
        <v>1.4</v>
      </c>
      <c r="AY142" s="4">
        <v>0.9</v>
      </c>
      <c r="AZ142" s="4">
        <v>1.8</v>
      </c>
      <c r="BB142" s="4">
        <v>2.2999999999999998</v>
      </c>
      <c r="BD142" s="4">
        <v>2.2000000000000002</v>
      </c>
      <c r="BE142" s="4">
        <v>1.3</v>
      </c>
      <c r="BF142" s="4">
        <v>3.1</v>
      </c>
      <c r="BG142" s="4">
        <v>2.4</v>
      </c>
      <c r="BH142" s="4">
        <v>3.2</v>
      </c>
      <c r="BI142" s="4">
        <v>0.5</v>
      </c>
      <c r="BJ142" s="4">
        <v>0.5</v>
      </c>
      <c r="BK142" s="5">
        <v>1979</v>
      </c>
      <c r="BL142" s="5">
        <v>1877</v>
      </c>
      <c r="BM142" s="5">
        <v>74</v>
      </c>
      <c r="BN142" s="5">
        <v>110</v>
      </c>
      <c r="BO142" s="5">
        <v>439</v>
      </c>
      <c r="BQ142" s="5">
        <v>333</v>
      </c>
      <c r="BS142" s="5">
        <v>377</v>
      </c>
      <c r="BT142" s="5">
        <v>259</v>
      </c>
      <c r="BU142" s="5">
        <v>409</v>
      </c>
      <c r="BV142" s="5">
        <v>45</v>
      </c>
      <c r="BW142" s="5">
        <v>364</v>
      </c>
      <c r="BX142" s="5">
        <v>102</v>
      </c>
      <c r="BY142" s="5">
        <v>94</v>
      </c>
      <c r="BZ142" s="4">
        <v>3</v>
      </c>
      <c r="CA142" s="4">
        <v>3.4</v>
      </c>
      <c r="CB142" s="4">
        <v>6.2</v>
      </c>
      <c r="CC142" s="4">
        <v>2.1</v>
      </c>
      <c r="CD142" s="4">
        <v>3.2</v>
      </c>
      <c r="CF142" s="4">
        <v>3.9</v>
      </c>
      <c r="CH142" s="4">
        <v>4.5999999999999996</v>
      </c>
      <c r="CI142" s="4">
        <v>2.2000000000000002</v>
      </c>
      <c r="CJ142" s="4">
        <v>5.3</v>
      </c>
      <c r="CK142" s="4">
        <v>6.5</v>
      </c>
      <c r="CL142" s="4">
        <v>5.0999999999999996</v>
      </c>
      <c r="CM142" s="4">
        <v>1.2</v>
      </c>
      <c r="CN142" s="4">
        <v>1.2</v>
      </c>
      <c r="CO142" s="5">
        <v>3988</v>
      </c>
      <c r="CP142" s="5">
        <v>3730</v>
      </c>
      <c r="CQ142" s="5">
        <v>341</v>
      </c>
      <c r="CR142" s="5">
        <v>246</v>
      </c>
      <c r="CS142" s="5">
        <v>793</v>
      </c>
      <c r="CU142" s="5">
        <v>561</v>
      </c>
      <c r="CW142" s="5">
        <v>796</v>
      </c>
      <c r="CX142" s="5">
        <v>437</v>
      </c>
      <c r="CY142" s="5">
        <v>699</v>
      </c>
      <c r="CZ142" s="5">
        <v>125</v>
      </c>
      <c r="DA142" s="5">
        <v>574</v>
      </c>
      <c r="DB142" s="5">
        <v>258</v>
      </c>
      <c r="DC142" s="5">
        <v>233</v>
      </c>
      <c r="DD142" s="4">
        <v>3.3</v>
      </c>
      <c r="DE142" s="4">
        <v>3.7</v>
      </c>
      <c r="DF142" s="4">
        <v>6.5</v>
      </c>
      <c r="DG142" s="4">
        <v>2.2999999999999998</v>
      </c>
      <c r="DH142" s="4">
        <v>3.4</v>
      </c>
      <c r="DJ142" s="4">
        <v>4</v>
      </c>
      <c r="DL142" s="4">
        <v>5.4</v>
      </c>
      <c r="DM142" s="4">
        <v>2.2999999999999998</v>
      </c>
      <c r="DN142" s="4">
        <v>5.7</v>
      </c>
      <c r="DO142" s="4">
        <v>7</v>
      </c>
      <c r="DP142" s="4">
        <v>5.5</v>
      </c>
      <c r="DQ142" s="4">
        <v>1.2</v>
      </c>
      <c r="DR142" s="4">
        <v>1.2</v>
      </c>
    </row>
    <row r="143" spans="1:122" x14ac:dyDescent="0.25">
      <c r="A143" t="s">
        <v>198</v>
      </c>
      <c r="B143" s="3">
        <v>40634</v>
      </c>
      <c r="C143" s="5">
        <v>3014</v>
      </c>
      <c r="D143" s="5">
        <v>2688</v>
      </c>
      <c r="E143" s="5">
        <v>119</v>
      </c>
      <c r="F143" s="5">
        <v>223</v>
      </c>
      <c r="G143" s="5">
        <v>500</v>
      </c>
      <c r="I143" s="5">
        <v>296</v>
      </c>
      <c r="K143" s="5">
        <v>557</v>
      </c>
      <c r="L143" s="5">
        <v>536</v>
      </c>
      <c r="M143" s="5">
        <v>305</v>
      </c>
      <c r="N143" s="5">
        <v>37</v>
      </c>
      <c r="O143" s="5">
        <v>268</v>
      </c>
      <c r="P143" s="5">
        <v>326</v>
      </c>
      <c r="Q143" s="5">
        <v>279</v>
      </c>
      <c r="R143" s="5">
        <v>4015</v>
      </c>
      <c r="S143" s="5">
        <v>3738</v>
      </c>
      <c r="T143" s="5">
        <v>338</v>
      </c>
      <c r="U143" s="5">
        <v>257</v>
      </c>
      <c r="V143" s="5">
        <v>802</v>
      </c>
      <c r="X143" s="5">
        <v>563</v>
      </c>
      <c r="Z143" s="5">
        <v>832</v>
      </c>
      <c r="AA143" s="5">
        <v>456</v>
      </c>
      <c r="AB143" s="5">
        <v>675</v>
      </c>
      <c r="AC143" s="5">
        <v>116</v>
      </c>
      <c r="AD143" s="5">
        <v>560</v>
      </c>
      <c r="AE143" s="5">
        <v>277</v>
      </c>
      <c r="AF143" s="5">
        <v>251</v>
      </c>
      <c r="AG143" s="4">
        <v>2.2000000000000002</v>
      </c>
      <c r="AH143" s="4">
        <v>2.4</v>
      </c>
      <c r="AI143" s="4">
        <v>2.1</v>
      </c>
      <c r="AJ143" s="4">
        <v>1.9</v>
      </c>
      <c r="AK143" s="4">
        <v>2</v>
      </c>
      <c r="AM143" s="4">
        <v>2</v>
      </c>
      <c r="AO143" s="4">
        <v>3.1</v>
      </c>
      <c r="AP143" s="4">
        <v>2.6</v>
      </c>
      <c r="AQ143" s="4">
        <v>2.2000000000000002</v>
      </c>
      <c r="AR143" s="4">
        <v>1.9</v>
      </c>
      <c r="AS143" s="4">
        <v>2.2999999999999998</v>
      </c>
      <c r="AT143" s="4">
        <v>1.4</v>
      </c>
      <c r="AU143" s="4">
        <v>1.4</v>
      </c>
      <c r="AV143" s="4">
        <v>1.4</v>
      </c>
      <c r="AW143" s="4">
        <v>1.6</v>
      </c>
      <c r="AX143" s="4">
        <v>1.8</v>
      </c>
      <c r="AY143" s="4">
        <v>0.9</v>
      </c>
      <c r="AZ143" s="4">
        <v>1.6</v>
      </c>
      <c r="BB143" s="4">
        <v>2.1</v>
      </c>
      <c r="BD143" s="4">
        <v>2.1</v>
      </c>
      <c r="BE143" s="4">
        <v>1.2</v>
      </c>
      <c r="BF143" s="4">
        <v>2.9</v>
      </c>
      <c r="BG143" s="4">
        <v>2.2000000000000002</v>
      </c>
      <c r="BH143" s="4">
        <v>3.1</v>
      </c>
      <c r="BI143" s="4">
        <v>0.5</v>
      </c>
      <c r="BJ143" s="4">
        <v>0.5</v>
      </c>
      <c r="BK143" s="5">
        <v>1874</v>
      </c>
      <c r="BL143" s="5">
        <v>1769</v>
      </c>
      <c r="BM143" s="5">
        <v>98</v>
      </c>
      <c r="BN143" s="5">
        <v>107</v>
      </c>
      <c r="BO143" s="5">
        <v>411</v>
      </c>
      <c r="BQ143" s="5">
        <v>314</v>
      </c>
      <c r="BS143" s="5">
        <v>360</v>
      </c>
      <c r="BT143" s="5">
        <v>236</v>
      </c>
      <c r="BU143" s="5">
        <v>389</v>
      </c>
      <c r="BV143" s="5">
        <v>41</v>
      </c>
      <c r="BW143" s="5">
        <v>347</v>
      </c>
      <c r="BX143" s="5">
        <v>105</v>
      </c>
      <c r="BY143" s="5">
        <v>96</v>
      </c>
      <c r="BZ143" s="4">
        <v>2.9</v>
      </c>
      <c r="CA143" s="4">
        <v>3.2</v>
      </c>
      <c r="CB143" s="4">
        <v>6.5</v>
      </c>
      <c r="CC143" s="4">
        <v>2</v>
      </c>
      <c r="CD143" s="4">
        <v>2.9</v>
      </c>
      <c r="CF143" s="4">
        <v>3.5</v>
      </c>
      <c r="CH143" s="4">
        <v>4.7</v>
      </c>
      <c r="CI143" s="4">
        <v>2.1</v>
      </c>
      <c r="CJ143" s="4">
        <v>4.7</v>
      </c>
      <c r="CK143" s="4">
        <v>5.9</v>
      </c>
      <c r="CL143" s="4">
        <v>4.5</v>
      </c>
      <c r="CM143" s="4">
        <v>1.4</v>
      </c>
      <c r="CN143" s="4">
        <v>1.4</v>
      </c>
      <c r="CO143" s="5">
        <v>3799</v>
      </c>
      <c r="CP143" s="5">
        <v>3496</v>
      </c>
      <c r="CQ143" s="5">
        <v>358</v>
      </c>
      <c r="CR143" s="5">
        <v>233</v>
      </c>
      <c r="CS143" s="5">
        <v>714</v>
      </c>
      <c r="CU143" s="5">
        <v>509</v>
      </c>
      <c r="CW143" s="5">
        <v>803</v>
      </c>
      <c r="CX143" s="5">
        <v>408</v>
      </c>
      <c r="CY143" s="5">
        <v>623</v>
      </c>
      <c r="CZ143" s="5">
        <v>114</v>
      </c>
      <c r="DA143" s="5">
        <v>509</v>
      </c>
      <c r="DB143" s="5">
        <v>304</v>
      </c>
      <c r="DC143" s="5">
        <v>272</v>
      </c>
      <c r="DD143" s="4">
        <v>3.1</v>
      </c>
      <c r="DE143" s="4">
        <v>3.4</v>
      </c>
      <c r="DF143" s="4">
        <v>6.2</v>
      </c>
      <c r="DG143" s="4">
        <v>2.2000000000000002</v>
      </c>
      <c r="DH143" s="4">
        <v>3.2</v>
      </c>
      <c r="DJ143" s="4">
        <v>3.9</v>
      </c>
      <c r="DL143" s="4">
        <v>4.8</v>
      </c>
      <c r="DM143" s="4">
        <v>2.2999999999999998</v>
      </c>
      <c r="DN143" s="4">
        <v>5.0999999999999996</v>
      </c>
      <c r="DO143" s="4">
        <v>6</v>
      </c>
      <c r="DP143" s="4">
        <v>4.9000000000000004</v>
      </c>
      <c r="DQ143" s="4">
        <v>1.2</v>
      </c>
      <c r="DR143" s="4">
        <v>1.3</v>
      </c>
    </row>
    <row r="144" spans="1:122" x14ac:dyDescent="0.25">
      <c r="A144" t="s">
        <v>199</v>
      </c>
      <c r="B144" s="3">
        <v>40664</v>
      </c>
      <c r="C144" s="5">
        <v>3077</v>
      </c>
      <c r="D144" s="5">
        <v>2774</v>
      </c>
      <c r="E144" s="5">
        <v>100</v>
      </c>
      <c r="F144" s="5">
        <v>227</v>
      </c>
      <c r="G144" s="5">
        <v>513</v>
      </c>
      <c r="I144" s="5">
        <v>303</v>
      </c>
      <c r="K144" s="5">
        <v>626</v>
      </c>
      <c r="L144" s="5">
        <v>575</v>
      </c>
      <c r="M144" s="5">
        <v>301</v>
      </c>
      <c r="N144" s="5">
        <v>33</v>
      </c>
      <c r="O144" s="5">
        <v>268</v>
      </c>
      <c r="P144" s="5">
        <v>303</v>
      </c>
      <c r="Q144" s="5">
        <v>257</v>
      </c>
      <c r="R144" s="5">
        <v>4182</v>
      </c>
      <c r="S144" s="5">
        <v>3923</v>
      </c>
      <c r="T144" s="5">
        <v>366</v>
      </c>
      <c r="U144" s="5">
        <v>269</v>
      </c>
      <c r="V144" s="5">
        <v>833</v>
      </c>
      <c r="X144" s="5">
        <v>564</v>
      </c>
      <c r="Z144" s="5">
        <v>911</v>
      </c>
      <c r="AA144" s="5">
        <v>468</v>
      </c>
      <c r="AB144" s="5">
        <v>643</v>
      </c>
      <c r="AC144" s="5">
        <v>120</v>
      </c>
      <c r="AD144" s="5">
        <v>523</v>
      </c>
      <c r="AE144" s="5">
        <v>258</v>
      </c>
      <c r="AF144" s="5">
        <v>228</v>
      </c>
      <c r="AG144" s="4">
        <v>2.2999999999999998</v>
      </c>
      <c r="AH144" s="4">
        <v>2.5</v>
      </c>
      <c r="AI144" s="4">
        <v>1.8</v>
      </c>
      <c r="AJ144" s="4">
        <v>1.9</v>
      </c>
      <c r="AK144" s="4">
        <v>2</v>
      </c>
      <c r="AM144" s="4">
        <v>2</v>
      </c>
      <c r="AO144" s="4">
        <v>3.5</v>
      </c>
      <c r="AP144" s="4">
        <v>2.8</v>
      </c>
      <c r="AQ144" s="4">
        <v>2.2000000000000002</v>
      </c>
      <c r="AR144" s="4">
        <v>1.7</v>
      </c>
      <c r="AS144" s="4">
        <v>2.2999999999999998</v>
      </c>
      <c r="AT144" s="4">
        <v>1.4</v>
      </c>
      <c r="AU144" s="4">
        <v>1.3</v>
      </c>
      <c r="AV144" s="4">
        <v>1.5</v>
      </c>
      <c r="AW144" s="4">
        <v>1.7</v>
      </c>
      <c r="AX144" s="4">
        <v>1.7</v>
      </c>
      <c r="AY144" s="4">
        <v>0.9</v>
      </c>
      <c r="AZ144" s="4">
        <v>1.9</v>
      </c>
      <c r="BB144" s="4">
        <v>2.4</v>
      </c>
      <c r="BD144" s="4">
        <v>2.1</v>
      </c>
      <c r="BE144" s="4">
        <v>1.2</v>
      </c>
      <c r="BF144" s="4">
        <v>2.9</v>
      </c>
      <c r="BG144" s="4">
        <v>2</v>
      </c>
      <c r="BH144" s="4">
        <v>3</v>
      </c>
      <c r="BI144" s="4">
        <v>0.6</v>
      </c>
      <c r="BJ144" s="4">
        <v>0.6</v>
      </c>
      <c r="BK144" s="5">
        <v>1996</v>
      </c>
      <c r="BL144" s="5">
        <v>1874</v>
      </c>
      <c r="BM144" s="5">
        <v>91</v>
      </c>
      <c r="BN144" s="5">
        <v>109</v>
      </c>
      <c r="BO144" s="5">
        <v>473</v>
      </c>
      <c r="BQ144" s="5">
        <v>351</v>
      </c>
      <c r="BS144" s="5">
        <v>366</v>
      </c>
      <c r="BT144" s="5">
        <v>247</v>
      </c>
      <c r="BU144" s="5">
        <v>383</v>
      </c>
      <c r="BV144" s="5">
        <v>39</v>
      </c>
      <c r="BW144" s="5">
        <v>344</v>
      </c>
      <c r="BX144" s="5">
        <v>122</v>
      </c>
      <c r="BY144" s="5">
        <v>113</v>
      </c>
      <c r="BZ144" s="4">
        <v>3.2</v>
      </c>
      <c r="CA144" s="4">
        <v>3.5</v>
      </c>
      <c r="CB144" s="4">
        <v>6.7</v>
      </c>
      <c r="CC144" s="4">
        <v>2.2000000000000002</v>
      </c>
      <c r="CD144" s="4">
        <v>3.2</v>
      </c>
      <c r="CF144" s="4">
        <v>3.8</v>
      </c>
      <c r="CH144" s="4">
        <v>5.2</v>
      </c>
      <c r="CI144" s="4">
        <v>2.2000000000000002</v>
      </c>
      <c r="CJ144" s="4">
        <v>5.2</v>
      </c>
      <c r="CK144" s="4">
        <v>7.9</v>
      </c>
      <c r="CL144" s="4">
        <v>4.7</v>
      </c>
      <c r="CM144" s="4">
        <v>1.4</v>
      </c>
      <c r="CN144" s="4">
        <v>1.5</v>
      </c>
      <c r="CO144" s="5">
        <v>4177</v>
      </c>
      <c r="CP144" s="5">
        <v>3867</v>
      </c>
      <c r="CQ144" s="5">
        <v>369</v>
      </c>
      <c r="CR144" s="5">
        <v>258</v>
      </c>
      <c r="CS144" s="5">
        <v>793</v>
      </c>
      <c r="CU144" s="5">
        <v>548</v>
      </c>
      <c r="CW144" s="5">
        <v>894</v>
      </c>
      <c r="CX144" s="5">
        <v>438</v>
      </c>
      <c r="CY144" s="5">
        <v>688</v>
      </c>
      <c r="CZ144" s="5">
        <v>151</v>
      </c>
      <c r="DA144" s="5">
        <v>538</v>
      </c>
      <c r="DB144" s="5">
        <v>310</v>
      </c>
      <c r="DC144" s="5">
        <v>281</v>
      </c>
      <c r="DD144" s="4">
        <v>3.2</v>
      </c>
      <c r="DE144" s="4">
        <v>3.6</v>
      </c>
      <c r="DF144" s="4">
        <v>6.7</v>
      </c>
      <c r="DG144" s="4">
        <v>2.2999999999999998</v>
      </c>
      <c r="DH144" s="4">
        <v>3.3</v>
      </c>
      <c r="DJ144" s="4">
        <v>3.9</v>
      </c>
      <c r="DL144" s="4">
        <v>5.3</v>
      </c>
      <c r="DM144" s="4">
        <v>2.4</v>
      </c>
      <c r="DN144" s="4">
        <v>4.8</v>
      </c>
      <c r="DO144" s="4">
        <v>6.3</v>
      </c>
      <c r="DP144" s="4">
        <v>4.5999999999999996</v>
      </c>
      <c r="DQ144" s="4">
        <v>1.2</v>
      </c>
      <c r="DR144" s="4">
        <v>1.2</v>
      </c>
    </row>
    <row r="145" spans="1:122" x14ac:dyDescent="0.25">
      <c r="A145" t="s">
        <v>200</v>
      </c>
      <c r="B145" s="3">
        <v>40695</v>
      </c>
      <c r="C145" s="5">
        <v>3241</v>
      </c>
      <c r="D145" s="5">
        <v>2911</v>
      </c>
      <c r="E145" s="5">
        <v>58</v>
      </c>
      <c r="F145" s="5">
        <v>212</v>
      </c>
      <c r="G145" s="5">
        <v>540</v>
      </c>
      <c r="I145" s="5">
        <v>355</v>
      </c>
      <c r="K145" s="5">
        <v>672</v>
      </c>
      <c r="L145" s="5">
        <v>596</v>
      </c>
      <c r="M145" s="5">
        <v>352</v>
      </c>
      <c r="N145" s="5">
        <v>50</v>
      </c>
      <c r="O145" s="5">
        <v>302</v>
      </c>
      <c r="P145" s="5">
        <v>330</v>
      </c>
      <c r="Q145" s="5">
        <v>280</v>
      </c>
      <c r="R145" s="5">
        <v>4208</v>
      </c>
      <c r="S145" s="5">
        <v>3945</v>
      </c>
      <c r="T145" s="5">
        <v>366</v>
      </c>
      <c r="U145" s="5">
        <v>260</v>
      </c>
      <c r="V145" s="5">
        <v>834</v>
      </c>
      <c r="X145" s="5">
        <v>568</v>
      </c>
      <c r="Z145" s="5">
        <v>860</v>
      </c>
      <c r="AA145" s="5">
        <v>494</v>
      </c>
      <c r="AB145" s="5">
        <v>713</v>
      </c>
      <c r="AC145" s="5">
        <v>114</v>
      </c>
      <c r="AD145" s="5">
        <v>599</v>
      </c>
      <c r="AE145" s="5">
        <v>264</v>
      </c>
      <c r="AF145" s="5">
        <v>241</v>
      </c>
      <c r="AG145" s="4">
        <v>2.4</v>
      </c>
      <c r="AH145" s="4">
        <v>2.6</v>
      </c>
      <c r="AI145" s="4">
        <v>1</v>
      </c>
      <c r="AJ145" s="4">
        <v>1.8</v>
      </c>
      <c r="AK145" s="4">
        <v>2.1</v>
      </c>
      <c r="AM145" s="4">
        <v>2.4</v>
      </c>
      <c r="AO145" s="4">
        <v>3.7</v>
      </c>
      <c r="AP145" s="4">
        <v>2.9</v>
      </c>
      <c r="AQ145" s="4">
        <v>2.6</v>
      </c>
      <c r="AR145" s="4">
        <v>2.6</v>
      </c>
      <c r="AS145" s="4">
        <v>2.6</v>
      </c>
      <c r="AT145" s="4">
        <v>1.5</v>
      </c>
      <c r="AU145" s="4">
        <v>1.4</v>
      </c>
      <c r="AV145" s="4">
        <v>1.5</v>
      </c>
      <c r="AW145" s="4">
        <v>1.7</v>
      </c>
      <c r="AX145" s="4">
        <v>1.4</v>
      </c>
      <c r="AY145" s="4">
        <v>0.9</v>
      </c>
      <c r="AZ145" s="4">
        <v>1.8</v>
      </c>
      <c r="BB145" s="4">
        <v>2.2999999999999998</v>
      </c>
      <c r="BD145" s="4">
        <v>2</v>
      </c>
      <c r="BE145" s="4">
        <v>1.2</v>
      </c>
      <c r="BF145" s="4">
        <v>3.1</v>
      </c>
      <c r="BG145" s="4">
        <v>2.2000000000000002</v>
      </c>
      <c r="BH145" s="4">
        <v>3.2</v>
      </c>
      <c r="BI145" s="4">
        <v>0.5</v>
      </c>
      <c r="BJ145" s="4">
        <v>0.5</v>
      </c>
      <c r="BK145" s="5">
        <v>1930</v>
      </c>
      <c r="BL145" s="5">
        <v>1819</v>
      </c>
      <c r="BM145" s="5">
        <v>78</v>
      </c>
      <c r="BN145" s="5">
        <v>109</v>
      </c>
      <c r="BO145" s="5">
        <v>453</v>
      </c>
      <c r="BQ145" s="5">
        <v>342</v>
      </c>
      <c r="BS145" s="5">
        <v>344</v>
      </c>
      <c r="BT145" s="5">
        <v>241</v>
      </c>
      <c r="BU145" s="5">
        <v>408</v>
      </c>
      <c r="BV145" s="5">
        <v>42</v>
      </c>
      <c r="BW145" s="5">
        <v>366</v>
      </c>
      <c r="BX145" s="5">
        <v>110</v>
      </c>
      <c r="BY145" s="5">
        <v>101</v>
      </c>
      <c r="BZ145" s="4">
        <v>3.1</v>
      </c>
      <c r="CA145" s="4">
        <v>3.5</v>
      </c>
      <c r="CB145" s="4">
        <v>6.7</v>
      </c>
      <c r="CC145" s="4">
        <v>2</v>
      </c>
      <c r="CD145" s="4">
        <v>3.3</v>
      </c>
      <c r="CF145" s="4">
        <v>3.8</v>
      </c>
      <c r="CH145" s="4">
        <v>4.9000000000000004</v>
      </c>
      <c r="CI145" s="4">
        <v>2.2999999999999998</v>
      </c>
      <c r="CJ145" s="4">
        <v>5</v>
      </c>
      <c r="CK145" s="4">
        <v>5.5</v>
      </c>
      <c r="CL145" s="4">
        <v>4.9000000000000004</v>
      </c>
      <c r="CM145" s="4">
        <v>1.3</v>
      </c>
      <c r="CN145" s="4">
        <v>1.4</v>
      </c>
      <c r="CO145" s="5">
        <v>4112</v>
      </c>
      <c r="CP145" s="5">
        <v>3819</v>
      </c>
      <c r="CQ145" s="5">
        <v>370</v>
      </c>
      <c r="CR145" s="5">
        <v>239</v>
      </c>
      <c r="CS145" s="5">
        <v>825</v>
      </c>
      <c r="CU145" s="5">
        <v>560</v>
      </c>
      <c r="CW145" s="5">
        <v>846</v>
      </c>
      <c r="CX145" s="5">
        <v>464</v>
      </c>
      <c r="CY145" s="5">
        <v>668</v>
      </c>
      <c r="CZ145" s="5">
        <v>105</v>
      </c>
      <c r="DA145" s="5">
        <v>563</v>
      </c>
      <c r="DB145" s="5">
        <v>293</v>
      </c>
      <c r="DC145" s="5">
        <v>260</v>
      </c>
      <c r="DD145" s="4">
        <v>3.2</v>
      </c>
      <c r="DE145" s="4">
        <v>3.6</v>
      </c>
      <c r="DF145" s="4">
        <v>6.7</v>
      </c>
      <c r="DG145" s="4">
        <v>2.2000000000000002</v>
      </c>
      <c r="DH145" s="4">
        <v>3.3</v>
      </c>
      <c r="DJ145" s="4">
        <v>3.9</v>
      </c>
      <c r="DL145" s="4">
        <v>5</v>
      </c>
      <c r="DM145" s="4">
        <v>2.5</v>
      </c>
      <c r="DN145" s="4">
        <v>5.4</v>
      </c>
      <c r="DO145" s="4">
        <v>6</v>
      </c>
      <c r="DP145" s="4">
        <v>5.2</v>
      </c>
      <c r="DQ145" s="4">
        <v>1.2</v>
      </c>
      <c r="DR145" s="4">
        <v>1.3</v>
      </c>
    </row>
    <row r="146" spans="1:122" x14ac:dyDescent="0.25">
      <c r="A146" t="s">
        <v>201</v>
      </c>
      <c r="B146" s="3">
        <v>40725</v>
      </c>
      <c r="C146" s="5">
        <v>3366</v>
      </c>
      <c r="D146" s="5">
        <v>3044</v>
      </c>
      <c r="E146" s="5">
        <v>77</v>
      </c>
      <c r="F146" s="5">
        <v>246</v>
      </c>
      <c r="G146" s="5">
        <v>589</v>
      </c>
      <c r="I146" s="5">
        <v>337</v>
      </c>
      <c r="K146" s="5">
        <v>667</v>
      </c>
      <c r="L146" s="5">
        <v>606</v>
      </c>
      <c r="M146" s="5">
        <v>362</v>
      </c>
      <c r="N146" s="5">
        <v>71</v>
      </c>
      <c r="O146" s="5">
        <v>291</v>
      </c>
      <c r="P146" s="5">
        <v>322</v>
      </c>
      <c r="Q146" s="5">
        <v>268</v>
      </c>
      <c r="R146" s="5">
        <v>4112</v>
      </c>
      <c r="S146" s="5">
        <v>3866</v>
      </c>
      <c r="T146" s="5">
        <v>337</v>
      </c>
      <c r="U146" s="5">
        <v>260</v>
      </c>
      <c r="V146" s="5">
        <v>806</v>
      </c>
      <c r="X146" s="5">
        <v>568</v>
      </c>
      <c r="Z146" s="5">
        <v>821</v>
      </c>
      <c r="AA146" s="5">
        <v>479</v>
      </c>
      <c r="AB146" s="5">
        <v>727</v>
      </c>
      <c r="AC146" s="5">
        <v>108</v>
      </c>
      <c r="AD146" s="5">
        <v>619</v>
      </c>
      <c r="AE146" s="5">
        <v>246</v>
      </c>
      <c r="AF146" s="5">
        <v>223</v>
      </c>
      <c r="AG146" s="4">
        <v>2.5</v>
      </c>
      <c r="AH146" s="4">
        <v>2.7</v>
      </c>
      <c r="AI146" s="4">
        <v>1.4</v>
      </c>
      <c r="AJ146" s="4">
        <v>2</v>
      </c>
      <c r="AK146" s="4">
        <v>2.2999999999999998</v>
      </c>
      <c r="AM146" s="4">
        <v>2.2000000000000002</v>
      </c>
      <c r="AO146" s="4">
        <v>3.7</v>
      </c>
      <c r="AP146" s="4">
        <v>3</v>
      </c>
      <c r="AQ146" s="4">
        <v>2.6</v>
      </c>
      <c r="AR146" s="4">
        <v>3.6</v>
      </c>
      <c r="AS146" s="4">
        <v>2.5</v>
      </c>
      <c r="AT146" s="4">
        <v>1.4</v>
      </c>
      <c r="AU146" s="4">
        <v>1.4</v>
      </c>
      <c r="AV146" s="4">
        <v>1.5</v>
      </c>
      <c r="AW146" s="4">
        <v>1.7</v>
      </c>
      <c r="AX146" s="4">
        <v>1.3</v>
      </c>
      <c r="AY146" s="4">
        <v>0.9</v>
      </c>
      <c r="AZ146" s="4">
        <v>1.7</v>
      </c>
      <c r="BB146" s="4">
        <v>2.2000000000000002</v>
      </c>
      <c r="BD146" s="4">
        <v>2.2999999999999998</v>
      </c>
      <c r="BE146" s="4">
        <v>1.2</v>
      </c>
      <c r="BF146" s="4">
        <v>3</v>
      </c>
      <c r="BG146" s="4">
        <v>2.2999999999999998</v>
      </c>
      <c r="BH146" s="4">
        <v>3.2</v>
      </c>
      <c r="BI146" s="4">
        <v>0.6</v>
      </c>
      <c r="BJ146" s="4">
        <v>0.6</v>
      </c>
      <c r="BK146" s="5">
        <v>2002</v>
      </c>
      <c r="BL146" s="5">
        <v>1880</v>
      </c>
      <c r="BM146" s="5">
        <v>74</v>
      </c>
      <c r="BN146" s="5">
        <v>104</v>
      </c>
      <c r="BO146" s="5">
        <v>425</v>
      </c>
      <c r="BQ146" s="5">
        <v>321</v>
      </c>
      <c r="BS146" s="5">
        <v>392</v>
      </c>
      <c r="BT146" s="5">
        <v>241</v>
      </c>
      <c r="BU146" s="5">
        <v>406</v>
      </c>
      <c r="BV146" s="5">
        <v>44</v>
      </c>
      <c r="BW146" s="5">
        <v>362</v>
      </c>
      <c r="BX146" s="5">
        <v>122</v>
      </c>
      <c r="BY146" s="5">
        <v>113</v>
      </c>
      <c r="BZ146" s="4">
        <v>3.1</v>
      </c>
      <c r="CA146" s="4">
        <v>3.4</v>
      </c>
      <c r="CB146" s="4">
        <v>6.2</v>
      </c>
      <c r="CC146" s="4">
        <v>2</v>
      </c>
      <c r="CD146" s="4">
        <v>3.1</v>
      </c>
      <c r="CF146" s="4">
        <v>3.8</v>
      </c>
      <c r="CH146" s="4">
        <v>4.5999999999999996</v>
      </c>
      <c r="CI146" s="4">
        <v>2.2000000000000002</v>
      </c>
      <c r="CJ146" s="4">
        <v>5.3</v>
      </c>
      <c r="CK146" s="4">
        <v>5.3</v>
      </c>
      <c r="CL146" s="4">
        <v>5.3</v>
      </c>
      <c r="CM146" s="4">
        <v>1.4</v>
      </c>
      <c r="CN146" s="4">
        <v>1.4</v>
      </c>
      <c r="CO146" s="5">
        <v>4023</v>
      </c>
      <c r="CP146" s="5">
        <v>3723</v>
      </c>
      <c r="CQ146" s="5">
        <v>339</v>
      </c>
      <c r="CR146" s="5">
        <v>231</v>
      </c>
      <c r="CS146" s="5">
        <v>788</v>
      </c>
      <c r="CU146" s="5">
        <v>551</v>
      </c>
      <c r="CW146" s="5">
        <v>790</v>
      </c>
      <c r="CX146" s="5">
        <v>437</v>
      </c>
      <c r="CY146" s="5">
        <v>702</v>
      </c>
      <c r="CZ146" s="5">
        <v>102</v>
      </c>
      <c r="DA146" s="5">
        <v>600</v>
      </c>
      <c r="DB146" s="5">
        <v>300</v>
      </c>
      <c r="DC146" s="5">
        <v>270</v>
      </c>
      <c r="DD146" s="4">
        <v>3.1</v>
      </c>
      <c r="DE146" s="4">
        <v>3.5</v>
      </c>
      <c r="DF146" s="4">
        <v>6.1</v>
      </c>
      <c r="DG146" s="4">
        <v>2.2000000000000002</v>
      </c>
      <c r="DH146" s="4">
        <v>3.2</v>
      </c>
      <c r="DJ146" s="4">
        <v>3.9</v>
      </c>
      <c r="DL146" s="4">
        <v>4.7</v>
      </c>
      <c r="DM146" s="4">
        <v>2.4</v>
      </c>
      <c r="DN146" s="4">
        <v>5.5</v>
      </c>
      <c r="DO146" s="4">
        <v>5.6</v>
      </c>
      <c r="DP146" s="4">
        <v>5.4</v>
      </c>
      <c r="DQ146" s="4">
        <v>1.1000000000000001</v>
      </c>
      <c r="DR146" s="4">
        <v>1.2</v>
      </c>
    </row>
    <row r="147" spans="1:122" x14ac:dyDescent="0.25">
      <c r="A147" t="s">
        <v>202</v>
      </c>
      <c r="B147" s="3">
        <v>40756</v>
      </c>
      <c r="C147" s="5">
        <v>3152</v>
      </c>
      <c r="D147" s="5">
        <v>2818</v>
      </c>
      <c r="E147" s="5">
        <v>103</v>
      </c>
      <c r="F147" s="5">
        <v>238</v>
      </c>
      <c r="G147" s="5">
        <v>491</v>
      </c>
      <c r="I147" s="5">
        <v>321</v>
      </c>
      <c r="K147" s="5">
        <v>622</v>
      </c>
      <c r="L147" s="5">
        <v>606</v>
      </c>
      <c r="M147" s="5">
        <v>362</v>
      </c>
      <c r="N147" s="5">
        <v>41</v>
      </c>
      <c r="O147" s="5">
        <v>321</v>
      </c>
      <c r="P147" s="5">
        <v>334</v>
      </c>
      <c r="Q147" s="5">
        <v>287</v>
      </c>
      <c r="R147" s="5">
        <v>4221</v>
      </c>
      <c r="S147" s="5">
        <v>3932</v>
      </c>
      <c r="T147" s="5">
        <v>325</v>
      </c>
      <c r="U147" s="5">
        <v>257</v>
      </c>
      <c r="V147" s="5">
        <v>823</v>
      </c>
      <c r="X147" s="5">
        <v>544</v>
      </c>
      <c r="Z147" s="5">
        <v>890</v>
      </c>
      <c r="AA147" s="5">
        <v>489</v>
      </c>
      <c r="AB147" s="5">
        <v>711</v>
      </c>
      <c r="AC147" s="5">
        <v>115</v>
      </c>
      <c r="AD147" s="5">
        <v>596</v>
      </c>
      <c r="AE147" s="5">
        <v>290</v>
      </c>
      <c r="AF147" s="5">
        <v>263</v>
      </c>
      <c r="AG147" s="4">
        <v>2.2999999999999998</v>
      </c>
      <c r="AH147" s="4">
        <v>2.5</v>
      </c>
      <c r="AI147" s="4">
        <v>1.8</v>
      </c>
      <c r="AJ147" s="4">
        <v>2</v>
      </c>
      <c r="AK147" s="4">
        <v>1.9</v>
      </c>
      <c r="AM147" s="4">
        <v>2.1</v>
      </c>
      <c r="AO147" s="4">
        <v>3.5</v>
      </c>
      <c r="AP147" s="4">
        <v>3</v>
      </c>
      <c r="AQ147" s="4">
        <v>2.6</v>
      </c>
      <c r="AR147" s="4">
        <v>2.1</v>
      </c>
      <c r="AS147" s="4">
        <v>2.7</v>
      </c>
      <c r="AT147" s="4">
        <v>1.5</v>
      </c>
      <c r="AU147" s="4">
        <v>1.5</v>
      </c>
      <c r="AV147" s="4">
        <v>1.6</v>
      </c>
      <c r="AW147" s="4">
        <v>1.8</v>
      </c>
      <c r="AX147" s="4">
        <v>1.3</v>
      </c>
      <c r="AY147" s="4">
        <v>0.8</v>
      </c>
      <c r="AZ147" s="4">
        <v>1.8</v>
      </c>
      <c r="BB147" s="4">
        <v>2.2000000000000002</v>
      </c>
      <c r="BD147" s="4">
        <v>2.2000000000000002</v>
      </c>
      <c r="BE147" s="4">
        <v>1.4</v>
      </c>
      <c r="BF147" s="4">
        <v>3.3</v>
      </c>
      <c r="BG147" s="4">
        <v>2.4</v>
      </c>
      <c r="BH147" s="4">
        <v>3.4</v>
      </c>
      <c r="BI147" s="4">
        <v>0.5</v>
      </c>
      <c r="BJ147" s="4">
        <v>0.6</v>
      </c>
      <c r="BK147" s="5">
        <v>2048</v>
      </c>
      <c r="BL147" s="5">
        <v>1932</v>
      </c>
      <c r="BM147" s="5">
        <v>69</v>
      </c>
      <c r="BN147" s="5">
        <v>99</v>
      </c>
      <c r="BO147" s="5">
        <v>439</v>
      </c>
      <c r="BQ147" s="5">
        <v>327</v>
      </c>
      <c r="BS147" s="5">
        <v>387</v>
      </c>
      <c r="BT147" s="5">
        <v>270</v>
      </c>
      <c r="BU147" s="5">
        <v>439</v>
      </c>
      <c r="BV147" s="5">
        <v>45</v>
      </c>
      <c r="BW147" s="5">
        <v>394</v>
      </c>
      <c r="BX147" s="5">
        <v>116</v>
      </c>
      <c r="BY147" s="5">
        <v>106</v>
      </c>
      <c r="BZ147" s="4">
        <v>3.1</v>
      </c>
      <c r="CA147" s="4">
        <v>3.5</v>
      </c>
      <c r="CB147" s="4">
        <v>6.1</v>
      </c>
      <c r="CC147" s="4">
        <v>2.1</v>
      </c>
      <c r="CD147" s="4">
        <v>3.2</v>
      </c>
      <c r="CF147" s="4">
        <v>3.7</v>
      </c>
      <c r="CH147" s="4">
        <v>4.9000000000000004</v>
      </c>
      <c r="CI147" s="4">
        <v>2.2999999999999998</v>
      </c>
      <c r="CJ147" s="4">
        <v>5.4</v>
      </c>
      <c r="CK147" s="4">
        <v>6.1</v>
      </c>
      <c r="CL147" s="4">
        <v>5.2</v>
      </c>
      <c r="CM147" s="4">
        <v>1.3</v>
      </c>
      <c r="CN147" s="4">
        <v>1.3</v>
      </c>
      <c r="CO147" s="5">
        <v>4112</v>
      </c>
      <c r="CP147" s="5">
        <v>3835</v>
      </c>
      <c r="CQ147" s="5">
        <v>338</v>
      </c>
      <c r="CR147" s="5">
        <v>247</v>
      </c>
      <c r="CS147" s="5">
        <v>805</v>
      </c>
      <c r="CU147" s="5">
        <v>544</v>
      </c>
      <c r="CW147" s="5">
        <v>845</v>
      </c>
      <c r="CX147" s="5">
        <v>460</v>
      </c>
      <c r="CY147" s="5">
        <v>716</v>
      </c>
      <c r="CZ147" s="5">
        <v>116</v>
      </c>
      <c r="DA147" s="5">
        <v>600</v>
      </c>
      <c r="DB147" s="5">
        <v>276</v>
      </c>
      <c r="DC147" s="5">
        <v>245</v>
      </c>
      <c r="DD147" s="4">
        <v>3.2</v>
      </c>
      <c r="DE147" s="4">
        <v>3.6</v>
      </c>
      <c r="DF147" s="4">
        <v>5.9</v>
      </c>
      <c r="DG147" s="4">
        <v>2.2000000000000002</v>
      </c>
      <c r="DH147" s="4">
        <v>3.3</v>
      </c>
      <c r="DJ147" s="4">
        <v>3.7</v>
      </c>
      <c r="DL147" s="4">
        <v>5.0999999999999996</v>
      </c>
      <c r="DM147" s="4">
        <v>2.5</v>
      </c>
      <c r="DN147" s="4">
        <v>5.3</v>
      </c>
      <c r="DO147" s="4">
        <v>6</v>
      </c>
      <c r="DP147" s="4">
        <v>5.2</v>
      </c>
      <c r="DQ147" s="4">
        <v>1.3</v>
      </c>
      <c r="DR147" s="4">
        <v>1.4</v>
      </c>
    </row>
    <row r="148" spans="1:122" x14ac:dyDescent="0.25">
      <c r="A148" t="s">
        <v>203</v>
      </c>
      <c r="B148" s="3">
        <v>40787</v>
      </c>
      <c r="C148" s="5">
        <v>3501</v>
      </c>
      <c r="D148" s="5">
        <v>3100</v>
      </c>
      <c r="E148" s="5">
        <v>78</v>
      </c>
      <c r="F148" s="5">
        <v>249</v>
      </c>
      <c r="G148" s="5">
        <v>599</v>
      </c>
      <c r="I148" s="5">
        <v>359</v>
      </c>
      <c r="K148" s="5">
        <v>692</v>
      </c>
      <c r="L148" s="5">
        <v>600</v>
      </c>
      <c r="M148" s="5">
        <v>392</v>
      </c>
      <c r="N148" s="5">
        <v>56</v>
      </c>
      <c r="O148" s="5">
        <v>336</v>
      </c>
      <c r="P148" s="5">
        <v>400</v>
      </c>
      <c r="Q148" s="5">
        <v>345</v>
      </c>
      <c r="R148" s="5">
        <v>4276</v>
      </c>
      <c r="S148" s="5">
        <v>4002</v>
      </c>
      <c r="T148" s="5">
        <v>360</v>
      </c>
      <c r="U148" s="5">
        <v>240</v>
      </c>
      <c r="V148" s="5">
        <v>810</v>
      </c>
      <c r="X148" s="5">
        <v>567</v>
      </c>
      <c r="Z148" s="5">
        <v>911</v>
      </c>
      <c r="AA148" s="5">
        <v>486</v>
      </c>
      <c r="AB148" s="5">
        <v>736</v>
      </c>
      <c r="AC148" s="5">
        <v>135</v>
      </c>
      <c r="AD148" s="5">
        <v>600</v>
      </c>
      <c r="AE148" s="5">
        <v>275</v>
      </c>
      <c r="AF148" s="5">
        <v>248</v>
      </c>
      <c r="AG148" s="4">
        <v>2.6</v>
      </c>
      <c r="AH148" s="4">
        <v>2.7</v>
      </c>
      <c r="AI148" s="4">
        <v>1.4</v>
      </c>
      <c r="AJ148" s="4">
        <v>2.1</v>
      </c>
      <c r="AK148" s="4">
        <v>2.2999999999999998</v>
      </c>
      <c r="AM148" s="4">
        <v>2.4</v>
      </c>
      <c r="AO148" s="4">
        <v>3.8</v>
      </c>
      <c r="AP148" s="4">
        <v>2.9</v>
      </c>
      <c r="AQ148" s="4">
        <v>2.9</v>
      </c>
      <c r="AR148" s="4">
        <v>2.8</v>
      </c>
      <c r="AS148" s="4">
        <v>2.9</v>
      </c>
      <c r="AT148" s="4">
        <v>1.8</v>
      </c>
      <c r="AU148" s="4">
        <v>1.8</v>
      </c>
      <c r="AV148" s="4">
        <v>1.5</v>
      </c>
      <c r="AW148" s="4">
        <v>1.7</v>
      </c>
      <c r="AX148" s="4">
        <v>1.4</v>
      </c>
      <c r="AY148" s="4">
        <v>0.8</v>
      </c>
      <c r="AZ148" s="4">
        <v>1.8</v>
      </c>
      <c r="BB148" s="4">
        <v>2.2999999999999998</v>
      </c>
      <c r="BD148" s="4">
        <v>2.2999999999999998</v>
      </c>
      <c r="BE148" s="4">
        <v>1.2</v>
      </c>
      <c r="BF148" s="4">
        <v>3</v>
      </c>
      <c r="BG148" s="4">
        <v>2.4</v>
      </c>
      <c r="BH148" s="4">
        <v>3.1</v>
      </c>
      <c r="BI148" s="4">
        <v>0.5</v>
      </c>
      <c r="BJ148" s="4">
        <v>0.5</v>
      </c>
      <c r="BK148" s="5">
        <v>2015</v>
      </c>
      <c r="BL148" s="5">
        <v>1902</v>
      </c>
      <c r="BM148" s="5">
        <v>80</v>
      </c>
      <c r="BN148" s="5">
        <v>99</v>
      </c>
      <c r="BO148" s="5">
        <v>456</v>
      </c>
      <c r="BQ148" s="5">
        <v>336</v>
      </c>
      <c r="BS148" s="5">
        <v>395</v>
      </c>
      <c r="BT148" s="5">
        <v>244</v>
      </c>
      <c r="BU148" s="5">
        <v>403</v>
      </c>
      <c r="BV148" s="5">
        <v>45</v>
      </c>
      <c r="BW148" s="5">
        <v>358</v>
      </c>
      <c r="BX148" s="5">
        <v>114</v>
      </c>
      <c r="BY148" s="5">
        <v>104</v>
      </c>
      <c r="BZ148" s="4">
        <v>3.1</v>
      </c>
      <c r="CA148" s="4">
        <v>3.5</v>
      </c>
      <c r="CB148" s="4">
        <v>5.9</v>
      </c>
      <c r="CC148" s="4">
        <v>2</v>
      </c>
      <c r="CD148" s="4">
        <v>3.2</v>
      </c>
      <c r="CF148" s="4">
        <v>3.9</v>
      </c>
      <c r="CH148" s="4">
        <v>4.9000000000000004</v>
      </c>
      <c r="CI148" s="4">
        <v>2</v>
      </c>
      <c r="CJ148" s="4">
        <v>5.4</v>
      </c>
      <c r="CK148" s="4">
        <v>7.3</v>
      </c>
      <c r="CL148" s="4">
        <v>5</v>
      </c>
      <c r="CM148" s="4">
        <v>1.3</v>
      </c>
      <c r="CN148" s="4">
        <v>1.3</v>
      </c>
      <c r="CO148" s="5">
        <v>4089</v>
      </c>
      <c r="CP148" s="5">
        <v>3808</v>
      </c>
      <c r="CQ148" s="5">
        <v>324</v>
      </c>
      <c r="CR148" s="5">
        <v>236</v>
      </c>
      <c r="CS148" s="5">
        <v>811</v>
      </c>
      <c r="CU148" s="5">
        <v>567</v>
      </c>
      <c r="CW148" s="5">
        <v>857</v>
      </c>
      <c r="CX148" s="5">
        <v>409</v>
      </c>
      <c r="CY148" s="5">
        <v>716</v>
      </c>
      <c r="CZ148" s="5">
        <v>140</v>
      </c>
      <c r="DA148" s="5">
        <v>576</v>
      </c>
      <c r="DB148" s="5">
        <v>281</v>
      </c>
      <c r="DC148" s="5">
        <v>250</v>
      </c>
      <c r="DD148" s="4">
        <v>3.2</v>
      </c>
      <c r="DE148" s="4">
        <v>3.6</v>
      </c>
      <c r="DF148" s="4">
        <v>6.5</v>
      </c>
      <c r="DG148" s="4">
        <v>2</v>
      </c>
      <c r="DH148" s="4">
        <v>3.2</v>
      </c>
      <c r="DJ148" s="4">
        <v>3.9</v>
      </c>
      <c r="DL148" s="4">
        <v>5.2</v>
      </c>
      <c r="DM148" s="4">
        <v>2.4</v>
      </c>
      <c r="DN148" s="4">
        <v>5.5</v>
      </c>
      <c r="DO148" s="4">
        <v>7.1</v>
      </c>
      <c r="DP148" s="4">
        <v>5.2</v>
      </c>
      <c r="DQ148" s="4">
        <v>1.2</v>
      </c>
      <c r="DR148" s="4">
        <v>1.3</v>
      </c>
    </row>
    <row r="149" spans="1:122" x14ac:dyDescent="0.25">
      <c r="A149" t="s">
        <v>204</v>
      </c>
      <c r="B149" s="3">
        <v>40817</v>
      </c>
      <c r="C149" s="5">
        <v>3408</v>
      </c>
      <c r="D149" s="5">
        <v>3062</v>
      </c>
      <c r="E149" s="5">
        <v>80</v>
      </c>
      <c r="F149" s="5">
        <v>240</v>
      </c>
      <c r="G149" s="5">
        <v>594</v>
      </c>
      <c r="I149" s="5">
        <v>334</v>
      </c>
      <c r="K149" s="5">
        <v>644</v>
      </c>
      <c r="L149" s="5">
        <v>622</v>
      </c>
      <c r="M149" s="5">
        <v>404</v>
      </c>
      <c r="N149" s="5">
        <v>62</v>
      </c>
      <c r="O149" s="5">
        <v>342</v>
      </c>
      <c r="P149" s="5">
        <v>345</v>
      </c>
      <c r="Q149" s="5">
        <v>279</v>
      </c>
      <c r="R149" s="5">
        <v>4220</v>
      </c>
      <c r="S149" s="5">
        <v>3979</v>
      </c>
      <c r="T149" s="5">
        <v>333</v>
      </c>
      <c r="U149" s="5">
        <v>240</v>
      </c>
      <c r="V149" s="5">
        <v>840</v>
      </c>
      <c r="X149" s="5">
        <v>559</v>
      </c>
      <c r="Z149" s="5">
        <v>893</v>
      </c>
      <c r="AA149" s="5">
        <v>484</v>
      </c>
      <c r="AB149" s="5">
        <v>719</v>
      </c>
      <c r="AC149" s="5">
        <v>131</v>
      </c>
      <c r="AD149" s="5">
        <v>588</v>
      </c>
      <c r="AE149" s="5">
        <v>241</v>
      </c>
      <c r="AF149" s="5">
        <v>215</v>
      </c>
      <c r="AG149" s="4">
        <v>2.5</v>
      </c>
      <c r="AH149" s="4">
        <v>2.7</v>
      </c>
      <c r="AI149" s="4">
        <v>1.4</v>
      </c>
      <c r="AJ149" s="4">
        <v>2</v>
      </c>
      <c r="AK149" s="4">
        <v>2.2999999999999998</v>
      </c>
      <c r="AM149" s="4">
        <v>2.2000000000000002</v>
      </c>
      <c r="AO149" s="4">
        <v>3.6</v>
      </c>
      <c r="AP149" s="4">
        <v>3</v>
      </c>
      <c r="AQ149" s="4">
        <v>2.9</v>
      </c>
      <c r="AR149" s="4">
        <v>3.1</v>
      </c>
      <c r="AS149" s="4">
        <v>2.9</v>
      </c>
      <c r="AT149" s="4">
        <v>1.5</v>
      </c>
      <c r="AU149" s="4">
        <v>1.4</v>
      </c>
      <c r="AV149" s="4">
        <v>1.5</v>
      </c>
      <c r="AW149" s="4">
        <v>1.7</v>
      </c>
      <c r="AX149" s="4">
        <v>1.5</v>
      </c>
      <c r="AY149" s="4">
        <v>0.9</v>
      </c>
      <c r="AZ149" s="4">
        <v>1.8</v>
      </c>
      <c r="BB149" s="4">
        <v>2.2000000000000002</v>
      </c>
      <c r="BD149" s="4">
        <v>2.1</v>
      </c>
      <c r="BE149" s="4">
        <v>1.2</v>
      </c>
      <c r="BF149" s="4">
        <v>2.8</v>
      </c>
      <c r="BG149" s="4">
        <v>2.1</v>
      </c>
      <c r="BH149" s="4">
        <v>2.9</v>
      </c>
      <c r="BI149" s="4">
        <v>0.5</v>
      </c>
      <c r="BJ149" s="4">
        <v>0.5</v>
      </c>
      <c r="BK149" s="5">
        <v>1983</v>
      </c>
      <c r="BL149" s="5">
        <v>1869</v>
      </c>
      <c r="BM149" s="5">
        <v>80</v>
      </c>
      <c r="BN149" s="5">
        <v>105</v>
      </c>
      <c r="BO149" s="5">
        <v>461</v>
      </c>
      <c r="BQ149" s="5">
        <v>330</v>
      </c>
      <c r="BS149" s="5">
        <v>368</v>
      </c>
      <c r="BT149" s="5">
        <v>242</v>
      </c>
      <c r="BU149" s="5">
        <v>374</v>
      </c>
      <c r="BV149" s="5">
        <v>41</v>
      </c>
      <c r="BW149" s="5">
        <v>334</v>
      </c>
      <c r="BX149" s="5">
        <v>114</v>
      </c>
      <c r="BY149" s="5">
        <v>102</v>
      </c>
      <c r="BZ149" s="4">
        <v>3.1</v>
      </c>
      <c r="CA149" s="4">
        <v>3.4</v>
      </c>
      <c r="CB149" s="4">
        <v>5.9</v>
      </c>
      <c r="CC149" s="4">
        <v>1.9</v>
      </c>
      <c r="CD149" s="4">
        <v>3.2</v>
      </c>
      <c r="CF149" s="4">
        <v>3.7</v>
      </c>
      <c r="CH149" s="4">
        <v>4.8</v>
      </c>
      <c r="CI149" s="4">
        <v>2.2000000000000002</v>
      </c>
      <c r="CJ149" s="4">
        <v>5</v>
      </c>
      <c r="CK149" s="4">
        <v>6</v>
      </c>
      <c r="CL149" s="4">
        <v>4.8</v>
      </c>
      <c r="CM149" s="4">
        <v>1.3</v>
      </c>
      <c r="CN149" s="4">
        <v>1.3</v>
      </c>
      <c r="CO149" s="5">
        <v>4065</v>
      </c>
      <c r="CP149" s="5">
        <v>3781</v>
      </c>
      <c r="CQ149" s="5">
        <v>325</v>
      </c>
      <c r="CR149" s="5">
        <v>227</v>
      </c>
      <c r="CS149" s="5">
        <v>813</v>
      </c>
      <c r="CU149" s="5">
        <v>539</v>
      </c>
      <c r="CW149" s="5">
        <v>831</v>
      </c>
      <c r="CX149" s="5">
        <v>450</v>
      </c>
      <c r="CY149" s="5">
        <v>663</v>
      </c>
      <c r="CZ149" s="5">
        <v>114</v>
      </c>
      <c r="DA149" s="5">
        <v>549</v>
      </c>
      <c r="DB149" s="5">
        <v>285</v>
      </c>
      <c r="DC149" s="5">
        <v>253</v>
      </c>
      <c r="DD149" s="4">
        <v>3.2</v>
      </c>
      <c r="DE149" s="4">
        <v>3.6</v>
      </c>
      <c r="DF149" s="4">
        <v>6</v>
      </c>
      <c r="DG149" s="4">
        <v>2</v>
      </c>
      <c r="DH149" s="4">
        <v>3.3</v>
      </c>
      <c r="DJ149" s="4">
        <v>3.8</v>
      </c>
      <c r="DL149" s="4">
        <v>5.0999999999999996</v>
      </c>
      <c r="DM149" s="4">
        <v>2.4</v>
      </c>
      <c r="DN149" s="4">
        <v>5.4</v>
      </c>
      <c r="DO149" s="4">
        <v>6.9</v>
      </c>
      <c r="DP149" s="4">
        <v>5.0999999999999996</v>
      </c>
      <c r="DQ149" s="4">
        <v>1.1000000000000001</v>
      </c>
      <c r="DR149" s="4">
        <v>1.1000000000000001</v>
      </c>
    </row>
    <row r="150" spans="1:122" x14ac:dyDescent="0.25">
      <c r="A150" t="s">
        <v>205</v>
      </c>
      <c r="B150" s="3">
        <v>40848</v>
      </c>
      <c r="C150" s="5">
        <v>3274</v>
      </c>
      <c r="D150" s="5">
        <v>2925</v>
      </c>
      <c r="E150" s="5">
        <v>83</v>
      </c>
      <c r="F150" s="5">
        <v>240</v>
      </c>
      <c r="G150" s="5">
        <v>581</v>
      </c>
      <c r="I150" s="5">
        <v>316</v>
      </c>
      <c r="K150" s="5">
        <v>561</v>
      </c>
      <c r="L150" s="5">
        <v>616</v>
      </c>
      <c r="M150" s="5">
        <v>434</v>
      </c>
      <c r="N150" s="5">
        <v>58</v>
      </c>
      <c r="O150" s="5">
        <v>376</v>
      </c>
      <c r="P150" s="5">
        <v>349</v>
      </c>
      <c r="Q150" s="5">
        <v>299</v>
      </c>
      <c r="R150" s="5">
        <v>4268</v>
      </c>
      <c r="S150" s="5">
        <v>3986</v>
      </c>
      <c r="T150" s="5">
        <v>312</v>
      </c>
      <c r="U150" s="5">
        <v>237</v>
      </c>
      <c r="V150" s="5">
        <v>849</v>
      </c>
      <c r="X150" s="5">
        <v>573</v>
      </c>
      <c r="Z150" s="5">
        <v>858</v>
      </c>
      <c r="AA150" s="5">
        <v>483</v>
      </c>
      <c r="AB150" s="5">
        <v>779</v>
      </c>
      <c r="AC150" s="5">
        <v>157</v>
      </c>
      <c r="AD150" s="5">
        <v>622</v>
      </c>
      <c r="AE150" s="5">
        <v>281</v>
      </c>
      <c r="AF150" s="5">
        <v>252</v>
      </c>
      <c r="AG150" s="4">
        <v>2.4</v>
      </c>
      <c r="AH150" s="4">
        <v>2.6</v>
      </c>
      <c r="AI150" s="4">
        <v>1.5</v>
      </c>
      <c r="AJ150" s="4">
        <v>2</v>
      </c>
      <c r="AK150" s="4">
        <v>2.2999999999999998</v>
      </c>
      <c r="AM150" s="4">
        <v>2.1</v>
      </c>
      <c r="AO150" s="4">
        <v>3.1</v>
      </c>
      <c r="AP150" s="4">
        <v>3</v>
      </c>
      <c r="AQ150" s="4">
        <v>3.1</v>
      </c>
      <c r="AR150" s="4">
        <v>2.9</v>
      </c>
      <c r="AS150" s="4">
        <v>3.2</v>
      </c>
      <c r="AT150" s="4">
        <v>1.6</v>
      </c>
      <c r="AU150" s="4">
        <v>1.5</v>
      </c>
      <c r="AV150" s="4">
        <v>1.5</v>
      </c>
      <c r="AW150" s="4">
        <v>1.7</v>
      </c>
      <c r="AX150" s="4">
        <v>1.7</v>
      </c>
      <c r="AY150" s="4">
        <v>1</v>
      </c>
      <c r="AZ150" s="4">
        <v>1.6</v>
      </c>
      <c r="BB150" s="4">
        <v>2</v>
      </c>
      <c r="BD150" s="4">
        <v>2.2000000000000002</v>
      </c>
      <c r="BE150" s="4">
        <v>1.2</v>
      </c>
      <c r="BF150" s="4">
        <v>2.8</v>
      </c>
      <c r="BG150" s="4">
        <v>1.9</v>
      </c>
      <c r="BH150" s="4">
        <v>2.9</v>
      </c>
      <c r="BI150" s="4">
        <v>0.5</v>
      </c>
      <c r="BJ150" s="4">
        <v>0.6</v>
      </c>
      <c r="BK150" s="5">
        <v>1976</v>
      </c>
      <c r="BL150" s="5">
        <v>1860</v>
      </c>
      <c r="BM150" s="5">
        <v>91</v>
      </c>
      <c r="BN150" s="5">
        <v>121</v>
      </c>
      <c r="BO150" s="5">
        <v>413</v>
      </c>
      <c r="BQ150" s="5">
        <v>294</v>
      </c>
      <c r="BS150" s="5">
        <v>380</v>
      </c>
      <c r="BT150" s="5">
        <v>247</v>
      </c>
      <c r="BU150" s="5">
        <v>370</v>
      </c>
      <c r="BV150" s="5">
        <v>36</v>
      </c>
      <c r="BW150" s="5">
        <v>335</v>
      </c>
      <c r="BX150" s="5">
        <v>116</v>
      </c>
      <c r="BY150" s="5">
        <v>106</v>
      </c>
      <c r="BZ150" s="4">
        <v>3.1</v>
      </c>
      <c r="CA150" s="4">
        <v>3.4</v>
      </c>
      <c r="CB150" s="4">
        <v>5.4</v>
      </c>
      <c r="CC150" s="4">
        <v>2</v>
      </c>
      <c r="CD150" s="4">
        <v>3.1</v>
      </c>
      <c r="CF150" s="4">
        <v>3.5</v>
      </c>
      <c r="CH150" s="4">
        <v>4.5999999999999996</v>
      </c>
      <c r="CI150" s="4">
        <v>2.2999999999999998</v>
      </c>
      <c r="CJ150" s="4">
        <v>5.3</v>
      </c>
      <c r="CK150" s="4">
        <v>7.4</v>
      </c>
      <c r="CL150" s="4">
        <v>5</v>
      </c>
      <c r="CM150" s="4">
        <v>1.4</v>
      </c>
      <c r="CN150" s="4">
        <v>1.4</v>
      </c>
      <c r="CO150" s="5">
        <v>4057</v>
      </c>
      <c r="CP150" s="5">
        <v>3750</v>
      </c>
      <c r="CQ150" s="5">
        <v>300</v>
      </c>
      <c r="CR150" s="5">
        <v>236</v>
      </c>
      <c r="CS150" s="5">
        <v>770</v>
      </c>
      <c r="CU150" s="5">
        <v>520</v>
      </c>
      <c r="CW150" s="5">
        <v>807</v>
      </c>
      <c r="CX150" s="5">
        <v>462</v>
      </c>
      <c r="CY150" s="5">
        <v>715</v>
      </c>
      <c r="CZ150" s="5">
        <v>142</v>
      </c>
      <c r="DA150" s="5">
        <v>573</v>
      </c>
      <c r="DB150" s="5">
        <v>307</v>
      </c>
      <c r="DC150" s="5">
        <v>268</v>
      </c>
      <c r="DD150" s="4">
        <v>3.2</v>
      </c>
      <c r="DE150" s="4">
        <v>3.6</v>
      </c>
      <c r="DF150" s="4">
        <v>5.7</v>
      </c>
      <c r="DG150" s="4">
        <v>2</v>
      </c>
      <c r="DH150" s="4">
        <v>3.4</v>
      </c>
      <c r="DJ150" s="4">
        <v>3.9</v>
      </c>
      <c r="DL150" s="4">
        <v>4.9000000000000004</v>
      </c>
      <c r="DM150" s="4">
        <v>2.4</v>
      </c>
      <c r="DN150" s="4">
        <v>5.8</v>
      </c>
      <c r="DO150" s="4">
        <v>8.1999999999999993</v>
      </c>
      <c r="DP150" s="4">
        <v>5.4</v>
      </c>
      <c r="DQ150" s="4">
        <v>1.3</v>
      </c>
      <c r="DR150" s="4">
        <v>1.3</v>
      </c>
    </row>
    <row r="151" spans="1:122" x14ac:dyDescent="0.25">
      <c r="A151" t="s">
        <v>206</v>
      </c>
      <c r="B151" s="3">
        <v>40878</v>
      </c>
      <c r="C151" s="5">
        <v>3540</v>
      </c>
      <c r="D151" s="5">
        <v>3188</v>
      </c>
      <c r="E151" s="5">
        <v>78</v>
      </c>
      <c r="F151" s="5">
        <v>252</v>
      </c>
      <c r="G151" s="5">
        <v>574</v>
      </c>
      <c r="I151" s="5">
        <v>323</v>
      </c>
      <c r="K151" s="5">
        <v>785</v>
      </c>
      <c r="L151" s="5">
        <v>605</v>
      </c>
      <c r="M151" s="5">
        <v>441</v>
      </c>
      <c r="N151" s="5">
        <v>44</v>
      </c>
      <c r="O151" s="5">
        <v>397</v>
      </c>
      <c r="P151" s="5">
        <v>352</v>
      </c>
      <c r="Q151" s="5">
        <v>301</v>
      </c>
      <c r="R151" s="5">
        <v>4188</v>
      </c>
      <c r="S151" s="5">
        <v>3889</v>
      </c>
      <c r="T151" s="5">
        <v>315</v>
      </c>
      <c r="U151" s="5">
        <v>269</v>
      </c>
      <c r="V151" s="5">
        <v>812</v>
      </c>
      <c r="X151" s="5">
        <v>517</v>
      </c>
      <c r="Z151" s="5">
        <v>818</v>
      </c>
      <c r="AA151" s="5">
        <v>494</v>
      </c>
      <c r="AB151" s="5">
        <v>743</v>
      </c>
      <c r="AC151" s="5">
        <v>141</v>
      </c>
      <c r="AD151" s="5">
        <v>602</v>
      </c>
      <c r="AE151" s="5">
        <v>299</v>
      </c>
      <c r="AF151" s="5">
        <v>270</v>
      </c>
      <c r="AG151" s="4">
        <v>2.6</v>
      </c>
      <c r="AH151" s="4">
        <v>2.8</v>
      </c>
      <c r="AI151" s="4">
        <v>1.4</v>
      </c>
      <c r="AJ151" s="4">
        <v>2.1</v>
      </c>
      <c r="AK151" s="4">
        <v>2.2000000000000002</v>
      </c>
      <c r="AM151" s="4">
        <v>2.1</v>
      </c>
      <c r="AO151" s="4">
        <v>4.3</v>
      </c>
      <c r="AP151" s="4">
        <v>2.9</v>
      </c>
      <c r="AQ151" s="4">
        <v>3.2</v>
      </c>
      <c r="AR151" s="4">
        <v>2.2999999999999998</v>
      </c>
      <c r="AS151" s="4">
        <v>3.3</v>
      </c>
      <c r="AT151" s="4">
        <v>1.6</v>
      </c>
      <c r="AU151" s="4">
        <v>1.5</v>
      </c>
      <c r="AV151" s="4">
        <v>1.5</v>
      </c>
      <c r="AW151" s="4">
        <v>1.7</v>
      </c>
      <c r="AX151" s="4">
        <v>1.4</v>
      </c>
      <c r="AY151" s="4">
        <v>1</v>
      </c>
      <c r="AZ151" s="4">
        <v>1.8</v>
      </c>
      <c r="BB151" s="4">
        <v>2.2000000000000002</v>
      </c>
      <c r="BD151" s="4">
        <v>2.1</v>
      </c>
      <c r="BE151" s="4">
        <v>1.3</v>
      </c>
      <c r="BF151" s="4">
        <v>2.9</v>
      </c>
      <c r="BG151" s="4">
        <v>2.5</v>
      </c>
      <c r="BH151" s="4">
        <v>2.9</v>
      </c>
      <c r="BI151" s="4">
        <v>0.6</v>
      </c>
      <c r="BJ151" s="4">
        <v>0.7</v>
      </c>
      <c r="BK151" s="5">
        <v>2008</v>
      </c>
      <c r="BL151" s="5">
        <v>1867</v>
      </c>
      <c r="BM151" s="5">
        <v>76</v>
      </c>
      <c r="BN151" s="5">
        <v>113</v>
      </c>
      <c r="BO151" s="5">
        <v>447</v>
      </c>
      <c r="BQ151" s="5">
        <v>331</v>
      </c>
      <c r="BS151" s="5">
        <v>363</v>
      </c>
      <c r="BT151" s="5">
        <v>265</v>
      </c>
      <c r="BU151" s="5">
        <v>388</v>
      </c>
      <c r="BV151" s="5">
        <v>48</v>
      </c>
      <c r="BW151" s="5">
        <v>340</v>
      </c>
      <c r="BX151" s="5">
        <v>141</v>
      </c>
      <c r="BY151" s="5">
        <v>131</v>
      </c>
      <c r="BZ151" s="4">
        <v>3</v>
      </c>
      <c r="CA151" s="4">
        <v>3.4</v>
      </c>
      <c r="CB151" s="4">
        <v>5.5</v>
      </c>
      <c r="CC151" s="4">
        <v>2</v>
      </c>
      <c r="CD151" s="4">
        <v>3.1</v>
      </c>
      <c r="CF151" s="4">
        <v>3.5</v>
      </c>
      <c r="CH151" s="4">
        <v>4.5</v>
      </c>
      <c r="CI151" s="4">
        <v>2.2999999999999998</v>
      </c>
      <c r="CJ151" s="4">
        <v>5.2</v>
      </c>
      <c r="CK151" s="4">
        <v>7</v>
      </c>
      <c r="CL151" s="4">
        <v>4.9000000000000004</v>
      </c>
      <c r="CM151" s="4">
        <v>1.5</v>
      </c>
      <c r="CN151" s="4">
        <v>1.5</v>
      </c>
      <c r="CO151" s="5">
        <v>4023</v>
      </c>
      <c r="CP151" s="5">
        <v>3695</v>
      </c>
      <c r="CQ151" s="5">
        <v>303</v>
      </c>
      <c r="CR151" s="5">
        <v>239</v>
      </c>
      <c r="CS151" s="5">
        <v>773</v>
      </c>
      <c r="CU151" s="5">
        <v>509</v>
      </c>
      <c r="CW151" s="5">
        <v>792</v>
      </c>
      <c r="CX151" s="5">
        <v>468</v>
      </c>
      <c r="CY151" s="5">
        <v>695</v>
      </c>
      <c r="CZ151" s="5">
        <v>133</v>
      </c>
      <c r="DA151" s="5">
        <v>562</v>
      </c>
      <c r="DB151" s="5">
        <v>328</v>
      </c>
      <c r="DC151" s="5">
        <v>292</v>
      </c>
      <c r="DD151" s="4">
        <v>3.2</v>
      </c>
      <c r="DE151" s="4">
        <v>3.5</v>
      </c>
      <c r="DF151" s="4">
        <v>5.7</v>
      </c>
      <c r="DG151" s="4">
        <v>2.2999999999999998</v>
      </c>
      <c r="DH151" s="4">
        <v>3.2</v>
      </c>
      <c r="DJ151" s="4">
        <v>3.5</v>
      </c>
      <c r="DL151" s="4">
        <v>4.5999999999999996</v>
      </c>
      <c r="DM151" s="4">
        <v>2.5</v>
      </c>
      <c r="DN151" s="4">
        <v>5.5</v>
      </c>
      <c r="DO151" s="4">
        <v>7.4</v>
      </c>
      <c r="DP151" s="4">
        <v>5.2</v>
      </c>
      <c r="DQ151" s="4">
        <v>1.4</v>
      </c>
      <c r="DR151" s="4">
        <v>1.4</v>
      </c>
    </row>
    <row r="152" spans="1:122" x14ac:dyDescent="0.25">
      <c r="A152" t="s">
        <v>207</v>
      </c>
      <c r="B152" s="3">
        <v>40909</v>
      </c>
      <c r="C152" s="5">
        <v>3477</v>
      </c>
      <c r="D152" s="5">
        <v>3119</v>
      </c>
      <c r="E152" s="5">
        <v>86</v>
      </c>
      <c r="F152" s="5">
        <v>261</v>
      </c>
      <c r="G152" s="5">
        <v>584</v>
      </c>
      <c r="I152" s="5">
        <v>315</v>
      </c>
      <c r="K152" s="5">
        <v>695</v>
      </c>
      <c r="L152" s="5">
        <v>630</v>
      </c>
      <c r="M152" s="5">
        <v>432</v>
      </c>
      <c r="N152" s="5">
        <v>72</v>
      </c>
      <c r="O152" s="5">
        <v>360</v>
      </c>
      <c r="P152" s="5">
        <v>358</v>
      </c>
      <c r="Q152" s="5">
        <v>305</v>
      </c>
      <c r="R152" s="5">
        <v>4239</v>
      </c>
      <c r="S152" s="5">
        <v>3945</v>
      </c>
      <c r="T152" s="5">
        <v>331</v>
      </c>
      <c r="U152" s="5">
        <v>253</v>
      </c>
      <c r="V152" s="5">
        <v>836</v>
      </c>
      <c r="X152" s="5">
        <v>557</v>
      </c>
      <c r="Z152" s="5">
        <v>831</v>
      </c>
      <c r="AA152" s="5">
        <v>517</v>
      </c>
      <c r="AB152" s="5">
        <v>757</v>
      </c>
      <c r="AC152" s="5">
        <v>139</v>
      </c>
      <c r="AD152" s="5">
        <v>618</v>
      </c>
      <c r="AE152" s="5">
        <v>294</v>
      </c>
      <c r="AF152" s="5">
        <v>275</v>
      </c>
      <c r="AG152" s="4">
        <v>2.6</v>
      </c>
      <c r="AH152" s="4">
        <v>2.7</v>
      </c>
      <c r="AI152" s="4">
        <v>1.5</v>
      </c>
      <c r="AJ152" s="4">
        <v>2.2000000000000002</v>
      </c>
      <c r="AK152" s="4">
        <v>2.2999999999999998</v>
      </c>
      <c r="AM152" s="4">
        <v>2.1</v>
      </c>
      <c r="AO152" s="4">
        <v>3.8</v>
      </c>
      <c r="AP152" s="4">
        <v>3</v>
      </c>
      <c r="AQ152" s="4">
        <v>3.1</v>
      </c>
      <c r="AR152" s="4">
        <v>3.6</v>
      </c>
      <c r="AS152" s="4">
        <v>3</v>
      </c>
      <c r="AT152" s="4">
        <v>1.6</v>
      </c>
      <c r="AU152" s="4">
        <v>1.6</v>
      </c>
      <c r="AV152" s="4">
        <v>1.5</v>
      </c>
      <c r="AW152" s="4">
        <v>1.7</v>
      </c>
      <c r="AX152" s="4">
        <v>1.3</v>
      </c>
      <c r="AY152" s="4">
        <v>0.8</v>
      </c>
      <c r="AZ152" s="4">
        <v>1.8</v>
      </c>
      <c r="BB152" s="4">
        <v>2.2999999999999998</v>
      </c>
      <c r="BD152" s="4">
        <v>2</v>
      </c>
      <c r="BE152" s="4">
        <v>1.4</v>
      </c>
      <c r="BF152" s="4">
        <v>2.9</v>
      </c>
      <c r="BG152" s="4">
        <v>2.2000000000000002</v>
      </c>
      <c r="BH152" s="4">
        <v>3.1</v>
      </c>
      <c r="BI152" s="4">
        <v>0.6</v>
      </c>
      <c r="BJ152" s="4">
        <v>0.6</v>
      </c>
      <c r="BK152" s="5">
        <v>2002</v>
      </c>
      <c r="BL152" s="5">
        <v>1876</v>
      </c>
      <c r="BM152" s="5">
        <v>70</v>
      </c>
      <c r="BN152" s="5">
        <v>97</v>
      </c>
      <c r="BO152" s="5">
        <v>449</v>
      </c>
      <c r="BQ152" s="5">
        <v>342</v>
      </c>
      <c r="BS152" s="5">
        <v>352</v>
      </c>
      <c r="BT152" s="5">
        <v>282</v>
      </c>
      <c r="BU152" s="5">
        <v>398</v>
      </c>
      <c r="BV152" s="5">
        <v>43</v>
      </c>
      <c r="BW152" s="5">
        <v>355</v>
      </c>
      <c r="BX152" s="5">
        <v>125</v>
      </c>
      <c r="BY152" s="5">
        <v>116</v>
      </c>
      <c r="BZ152" s="4">
        <v>3</v>
      </c>
      <c r="CA152" s="4">
        <v>3.4</v>
      </c>
      <c r="CB152" s="4">
        <v>5.5</v>
      </c>
      <c r="CC152" s="4">
        <v>1.8</v>
      </c>
      <c r="CD152" s="4">
        <v>3.3</v>
      </c>
      <c r="CF152" s="4">
        <v>3.9</v>
      </c>
      <c r="CH152" s="4">
        <v>4.2</v>
      </c>
      <c r="CI152" s="4">
        <v>2.5</v>
      </c>
      <c r="CJ152" s="4">
        <v>5.2</v>
      </c>
      <c r="CK152" s="4">
        <v>6.5</v>
      </c>
      <c r="CL152" s="4">
        <v>5</v>
      </c>
      <c r="CM152" s="4">
        <v>1.3</v>
      </c>
      <c r="CN152" s="4">
        <v>1.4</v>
      </c>
      <c r="CO152" s="5">
        <v>4017</v>
      </c>
      <c r="CP152" s="5">
        <v>3729</v>
      </c>
      <c r="CQ152" s="5">
        <v>308</v>
      </c>
      <c r="CR152" s="5">
        <v>217</v>
      </c>
      <c r="CS152" s="5">
        <v>837</v>
      </c>
      <c r="CU152" s="5">
        <v>579</v>
      </c>
      <c r="CW152" s="5">
        <v>745</v>
      </c>
      <c r="CX152" s="5">
        <v>501</v>
      </c>
      <c r="CY152" s="5">
        <v>700</v>
      </c>
      <c r="CZ152" s="5">
        <v>125</v>
      </c>
      <c r="DA152" s="5">
        <v>575</v>
      </c>
      <c r="DB152" s="5">
        <v>288</v>
      </c>
      <c r="DC152" s="5">
        <v>262</v>
      </c>
      <c r="DD152" s="4">
        <v>3.2</v>
      </c>
      <c r="DE152" s="4">
        <v>3.6</v>
      </c>
      <c r="DF152" s="4">
        <v>5.9</v>
      </c>
      <c r="DG152" s="4">
        <v>2.1</v>
      </c>
      <c r="DH152" s="4">
        <v>3.3</v>
      </c>
      <c r="DJ152" s="4">
        <v>3.8</v>
      </c>
      <c r="DL152" s="4">
        <v>4.7</v>
      </c>
      <c r="DM152" s="4">
        <v>2.6</v>
      </c>
      <c r="DN152" s="4">
        <v>5.6</v>
      </c>
      <c r="DO152" s="4">
        <v>7.2</v>
      </c>
      <c r="DP152" s="4">
        <v>5.3</v>
      </c>
      <c r="DQ152" s="4">
        <v>1.3</v>
      </c>
      <c r="DR152" s="4">
        <v>1.4</v>
      </c>
    </row>
    <row r="153" spans="1:122" x14ac:dyDescent="0.25">
      <c r="A153" t="s">
        <v>208</v>
      </c>
      <c r="B153" s="3">
        <v>40940</v>
      </c>
      <c r="C153" s="5">
        <v>3565</v>
      </c>
      <c r="D153" s="5">
        <v>3163</v>
      </c>
      <c r="E153" s="5">
        <v>73</v>
      </c>
      <c r="F153" s="5">
        <v>271</v>
      </c>
      <c r="G153" s="5">
        <v>584</v>
      </c>
      <c r="I153" s="5">
        <v>365</v>
      </c>
      <c r="K153" s="5">
        <v>710</v>
      </c>
      <c r="L153" s="5">
        <v>655</v>
      </c>
      <c r="M153" s="5">
        <v>408</v>
      </c>
      <c r="N153" s="5">
        <v>48</v>
      </c>
      <c r="O153" s="5">
        <v>360</v>
      </c>
      <c r="P153" s="5">
        <v>402</v>
      </c>
      <c r="Q153" s="5">
        <v>338</v>
      </c>
      <c r="R153" s="5">
        <v>4444</v>
      </c>
      <c r="S153" s="5">
        <v>4128</v>
      </c>
      <c r="T153" s="5">
        <v>318</v>
      </c>
      <c r="U153" s="5">
        <v>260</v>
      </c>
      <c r="V153" s="5">
        <v>815</v>
      </c>
      <c r="X153" s="5">
        <v>551</v>
      </c>
      <c r="Z153" s="5">
        <v>973</v>
      </c>
      <c r="AA153" s="5">
        <v>527</v>
      </c>
      <c r="AB153" s="5">
        <v>794</v>
      </c>
      <c r="AC153" s="5">
        <v>156</v>
      </c>
      <c r="AD153" s="5">
        <v>639</v>
      </c>
      <c r="AE153" s="5">
        <v>316</v>
      </c>
      <c r="AF153" s="5">
        <v>284</v>
      </c>
      <c r="AG153" s="4">
        <v>2.6</v>
      </c>
      <c r="AH153" s="4">
        <v>2.8</v>
      </c>
      <c r="AI153" s="4">
        <v>1.3</v>
      </c>
      <c r="AJ153" s="4">
        <v>2.2000000000000002</v>
      </c>
      <c r="AK153" s="4">
        <v>2.2999999999999998</v>
      </c>
      <c r="AM153" s="4">
        <v>2.4</v>
      </c>
      <c r="AO153" s="4">
        <v>3.8</v>
      </c>
      <c r="AP153" s="4">
        <v>3.1</v>
      </c>
      <c r="AQ153" s="4">
        <v>2.9</v>
      </c>
      <c r="AR153" s="4">
        <v>2.5</v>
      </c>
      <c r="AS153" s="4">
        <v>3</v>
      </c>
      <c r="AT153" s="4">
        <v>1.8</v>
      </c>
      <c r="AU153" s="4">
        <v>1.7</v>
      </c>
      <c r="AV153" s="4">
        <v>1.6</v>
      </c>
      <c r="AW153" s="4">
        <v>1.8</v>
      </c>
      <c r="AX153" s="4">
        <v>1.3</v>
      </c>
      <c r="AY153" s="4">
        <v>0.9</v>
      </c>
      <c r="AZ153" s="4">
        <v>1.8</v>
      </c>
      <c r="BB153" s="4">
        <v>2.2999999999999998</v>
      </c>
      <c r="BD153" s="4">
        <v>2.1</v>
      </c>
      <c r="BE153" s="4">
        <v>1.4</v>
      </c>
      <c r="BF153" s="4">
        <v>3.1</v>
      </c>
      <c r="BG153" s="4">
        <v>3</v>
      </c>
      <c r="BH153" s="4">
        <v>3.2</v>
      </c>
      <c r="BI153" s="4">
        <v>0.6</v>
      </c>
      <c r="BJ153" s="4">
        <v>0.6</v>
      </c>
      <c r="BK153" s="5">
        <v>2072</v>
      </c>
      <c r="BL153" s="5">
        <v>1947</v>
      </c>
      <c r="BM153" s="5">
        <v>75</v>
      </c>
      <c r="BN153" s="5">
        <v>102</v>
      </c>
      <c r="BO153" s="5">
        <v>461</v>
      </c>
      <c r="BQ153" s="5">
        <v>345</v>
      </c>
      <c r="BS153" s="5">
        <v>371</v>
      </c>
      <c r="BT153" s="5">
        <v>287</v>
      </c>
      <c r="BU153" s="5">
        <v>425</v>
      </c>
      <c r="BV153" s="5">
        <v>58</v>
      </c>
      <c r="BW153" s="5">
        <v>368</v>
      </c>
      <c r="BX153" s="5">
        <v>125</v>
      </c>
      <c r="BY153" s="5">
        <v>113</v>
      </c>
      <c r="BZ153" s="4">
        <v>3.1</v>
      </c>
      <c r="CA153" s="4">
        <v>3.5</v>
      </c>
      <c r="CB153" s="4">
        <v>5.7</v>
      </c>
      <c r="CC153" s="4">
        <v>2</v>
      </c>
      <c r="CD153" s="4">
        <v>3.1</v>
      </c>
      <c r="CF153" s="4">
        <v>3.7</v>
      </c>
      <c r="CH153" s="4">
        <v>4.8</v>
      </c>
      <c r="CI153" s="4">
        <v>2.2999999999999998</v>
      </c>
      <c r="CJ153" s="4">
        <v>5.5</v>
      </c>
      <c r="CK153" s="4">
        <v>7.9</v>
      </c>
      <c r="CL153" s="4">
        <v>5.0999999999999996</v>
      </c>
      <c r="CM153" s="4">
        <v>1.4</v>
      </c>
      <c r="CN153" s="4">
        <v>1.4</v>
      </c>
      <c r="CO153" s="5">
        <v>4124</v>
      </c>
      <c r="CP153" s="5">
        <v>3823</v>
      </c>
      <c r="CQ153" s="5">
        <v>317</v>
      </c>
      <c r="CR153" s="5">
        <v>235</v>
      </c>
      <c r="CS153" s="5">
        <v>780</v>
      </c>
      <c r="CU153" s="5">
        <v>543</v>
      </c>
      <c r="CW153" s="5">
        <v>850</v>
      </c>
      <c r="CX153" s="5">
        <v>458</v>
      </c>
      <c r="CY153" s="5">
        <v>747</v>
      </c>
      <c r="CZ153" s="5">
        <v>153</v>
      </c>
      <c r="DA153" s="5">
        <v>594</v>
      </c>
      <c r="DB153" s="5">
        <v>301</v>
      </c>
      <c r="DC153" s="5">
        <v>269</v>
      </c>
      <c r="DD153" s="4">
        <v>3.3</v>
      </c>
      <c r="DE153" s="4">
        <v>3.7</v>
      </c>
      <c r="DF153" s="4">
        <v>5.7</v>
      </c>
      <c r="DG153" s="4">
        <v>2.2000000000000002</v>
      </c>
      <c r="DH153" s="4">
        <v>3.2</v>
      </c>
      <c r="DJ153" s="4">
        <v>3.7</v>
      </c>
      <c r="DL153" s="4">
        <v>5.5</v>
      </c>
      <c r="DM153" s="4">
        <v>2.6</v>
      </c>
      <c r="DN153" s="4">
        <v>5.9</v>
      </c>
      <c r="DO153" s="4">
        <v>8.1</v>
      </c>
      <c r="DP153" s="4">
        <v>5.5</v>
      </c>
      <c r="DQ153" s="4">
        <v>1.4</v>
      </c>
      <c r="DR153" s="4">
        <v>1.5</v>
      </c>
    </row>
    <row r="154" spans="1:122" x14ac:dyDescent="0.25">
      <c r="A154" t="s">
        <v>209</v>
      </c>
      <c r="B154" s="3">
        <v>40969</v>
      </c>
      <c r="C154" s="5">
        <v>3741</v>
      </c>
      <c r="D154" s="5">
        <v>3362</v>
      </c>
      <c r="E154" s="5">
        <v>92</v>
      </c>
      <c r="F154" s="5">
        <v>308</v>
      </c>
      <c r="G154" s="5">
        <v>598</v>
      </c>
      <c r="I154" s="5">
        <v>368</v>
      </c>
      <c r="K154" s="5">
        <v>787</v>
      </c>
      <c r="L154" s="5">
        <v>670</v>
      </c>
      <c r="M154" s="5">
        <v>431</v>
      </c>
      <c r="N154" s="5">
        <v>57</v>
      </c>
      <c r="O154" s="5">
        <v>375</v>
      </c>
      <c r="P154" s="5">
        <v>378</v>
      </c>
      <c r="Q154" s="5">
        <v>310</v>
      </c>
      <c r="R154" s="5">
        <v>4335</v>
      </c>
      <c r="S154" s="5">
        <v>4041</v>
      </c>
      <c r="T154" s="5">
        <v>286</v>
      </c>
      <c r="U154" s="5">
        <v>263</v>
      </c>
      <c r="V154" s="5">
        <v>827</v>
      </c>
      <c r="X154" s="5">
        <v>550</v>
      </c>
      <c r="Z154" s="5">
        <v>888</v>
      </c>
      <c r="AA154" s="5">
        <v>523</v>
      </c>
      <c r="AB154" s="5">
        <v>795</v>
      </c>
      <c r="AC154" s="5">
        <v>154</v>
      </c>
      <c r="AD154" s="5">
        <v>640</v>
      </c>
      <c r="AE154" s="5">
        <v>294</v>
      </c>
      <c r="AF154" s="5">
        <v>264</v>
      </c>
      <c r="AG154" s="4">
        <v>2.7</v>
      </c>
      <c r="AH154" s="4">
        <v>2.9</v>
      </c>
      <c r="AI154" s="4">
        <v>1.6</v>
      </c>
      <c r="AJ154" s="4">
        <v>2.5</v>
      </c>
      <c r="AK154" s="4">
        <v>2.2999999999999998</v>
      </c>
      <c r="AM154" s="4">
        <v>2.4</v>
      </c>
      <c r="AO154" s="4">
        <v>4.2</v>
      </c>
      <c r="AP154" s="4">
        <v>3.2</v>
      </c>
      <c r="AQ154" s="4">
        <v>3.1</v>
      </c>
      <c r="AR154" s="4">
        <v>2.8</v>
      </c>
      <c r="AS154" s="4">
        <v>3.1</v>
      </c>
      <c r="AT154" s="4">
        <v>1.7</v>
      </c>
      <c r="AU154" s="4">
        <v>1.6</v>
      </c>
      <c r="AV154" s="4">
        <v>1.6</v>
      </c>
      <c r="AW154" s="4">
        <v>1.8</v>
      </c>
      <c r="AX154" s="4">
        <v>1.3</v>
      </c>
      <c r="AY154" s="4">
        <v>0.9</v>
      </c>
      <c r="AZ154" s="4">
        <v>1.9</v>
      </c>
      <c r="BB154" s="4">
        <v>2.2999999999999998</v>
      </c>
      <c r="BD154" s="4">
        <v>2.1</v>
      </c>
      <c r="BE154" s="4">
        <v>1.4</v>
      </c>
      <c r="BF154" s="4">
        <v>3.5</v>
      </c>
      <c r="BG154" s="4">
        <v>2.4</v>
      </c>
      <c r="BH154" s="4">
        <v>3.6</v>
      </c>
      <c r="BI154" s="4">
        <v>0.6</v>
      </c>
      <c r="BJ154" s="4">
        <v>0.6</v>
      </c>
      <c r="BK154" s="5">
        <v>2159</v>
      </c>
      <c r="BL154" s="5">
        <v>2025</v>
      </c>
      <c r="BM154" s="5">
        <v>74</v>
      </c>
      <c r="BN154" s="5">
        <v>112</v>
      </c>
      <c r="BO154" s="5">
        <v>472</v>
      </c>
      <c r="BQ154" s="5">
        <v>343</v>
      </c>
      <c r="BS154" s="5">
        <v>380</v>
      </c>
      <c r="BT154" s="5">
        <v>284</v>
      </c>
      <c r="BU154" s="5">
        <v>471</v>
      </c>
      <c r="BV154" s="5">
        <v>47</v>
      </c>
      <c r="BW154" s="5">
        <v>425</v>
      </c>
      <c r="BX154" s="5">
        <v>134</v>
      </c>
      <c r="BY154" s="5">
        <v>122</v>
      </c>
      <c r="BZ154" s="4">
        <v>3.1</v>
      </c>
      <c r="CA154" s="4">
        <v>3.5</v>
      </c>
      <c r="CB154" s="4">
        <v>5.0999999999999996</v>
      </c>
      <c r="CC154" s="4">
        <v>2</v>
      </c>
      <c r="CD154" s="4">
        <v>3.3</v>
      </c>
      <c r="CF154" s="4">
        <v>3.8</v>
      </c>
      <c r="CH154" s="4">
        <v>4.7</v>
      </c>
      <c r="CI154" s="4">
        <v>2.2999999999999998</v>
      </c>
      <c r="CJ154" s="4">
        <v>5.5</v>
      </c>
      <c r="CK154" s="4">
        <v>6.6</v>
      </c>
      <c r="CL154" s="4">
        <v>5.4</v>
      </c>
      <c r="CM154" s="4">
        <v>1.4</v>
      </c>
      <c r="CN154" s="4">
        <v>1.4</v>
      </c>
      <c r="CO154" s="5">
        <v>4167</v>
      </c>
      <c r="CP154" s="5">
        <v>3869</v>
      </c>
      <c r="CQ154" s="5">
        <v>281</v>
      </c>
      <c r="CR154" s="5">
        <v>234</v>
      </c>
      <c r="CS154" s="5">
        <v>832</v>
      </c>
      <c r="CU154" s="5">
        <v>566</v>
      </c>
      <c r="CW154" s="5">
        <v>835</v>
      </c>
      <c r="CX154" s="5">
        <v>473</v>
      </c>
      <c r="CY154" s="5">
        <v>753</v>
      </c>
      <c r="CZ154" s="5">
        <v>128</v>
      </c>
      <c r="DA154" s="5">
        <v>625</v>
      </c>
      <c r="DB154" s="5">
        <v>299</v>
      </c>
      <c r="DC154" s="5">
        <v>267</v>
      </c>
      <c r="DD154" s="4">
        <v>3.3</v>
      </c>
      <c r="DE154" s="4">
        <v>3.6</v>
      </c>
      <c r="DF154" s="4">
        <v>5.0999999999999996</v>
      </c>
      <c r="DG154" s="4">
        <v>2.2000000000000002</v>
      </c>
      <c r="DH154" s="4">
        <v>3.3</v>
      </c>
      <c r="DJ154" s="4">
        <v>3.7</v>
      </c>
      <c r="DL154" s="4">
        <v>5</v>
      </c>
      <c r="DM154" s="4">
        <v>2.6</v>
      </c>
      <c r="DN154" s="4">
        <v>5.8</v>
      </c>
      <c r="DO154" s="4">
        <v>7.9</v>
      </c>
      <c r="DP154" s="4">
        <v>5.5</v>
      </c>
      <c r="DQ154" s="4">
        <v>1.3</v>
      </c>
      <c r="DR154" s="4">
        <v>1.4</v>
      </c>
    </row>
    <row r="155" spans="1:122" x14ac:dyDescent="0.25">
      <c r="A155" t="s">
        <v>210</v>
      </c>
      <c r="B155" s="3">
        <v>41000</v>
      </c>
      <c r="C155" s="5">
        <v>3447</v>
      </c>
      <c r="D155" s="5">
        <v>3093</v>
      </c>
      <c r="E155" s="5">
        <v>69</v>
      </c>
      <c r="F155" s="5">
        <v>259</v>
      </c>
      <c r="G155" s="5">
        <v>562</v>
      </c>
      <c r="I155" s="5">
        <v>338</v>
      </c>
      <c r="K155" s="5">
        <v>660</v>
      </c>
      <c r="L155" s="5">
        <v>665</v>
      </c>
      <c r="M155" s="5">
        <v>419</v>
      </c>
      <c r="N155" s="5">
        <v>61</v>
      </c>
      <c r="O155" s="5">
        <v>358</v>
      </c>
      <c r="P155" s="5">
        <v>354</v>
      </c>
      <c r="Q155" s="5">
        <v>282</v>
      </c>
      <c r="R155" s="5">
        <v>4213</v>
      </c>
      <c r="S155" s="5">
        <v>3916</v>
      </c>
      <c r="T155" s="5">
        <v>276</v>
      </c>
      <c r="U155" s="5">
        <v>260</v>
      </c>
      <c r="V155" s="5">
        <v>826</v>
      </c>
      <c r="X155" s="5">
        <v>556</v>
      </c>
      <c r="Z155" s="5">
        <v>888</v>
      </c>
      <c r="AA155" s="5">
        <v>495</v>
      </c>
      <c r="AB155" s="5">
        <v>717</v>
      </c>
      <c r="AC155" s="5">
        <v>123</v>
      </c>
      <c r="AD155" s="5">
        <v>594</v>
      </c>
      <c r="AE155" s="5">
        <v>297</v>
      </c>
      <c r="AF155" s="5">
        <v>263</v>
      </c>
      <c r="AG155" s="4">
        <v>2.5</v>
      </c>
      <c r="AH155" s="4">
        <v>2.7</v>
      </c>
      <c r="AI155" s="4">
        <v>1.2</v>
      </c>
      <c r="AJ155" s="4">
        <v>2.1</v>
      </c>
      <c r="AK155" s="4">
        <v>2.2000000000000002</v>
      </c>
      <c r="AM155" s="4">
        <v>2.2000000000000002</v>
      </c>
      <c r="AO155" s="4">
        <v>3.6</v>
      </c>
      <c r="AP155" s="4">
        <v>3.2</v>
      </c>
      <c r="AQ155" s="4">
        <v>3</v>
      </c>
      <c r="AR155" s="4">
        <v>3.1</v>
      </c>
      <c r="AS155" s="4">
        <v>3</v>
      </c>
      <c r="AT155" s="4">
        <v>1.6</v>
      </c>
      <c r="AU155" s="4">
        <v>1.5</v>
      </c>
      <c r="AV155" s="4">
        <v>1.6</v>
      </c>
      <c r="AW155" s="4">
        <v>1.8</v>
      </c>
      <c r="AX155" s="4">
        <v>1.3</v>
      </c>
      <c r="AY155" s="4">
        <v>1</v>
      </c>
      <c r="AZ155" s="4">
        <v>1.8</v>
      </c>
      <c r="BB155" s="4">
        <v>2.2999999999999998</v>
      </c>
      <c r="BD155" s="4">
        <v>2.2000000000000002</v>
      </c>
      <c r="BE155" s="4">
        <v>1.3</v>
      </c>
      <c r="BF155" s="4">
        <v>3.3</v>
      </c>
      <c r="BG155" s="4">
        <v>2.5</v>
      </c>
      <c r="BH155" s="4">
        <v>3.4</v>
      </c>
      <c r="BI155" s="4">
        <v>0.7</v>
      </c>
      <c r="BJ155" s="4">
        <v>0.7</v>
      </c>
      <c r="BK155" s="5">
        <v>2114</v>
      </c>
      <c r="BL155" s="5">
        <v>1969</v>
      </c>
      <c r="BM155" s="5">
        <v>70</v>
      </c>
      <c r="BN155" s="5">
        <v>114</v>
      </c>
      <c r="BO155" s="5">
        <v>455</v>
      </c>
      <c r="BQ155" s="5">
        <v>332</v>
      </c>
      <c r="BS155" s="5">
        <v>396</v>
      </c>
      <c r="BT155" s="5">
        <v>266</v>
      </c>
      <c r="BU155" s="5">
        <v>445</v>
      </c>
      <c r="BV155" s="5">
        <v>47</v>
      </c>
      <c r="BW155" s="5">
        <v>398</v>
      </c>
      <c r="BX155" s="5">
        <v>145</v>
      </c>
      <c r="BY155" s="5">
        <v>132</v>
      </c>
      <c r="BZ155" s="4">
        <v>3.1</v>
      </c>
      <c r="CA155" s="4">
        <v>3.5</v>
      </c>
      <c r="CB155" s="4">
        <v>5.2</v>
      </c>
      <c r="CC155" s="4">
        <v>2</v>
      </c>
      <c r="CD155" s="4">
        <v>3.2</v>
      </c>
      <c r="CF155" s="4">
        <v>3.8</v>
      </c>
      <c r="CH155" s="4">
        <v>4.8</v>
      </c>
      <c r="CI155" s="4">
        <v>2.2999999999999998</v>
      </c>
      <c r="CJ155" s="4">
        <v>5.2</v>
      </c>
      <c r="CK155" s="4">
        <v>6.9</v>
      </c>
      <c r="CL155" s="4">
        <v>4.9000000000000004</v>
      </c>
      <c r="CM155" s="4">
        <v>1.4</v>
      </c>
      <c r="CN155" s="4">
        <v>1.4</v>
      </c>
      <c r="CO155" s="5">
        <v>4142</v>
      </c>
      <c r="CP155" s="5">
        <v>3838</v>
      </c>
      <c r="CQ155" s="5">
        <v>290</v>
      </c>
      <c r="CR155" s="5">
        <v>239</v>
      </c>
      <c r="CS155" s="5">
        <v>817</v>
      </c>
      <c r="CU155" s="5">
        <v>560</v>
      </c>
      <c r="CW155" s="5">
        <v>855</v>
      </c>
      <c r="CX155" s="5">
        <v>470</v>
      </c>
      <c r="CY155" s="5">
        <v>710</v>
      </c>
      <c r="CZ155" s="5">
        <v>133</v>
      </c>
      <c r="DA155" s="5">
        <v>577</v>
      </c>
      <c r="DB155" s="5">
        <v>304</v>
      </c>
      <c r="DC155" s="5">
        <v>271</v>
      </c>
      <c r="DD155" s="4">
        <v>3.2</v>
      </c>
      <c r="DE155" s="4">
        <v>3.5</v>
      </c>
      <c r="DF155" s="4">
        <v>5</v>
      </c>
      <c r="DG155" s="4">
        <v>2.2000000000000002</v>
      </c>
      <c r="DH155" s="4">
        <v>3.3</v>
      </c>
      <c r="DJ155" s="4">
        <v>3.8</v>
      </c>
      <c r="DL155" s="4">
        <v>5</v>
      </c>
      <c r="DM155" s="4">
        <v>2.4</v>
      </c>
      <c r="DN155" s="4">
        <v>5.3</v>
      </c>
      <c r="DO155" s="4">
        <v>6.4</v>
      </c>
      <c r="DP155" s="4">
        <v>5.0999999999999996</v>
      </c>
      <c r="DQ155" s="4">
        <v>1.3</v>
      </c>
      <c r="DR155" s="4">
        <v>1.4</v>
      </c>
    </row>
    <row r="156" spans="1:122" x14ac:dyDescent="0.25">
      <c r="A156" t="s">
        <v>211</v>
      </c>
      <c r="B156" s="3">
        <v>41030</v>
      </c>
      <c r="C156" s="5">
        <v>3657</v>
      </c>
      <c r="D156" s="5">
        <v>3285</v>
      </c>
      <c r="E156" s="5">
        <v>69</v>
      </c>
      <c r="F156" s="5">
        <v>297</v>
      </c>
      <c r="G156" s="5">
        <v>591</v>
      </c>
      <c r="I156" s="5">
        <v>348</v>
      </c>
      <c r="K156" s="5">
        <v>718</v>
      </c>
      <c r="L156" s="5">
        <v>687</v>
      </c>
      <c r="M156" s="5">
        <v>432</v>
      </c>
      <c r="N156" s="5">
        <v>52</v>
      </c>
      <c r="O156" s="5">
        <v>381</v>
      </c>
      <c r="P156" s="5">
        <v>372</v>
      </c>
      <c r="Q156" s="5">
        <v>302</v>
      </c>
      <c r="R156" s="5">
        <v>4461</v>
      </c>
      <c r="S156" s="5">
        <v>4176</v>
      </c>
      <c r="T156" s="5">
        <v>314</v>
      </c>
      <c r="U156" s="5">
        <v>262</v>
      </c>
      <c r="V156" s="5">
        <v>872</v>
      </c>
      <c r="X156" s="5">
        <v>577</v>
      </c>
      <c r="Z156" s="5">
        <v>982</v>
      </c>
      <c r="AA156" s="5">
        <v>540</v>
      </c>
      <c r="AB156" s="5">
        <v>715</v>
      </c>
      <c r="AC156" s="5">
        <v>115</v>
      </c>
      <c r="AD156" s="5">
        <v>600</v>
      </c>
      <c r="AE156" s="5">
        <v>285</v>
      </c>
      <c r="AF156" s="5">
        <v>254</v>
      </c>
      <c r="AG156" s="4">
        <v>2.7</v>
      </c>
      <c r="AH156" s="4">
        <v>2.9</v>
      </c>
      <c r="AI156" s="4">
        <v>1.2</v>
      </c>
      <c r="AJ156" s="4">
        <v>2.4</v>
      </c>
      <c r="AK156" s="4">
        <v>2.2999999999999998</v>
      </c>
      <c r="AM156" s="4">
        <v>2.2999999999999998</v>
      </c>
      <c r="AO156" s="4">
        <v>3.9</v>
      </c>
      <c r="AP156" s="4">
        <v>3.3</v>
      </c>
      <c r="AQ156" s="4">
        <v>3.1</v>
      </c>
      <c r="AR156" s="4">
        <v>2.6</v>
      </c>
      <c r="AS156" s="4">
        <v>3.2</v>
      </c>
      <c r="AT156" s="4">
        <v>1.7</v>
      </c>
      <c r="AU156" s="4">
        <v>1.6</v>
      </c>
      <c r="AV156" s="4">
        <v>1.6</v>
      </c>
      <c r="AW156" s="4">
        <v>1.8</v>
      </c>
      <c r="AX156" s="4">
        <v>1.4</v>
      </c>
      <c r="AY156" s="4">
        <v>1</v>
      </c>
      <c r="AZ156" s="4">
        <v>1.7</v>
      </c>
      <c r="BB156" s="4">
        <v>2.2000000000000002</v>
      </c>
      <c r="BD156" s="4">
        <v>2.5</v>
      </c>
      <c r="BE156" s="4">
        <v>1.3</v>
      </c>
      <c r="BF156" s="4">
        <v>3.3</v>
      </c>
      <c r="BG156" s="4">
        <v>2.7</v>
      </c>
      <c r="BH156" s="4">
        <v>3.4</v>
      </c>
      <c r="BI156" s="4">
        <v>0.6</v>
      </c>
      <c r="BJ156" s="4">
        <v>0.6</v>
      </c>
      <c r="BK156" s="5">
        <v>2176</v>
      </c>
      <c r="BL156" s="5">
        <v>2041</v>
      </c>
      <c r="BM156" s="5">
        <v>79</v>
      </c>
      <c r="BN156" s="5">
        <v>117</v>
      </c>
      <c r="BO156" s="5">
        <v>440</v>
      </c>
      <c r="BQ156" s="5">
        <v>318</v>
      </c>
      <c r="BS156" s="5">
        <v>439</v>
      </c>
      <c r="BT156" s="5">
        <v>269</v>
      </c>
      <c r="BU156" s="5">
        <v>448</v>
      </c>
      <c r="BV156" s="5">
        <v>52</v>
      </c>
      <c r="BW156" s="5">
        <v>396</v>
      </c>
      <c r="BX156" s="5">
        <v>136</v>
      </c>
      <c r="BY156" s="5">
        <v>124</v>
      </c>
      <c r="BZ156" s="4">
        <v>3.4</v>
      </c>
      <c r="CA156" s="4">
        <v>3.7</v>
      </c>
      <c r="CB156" s="4">
        <v>6.5</v>
      </c>
      <c r="CC156" s="4">
        <v>2.1</v>
      </c>
      <c r="CD156" s="4">
        <v>3.3</v>
      </c>
      <c r="CF156" s="4">
        <v>4</v>
      </c>
      <c r="CH156" s="4">
        <v>5.8</v>
      </c>
      <c r="CI156" s="4">
        <v>2.4</v>
      </c>
      <c r="CJ156" s="4">
        <v>5.2</v>
      </c>
      <c r="CK156" s="4">
        <v>7</v>
      </c>
      <c r="CL156" s="4">
        <v>4.9000000000000004</v>
      </c>
      <c r="CM156" s="4">
        <v>1.4</v>
      </c>
      <c r="CN156" s="4">
        <v>1.4</v>
      </c>
      <c r="CO156" s="5">
        <v>4463</v>
      </c>
      <c r="CP156" s="5">
        <v>4163</v>
      </c>
      <c r="CQ156" s="5">
        <v>359</v>
      </c>
      <c r="CR156" s="5">
        <v>248</v>
      </c>
      <c r="CS156" s="5">
        <v>835</v>
      </c>
      <c r="CU156" s="5">
        <v>586</v>
      </c>
      <c r="CW156" s="5">
        <v>1035</v>
      </c>
      <c r="CX156" s="5">
        <v>479</v>
      </c>
      <c r="CY156" s="5">
        <v>712</v>
      </c>
      <c r="CZ156" s="5">
        <v>135</v>
      </c>
      <c r="DA156" s="5">
        <v>577</v>
      </c>
      <c r="DB156" s="5">
        <v>300</v>
      </c>
      <c r="DC156" s="5">
        <v>270</v>
      </c>
      <c r="DD156" s="4">
        <v>3.4</v>
      </c>
      <c r="DE156" s="4">
        <v>3.8</v>
      </c>
      <c r="DF156" s="4">
        <v>5.7</v>
      </c>
      <c r="DG156" s="4">
        <v>2.2000000000000002</v>
      </c>
      <c r="DH156" s="4">
        <v>3.4</v>
      </c>
      <c r="DJ156" s="4">
        <v>3.9</v>
      </c>
      <c r="DL156" s="4">
        <v>5.5</v>
      </c>
      <c r="DM156" s="4">
        <v>2.7</v>
      </c>
      <c r="DN156" s="4">
        <v>5.3</v>
      </c>
      <c r="DO156" s="4">
        <v>6</v>
      </c>
      <c r="DP156" s="4">
        <v>5.0999999999999996</v>
      </c>
      <c r="DQ156" s="4">
        <v>1.3</v>
      </c>
      <c r="DR156" s="4">
        <v>1.3</v>
      </c>
    </row>
    <row r="157" spans="1:122" x14ac:dyDescent="0.25">
      <c r="A157" t="s">
        <v>212</v>
      </c>
      <c r="B157" s="3">
        <v>41061</v>
      </c>
      <c r="C157" s="5">
        <v>3762</v>
      </c>
      <c r="D157" s="5">
        <v>3399</v>
      </c>
      <c r="E157" s="5">
        <v>73</v>
      </c>
      <c r="F157" s="5">
        <v>312</v>
      </c>
      <c r="G157" s="5">
        <v>601</v>
      </c>
      <c r="I157" s="5">
        <v>346</v>
      </c>
      <c r="K157" s="5">
        <v>715</v>
      </c>
      <c r="L157" s="5">
        <v>700</v>
      </c>
      <c r="M157" s="5">
        <v>461</v>
      </c>
      <c r="N157" s="5">
        <v>45</v>
      </c>
      <c r="O157" s="5">
        <v>416</v>
      </c>
      <c r="P157" s="5">
        <v>363</v>
      </c>
      <c r="Q157" s="5">
        <v>297</v>
      </c>
      <c r="R157" s="5">
        <v>4361</v>
      </c>
      <c r="S157" s="5">
        <v>4080</v>
      </c>
      <c r="T157" s="5">
        <v>370</v>
      </c>
      <c r="U157" s="5">
        <v>263</v>
      </c>
      <c r="V157" s="5">
        <v>833</v>
      </c>
      <c r="X157" s="5">
        <v>561</v>
      </c>
      <c r="Z157" s="5">
        <v>966</v>
      </c>
      <c r="AA157" s="5">
        <v>479</v>
      </c>
      <c r="AB157" s="5">
        <v>710</v>
      </c>
      <c r="AC157" s="5">
        <v>108</v>
      </c>
      <c r="AD157" s="5">
        <v>603</v>
      </c>
      <c r="AE157" s="5">
        <v>281</v>
      </c>
      <c r="AF157" s="5">
        <v>254</v>
      </c>
      <c r="AG157" s="4">
        <v>2.7</v>
      </c>
      <c r="AH157" s="4">
        <v>3</v>
      </c>
      <c r="AI157" s="4">
        <v>1.3</v>
      </c>
      <c r="AJ157" s="4">
        <v>2.5</v>
      </c>
      <c r="AK157" s="4">
        <v>2.2999999999999998</v>
      </c>
      <c r="AM157" s="4">
        <v>2.2999999999999998</v>
      </c>
      <c r="AO157" s="4">
        <v>3.8</v>
      </c>
      <c r="AP157" s="4">
        <v>3.3</v>
      </c>
      <c r="AQ157" s="4">
        <v>3.3</v>
      </c>
      <c r="AR157" s="4">
        <v>2.2999999999999998</v>
      </c>
      <c r="AS157" s="4">
        <v>3.4</v>
      </c>
      <c r="AT157" s="4">
        <v>1.6</v>
      </c>
      <c r="AU157" s="4">
        <v>1.5</v>
      </c>
      <c r="AV157" s="4">
        <v>1.6</v>
      </c>
      <c r="AW157" s="4">
        <v>1.8</v>
      </c>
      <c r="AX157" s="4">
        <v>1.5</v>
      </c>
      <c r="AY157" s="4">
        <v>0.9</v>
      </c>
      <c r="AZ157" s="4">
        <v>1.9</v>
      </c>
      <c r="BB157" s="4">
        <v>2.2999999999999998</v>
      </c>
      <c r="BD157" s="4">
        <v>2.2999999999999998</v>
      </c>
      <c r="BE157" s="4">
        <v>1.2</v>
      </c>
      <c r="BF157" s="4">
        <v>3.2</v>
      </c>
      <c r="BG157" s="4">
        <v>2.4</v>
      </c>
      <c r="BH157" s="4">
        <v>3.4</v>
      </c>
      <c r="BI157" s="4">
        <v>0.6</v>
      </c>
      <c r="BJ157" s="4">
        <v>0.6</v>
      </c>
      <c r="BK157" s="5">
        <v>2113</v>
      </c>
      <c r="BL157" s="5">
        <v>1983</v>
      </c>
      <c r="BM157" s="5">
        <v>84</v>
      </c>
      <c r="BN157" s="5">
        <v>105</v>
      </c>
      <c r="BO157" s="5">
        <v>482</v>
      </c>
      <c r="BQ157" s="5">
        <v>338</v>
      </c>
      <c r="BS157" s="5">
        <v>405</v>
      </c>
      <c r="BT157" s="5">
        <v>240</v>
      </c>
      <c r="BU157" s="5">
        <v>440</v>
      </c>
      <c r="BV157" s="5">
        <v>46</v>
      </c>
      <c r="BW157" s="5">
        <v>393</v>
      </c>
      <c r="BX157" s="5">
        <v>130</v>
      </c>
      <c r="BY157" s="5">
        <v>121</v>
      </c>
      <c r="BZ157" s="4">
        <v>3.2</v>
      </c>
      <c r="CA157" s="4">
        <v>3.6</v>
      </c>
      <c r="CB157" s="4">
        <v>6.4</v>
      </c>
      <c r="CC157" s="4">
        <v>2.1</v>
      </c>
      <c r="CD157" s="4">
        <v>3.3</v>
      </c>
      <c r="CF157" s="4">
        <v>3.8</v>
      </c>
      <c r="CH157" s="4">
        <v>5.3</v>
      </c>
      <c r="CI157" s="4">
        <v>2.2999999999999998</v>
      </c>
      <c r="CJ157" s="4">
        <v>5.0999999999999996</v>
      </c>
      <c r="CK157" s="4">
        <v>5.7</v>
      </c>
      <c r="CL157" s="4">
        <v>5</v>
      </c>
      <c r="CM157" s="4">
        <v>1.3</v>
      </c>
      <c r="CN157" s="4">
        <v>1.4</v>
      </c>
      <c r="CO157" s="5">
        <v>4278</v>
      </c>
      <c r="CP157" s="5">
        <v>3981</v>
      </c>
      <c r="CQ157" s="5">
        <v>354</v>
      </c>
      <c r="CR157" s="5">
        <v>251</v>
      </c>
      <c r="CS157" s="5">
        <v>842</v>
      </c>
      <c r="CU157" s="5">
        <v>562</v>
      </c>
      <c r="CW157" s="5">
        <v>943</v>
      </c>
      <c r="CX157" s="5">
        <v>460</v>
      </c>
      <c r="CY157" s="5">
        <v>692</v>
      </c>
      <c r="CZ157" s="5">
        <v>109</v>
      </c>
      <c r="DA157" s="5">
        <v>583</v>
      </c>
      <c r="DB157" s="5">
        <v>296</v>
      </c>
      <c r="DC157" s="5">
        <v>266</v>
      </c>
      <c r="DD157" s="4">
        <v>3.3</v>
      </c>
      <c r="DE157" s="4">
        <v>3.7</v>
      </c>
      <c r="DF157" s="4">
        <v>6.7</v>
      </c>
      <c r="DG157" s="4">
        <v>2.2000000000000002</v>
      </c>
      <c r="DH157" s="4">
        <v>3.3</v>
      </c>
      <c r="DJ157" s="4">
        <v>3.8</v>
      </c>
      <c r="DL157" s="4">
        <v>5.4</v>
      </c>
      <c r="DM157" s="4">
        <v>2.4</v>
      </c>
      <c r="DN157" s="4">
        <v>5.2</v>
      </c>
      <c r="DO157" s="4">
        <v>5.6</v>
      </c>
      <c r="DP157" s="4">
        <v>5.2</v>
      </c>
      <c r="DQ157" s="4">
        <v>1.3</v>
      </c>
      <c r="DR157" s="4">
        <v>1.3</v>
      </c>
    </row>
    <row r="158" spans="1:122" x14ac:dyDescent="0.25">
      <c r="A158" t="s">
        <v>213</v>
      </c>
      <c r="B158" s="3">
        <v>41091</v>
      </c>
      <c r="C158" s="5" t="e">
        <v>#N/A</v>
      </c>
      <c r="D158" s="5" t="e">
        <v>#N/A</v>
      </c>
      <c r="E158" s="5" t="e">
        <v>#N/A</v>
      </c>
      <c r="F158" s="5" t="e">
        <v>#N/A</v>
      </c>
      <c r="G158" s="5" t="e">
        <v>#N/A</v>
      </c>
      <c r="I158" s="5" t="e">
        <v>#N/A</v>
      </c>
      <c r="K158" s="5" t="e">
        <v>#N/A</v>
      </c>
      <c r="L158" s="5" t="e">
        <v>#N/A</v>
      </c>
      <c r="M158" s="5" t="e">
        <v>#N/A</v>
      </c>
      <c r="N158" s="5" t="e">
        <v>#N/A</v>
      </c>
      <c r="O158" s="5" t="e">
        <v>#N/A</v>
      </c>
      <c r="P158" s="5" t="e">
        <v>#N/A</v>
      </c>
      <c r="Q158" s="5" t="e">
        <v>#N/A</v>
      </c>
      <c r="R158" s="5" t="e">
        <v>#N/A</v>
      </c>
      <c r="S158" s="5" t="e">
        <v>#N/A</v>
      </c>
      <c r="T158" s="5" t="e">
        <v>#N/A</v>
      </c>
      <c r="U158" s="5" t="e">
        <v>#N/A</v>
      </c>
      <c r="V158" s="5" t="e">
        <v>#N/A</v>
      </c>
      <c r="X158" s="5" t="e">
        <v>#N/A</v>
      </c>
      <c r="Z158" s="5" t="e">
        <v>#N/A</v>
      </c>
      <c r="AA158" s="5" t="e">
        <v>#N/A</v>
      </c>
      <c r="AB158" s="5" t="e">
        <v>#N/A</v>
      </c>
      <c r="AC158" s="5" t="e">
        <v>#N/A</v>
      </c>
      <c r="AD158" s="5" t="e">
        <v>#N/A</v>
      </c>
      <c r="AE158" s="5" t="e">
        <v>#N/A</v>
      </c>
      <c r="AF158" s="5" t="e">
        <v>#N/A</v>
      </c>
      <c r="AG158" s="4" t="e">
        <v>#N/A</v>
      </c>
      <c r="AH158" s="4" t="e">
        <v>#N/A</v>
      </c>
      <c r="AI158" s="4" t="e">
        <v>#N/A</v>
      </c>
      <c r="AJ158" s="4" t="e">
        <v>#N/A</v>
      </c>
      <c r="AK158" s="4" t="e">
        <v>#N/A</v>
      </c>
      <c r="AM158" s="4" t="e">
        <v>#N/A</v>
      </c>
      <c r="AO158" s="4" t="e">
        <v>#N/A</v>
      </c>
      <c r="AP158" s="4" t="e">
        <v>#N/A</v>
      </c>
      <c r="AQ158" s="4" t="e">
        <v>#N/A</v>
      </c>
      <c r="AR158" s="4" t="e">
        <v>#N/A</v>
      </c>
      <c r="AS158" s="4" t="e">
        <v>#N/A</v>
      </c>
      <c r="AT158" s="4" t="e">
        <v>#N/A</v>
      </c>
      <c r="AU158" s="4" t="e">
        <v>#N/A</v>
      </c>
      <c r="AV158" s="4" t="e">
        <v>#N/A</v>
      </c>
      <c r="AW158" s="4" t="e">
        <v>#N/A</v>
      </c>
      <c r="AX158" s="4" t="e">
        <v>#N/A</v>
      </c>
      <c r="AY158" s="4" t="e">
        <v>#N/A</v>
      </c>
      <c r="AZ158" s="4" t="e">
        <v>#N/A</v>
      </c>
      <c r="BB158" s="4" t="e">
        <v>#N/A</v>
      </c>
      <c r="BD158" s="4" t="e">
        <v>#N/A</v>
      </c>
      <c r="BE158" s="4" t="e">
        <v>#N/A</v>
      </c>
      <c r="BF158" s="4" t="e">
        <v>#N/A</v>
      </c>
      <c r="BG158" s="4" t="e">
        <v>#N/A</v>
      </c>
      <c r="BH158" s="4" t="e">
        <v>#N/A</v>
      </c>
      <c r="BI158" s="4" t="e">
        <v>#N/A</v>
      </c>
      <c r="BJ158" s="4" t="e">
        <v>#N/A</v>
      </c>
      <c r="BK158" s="5" t="e">
        <v>#N/A</v>
      </c>
      <c r="BL158" s="5" t="e">
        <v>#N/A</v>
      </c>
      <c r="BM158" s="5" t="e">
        <v>#N/A</v>
      </c>
      <c r="BN158" s="5" t="e">
        <v>#N/A</v>
      </c>
      <c r="BO158" s="5" t="e">
        <v>#N/A</v>
      </c>
      <c r="BQ158" s="5" t="e">
        <v>#N/A</v>
      </c>
      <c r="BS158" s="5" t="e">
        <v>#N/A</v>
      </c>
      <c r="BT158" s="5" t="e">
        <v>#N/A</v>
      </c>
      <c r="BU158" s="5" t="e">
        <v>#N/A</v>
      </c>
      <c r="BV158" s="5" t="e">
        <v>#N/A</v>
      </c>
      <c r="BW158" s="5" t="e">
        <v>#N/A</v>
      </c>
      <c r="BX158" s="5" t="e">
        <v>#N/A</v>
      </c>
      <c r="BY158" s="5" t="e">
        <v>#N/A</v>
      </c>
      <c r="BZ158" s="4" t="e">
        <v>#N/A</v>
      </c>
      <c r="CA158" s="4" t="e">
        <v>#N/A</v>
      </c>
      <c r="CB158" s="4" t="e">
        <v>#N/A</v>
      </c>
      <c r="CC158" s="4" t="e">
        <v>#N/A</v>
      </c>
      <c r="CD158" s="4" t="e">
        <v>#N/A</v>
      </c>
      <c r="CF158" s="4" t="e">
        <v>#N/A</v>
      </c>
      <c r="CH158" s="4" t="e">
        <v>#N/A</v>
      </c>
      <c r="CI158" s="4" t="e">
        <v>#N/A</v>
      </c>
      <c r="CJ158" s="4" t="e">
        <v>#N/A</v>
      </c>
      <c r="CK158" s="4" t="e">
        <v>#N/A</v>
      </c>
      <c r="CL158" s="4" t="e">
        <v>#N/A</v>
      </c>
      <c r="CM158" s="4" t="e">
        <v>#N/A</v>
      </c>
      <c r="CN158" s="4" t="e">
        <v>#N/A</v>
      </c>
      <c r="CO158" s="5" t="e">
        <v>#N/A</v>
      </c>
      <c r="CP158" s="5" t="e">
        <v>#N/A</v>
      </c>
      <c r="CQ158" s="5" t="e">
        <v>#N/A</v>
      </c>
      <c r="CR158" s="5" t="e">
        <v>#N/A</v>
      </c>
      <c r="CS158" s="5" t="e">
        <v>#N/A</v>
      </c>
      <c r="CU158" s="5" t="e">
        <v>#N/A</v>
      </c>
      <c r="CW158" s="5" t="e">
        <v>#N/A</v>
      </c>
      <c r="CX158" s="5" t="e">
        <v>#N/A</v>
      </c>
      <c r="CY158" s="5" t="e">
        <v>#N/A</v>
      </c>
      <c r="CZ158" s="5" t="e">
        <v>#N/A</v>
      </c>
      <c r="DA158" s="5" t="e">
        <v>#N/A</v>
      </c>
      <c r="DB158" s="5" t="e">
        <v>#N/A</v>
      </c>
      <c r="DC158" s="5" t="e">
        <v>#N/A</v>
      </c>
      <c r="DD158" s="4" t="e">
        <v>#N/A</v>
      </c>
      <c r="DE158" s="4" t="e">
        <v>#N/A</v>
      </c>
      <c r="DF158" s="4" t="e">
        <v>#N/A</v>
      </c>
      <c r="DG158" s="4" t="e">
        <v>#N/A</v>
      </c>
      <c r="DH158" s="4" t="e">
        <v>#N/A</v>
      </c>
      <c r="DJ158" s="4" t="e">
        <v>#N/A</v>
      </c>
      <c r="DL158" s="4" t="e">
        <v>#N/A</v>
      </c>
      <c r="DM158" s="4" t="e">
        <v>#N/A</v>
      </c>
      <c r="DN158" s="4" t="e">
        <v>#N/A</v>
      </c>
      <c r="DO158" s="4" t="e">
        <v>#N/A</v>
      </c>
      <c r="DP158" s="4" t="e">
        <v>#N/A</v>
      </c>
      <c r="DQ158" s="4" t="e">
        <v>#N/A</v>
      </c>
      <c r="DR158" s="4" t="e">
        <v>#N/A</v>
      </c>
    </row>
    <row r="159" spans="1:122" x14ac:dyDescent="0.25">
      <c r="A159" t="s">
        <v>214</v>
      </c>
      <c r="B159" s="3">
        <v>41122</v>
      </c>
      <c r="C159" s="5" t="e">
        <v>#N/A</v>
      </c>
      <c r="D159" s="5" t="e">
        <v>#N/A</v>
      </c>
      <c r="E159" s="5" t="e">
        <v>#N/A</v>
      </c>
      <c r="F159" s="5" t="e">
        <v>#N/A</v>
      </c>
      <c r="G159" s="5" t="e">
        <v>#N/A</v>
      </c>
      <c r="I159" s="5" t="e">
        <v>#N/A</v>
      </c>
      <c r="K159" s="5" t="e">
        <v>#N/A</v>
      </c>
      <c r="L159" s="5" t="e">
        <v>#N/A</v>
      </c>
      <c r="M159" s="5" t="e">
        <v>#N/A</v>
      </c>
      <c r="N159" s="5" t="e">
        <v>#N/A</v>
      </c>
      <c r="O159" s="5" t="e">
        <v>#N/A</v>
      </c>
      <c r="P159" s="5" t="e">
        <v>#N/A</v>
      </c>
      <c r="Q159" s="5" t="e">
        <v>#N/A</v>
      </c>
      <c r="R159" s="5" t="e">
        <v>#N/A</v>
      </c>
      <c r="S159" s="5" t="e">
        <v>#N/A</v>
      </c>
      <c r="T159" s="5" t="e">
        <v>#N/A</v>
      </c>
      <c r="U159" s="5" t="e">
        <v>#N/A</v>
      </c>
      <c r="V159" s="5" t="e">
        <v>#N/A</v>
      </c>
      <c r="X159" s="5" t="e">
        <v>#N/A</v>
      </c>
      <c r="Z159" s="5" t="e">
        <v>#N/A</v>
      </c>
      <c r="AA159" s="5" t="e">
        <v>#N/A</v>
      </c>
      <c r="AB159" s="5" t="e">
        <v>#N/A</v>
      </c>
      <c r="AC159" s="5" t="e">
        <v>#N/A</v>
      </c>
      <c r="AD159" s="5" t="e">
        <v>#N/A</v>
      </c>
      <c r="AE159" s="5" t="e">
        <v>#N/A</v>
      </c>
      <c r="AF159" s="5" t="e">
        <v>#N/A</v>
      </c>
      <c r="AG159" s="4" t="e">
        <v>#N/A</v>
      </c>
      <c r="AH159" s="4" t="e">
        <v>#N/A</v>
      </c>
      <c r="AI159" s="4" t="e">
        <v>#N/A</v>
      </c>
      <c r="AJ159" s="4" t="e">
        <v>#N/A</v>
      </c>
      <c r="AK159" s="4" t="e">
        <v>#N/A</v>
      </c>
      <c r="AM159" s="4" t="e">
        <v>#N/A</v>
      </c>
      <c r="AO159" s="4" t="e">
        <v>#N/A</v>
      </c>
      <c r="AP159" s="4" t="e">
        <v>#N/A</v>
      </c>
      <c r="AQ159" s="4" t="e">
        <v>#N/A</v>
      </c>
      <c r="AR159" s="4" t="e">
        <v>#N/A</v>
      </c>
      <c r="AS159" s="4" t="e">
        <v>#N/A</v>
      </c>
      <c r="AT159" s="4" t="e">
        <v>#N/A</v>
      </c>
      <c r="AU159" s="4" t="e">
        <v>#N/A</v>
      </c>
      <c r="AV159" s="4" t="e">
        <v>#N/A</v>
      </c>
      <c r="AW159" s="4" t="e">
        <v>#N/A</v>
      </c>
      <c r="AX159" s="4" t="e">
        <v>#N/A</v>
      </c>
      <c r="AY159" s="4" t="e">
        <v>#N/A</v>
      </c>
      <c r="AZ159" s="4" t="e">
        <v>#N/A</v>
      </c>
      <c r="BB159" s="4" t="e">
        <v>#N/A</v>
      </c>
      <c r="BD159" s="4" t="e">
        <v>#N/A</v>
      </c>
      <c r="BE159" s="4" t="e">
        <v>#N/A</v>
      </c>
      <c r="BF159" s="4" t="e">
        <v>#N/A</v>
      </c>
      <c r="BG159" s="4" t="e">
        <v>#N/A</v>
      </c>
      <c r="BH159" s="4" t="e">
        <v>#N/A</v>
      </c>
      <c r="BI159" s="4" t="e">
        <v>#N/A</v>
      </c>
      <c r="BJ159" s="4" t="e">
        <v>#N/A</v>
      </c>
      <c r="BK159" s="5" t="e">
        <v>#N/A</v>
      </c>
      <c r="BL159" s="5" t="e">
        <v>#N/A</v>
      </c>
      <c r="BM159" s="5" t="e">
        <v>#N/A</v>
      </c>
      <c r="BN159" s="5" t="e">
        <v>#N/A</v>
      </c>
      <c r="BO159" s="5" t="e">
        <v>#N/A</v>
      </c>
      <c r="BQ159" s="5" t="e">
        <v>#N/A</v>
      </c>
      <c r="BS159" s="5" t="e">
        <v>#N/A</v>
      </c>
      <c r="BT159" s="5" t="e">
        <v>#N/A</v>
      </c>
      <c r="BU159" s="5" t="e">
        <v>#N/A</v>
      </c>
      <c r="BV159" s="5" t="e">
        <v>#N/A</v>
      </c>
      <c r="BW159" s="5" t="e">
        <v>#N/A</v>
      </c>
      <c r="BX159" s="5" t="e">
        <v>#N/A</v>
      </c>
      <c r="BY159" s="5" t="e">
        <v>#N/A</v>
      </c>
      <c r="BZ159" s="4" t="e">
        <v>#N/A</v>
      </c>
      <c r="CA159" s="4" t="e">
        <v>#N/A</v>
      </c>
      <c r="CB159" s="4" t="e">
        <v>#N/A</v>
      </c>
      <c r="CC159" s="4" t="e">
        <v>#N/A</v>
      </c>
      <c r="CD159" s="4" t="e">
        <v>#N/A</v>
      </c>
      <c r="CF159" s="4" t="e">
        <v>#N/A</v>
      </c>
      <c r="CH159" s="4" t="e">
        <v>#N/A</v>
      </c>
      <c r="CI159" s="4" t="e">
        <v>#N/A</v>
      </c>
      <c r="CJ159" s="4" t="e">
        <v>#N/A</v>
      </c>
      <c r="CK159" s="4" t="e">
        <v>#N/A</v>
      </c>
      <c r="CL159" s="4" t="e">
        <v>#N/A</v>
      </c>
      <c r="CM159" s="4" t="e">
        <v>#N/A</v>
      </c>
      <c r="CN159" s="4" t="e">
        <v>#N/A</v>
      </c>
      <c r="CO159" s="5" t="e">
        <v>#N/A</v>
      </c>
      <c r="CP159" s="5" t="e">
        <v>#N/A</v>
      </c>
      <c r="CQ159" s="5" t="e">
        <v>#N/A</v>
      </c>
      <c r="CR159" s="5" t="e">
        <v>#N/A</v>
      </c>
      <c r="CS159" s="5" t="e">
        <v>#N/A</v>
      </c>
      <c r="CU159" s="5" t="e">
        <v>#N/A</v>
      </c>
      <c r="CW159" s="5" t="e">
        <v>#N/A</v>
      </c>
      <c r="CX159" s="5" t="e">
        <v>#N/A</v>
      </c>
      <c r="CY159" s="5" t="e">
        <v>#N/A</v>
      </c>
      <c r="CZ159" s="5" t="e">
        <v>#N/A</v>
      </c>
      <c r="DA159" s="5" t="e">
        <v>#N/A</v>
      </c>
      <c r="DB159" s="5" t="e">
        <v>#N/A</v>
      </c>
      <c r="DC159" s="5" t="e">
        <v>#N/A</v>
      </c>
      <c r="DD159" s="4" t="e">
        <v>#N/A</v>
      </c>
      <c r="DE159" s="4" t="e">
        <v>#N/A</v>
      </c>
      <c r="DF159" s="4" t="e">
        <v>#N/A</v>
      </c>
      <c r="DG159" s="4" t="e">
        <v>#N/A</v>
      </c>
      <c r="DH159" s="4" t="e">
        <v>#N/A</v>
      </c>
      <c r="DJ159" s="4" t="e">
        <v>#N/A</v>
      </c>
      <c r="DL159" s="4" t="e">
        <v>#N/A</v>
      </c>
      <c r="DM159" s="4" t="e">
        <v>#N/A</v>
      </c>
      <c r="DN159" s="4" t="e">
        <v>#N/A</v>
      </c>
      <c r="DO159" s="4" t="e">
        <v>#N/A</v>
      </c>
      <c r="DP159" s="4" t="e">
        <v>#N/A</v>
      </c>
      <c r="DQ159" s="4" t="e">
        <v>#N/A</v>
      </c>
      <c r="DR159" s="4" t="e">
        <v>#N/A</v>
      </c>
    </row>
    <row r="160" spans="1:122" x14ac:dyDescent="0.25">
      <c r="A160" t="s">
        <v>215</v>
      </c>
      <c r="B160" s="3">
        <v>41153</v>
      </c>
      <c r="C160" s="5" t="e">
        <v>#N/A</v>
      </c>
      <c r="D160" s="5" t="e">
        <v>#N/A</v>
      </c>
      <c r="E160" s="5" t="e">
        <v>#N/A</v>
      </c>
      <c r="F160" s="5" t="e">
        <v>#N/A</v>
      </c>
      <c r="G160" s="5" t="e">
        <v>#N/A</v>
      </c>
      <c r="I160" s="5" t="e">
        <v>#N/A</v>
      </c>
      <c r="K160" s="5" t="e">
        <v>#N/A</v>
      </c>
      <c r="L160" s="5" t="e">
        <v>#N/A</v>
      </c>
      <c r="M160" s="5" t="e">
        <v>#N/A</v>
      </c>
      <c r="N160" s="5" t="e">
        <v>#N/A</v>
      </c>
      <c r="O160" s="5" t="e">
        <v>#N/A</v>
      </c>
      <c r="P160" s="5" t="e">
        <v>#N/A</v>
      </c>
      <c r="Q160" s="5" t="e">
        <v>#N/A</v>
      </c>
      <c r="R160" s="5" t="e">
        <v>#N/A</v>
      </c>
      <c r="S160" s="5" t="e">
        <v>#N/A</v>
      </c>
      <c r="T160" s="5" t="e">
        <v>#N/A</v>
      </c>
      <c r="U160" s="5" t="e">
        <v>#N/A</v>
      </c>
      <c r="V160" s="5" t="e">
        <v>#N/A</v>
      </c>
      <c r="X160" s="5" t="e">
        <v>#N/A</v>
      </c>
      <c r="Z160" s="5" t="e">
        <v>#N/A</v>
      </c>
      <c r="AA160" s="5" t="e">
        <v>#N/A</v>
      </c>
      <c r="AB160" s="5" t="e">
        <v>#N/A</v>
      </c>
      <c r="AC160" s="5" t="e">
        <v>#N/A</v>
      </c>
      <c r="AD160" s="5" t="e">
        <v>#N/A</v>
      </c>
      <c r="AE160" s="5" t="e">
        <v>#N/A</v>
      </c>
      <c r="AF160" s="5" t="e">
        <v>#N/A</v>
      </c>
      <c r="AG160" s="4" t="e">
        <v>#N/A</v>
      </c>
      <c r="AH160" s="4" t="e">
        <v>#N/A</v>
      </c>
      <c r="AI160" s="4" t="e">
        <v>#N/A</v>
      </c>
      <c r="AJ160" s="4" t="e">
        <v>#N/A</v>
      </c>
      <c r="AK160" s="4" t="e">
        <v>#N/A</v>
      </c>
      <c r="AM160" s="4" t="e">
        <v>#N/A</v>
      </c>
      <c r="AO160" s="4" t="e">
        <v>#N/A</v>
      </c>
      <c r="AP160" s="4" t="e">
        <v>#N/A</v>
      </c>
      <c r="AQ160" s="4" t="e">
        <v>#N/A</v>
      </c>
      <c r="AR160" s="4" t="e">
        <v>#N/A</v>
      </c>
      <c r="AS160" s="4" t="e">
        <v>#N/A</v>
      </c>
      <c r="AT160" s="4" t="e">
        <v>#N/A</v>
      </c>
      <c r="AU160" s="4" t="e">
        <v>#N/A</v>
      </c>
      <c r="AV160" s="4" t="e">
        <v>#N/A</v>
      </c>
      <c r="AW160" s="4" t="e">
        <v>#N/A</v>
      </c>
      <c r="AX160" s="4" t="e">
        <v>#N/A</v>
      </c>
      <c r="AY160" s="4" t="e">
        <v>#N/A</v>
      </c>
      <c r="AZ160" s="4" t="e">
        <v>#N/A</v>
      </c>
      <c r="BB160" s="4" t="e">
        <v>#N/A</v>
      </c>
      <c r="BD160" s="4" t="e">
        <v>#N/A</v>
      </c>
      <c r="BE160" s="4" t="e">
        <v>#N/A</v>
      </c>
      <c r="BF160" s="4" t="e">
        <v>#N/A</v>
      </c>
      <c r="BG160" s="4" t="e">
        <v>#N/A</v>
      </c>
      <c r="BH160" s="4" t="e">
        <v>#N/A</v>
      </c>
      <c r="BI160" s="4" t="e">
        <v>#N/A</v>
      </c>
      <c r="BJ160" s="4" t="e">
        <v>#N/A</v>
      </c>
      <c r="BK160" s="5" t="e">
        <v>#N/A</v>
      </c>
      <c r="BL160" s="5" t="e">
        <v>#N/A</v>
      </c>
      <c r="BM160" s="5" t="e">
        <v>#N/A</v>
      </c>
      <c r="BN160" s="5" t="e">
        <v>#N/A</v>
      </c>
      <c r="BO160" s="5" t="e">
        <v>#N/A</v>
      </c>
      <c r="BQ160" s="5" t="e">
        <v>#N/A</v>
      </c>
      <c r="BS160" s="5" t="e">
        <v>#N/A</v>
      </c>
      <c r="BT160" s="5" t="e">
        <v>#N/A</v>
      </c>
      <c r="BU160" s="5" t="e">
        <v>#N/A</v>
      </c>
      <c r="BV160" s="5" t="e">
        <v>#N/A</v>
      </c>
      <c r="BW160" s="5" t="e">
        <v>#N/A</v>
      </c>
      <c r="BX160" s="5" t="e">
        <v>#N/A</v>
      </c>
      <c r="BY160" s="5" t="e">
        <v>#N/A</v>
      </c>
      <c r="BZ160" s="4" t="e">
        <v>#N/A</v>
      </c>
      <c r="CA160" s="4" t="e">
        <v>#N/A</v>
      </c>
      <c r="CB160" s="4" t="e">
        <v>#N/A</v>
      </c>
      <c r="CC160" s="4" t="e">
        <v>#N/A</v>
      </c>
      <c r="CD160" s="4" t="e">
        <v>#N/A</v>
      </c>
      <c r="CF160" s="4" t="e">
        <v>#N/A</v>
      </c>
      <c r="CH160" s="4" t="e">
        <v>#N/A</v>
      </c>
      <c r="CI160" s="4" t="e">
        <v>#N/A</v>
      </c>
      <c r="CJ160" s="4" t="e">
        <v>#N/A</v>
      </c>
      <c r="CK160" s="4" t="e">
        <v>#N/A</v>
      </c>
      <c r="CL160" s="4" t="e">
        <v>#N/A</v>
      </c>
      <c r="CM160" s="4" t="e">
        <v>#N/A</v>
      </c>
      <c r="CN160" s="4" t="e">
        <v>#N/A</v>
      </c>
      <c r="CO160" s="5" t="e">
        <v>#N/A</v>
      </c>
      <c r="CP160" s="5" t="e">
        <v>#N/A</v>
      </c>
      <c r="CQ160" s="5" t="e">
        <v>#N/A</v>
      </c>
      <c r="CR160" s="5" t="e">
        <v>#N/A</v>
      </c>
      <c r="CS160" s="5" t="e">
        <v>#N/A</v>
      </c>
      <c r="CU160" s="5" t="e">
        <v>#N/A</v>
      </c>
      <c r="CW160" s="5" t="e">
        <v>#N/A</v>
      </c>
      <c r="CX160" s="5" t="e">
        <v>#N/A</v>
      </c>
      <c r="CY160" s="5" t="e">
        <v>#N/A</v>
      </c>
      <c r="CZ160" s="5" t="e">
        <v>#N/A</v>
      </c>
      <c r="DA160" s="5" t="e">
        <v>#N/A</v>
      </c>
      <c r="DB160" s="5" t="e">
        <v>#N/A</v>
      </c>
      <c r="DC160" s="5" t="e">
        <v>#N/A</v>
      </c>
      <c r="DD160" s="4" t="e">
        <v>#N/A</v>
      </c>
      <c r="DE160" s="4" t="e">
        <v>#N/A</v>
      </c>
      <c r="DF160" s="4" t="e">
        <v>#N/A</v>
      </c>
      <c r="DG160" s="4" t="e">
        <v>#N/A</v>
      </c>
      <c r="DH160" s="4" t="e">
        <v>#N/A</v>
      </c>
      <c r="DJ160" s="4" t="e">
        <v>#N/A</v>
      </c>
      <c r="DL160" s="4" t="e">
        <v>#N/A</v>
      </c>
      <c r="DM160" s="4" t="e">
        <v>#N/A</v>
      </c>
      <c r="DN160" s="4" t="e">
        <v>#N/A</v>
      </c>
      <c r="DO160" s="4" t="e">
        <v>#N/A</v>
      </c>
      <c r="DP160" s="4" t="e">
        <v>#N/A</v>
      </c>
      <c r="DQ160" s="4" t="e">
        <v>#N/A</v>
      </c>
      <c r="DR160" s="4" t="e">
        <v>#N/A</v>
      </c>
    </row>
    <row r="161" spans="1:122" x14ac:dyDescent="0.25">
      <c r="A161" t="s">
        <v>216</v>
      </c>
      <c r="B161" s="3">
        <v>41183</v>
      </c>
      <c r="C161" s="5" t="e">
        <v>#N/A</v>
      </c>
      <c r="D161" s="5" t="e">
        <v>#N/A</v>
      </c>
      <c r="E161" s="5" t="e">
        <v>#N/A</v>
      </c>
      <c r="F161" s="5" t="e">
        <v>#N/A</v>
      </c>
      <c r="G161" s="5" t="e">
        <v>#N/A</v>
      </c>
      <c r="I161" s="5" t="e">
        <v>#N/A</v>
      </c>
      <c r="K161" s="5" t="e">
        <v>#N/A</v>
      </c>
      <c r="L161" s="5" t="e">
        <v>#N/A</v>
      </c>
      <c r="M161" s="5" t="e">
        <v>#N/A</v>
      </c>
      <c r="N161" s="5" t="e">
        <v>#N/A</v>
      </c>
      <c r="O161" s="5" t="e">
        <v>#N/A</v>
      </c>
      <c r="P161" s="5" t="e">
        <v>#N/A</v>
      </c>
      <c r="Q161" s="5" t="e">
        <v>#N/A</v>
      </c>
      <c r="R161" s="5" t="e">
        <v>#N/A</v>
      </c>
      <c r="S161" s="5" t="e">
        <v>#N/A</v>
      </c>
      <c r="T161" s="5" t="e">
        <v>#N/A</v>
      </c>
      <c r="U161" s="5" t="e">
        <v>#N/A</v>
      </c>
      <c r="V161" s="5" t="e">
        <v>#N/A</v>
      </c>
      <c r="X161" s="5" t="e">
        <v>#N/A</v>
      </c>
      <c r="Z161" s="5" t="e">
        <v>#N/A</v>
      </c>
      <c r="AA161" s="5" t="e">
        <v>#N/A</v>
      </c>
      <c r="AB161" s="5" t="e">
        <v>#N/A</v>
      </c>
      <c r="AC161" s="5" t="e">
        <v>#N/A</v>
      </c>
      <c r="AD161" s="5" t="e">
        <v>#N/A</v>
      </c>
      <c r="AE161" s="5" t="e">
        <v>#N/A</v>
      </c>
      <c r="AF161" s="5" t="e">
        <v>#N/A</v>
      </c>
      <c r="AG161" s="4" t="e">
        <v>#N/A</v>
      </c>
      <c r="AH161" s="4" t="e">
        <v>#N/A</v>
      </c>
      <c r="AI161" s="4" t="e">
        <v>#N/A</v>
      </c>
      <c r="AJ161" s="4" t="e">
        <v>#N/A</v>
      </c>
      <c r="AK161" s="4" t="e">
        <v>#N/A</v>
      </c>
      <c r="AM161" s="4" t="e">
        <v>#N/A</v>
      </c>
      <c r="AO161" s="4" t="e">
        <v>#N/A</v>
      </c>
      <c r="AP161" s="4" t="e">
        <v>#N/A</v>
      </c>
      <c r="AQ161" s="4" t="e">
        <v>#N/A</v>
      </c>
      <c r="AR161" s="4" t="e">
        <v>#N/A</v>
      </c>
      <c r="AS161" s="4" t="e">
        <v>#N/A</v>
      </c>
      <c r="AT161" s="4" t="e">
        <v>#N/A</v>
      </c>
      <c r="AU161" s="4" t="e">
        <v>#N/A</v>
      </c>
      <c r="AV161" s="4" t="e">
        <v>#N/A</v>
      </c>
      <c r="AW161" s="4" t="e">
        <v>#N/A</v>
      </c>
      <c r="AX161" s="4" t="e">
        <v>#N/A</v>
      </c>
      <c r="AY161" s="4" t="e">
        <v>#N/A</v>
      </c>
      <c r="AZ161" s="4" t="e">
        <v>#N/A</v>
      </c>
      <c r="BB161" s="4" t="e">
        <v>#N/A</v>
      </c>
      <c r="BD161" s="4" t="e">
        <v>#N/A</v>
      </c>
      <c r="BE161" s="4" t="e">
        <v>#N/A</v>
      </c>
      <c r="BF161" s="4" t="e">
        <v>#N/A</v>
      </c>
      <c r="BG161" s="4" t="e">
        <v>#N/A</v>
      </c>
      <c r="BH161" s="4" t="e">
        <v>#N/A</v>
      </c>
      <c r="BI161" s="4" t="e">
        <v>#N/A</v>
      </c>
      <c r="BJ161" s="4" t="e">
        <v>#N/A</v>
      </c>
      <c r="BK161" s="5" t="e">
        <v>#N/A</v>
      </c>
      <c r="BL161" s="5" t="e">
        <v>#N/A</v>
      </c>
      <c r="BM161" s="5" t="e">
        <v>#N/A</v>
      </c>
      <c r="BN161" s="5" t="e">
        <v>#N/A</v>
      </c>
      <c r="BO161" s="5" t="e">
        <v>#N/A</v>
      </c>
      <c r="BQ161" s="5" t="e">
        <v>#N/A</v>
      </c>
      <c r="BS161" s="5" t="e">
        <v>#N/A</v>
      </c>
      <c r="BT161" s="5" t="e">
        <v>#N/A</v>
      </c>
      <c r="BU161" s="5" t="e">
        <v>#N/A</v>
      </c>
      <c r="BV161" s="5" t="e">
        <v>#N/A</v>
      </c>
      <c r="BW161" s="5" t="e">
        <v>#N/A</v>
      </c>
      <c r="BX161" s="5" t="e">
        <v>#N/A</v>
      </c>
      <c r="BY161" s="5" t="e">
        <v>#N/A</v>
      </c>
      <c r="BZ161" s="4" t="e">
        <v>#N/A</v>
      </c>
      <c r="CA161" s="4" t="e">
        <v>#N/A</v>
      </c>
      <c r="CB161" s="4" t="e">
        <v>#N/A</v>
      </c>
      <c r="CC161" s="4" t="e">
        <v>#N/A</v>
      </c>
      <c r="CD161" s="4" t="e">
        <v>#N/A</v>
      </c>
      <c r="CF161" s="4" t="e">
        <v>#N/A</v>
      </c>
      <c r="CH161" s="4" t="e">
        <v>#N/A</v>
      </c>
      <c r="CI161" s="4" t="e">
        <v>#N/A</v>
      </c>
      <c r="CJ161" s="4" t="e">
        <v>#N/A</v>
      </c>
      <c r="CK161" s="4" t="e">
        <v>#N/A</v>
      </c>
      <c r="CL161" s="4" t="e">
        <v>#N/A</v>
      </c>
      <c r="CM161" s="4" t="e">
        <v>#N/A</v>
      </c>
      <c r="CN161" s="4" t="e">
        <v>#N/A</v>
      </c>
      <c r="CO161" s="5" t="e">
        <v>#N/A</v>
      </c>
      <c r="CP161" s="5" t="e">
        <v>#N/A</v>
      </c>
      <c r="CQ161" s="5" t="e">
        <v>#N/A</v>
      </c>
      <c r="CR161" s="5" t="e">
        <v>#N/A</v>
      </c>
      <c r="CS161" s="5" t="e">
        <v>#N/A</v>
      </c>
      <c r="CU161" s="5" t="e">
        <v>#N/A</v>
      </c>
      <c r="CW161" s="5" t="e">
        <v>#N/A</v>
      </c>
      <c r="CX161" s="5" t="e">
        <v>#N/A</v>
      </c>
      <c r="CY161" s="5" t="e">
        <v>#N/A</v>
      </c>
      <c r="CZ161" s="5" t="e">
        <v>#N/A</v>
      </c>
      <c r="DA161" s="5" t="e">
        <v>#N/A</v>
      </c>
      <c r="DB161" s="5" t="e">
        <v>#N/A</v>
      </c>
      <c r="DC161" s="5" t="e">
        <v>#N/A</v>
      </c>
      <c r="DD161" s="4" t="e">
        <v>#N/A</v>
      </c>
      <c r="DE161" s="4" t="e">
        <v>#N/A</v>
      </c>
      <c r="DF161" s="4" t="e">
        <v>#N/A</v>
      </c>
      <c r="DG161" s="4" t="e">
        <v>#N/A</v>
      </c>
      <c r="DH161" s="4" t="e">
        <v>#N/A</v>
      </c>
      <c r="DJ161" s="4" t="e">
        <v>#N/A</v>
      </c>
      <c r="DL161" s="4" t="e">
        <v>#N/A</v>
      </c>
      <c r="DM161" s="4" t="e">
        <v>#N/A</v>
      </c>
      <c r="DN161" s="4" t="e">
        <v>#N/A</v>
      </c>
      <c r="DO161" s="4" t="e">
        <v>#N/A</v>
      </c>
      <c r="DP161" s="4" t="e">
        <v>#N/A</v>
      </c>
      <c r="DQ161" s="4" t="e">
        <v>#N/A</v>
      </c>
      <c r="DR161" s="4" t="e">
        <v>#N/A</v>
      </c>
    </row>
    <row r="162" spans="1:122" x14ac:dyDescent="0.25">
      <c r="A162" t="s">
        <v>217</v>
      </c>
      <c r="B162" s="3">
        <v>41214</v>
      </c>
      <c r="C162" s="5" t="e">
        <v>#N/A</v>
      </c>
      <c r="D162" s="5" t="e">
        <v>#N/A</v>
      </c>
      <c r="E162" s="5" t="e">
        <v>#N/A</v>
      </c>
      <c r="F162" s="5" t="e">
        <v>#N/A</v>
      </c>
      <c r="G162" s="5" t="e">
        <v>#N/A</v>
      </c>
      <c r="I162" s="5" t="e">
        <v>#N/A</v>
      </c>
      <c r="K162" s="5" t="e">
        <v>#N/A</v>
      </c>
      <c r="L162" s="5" t="e">
        <v>#N/A</v>
      </c>
      <c r="M162" s="5" t="e">
        <v>#N/A</v>
      </c>
      <c r="N162" s="5" t="e">
        <v>#N/A</v>
      </c>
      <c r="O162" s="5" t="e">
        <v>#N/A</v>
      </c>
      <c r="P162" s="5" t="e">
        <v>#N/A</v>
      </c>
      <c r="Q162" s="5" t="e">
        <v>#N/A</v>
      </c>
      <c r="R162" s="5" t="e">
        <v>#N/A</v>
      </c>
      <c r="S162" s="5" t="e">
        <v>#N/A</v>
      </c>
      <c r="T162" s="5" t="e">
        <v>#N/A</v>
      </c>
      <c r="U162" s="5" t="e">
        <v>#N/A</v>
      </c>
      <c r="V162" s="5" t="e">
        <v>#N/A</v>
      </c>
      <c r="X162" s="5" t="e">
        <v>#N/A</v>
      </c>
      <c r="Z162" s="5" t="e">
        <v>#N/A</v>
      </c>
      <c r="AA162" s="5" t="e">
        <v>#N/A</v>
      </c>
      <c r="AB162" s="5" t="e">
        <v>#N/A</v>
      </c>
      <c r="AC162" s="5" t="e">
        <v>#N/A</v>
      </c>
      <c r="AD162" s="5" t="e">
        <v>#N/A</v>
      </c>
      <c r="AE162" s="5" t="e">
        <v>#N/A</v>
      </c>
      <c r="AF162" s="5" t="e">
        <v>#N/A</v>
      </c>
      <c r="AG162" s="4" t="e">
        <v>#N/A</v>
      </c>
      <c r="AH162" s="4" t="e">
        <v>#N/A</v>
      </c>
      <c r="AI162" s="4" t="e">
        <v>#N/A</v>
      </c>
      <c r="AJ162" s="4" t="e">
        <v>#N/A</v>
      </c>
      <c r="AK162" s="4" t="e">
        <v>#N/A</v>
      </c>
      <c r="AM162" s="4" t="e">
        <v>#N/A</v>
      </c>
      <c r="AO162" s="4" t="e">
        <v>#N/A</v>
      </c>
      <c r="AP162" s="4" t="e">
        <v>#N/A</v>
      </c>
      <c r="AQ162" s="4" t="e">
        <v>#N/A</v>
      </c>
      <c r="AR162" s="4" t="e">
        <v>#N/A</v>
      </c>
      <c r="AS162" s="4" t="e">
        <v>#N/A</v>
      </c>
      <c r="AT162" s="4" t="e">
        <v>#N/A</v>
      </c>
      <c r="AU162" s="4" t="e">
        <v>#N/A</v>
      </c>
      <c r="AV162" s="4" t="e">
        <v>#N/A</v>
      </c>
      <c r="AW162" s="4" t="e">
        <v>#N/A</v>
      </c>
      <c r="AX162" s="4" t="e">
        <v>#N/A</v>
      </c>
      <c r="AY162" s="4" t="e">
        <v>#N/A</v>
      </c>
      <c r="AZ162" s="4" t="e">
        <v>#N/A</v>
      </c>
      <c r="BB162" s="4" t="e">
        <v>#N/A</v>
      </c>
      <c r="BD162" s="4" t="e">
        <v>#N/A</v>
      </c>
      <c r="BE162" s="4" t="e">
        <v>#N/A</v>
      </c>
      <c r="BF162" s="4" t="e">
        <v>#N/A</v>
      </c>
      <c r="BG162" s="4" t="e">
        <v>#N/A</v>
      </c>
      <c r="BH162" s="4" t="e">
        <v>#N/A</v>
      </c>
      <c r="BI162" s="4" t="e">
        <v>#N/A</v>
      </c>
      <c r="BJ162" s="4" t="e">
        <v>#N/A</v>
      </c>
      <c r="BK162" s="5" t="e">
        <v>#N/A</v>
      </c>
      <c r="BL162" s="5" t="e">
        <v>#N/A</v>
      </c>
      <c r="BM162" s="5" t="e">
        <v>#N/A</v>
      </c>
      <c r="BN162" s="5" t="e">
        <v>#N/A</v>
      </c>
      <c r="BO162" s="5" t="e">
        <v>#N/A</v>
      </c>
      <c r="BQ162" s="5" t="e">
        <v>#N/A</v>
      </c>
      <c r="BS162" s="5" t="e">
        <v>#N/A</v>
      </c>
      <c r="BT162" s="5" t="e">
        <v>#N/A</v>
      </c>
      <c r="BU162" s="5" t="e">
        <v>#N/A</v>
      </c>
      <c r="BV162" s="5" t="e">
        <v>#N/A</v>
      </c>
      <c r="BW162" s="5" t="e">
        <v>#N/A</v>
      </c>
      <c r="BX162" s="5" t="e">
        <v>#N/A</v>
      </c>
      <c r="BY162" s="5" t="e">
        <v>#N/A</v>
      </c>
      <c r="BZ162" s="4" t="e">
        <v>#N/A</v>
      </c>
      <c r="CA162" s="4" t="e">
        <v>#N/A</v>
      </c>
      <c r="CB162" s="4" t="e">
        <v>#N/A</v>
      </c>
      <c r="CC162" s="4" t="e">
        <v>#N/A</v>
      </c>
      <c r="CD162" s="4" t="e">
        <v>#N/A</v>
      </c>
      <c r="CF162" s="4" t="e">
        <v>#N/A</v>
      </c>
      <c r="CH162" s="4" t="e">
        <v>#N/A</v>
      </c>
      <c r="CI162" s="4" t="e">
        <v>#N/A</v>
      </c>
      <c r="CJ162" s="4" t="e">
        <v>#N/A</v>
      </c>
      <c r="CK162" s="4" t="e">
        <v>#N/A</v>
      </c>
      <c r="CL162" s="4" t="e">
        <v>#N/A</v>
      </c>
      <c r="CM162" s="4" t="e">
        <v>#N/A</v>
      </c>
      <c r="CN162" s="4" t="e">
        <v>#N/A</v>
      </c>
      <c r="CO162" s="5" t="e">
        <v>#N/A</v>
      </c>
      <c r="CP162" s="5" t="e">
        <v>#N/A</v>
      </c>
      <c r="CQ162" s="5" t="e">
        <v>#N/A</v>
      </c>
      <c r="CR162" s="5" t="e">
        <v>#N/A</v>
      </c>
      <c r="CS162" s="5" t="e">
        <v>#N/A</v>
      </c>
      <c r="CU162" s="5" t="e">
        <v>#N/A</v>
      </c>
      <c r="CW162" s="5" t="e">
        <v>#N/A</v>
      </c>
      <c r="CX162" s="5" t="e">
        <v>#N/A</v>
      </c>
      <c r="CY162" s="5" t="e">
        <v>#N/A</v>
      </c>
      <c r="CZ162" s="5" t="e">
        <v>#N/A</v>
      </c>
      <c r="DA162" s="5" t="e">
        <v>#N/A</v>
      </c>
      <c r="DB162" s="5" t="e">
        <v>#N/A</v>
      </c>
      <c r="DC162" s="5" t="e">
        <v>#N/A</v>
      </c>
      <c r="DD162" s="4" t="e">
        <v>#N/A</v>
      </c>
      <c r="DE162" s="4" t="e">
        <v>#N/A</v>
      </c>
      <c r="DF162" s="4" t="e">
        <v>#N/A</v>
      </c>
      <c r="DG162" s="4" t="e">
        <v>#N/A</v>
      </c>
      <c r="DH162" s="4" t="e">
        <v>#N/A</v>
      </c>
      <c r="DJ162" s="4" t="e">
        <v>#N/A</v>
      </c>
      <c r="DL162" s="4" t="e">
        <v>#N/A</v>
      </c>
      <c r="DM162" s="4" t="e">
        <v>#N/A</v>
      </c>
      <c r="DN162" s="4" t="e">
        <v>#N/A</v>
      </c>
      <c r="DO162" s="4" t="e">
        <v>#N/A</v>
      </c>
      <c r="DP162" s="4" t="e">
        <v>#N/A</v>
      </c>
      <c r="DQ162" s="4" t="e">
        <v>#N/A</v>
      </c>
      <c r="DR162" s="4" t="e">
        <v>#N/A</v>
      </c>
    </row>
    <row r="163" spans="1:122" x14ac:dyDescent="0.25">
      <c r="A163" t="s">
        <v>218</v>
      </c>
      <c r="B163" s="3">
        <v>41244</v>
      </c>
      <c r="C163" s="5" t="e">
        <v>#N/A</v>
      </c>
      <c r="D163" s="5" t="e">
        <v>#N/A</v>
      </c>
      <c r="E163" s="5" t="e">
        <v>#N/A</v>
      </c>
      <c r="F163" s="5" t="e">
        <v>#N/A</v>
      </c>
      <c r="G163" s="5" t="e">
        <v>#N/A</v>
      </c>
      <c r="I163" s="5" t="e">
        <v>#N/A</v>
      </c>
      <c r="K163" s="5" t="e">
        <v>#N/A</v>
      </c>
      <c r="L163" s="5" t="e">
        <v>#N/A</v>
      </c>
      <c r="M163" s="5" t="e">
        <v>#N/A</v>
      </c>
      <c r="N163" s="5" t="e">
        <v>#N/A</v>
      </c>
      <c r="O163" s="5" t="e">
        <v>#N/A</v>
      </c>
      <c r="P163" s="5" t="e">
        <v>#N/A</v>
      </c>
      <c r="Q163" s="5" t="e">
        <v>#N/A</v>
      </c>
      <c r="R163" s="5" t="e">
        <v>#N/A</v>
      </c>
      <c r="S163" s="5" t="e">
        <v>#N/A</v>
      </c>
      <c r="T163" s="5" t="e">
        <v>#N/A</v>
      </c>
      <c r="U163" s="5" t="e">
        <v>#N/A</v>
      </c>
      <c r="V163" s="5" t="e">
        <v>#N/A</v>
      </c>
      <c r="X163" s="5" t="e">
        <v>#N/A</v>
      </c>
      <c r="Z163" s="5" t="e">
        <v>#N/A</v>
      </c>
      <c r="AA163" s="5" t="e">
        <v>#N/A</v>
      </c>
      <c r="AB163" s="5" t="e">
        <v>#N/A</v>
      </c>
      <c r="AC163" s="5" t="e">
        <v>#N/A</v>
      </c>
      <c r="AD163" s="5" t="e">
        <v>#N/A</v>
      </c>
      <c r="AE163" s="5" t="e">
        <v>#N/A</v>
      </c>
      <c r="AF163" s="5" t="e">
        <v>#N/A</v>
      </c>
      <c r="AG163" s="4" t="e">
        <v>#N/A</v>
      </c>
      <c r="AH163" s="4" t="e">
        <v>#N/A</v>
      </c>
      <c r="AI163" s="4" t="e">
        <v>#N/A</v>
      </c>
      <c r="AJ163" s="4" t="e">
        <v>#N/A</v>
      </c>
      <c r="AK163" s="4" t="e">
        <v>#N/A</v>
      </c>
      <c r="AM163" s="4" t="e">
        <v>#N/A</v>
      </c>
      <c r="AO163" s="4" t="e">
        <v>#N/A</v>
      </c>
      <c r="AP163" s="4" t="e">
        <v>#N/A</v>
      </c>
      <c r="AQ163" s="4" t="e">
        <v>#N/A</v>
      </c>
      <c r="AR163" s="4" t="e">
        <v>#N/A</v>
      </c>
      <c r="AS163" s="4" t="e">
        <v>#N/A</v>
      </c>
      <c r="AT163" s="4" t="e">
        <v>#N/A</v>
      </c>
      <c r="AU163" s="4" t="e">
        <v>#N/A</v>
      </c>
      <c r="AV163" s="4" t="e">
        <v>#N/A</v>
      </c>
      <c r="AW163" s="4" t="e">
        <v>#N/A</v>
      </c>
      <c r="AX163" s="4" t="e">
        <v>#N/A</v>
      </c>
      <c r="AY163" s="4" t="e">
        <v>#N/A</v>
      </c>
      <c r="AZ163" s="4" t="e">
        <v>#N/A</v>
      </c>
      <c r="BB163" s="4" t="e">
        <v>#N/A</v>
      </c>
      <c r="BD163" s="4" t="e">
        <v>#N/A</v>
      </c>
      <c r="BE163" s="4" t="e">
        <v>#N/A</v>
      </c>
      <c r="BF163" s="4" t="e">
        <v>#N/A</v>
      </c>
      <c r="BG163" s="4" t="e">
        <v>#N/A</v>
      </c>
      <c r="BH163" s="4" t="e">
        <v>#N/A</v>
      </c>
      <c r="BI163" s="4" t="e">
        <v>#N/A</v>
      </c>
      <c r="BJ163" s="4" t="e">
        <v>#N/A</v>
      </c>
      <c r="BK163" s="5" t="e">
        <v>#N/A</v>
      </c>
      <c r="BL163" s="5" t="e">
        <v>#N/A</v>
      </c>
      <c r="BM163" s="5" t="e">
        <v>#N/A</v>
      </c>
      <c r="BN163" s="5" t="e">
        <v>#N/A</v>
      </c>
      <c r="BO163" s="5" t="e">
        <v>#N/A</v>
      </c>
      <c r="BQ163" s="5" t="e">
        <v>#N/A</v>
      </c>
      <c r="BS163" s="5" t="e">
        <v>#N/A</v>
      </c>
      <c r="BT163" s="5" t="e">
        <v>#N/A</v>
      </c>
      <c r="BU163" s="5" t="e">
        <v>#N/A</v>
      </c>
      <c r="BV163" s="5" t="e">
        <v>#N/A</v>
      </c>
      <c r="BW163" s="5" t="e">
        <v>#N/A</v>
      </c>
      <c r="BX163" s="5" t="e">
        <v>#N/A</v>
      </c>
      <c r="BY163" s="5" t="e">
        <v>#N/A</v>
      </c>
      <c r="BZ163" s="4" t="e">
        <v>#N/A</v>
      </c>
      <c r="CA163" s="4" t="e">
        <v>#N/A</v>
      </c>
      <c r="CB163" s="4" t="e">
        <v>#N/A</v>
      </c>
      <c r="CC163" s="4" t="e">
        <v>#N/A</v>
      </c>
      <c r="CD163" s="4" t="e">
        <v>#N/A</v>
      </c>
      <c r="CF163" s="4" t="e">
        <v>#N/A</v>
      </c>
      <c r="CH163" s="4" t="e">
        <v>#N/A</v>
      </c>
      <c r="CI163" s="4" t="e">
        <v>#N/A</v>
      </c>
      <c r="CJ163" s="4" t="e">
        <v>#N/A</v>
      </c>
      <c r="CK163" s="4" t="e">
        <v>#N/A</v>
      </c>
      <c r="CL163" s="4" t="e">
        <v>#N/A</v>
      </c>
      <c r="CM163" s="4" t="e">
        <v>#N/A</v>
      </c>
      <c r="CN163" s="4" t="e">
        <v>#N/A</v>
      </c>
      <c r="CO163" s="5" t="e">
        <v>#N/A</v>
      </c>
      <c r="CP163" s="5" t="e">
        <v>#N/A</v>
      </c>
      <c r="CQ163" s="5" t="e">
        <v>#N/A</v>
      </c>
      <c r="CR163" s="5" t="e">
        <v>#N/A</v>
      </c>
      <c r="CS163" s="5" t="e">
        <v>#N/A</v>
      </c>
      <c r="CU163" s="5" t="e">
        <v>#N/A</v>
      </c>
      <c r="CW163" s="5" t="e">
        <v>#N/A</v>
      </c>
      <c r="CX163" s="5" t="e">
        <v>#N/A</v>
      </c>
      <c r="CY163" s="5" t="e">
        <v>#N/A</v>
      </c>
      <c r="CZ163" s="5" t="e">
        <v>#N/A</v>
      </c>
      <c r="DA163" s="5" t="e">
        <v>#N/A</v>
      </c>
      <c r="DB163" s="5" t="e">
        <v>#N/A</v>
      </c>
      <c r="DC163" s="5" t="e">
        <v>#N/A</v>
      </c>
      <c r="DD163" s="4" t="e">
        <v>#N/A</v>
      </c>
      <c r="DE163" s="4" t="e">
        <v>#N/A</v>
      </c>
      <c r="DF163" s="4" t="e">
        <v>#N/A</v>
      </c>
      <c r="DG163" s="4" t="e">
        <v>#N/A</v>
      </c>
      <c r="DH163" s="4" t="e">
        <v>#N/A</v>
      </c>
      <c r="DJ163" s="4" t="e">
        <v>#N/A</v>
      </c>
      <c r="DL163" s="4" t="e">
        <v>#N/A</v>
      </c>
      <c r="DM163" s="4" t="e">
        <v>#N/A</v>
      </c>
      <c r="DN163" s="4" t="e">
        <v>#N/A</v>
      </c>
      <c r="DO163" s="4" t="e">
        <v>#N/A</v>
      </c>
      <c r="DP163" s="4" t="e">
        <v>#N/A</v>
      </c>
      <c r="DQ163" s="4" t="e">
        <v>#N/A</v>
      </c>
      <c r="DR163" s="4" t="e">
        <v>#N/A</v>
      </c>
    </row>
    <row r="164" spans="1:122" x14ac:dyDescent="0.25">
      <c r="A164" t="s">
        <v>219</v>
      </c>
      <c r="B164" s="3">
        <v>41275</v>
      </c>
      <c r="C164" s="5" t="e">
        <v>#N/A</v>
      </c>
      <c r="D164" s="5" t="e">
        <v>#N/A</v>
      </c>
      <c r="E164" s="5" t="e">
        <v>#N/A</v>
      </c>
      <c r="F164" s="5" t="e">
        <v>#N/A</v>
      </c>
      <c r="G164" s="5" t="e">
        <v>#N/A</v>
      </c>
      <c r="I164" s="5" t="e">
        <v>#N/A</v>
      </c>
      <c r="K164" s="5" t="e">
        <v>#N/A</v>
      </c>
      <c r="L164" s="5" t="e">
        <v>#N/A</v>
      </c>
      <c r="M164" s="5" t="e">
        <v>#N/A</v>
      </c>
      <c r="N164" s="5" t="e">
        <v>#N/A</v>
      </c>
      <c r="O164" s="5" t="e">
        <v>#N/A</v>
      </c>
      <c r="P164" s="5" t="e">
        <v>#N/A</v>
      </c>
      <c r="Q164" s="5" t="e">
        <v>#N/A</v>
      </c>
      <c r="R164" s="5" t="e">
        <v>#N/A</v>
      </c>
      <c r="S164" s="5" t="e">
        <v>#N/A</v>
      </c>
      <c r="T164" s="5" t="e">
        <v>#N/A</v>
      </c>
      <c r="U164" s="5" t="e">
        <v>#N/A</v>
      </c>
      <c r="V164" s="5" t="e">
        <v>#N/A</v>
      </c>
      <c r="X164" s="5" t="e">
        <v>#N/A</v>
      </c>
      <c r="Z164" s="5" t="e">
        <v>#N/A</v>
      </c>
      <c r="AA164" s="5" t="e">
        <v>#N/A</v>
      </c>
      <c r="AB164" s="5" t="e">
        <v>#N/A</v>
      </c>
      <c r="AC164" s="5" t="e">
        <v>#N/A</v>
      </c>
      <c r="AD164" s="5" t="e">
        <v>#N/A</v>
      </c>
      <c r="AE164" s="5" t="e">
        <v>#N/A</v>
      </c>
      <c r="AF164" s="5" t="e">
        <v>#N/A</v>
      </c>
      <c r="AG164" s="4" t="e">
        <v>#N/A</v>
      </c>
      <c r="AH164" s="4" t="e">
        <v>#N/A</v>
      </c>
      <c r="AI164" s="4" t="e">
        <v>#N/A</v>
      </c>
      <c r="AJ164" s="4" t="e">
        <v>#N/A</v>
      </c>
      <c r="AK164" s="4" t="e">
        <v>#N/A</v>
      </c>
      <c r="AM164" s="4" t="e">
        <v>#N/A</v>
      </c>
      <c r="AO164" s="4" t="e">
        <v>#N/A</v>
      </c>
      <c r="AP164" s="4" t="e">
        <v>#N/A</v>
      </c>
      <c r="AQ164" s="4" t="e">
        <v>#N/A</v>
      </c>
      <c r="AR164" s="4" t="e">
        <v>#N/A</v>
      </c>
      <c r="AS164" s="4" t="e">
        <v>#N/A</v>
      </c>
      <c r="AT164" s="4" t="e">
        <v>#N/A</v>
      </c>
      <c r="AU164" s="4" t="e">
        <v>#N/A</v>
      </c>
      <c r="AV164" s="4" t="e">
        <v>#N/A</v>
      </c>
      <c r="AW164" s="4" t="e">
        <v>#N/A</v>
      </c>
      <c r="AX164" s="4" t="e">
        <v>#N/A</v>
      </c>
      <c r="AY164" s="4" t="e">
        <v>#N/A</v>
      </c>
      <c r="AZ164" s="4" t="e">
        <v>#N/A</v>
      </c>
      <c r="BB164" s="4" t="e">
        <v>#N/A</v>
      </c>
      <c r="BD164" s="4" t="e">
        <v>#N/A</v>
      </c>
      <c r="BE164" s="4" t="e">
        <v>#N/A</v>
      </c>
      <c r="BF164" s="4" t="e">
        <v>#N/A</v>
      </c>
      <c r="BG164" s="4" t="e">
        <v>#N/A</v>
      </c>
      <c r="BH164" s="4" t="e">
        <v>#N/A</v>
      </c>
      <c r="BI164" s="4" t="e">
        <v>#N/A</v>
      </c>
      <c r="BJ164" s="4" t="e">
        <v>#N/A</v>
      </c>
      <c r="BK164" s="5" t="e">
        <v>#N/A</v>
      </c>
      <c r="BL164" s="5" t="e">
        <v>#N/A</v>
      </c>
      <c r="BM164" s="5" t="e">
        <v>#N/A</v>
      </c>
      <c r="BN164" s="5" t="e">
        <v>#N/A</v>
      </c>
      <c r="BO164" s="5" t="e">
        <v>#N/A</v>
      </c>
      <c r="BQ164" s="5" t="e">
        <v>#N/A</v>
      </c>
      <c r="BS164" s="5" t="e">
        <v>#N/A</v>
      </c>
      <c r="BT164" s="5" t="e">
        <v>#N/A</v>
      </c>
      <c r="BU164" s="5" t="e">
        <v>#N/A</v>
      </c>
      <c r="BV164" s="5" t="e">
        <v>#N/A</v>
      </c>
      <c r="BW164" s="5" t="e">
        <v>#N/A</v>
      </c>
      <c r="BX164" s="5" t="e">
        <v>#N/A</v>
      </c>
      <c r="BY164" s="5" t="e">
        <v>#N/A</v>
      </c>
      <c r="BZ164" s="4" t="e">
        <v>#N/A</v>
      </c>
      <c r="CA164" s="4" t="e">
        <v>#N/A</v>
      </c>
      <c r="CB164" s="4" t="e">
        <v>#N/A</v>
      </c>
      <c r="CC164" s="4" t="e">
        <v>#N/A</v>
      </c>
      <c r="CD164" s="4" t="e">
        <v>#N/A</v>
      </c>
      <c r="CF164" s="4" t="e">
        <v>#N/A</v>
      </c>
      <c r="CH164" s="4" t="e">
        <v>#N/A</v>
      </c>
      <c r="CI164" s="4" t="e">
        <v>#N/A</v>
      </c>
      <c r="CJ164" s="4" t="e">
        <v>#N/A</v>
      </c>
      <c r="CK164" s="4" t="e">
        <v>#N/A</v>
      </c>
      <c r="CL164" s="4" t="e">
        <v>#N/A</v>
      </c>
      <c r="CM164" s="4" t="e">
        <v>#N/A</v>
      </c>
      <c r="CN164" s="4" t="e">
        <v>#N/A</v>
      </c>
      <c r="CO164" s="5" t="e">
        <v>#N/A</v>
      </c>
      <c r="CP164" s="5" t="e">
        <v>#N/A</v>
      </c>
      <c r="CQ164" s="5" t="e">
        <v>#N/A</v>
      </c>
      <c r="CR164" s="5" t="e">
        <v>#N/A</v>
      </c>
      <c r="CS164" s="5" t="e">
        <v>#N/A</v>
      </c>
      <c r="CU164" s="5" t="e">
        <v>#N/A</v>
      </c>
      <c r="CW164" s="5" t="e">
        <v>#N/A</v>
      </c>
      <c r="CX164" s="5" t="e">
        <v>#N/A</v>
      </c>
      <c r="CY164" s="5" t="e">
        <v>#N/A</v>
      </c>
      <c r="CZ164" s="5" t="e">
        <v>#N/A</v>
      </c>
      <c r="DA164" s="5" t="e">
        <v>#N/A</v>
      </c>
      <c r="DB164" s="5" t="e">
        <v>#N/A</v>
      </c>
      <c r="DC164" s="5" t="e">
        <v>#N/A</v>
      </c>
      <c r="DD164" s="4" t="e">
        <v>#N/A</v>
      </c>
      <c r="DE164" s="4" t="e">
        <v>#N/A</v>
      </c>
      <c r="DF164" s="4" t="e">
        <v>#N/A</v>
      </c>
      <c r="DG164" s="4" t="e">
        <v>#N/A</v>
      </c>
      <c r="DH164" s="4" t="e">
        <v>#N/A</v>
      </c>
      <c r="DJ164" s="4" t="e">
        <v>#N/A</v>
      </c>
      <c r="DL164" s="4" t="e">
        <v>#N/A</v>
      </c>
      <c r="DM164" s="4" t="e">
        <v>#N/A</v>
      </c>
      <c r="DN164" s="4" t="e">
        <v>#N/A</v>
      </c>
      <c r="DO164" s="4" t="e">
        <v>#N/A</v>
      </c>
      <c r="DP164" s="4" t="e">
        <v>#N/A</v>
      </c>
      <c r="DQ164" s="4" t="e">
        <v>#N/A</v>
      </c>
      <c r="DR164" s="4" t="e">
        <v>#N/A</v>
      </c>
    </row>
    <row r="165" spans="1:122" x14ac:dyDescent="0.25">
      <c r="A165" t="s">
        <v>220</v>
      </c>
      <c r="B165" s="3">
        <v>41306</v>
      </c>
      <c r="C165" s="5" t="e">
        <v>#N/A</v>
      </c>
      <c r="D165" s="5" t="e">
        <v>#N/A</v>
      </c>
      <c r="E165" s="5" t="e">
        <v>#N/A</v>
      </c>
      <c r="F165" s="5" t="e">
        <v>#N/A</v>
      </c>
      <c r="G165" s="5" t="e">
        <v>#N/A</v>
      </c>
      <c r="I165" s="5" t="e">
        <v>#N/A</v>
      </c>
      <c r="K165" s="5" t="e">
        <v>#N/A</v>
      </c>
      <c r="L165" s="5" t="e">
        <v>#N/A</v>
      </c>
      <c r="M165" s="5" t="e">
        <v>#N/A</v>
      </c>
      <c r="N165" s="5" t="e">
        <v>#N/A</v>
      </c>
      <c r="O165" s="5" t="e">
        <v>#N/A</v>
      </c>
      <c r="P165" s="5" t="e">
        <v>#N/A</v>
      </c>
      <c r="Q165" s="5" t="e">
        <v>#N/A</v>
      </c>
      <c r="R165" s="5" t="e">
        <v>#N/A</v>
      </c>
      <c r="S165" s="5" t="e">
        <v>#N/A</v>
      </c>
      <c r="T165" s="5" t="e">
        <v>#N/A</v>
      </c>
      <c r="U165" s="5" t="e">
        <v>#N/A</v>
      </c>
      <c r="V165" s="5" t="e">
        <v>#N/A</v>
      </c>
      <c r="X165" s="5" t="e">
        <v>#N/A</v>
      </c>
      <c r="Z165" s="5" t="e">
        <v>#N/A</v>
      </c>
      <c r="AA165" s="5" t="e">
        <v>#N/A</v>
      </c>
      <c r="AB165" s="5" t="e">
        <v>#N/A</v>
      </c>
      <c r="AC165" s="5" t="e">
        <v>#N/A</v>
      </c>
      <c r="AD165" s="5" t="e">
        <v>#N/A</v>
      </c>
      <c r="AE165" s="5" t="e">
        <v>#N/A</v>
      </c>
      <c r="AF165" s="5" t="e">
        <v>#N/A</v>
      </c>
      <c r="AG165" s="4" t="e">
        <v>#N/A</v>
      </c>
      <c r="AH165" s="4" t="e">
        <v>#N/A</v>
      </c>
      <c r="AI165" s="4" t="e">
        <v>#N/A</v>
      </c>
      <c r="AJ165" s="4" t="e">
        <v>#N/A</v>
      </c>
      <c r="AK165" s="4" t="e">
        <v>#N/A</v>
      </c>
      <c r="AM165" s="4" t="e">
        <v>#N/A</v>
      </c>
      <c r="AO165" s="4" t="e">
        <v>#N/A</v>
      </c>
      <c r="AP165" s="4" t="e">
        <v>#N/A</v>
      </c>
      <c r="AQ165" s="4" t="e">
        <v>#N/A</v>
      </c>
      <c r="AR165" s="4" t="e">
        <v>#N/A</v>
      </c>
      <c r="AS165" s="4" t="e">
        <v>#N/A</v>
      </c>
      <c r="AT165" s="4" t="e">
        <v>#N/A</v>
      </c>
      <c r="AU165" s="4" t="e">
        <v>#N/A</v>
      </c>
      <c r="AV165" s="4" t="e">
        <v>#N/A</v>
      </c>
      <c r="AW165" s="4" t="e">
        <v>#N/A</v>
      </c>
      <c r="AX165" s="4" t="e">
        <v>#N/A</v>
      </c>
      <c r="AY165" s="4" t="e">
        <v>#N/A</v>
      </c>
      <c r="AZ165" s="4" t="e">
        <v>#N/A</v>
      </c>
      <c r="BB165" s="4" t="e">
        <v>#N/A</v>
      </c>
      <c r="BD165" s="4" t="e">
        <v>#N/A</v>
      </c>
      <c r="BE165" s="4" t="e">
        <v>#N/A</v>
      </c>
      <c r="BF165" s="4" t="e">
        <v>#N/A</v>
      </c>
      <c r="BG165" s="4" t="e">
        <v>#N/A</v>
      </c>
      <c r="BH165" s="4" t="e">
        <v>#N/A</v>
      </c>
      <c r="BI165" s="4" t="e">
        <v>#N/A</v>
      </c>
      <c r="BJ165" s="4" t="e">
        <v>#N/A</v>
      </c>
      <c r="BK165" s="5" t="e">
        <v>#N/A</v>
      </c>
      <c r="BL165" s="5" t="e">
        <v>#N/A</v>
      </c>
      <c r="BM165" s="5" t="e">
        <v>#N/A</v>
      </c>
      <c r="BN165" s="5" t="e">
        <v>#N/A</v>
      </c>
      <c r="BO165" s="5" t="e">
        <v>#N/A</v>
      </c>
      <c r="BQ165" s="5" t="e">
        <v>#N/A</v>
      </c>
      <c r="BS165" s="5" t="e">
        <v>#N/A</v>
      </c>
      <c r="BT165" s="5" t="e">
        <v>#N/A</v>
      </c>
      <c r="BU165" s="5" t="e">
        <v>#N/A</v>
      </c>
      <c r="BV165" s="5" t="e">
        <v>#N/A</v>
      </c>
      <c r="BW165" s="5" t="e">
        <v>#N/A</v>
      </c>
      <c r="BX165" s="5" t="e">
        <v>#N/A</v>
      </c>
      <c r="BY165" s="5" t="e">
        <v>#N/A</v>
      </c>
      <c r="BZ165" s="4" t="e">
        <v>#N/A</v>
      </c>
      <c r="CA165" s="4" t="e">
        <v>#N/A</v>
      </c>
      <c r="CB165" s="4" t="e">
        <v>#N/A</v>
      </c>
      <c r="CC165" s="4" t="e">
        <v>#N/A</v>
      </c>
      <c r="CD165" s="4" t="e">
        <v>#N/A</v>
      </c>
      <c r="CF165" s="4" t="e">
        <v>#N/A</v>
      </c>
      <c r="CH165" s="4" t="e">
        <v>#N/A</v>
      </c>
      <c r="CI165" s="4" t="e">
        <v>#N/A</v>
      </c>
      <c r="CJ165" s="4" t="e">
        <v>#N/A</v>
      </c>
      <c r="CK165" s="4" t="e">
        <v>#N/A</v>
      </c>
      <c r="CL165" s="4" t="e">
        <v>#N/A</v>
      </c>
      <c r="CM165" s="4" t="e">
        <v>#N/A</v>
      </c>
      <c r="CN165" s="4" t="e">
        <v>#N/A</v>
      </c>
      <c r="CO165" s="5" t="e">
        <v>#N/A</v>
      </c>
      <c r="CP165" s="5" t="e">
        <v>#N/A</v>
      </c>
      <c r="CQ165" s="5" t="e">
        <v>#N/A</v>
      </c>
      <c r="CR165" s="5" t="e">
        <v>#N/A</v>
      </c>
      <c r="CS165" s="5" t="e">
        <v>#N/A</v>
      </c>
      <c r="CU165" s="5" t="e">
        <v>#N/A</v>
      </c>
      <c r="CW165" s="5" t="e">
        <v>#N/A</v>
      </c>
      <c r="CX165" s="5" t="e">
        <v>#N/A</v>
      </c>
      <c r="CY165" s="5" t="e">
        <v>#N/A</v>
      </c>
      <c r="CZ165" s="5" t="e">
        <v>#N/A</v>
      </c>
      <c r="DA165" s="5" t="e">
        <v>#N/A</v>
      </c>
      <c r="DB165" s="5" t="e">
        <v>#N/A</v>
      </c>
      <c r="DC165" s="5" t="e">
        <v>#N/A</v>
      </c>
      <c r="DD165" s="4" t="e">
        <v>#N/A</v>
      </c>
      <c r="DE165" s="4" t="e">
        <v>#N/A</v>
      </c>
      <c r="DF165" s="4" t="e">
        <v>#N/A</v>
      </c>
      <c r="DG165" s="4" t="e">
        <v>#N/A</v>
      </c>
      <c r="DH165" s="4" t="e">
        <v>#N/A</v>
      </c>
      <c r="DJ165" s="4" t="e">
        <v>#N/A</v>
      </c>
      <c r="DL165" s="4" t="e">
        <v>#N/A</v>
      </c>
      <c r="DM165" s="4" t="e">
        <v>#N/A</v>
      </c>
      <c r="DN165" s="4" t="e">
        <v>#N/A</v>
      </c>
      <c r="DO165" s="4" t="e">
        <v>#N/A</v>
      </c>
      <c r="DP165" s="4" t="e">
        <v>#N/A</v>
      </c>
      <c r="DQ165" s="4" t="e">
        <v>#N/A</v>
      </c>
      <c r="DR165" s="4" t="e">
        <v>#N/A</v>
      </c>
    </row>
    <row r="166" spans="1:122" x14ac:dyDescent="0.25">
      <c r="A166" t="s">
        <v>221</v>
      </c>
      <c r="B166" s="3">
        <v>41334</v>
      </c>
      <c r="C166" s="5" t="e">
        <v>#N/A</v>
      </c>
      <c r="D166" s="5" t="e">
        <v>#N/A</v>
      </c>
      <c r="E166" s="5" t="e">
        <v>#N/A</v>
      </c>
      <c r="F166" s="5" t="e">
        <v>#N/A</v>
      </c>
      <c r="G166" s="5" t="e">
        <v>#N/A</v>
      </c>
      <c r="I166" s="5" t="e">
        <v>#N/A</v>
      </c>
      <c r="K166" s="5" t="e">
        <v>#N/A</v>
      </c>
      <c r="L166" s="5" t="e">
        <v>#N/A</v>
      </c>
      <c r="M166" s="5" t="e">
        <v>#N/A</v>
      </c>
      <c r="N166" s="5" t="e">
        <v>#N/A</v>
      </c>
      <c r="O166" s="5" t="e">
        <v>#N/A</v>
      </c>
      <c r="P166" s="5" t="e">
        <v>#N/A</v>
      </c>
      <c r="Q166" s="5" t="e">
        <v>#N/A</v>
      </c>
      <c r="R166" s="5" t="e">
        <v>#N/A</v>
      </c>
      <c r="S166" s="5" t="e">
        <v>#N/A</v>
      </c>
      <c r="T166" s="5" t="e">
        <v>#N/A</v>
      </c>
      <c r="U166" s="5" t="e">
        <v>#N/A</v>
      </c>
      <c r="V166" s="5" t="e">
        <v>#N/A</v>
      </c>
      <c r="X166" s="5" t="e">
        <v>#N/A</v>
      </c>
      <c r="Z166" s="5" t="e">
        <v>#N/A</v>
      </c>
      <c r="AA166" s="5" t="e">
        <v>#N/A</v>
      </c>
      <c r="AB166" s="5" t="e">
        <v>#N/A</v>
      </c>
      <c r="AC166" s="5" t="e">
        <v>#N/A</v>
      </c>
      <c r="AD166" s="5" t="e">
        <v>#N/A</v>
      </c>
      <c r="AE166" s="5" t="e">
        <v>#N/A</v>
      </c>
      <c r="AF166" s="5" t="e">
        <v>#N/A</v>
      </c>
      <c r="AG166" s="4" t="e">
        <v>#N/A</v>
      </c>
      <c r="AH166" s="4" t="e">
        <v>#N/A</v>
      </c>
      <c r="AI166" s="4" t="e">
        <v>#N/A</v>
      </c>
      <c r="AJ166" s="4" t="e">
        <v>#N/A</v>
      </c>
      <c r="AK166" s="4" t="e">
        <v>#N/A</v>
      </c>
      <c r="AM166" s="4" t="e">
        <v>#N/A</v>
      </c>
      <c r="AO166" s="4" t="e">
        <v>#N/A</v>
      </c>
      <c r="AP166" s="4" t="e">
        <v>#N/A</v>
      </c>
      <c r="AQ166" s="4" t="e">
        <v>#N/A</v>
      </c>
      <c r="AR166" s="4" t="e">
        <v>#N/A</v>
      </c>
      <c r="AS166" s="4" t="e">
        <v>#N/A</v>
      </c>
      <c r="AT166" s="4" t="e">
        <v>#N/A</v>
      </c>
      <c r="AU166" s="4" t="e">
        <v>#N/A</v>
      </c>
      <c r="AV166" s="4" t="e">
        <v>#N/A</v>
      </c>
      <c r="AW166" s="4" t="e">
        <v>#N/A</v>
      </c>
      <c r="AX166" s="4" t="e">
        <v>#N/A</v>
      </c>
      <c r="AY166" s="4" t="e">
        <v>#N/A</v>
      </c>
      <c r="AZ166" s="4" t="e">
        <v>#N/A</v>
      </c>
      <c r="BB166" s="4" t="e">
        <v>#N/A</v>
      </c>
      <c r="BD166" s="4" t="e">
        <v>#N/A</v>
      </c>
      <c r="BE166" s="4" t="e">
        <v>#N/A</v>
      </c>
      <c r="BF166" s="4" t="e">
        <v>#N/A</v>
      </c>
      <c r="BG166" s="4" t="e">
        <v>#N/A</v>
      </c>
      <c r="BH166" s="4" t="e">
        <v>#N/A</v>
      </c>
      <c r="BI166" s="4" t="e">
        <v>#N/A</v>
      </c>
      <c r="BJ166" s="4" t="e">
        <v>#N/A</v>
      </c>
      <c r="BK166" s="5" t="e">
        <v>#N/A</v>
      </c>
      <c r="BL166" s="5" t="e">
        <v>#N/A</v>
      </c>
      <c r="BM166" s="5" t="e">
        <v>#N/A</v>
      </c>
      <c r="BN166" s="5" t="e">
        <v>#N/A</v>
      </c>
      <c r="BO166" s="5" t="e">
        <v>#N/A</v>
      </c>
      <c r="BQ166" s="5" t="e">
        <v>#N/A</v>
      </c>
      <c r="BS166" s="5" t="e">
        <v>#N/A</v>
      </c>
      <c r="BT166" s="5" t="e">
        <v>#N/A</v>
      </c>
      <c r="BU166" s="5" t="e">
        <v>#N/A</v>
      </c>
      <c r="BV166" s="5" t="e">
        <v>#N/A</v>
      </c>
      <c r="BW166" s="5" t="e">
        <v>#N/A</v>
      </c>
      <c r="BX166" s="5" t="e">
        <v>#N/A</v>
      </c>
      <c r="BY166" s="5" t="e">
        <v>#N/A</v>
      </c>
      <c r="BZ166" s="4" t="e">
        <v>#N/A</v>
      </c>
      <c r="CA166" s="4" t="e">
        <v>#N/A</v>
      </c>
      <c r="CB166" s="4" t="e">
        <v>#N/A</v>
      </c>
      <c r="CC166" s="4" t="e">
        <v>#N/A</v>
      </c>
      <c r="CD166" s="4" t="e">
        <v>#N/A</v>
      </c>
      <c r="CF166" s="4" t="e">
        <v>#N/A</v>
      </c>
      <c r="CH166" s="4" t="e">
        <v>#N/A</v>
      </c>
      <c r="CI166" s="4" t="e">
        <v>#N/A</v>
      </c>
      <c r="CJ166" s="4" t="e">
        <v>#N/A</v>
      </c>
      <c r="CK166" s="4" t="e">
        <v>#N/A</v>
      </c>
      <c r="CL166" s="4" t="e">
        <v>#N/A</v>
      </c>
      <c r="CM166" s="4" t="e">
        <v>#N/A</v>
      </c>
      <c r="CN166" s="4" t="e">
        <v>#N/A</v>
      </c>
      <c r="CO166" s="5" t="e">
        <v>#N/A</v>
      </c>
      <c r="CP166" s="5" t="e">
        <v>#N/A</v>
      </c>
      <c r="CQ166" s="5" t="e">
        <v>#N/A</v>
      </c>
      <c r="CR166" s="5" t="e">
        <v>#N/A</v>
      </c>
      <c r="CS166" s="5" t="e">
        <v>#N/A</v>
      </c>
      <c r="CU166" s="5" t="e">
        <v>#N/A</v>
      </c>
      <c r="CW166" s="5" t="e">
        <v>#N/A</v>
      </c>
      <c r="CX166" s="5" t="e">
        <v>#N/A</v>
      </c>
      <c r="CY166" s="5" t="e">
        <v>#N/A</v>
      </c>
      <c r="CZ166" s="5" t="e">
        <v>#N/A</v>
      </c>
      <c r="DA166" s="5" t="e">
        <v>#N/A</v>
      </c>
      <c r="DB166" s="5" t="e">
        <v>#N/A</v>
      </c>
      <c r="DC166" s="5" t="e">
        <v>#N/A</v>
      </c>
      <c r="DD166" s="4" t="e">
        <v>#N/A</v>
      </c>
      <c r="DE166" s="4" t="e">
        <v>#N/A</v>
      </c>
      <c r="DF166" s="4" t="e">
        <v>#N/A</v>
      </c>
      <c r="DG166" s="4" t="e">
        <v>#N/A</v>
      </c>
      <c r="DH166" s="4" t="e">
        <v>#N/A</v>
      </c>
      <c r="DJ166" s="4" t="e">
        <v>#N/A</v>
      </c>
      <c r="DL166" s="4" t="e">
        <v>#N/A</v>
      </c>
      <c r="DM166" s="4" t="e">
        <v>#N/A</v>
      </c>
      <c r="DN166" s="4" t="e">
        <v>#N/A</v>
      </c>
      <c r="DO166" s="4" t="e">
        <v>#N/A</v>
      </c>
      <c r="DP166" s="4" t="e">
        <v>#N/A</v>
      </c>
      <c r="DQ166" s="4" t="e">
        <v>#N/A</v>
      </c>
      <c r="DR166" s="4" t="e">
        <v>#N/A</v>
      </c>
    </row>
    <row r="167" spans="1:122" x14ac:dyDescent="0.25">
      <c r="A167" t="s">
        <v>222</v>
      </c>
      <c r="B167" s="3">
        <v>41365</v>
      </c>
      <c r="C167" s="5" t="e">
        <v>#N/A</v>
      </c>
      <c r="D167" s="5" t="e">
        <v>#N/A</v>
      </c>
      <c r="E167" s="5" t="e">
        <v>#N/A</v>
      </c>
      <c r="F167" s="5" t="e">
        <v>#N/A</v>
      </c>
      <c r="G167" s="5" t="e">
        <v>#N/A</v>
      </c>
      <c r="I167" s="5" t="e">
        <v>#N/A</v>
      </c>
      <c r="K167" s="5" t="e">
        <v>#N/A</v>
      </c>
      <c r="L167" s="5" t="e">
        <v>#N/A</v>
      </c>
      <c r="M167" s="5" t="e">
        <v>#N/A</v>
      </c>
      <c r="N167" s="5" t="e">
        <v>#N/A</v>
      </c>
      <c r="O167" s="5" t="e">
        <v>#N/A</v>
      </c>
      <c r="P167" s="5" t="e">
        <v>#N/A</v>
      </c>
      <c r="Q167" s="5" t="e">
        <v>#N/A</v>
      </c>
      <c r="R167" s="5" t="e">
        <v>#N/A</v>
      </c>
      <c r="S167" s="5" t="e">
        <v>#N/A</v>
      </c>
      <c r="T167" s="5" t="e">
        <v>#N/A</v>
      </c>
      <c r="U167" s="5" t="e">
        <v>#N/A</v>
      </c>
      <c r="V167" s="5" t="e">
        <v>#N/A</v>
      </c>
      <c r="X167" s="5" t="e">
        <v>#N/A</v>
      </c>
      <c r="Z167" s="5" t="e">
        <v>#N/A</v>
      </c>
      <c r="AA167" s="5" t="e">
        <v>#N/A</v>
      </c>
      <c r="AB167" s="5" t="e">
        <v>#N/A</v>
      </c>
      <c r="AC167" s="5" t="e">
        <v>#N/A</v>
      </c>
      <c r="AD167" s="5" t="e">
        <v>#N/A</v>
      </c>
      <c r="AE167" s="5" t="e">
        <v>#N/A</v>
      </c>
      <c r="AF167" s="5" t="e">
        <v>#N/A</v>
      </c>
      <c r="AG167" s="4" t="e">
        <v>#N/A</v>
      </c>
      <c r="AH167" s="4" t="e">
        <v>#N/A</v>
      </c>
      <c r="AI167" s="4" t="e">
        <v>#N/A</v>
      </c>
      <c r="AJ167" s="4" t="e">
        <v>#N/A</v>
      </c>
      <c r="AK167" s="4" t="e">
        <v>#N/A</v>
      </c>
      <c r="AM167" s="4" t="e">
        <v>#N/A</v>
      </c>
      <c r="AO167" s="4" t="e">
        <v>#N/A</v>
      </c>
      <c r="AP167" s="4" t="e">
        <v>#N/A</v>
      </c>
      <c r="AQ167" s="4" t="e">
        <v>#N/A</v>
      </c>
      <c r="AR167" s="4" t="e">
        <v>#N/A</v>
      </c>
      <c r="AS167" s="4" t="e">
        <v>#N/A</v>
      </c>
      <c r="AT167" s="4" t="e">
        <v>#N/A</v>
      </c>
      <c r="AU167" s="4" t="e">
        <v>#N/A</v>
      </c>
      <c r="AV167" s="4" t="e">
        <v>#N/A</v>
      </c>
      <c r="AW167" s="4" t="e">
        <v>#N/A</v>
      </c>
      <c r="AX167" s="4" t="e">
        <v>#N/A</v>
      </c>
      <c r="AY167" s="4" t="e">
        <v>#N/A</v>
      </c>
      <c r="AZ167" s="4" t="e">
        <v>#N/A</v>
      </c>
      <c r="BB167" s="4" t="e">
        <v>#N/A</v>
      </c>
      <c r="BD167" s="4" t="e">
        <v>#N/A</v>
      </c>
      <c r="BE167" s="4" t="e">
        <v>#N/A</v>
      </c>
      <c r="BF167" s="4" t="e">
        <v>#N/A</v>
      </c>
      <c r="BG167" s="4" t="e">
        <v>#N/A</v>
      </c>
      <c r="BH167" s="4" t="e">
        <v>#N/A</v>
      </c>
      <c r="BI167" s="4" t="e">
        <v>#N/A</v>
      </c>
      <c r="BJ167" s="4" t="e">
        <v>#N/A</v>
      </c>
      <c r="BK167" s="5" t="e">
        <v>#N/A</v>
      </c>
      <c r="BL167" s="5" t="e">
        <v>#N/A</v>
      </c>
      <c r="BM167" s="5" t="e">
        <v>#N/A</v>
      </c>
      <c r="BN167" s="5" t="e">
        <v>#N/A</v>
      </c>
      <c r="BO167" s="5" t="e">
        <v>#N/A</v>
      </c>
      <c r="BQ167" s="5" t="e">
        <v>#N/A</v>
      </c>
      <c r="BS167" s="5" t="e">
        <v>#N/A</v>
      </c>
      <c r="BT167" s="5" t="e">
        <v>#N/A</v>
      </c>
      <c r="BU167" s="5" t="e">
        <v>#N/A</v>
      </c>
      <c r="BV167" s="5" t="e">
        <v>#N/A</v>
      </c>
      <c r="BW167" s="5" t="e">
        <v>#N/A</v>
      </c>
      <c r="BX167" s="5" t="e">
        <v>#N/A</v>
      </c>
      <c r="BY167" s="5" t="e">
        <v>#N/A</v>
      </c>
      <c r="BZ167" s="4" t="e">
        <v>#N/A</v>
      </c>
      <c r="CA167" s="4" t="e">
        <v>#N/A</v>
      </c>
      <c r="CB167" s="4" t="e">
        <v>#N/A</v>
      </c>
      <c r="CC167" s="4" t="e">
        <v>#N/A</v>
      </c>
      <c r="CD167" s="4" t="e">
        <v>#N/A</v>
      </c>
      <c r="CF167" s="4" t="e">
        <v>#N/A</v>
      </c>
      <c r="CH167" s="4" t="e">
        <v>#N/A</v>
      </c>
      <c r="CI167" s="4" t="e">
        <v>#N/A</v>
      </c>
      <c r="CJ167" s="4" t="e">
        <v>#N/A</v>
      </c>
      <c r="CK167" s="4" t="e">
        <v>#N/A</v>
      </c>
      <c r="CL167" s="4" t="e">
        <v>#N/A</v>
      </c>
      <c r="CM167" s="4" t="e">
        <v>#N/A</v>
      </c>
      <c r="CN167" s="4" t="e">
        <v>#N/A</v>
      </c>
      <c r="CO167" s="5" t="e">
        <v>#N/A</v>
      </c>
      <c r="CP167" s="5" t="e">
        <v>#N/A</v>
      </c>
      <c r="CQ167" s="5" t="e">
        <v>#N/A</v>
      </c>
      <c r="CR167" s="5" t="e">
        <v>#N/A</v>
      </c>
      <c r="CS167" s="5" t="e">
        <v>#N/A</v>
      </c>
      <c r="CU167" s="5" t="e">
        <v>#N/A</v>
      </c>
      <c r="CW167" s="5" t="e">
        <v>#N/A</v>
      </c>
      <c r="CX167" s="5" t="e">
        <v>#N/A</v>
      </c>
      <c r="CY167" s="5" t="e">
        <v>#N/A</v>
      </c>
      <c r="CZ167" s="5" t="e">
        <v>#N/A</v>
      </c>
      <c r="DA167" s="5" t="e">
        <v>#N/A</v>
      </c>
      <c r="DB167" s="5" t="e">
        <v>#N/A</v>
      </c>
      <c r="DC167" s="5" t="e">
        <v>#N/A</v>
      </c>
      <c r="DD167" s="4" t="e">
        <v>#N/A</v>
      </c>
      <c r="DE167" s="4" t="e">
        <v>#N/A</v>
      </c>
      <c r="DF167" s="4" t="e">
        <v>#N/A</v>
      </c>
      <c r="DG167" s="4" t="e">
        <v>#N/A</v>
      </c>
      <c r="DH167" s="4" t="e">
        <v>#N/A</v>
      </c>
      <c r="DJ167" s="4" t="e">
        <v>#N/A</v>
      </c>
      <c r="DL167" s="4" t="e">
        <v>#N/A</v>
      </c>
      <c r="DM167" s="4" t="e">
        <v>#N/A</v>
      </c>
      <c r="DN167" s="4" t="e">
        <v>#N/A</v>
      </c>
      <c r="DO167" s="4" t="e">
        <v>#N/A</v>
      </c>
      <c r="DP167" s="4" t="e">
        <v>#N/A</v>
      </c>
      <c r="DQ167" s="4" t="e">
        <v>#N/A</v>
      </c>
      <c r="DR167" s="4" t="e">
        <v>#N/A</v>
      </c>
    </row>
    <row r="168" spans="1:122" x14ac:dyDescent="0.25">
      <c r="A168" t="s">
        <v>223</v>
      </c>
      <c r="B168" s="3">
        <v>41395</v>
      </c>
      <c r="C168" s="5" t="e">
        <v>#N/A</v>
      </c>
      <c r="D168" s="5" t="e">
        <v>#N/A</v>
      </c>
      <c r="E168" s="5" t="e">
        <v>#N/A</v>
      </c>
      <c r="F168" s="5" t="e">
        <v>#N/A</v>
      </c>
      <c r="G168" s="5" t="e">
        <v>#N/A</v>
      </c>
      <c r="I168" s="5" t="e">
        <v>#N/A</v>
      </c>
      <c r="K168" s="5" t="e">
        <v>#N/A</v>
      </c>
      <c r="L168" s="5" t="e">
        <v>#N/A</v>
      </c>
      <c r="M168" s="5" t="e">
        <v>#N/A</v>
      </c>
      <c r="N168" s="5" t="e">
        <v>#N/A</v>
      </c>
      <c r="O168" s="5" t="e">
        <v>#N/A</v>
      </c>
      <c r="P168" s="5" t="e">
        <v>#N/A</v>
      </c>
      <c r="Q168" s="5" t="e">
        <v>#N/A</v>
      </c>
      <c r="R168" s="5" t="e">
        <v>#N/A</v>
      </c>
      <c r="S168" s="5" t="e">
        <v>#N/A</v>
      </c>
      <c r="T168" s="5" t="e">
        <v>#N/A</v>
      </c>
      <c r="U168" s="5" t="e">
        <v>#N/A</v>
      </c>
      <c r="V168" s="5" t="e">
        <v>#N/A</v>
      </c>
      <c r="X168" s="5" t="e">
        <v>#N/A</v>
      </c>
      <c r="Z168" s="5" t="e">
        <v>#N/A</v>
      </c>
      <c r="AA168" s="5" t="e">
        <v>#N/A</v>
      </c>
      <c r="AB168" s="5" t="e">
        <v>#N/A</v>
      </c>
      <c r="AC168" s="5" t="e">
        <v>#N/A</v>
      </c>
      <c r="AD168" s="5" t="e">
        <v>#N/A</v>
      </c>
      <c r="AE168" s="5" t="e">
        <v>#N/A</v>
      </c>
      <c r="AF168" s="5" t="e">
        <v>#N/A</v>
      </c>
      <c r="AG168" s="4" t="e">
        <v>#N/A</v>
      </c>
      <c r="AH168" s="4" t="e">
        <v>#N/A</v>
      </c>
      <c r="AI168" s="4" t="e">
        <v>#N/A</v>
      </c>
      <c r="AJ168" s="4" t="e">
        <v>#N/A</v>
      </c>
      <c r="AK168" s="4" t="e">
        <v>#N/A</v>
      </c>
      <c r="AM168" s="4" t="e">
        <v>#N/A</v>
      </c>
      <c r="AO168" s="4" t="e">
        <v>#N/A</v>
      </c>
      <c r="AP168" s="4" t="e">
        <v>#N/A</v>
      </c>
      <c r="AQ168" s="4" t="e">
        <v>#N/A</v>
      </c>
      <c r="AR168" s="4" t="e">
        <v>#N/A</v>
      </c>
      <c r="AS168" s="4" t="e">
        <v>#N/A</v>
      </c>
      <c r="AT168" s="4" t="e">
        <v>#N/A</v>
      </c>
      <c r="AU168" s="4" t="e">
        <v>#N/A</v>
      </c>
      <c r="AV168" s="4" t="e">
        <v>#N/A</v>
      </c>
      <c r="AW168" s="4" t="e">
        <v>#N/A</v>
      </c>
      <c r="AX168" s="4" t="e">
        <v>#N/A</v>
      </c>
      <c r="AY168" s="4" t="e">
        <v>#N/A</v>
      </c>
      <c r="AZ168" s="4" t="e">
        <v>#N/A</v>
      </c>
      <c r="BB168" s="4" t="e">
        <v>#N/A</v>
      </c>
      <c r="BD168" s="4" t="e">
        <v>#N/A</v>
      </c>
      <c r="BE168" s="4" t="e">
        <v>#N/A</v>
      </c>
      <c r="BF168" s="4" t="e">
        <v>#N/A</v>
      </c>
      <c r="BG168" s="4" t="e">
        <v>#N/A</v>
      </c>
      <c r="BH168" s="4" t="e">
        <v>#N/A</v>
      </c>
      <c r="BI168" s="4" t="e">
        <v>#N/A</v>
      </c>
      <c r="BJ168" s="4" t="e">
        <v>#N/A</v>
      </c>
      <c r="BK168" s="5" t="e">
        <v>#N/A</v>
      </c>
      <c r="BL168" s="5" t="e">
        <v>#N/A</v>
      </c>
      <c r="BM168" s="5" t="e">
        <v>#N/A</v>
      </c>
      <c r="BN168" s="5" t="e">
        <v>#N/A</v>
      </c>
      <c r="BO168" s="5" t="e">
        <v>#N/A</v>
      </c>
      <c r="BQ168" s="5" t="e">
        <v>#N/A</v>
      </c>
      <c r="BS168" s="5" t="e">
        <v>#N/A</v>
      </c>
      <c r="BT168" s="5" t="e">
        <v>#N/A</v>
      </c>
      <c r="BU168" s="5" t="e">
        <v>#N/A</v>
      </c>
      <c r="BV168" s="5" t="e">
        <v>#N/A</v>
      </c>
      <c r="BW168" s="5" t="e">
        <v>#N/A</v>
      </c>
      <c r="BX168" s="5" t="e">
        <v>#N/A</v>
      </c>
      <c r="BY168" s="5" t="e">
        <v>#N/A</v>
      </c>
      <c r="BZ168" s="4" t="e">
        <v>#N/A</v>
      </c>
      <c r="CA168" s="4" t="e">
        <v>#N/A</v>
      </c>
      <c r="CB168" s="4" t="e">
        <v>#N/A</v>
      </c>
      <c r="CC168" s="4" t="e">
        <v>#N/A</v>
      </c>
      <c r="CD168" s="4" t="e">
        <v>#N/A</v>
      </c>
      <c r="CF168" s="4" t="e">
        <v>#N/A</v>
      </c>
      <c r="CH168" s="4" t="e">
        <v>#N/A</v>
      </c>
      <c r="CI168" s="4" t="e">
        <v>#N/A</v>
      </c>
      <c r="CJ168" s="4" t="e">
        <v>#N/A</v>
      </c>
      <c r="CK168" s="4" t="e">
        <v>#N/A</v>
      </c>
      <c r="CL168" s="4" t="e">
        <v>#N/A</v>
      </c>
      <c r="CM168" s="4" t="e">
        <v>#N/A</v>
      </c>
      <c r="CN168" s="4" t="e">
        <v>#N/A</v>
      </c>
      <c r="CO168" s="5" t="e">
        <v>#N/A</v>
      </c>
      <c r="CP168" s="5" t="e">
        <v>#N/A</v>
      </c>
      <c r="CQ168" s="5" t="e">
        <v>#N/A</v>
      </c>
      <c r="CR168" s="5" t="e">
        <v>#N/A</v>
      </c>
      <c r="CS168" s="5" t="e">
        <v>#N/A</v>
      </c>
      <c r="CU168" s="5" t="e">
        <v>#N/A</v>
      </c>
      <c r="CW168" s="5" t="e">
        <v>#N/A</v>
      </c>
      <c r="CX168" s="5" t="e">
        <v>#N/A</v>
      </c>
      <c r="CY168" s="5" t="e">
        <v>#N/A</v>
      </c>
      <c r="CZ168" s="5" t="e">
        <v>#N/A</v>
      </c>
      <c r="DA168" s="5" t="e">
        <v>#N/A</v>
      </c>
      <c r="DB168" s="5" t="e">
        <v>#N/A</v>
      </c>
      <c r="DC168" s="5" t="e">
        <v>#N/A</v>
      </c>
      <c r="DD168" s="4" t="e">
        <v>#N/A</v>
      </c>
      <c r="DE168" s="4" t="e">
        <v>#N/A</v>
      </c>
      <c r="DF168" s="4" t="e">
        <v>#N/A</v>
      </c>
      <c r="DG168" s="4" t="e">
        <v>#N/A</v>
      </c>
      <c r="DH168" s="4" t="e">
        <v>#N/A</v>
      </c>
      <c r="DJ168" s="4" t="e">
        <v>#N/A</v>
      </c>
      <c r="DL168" s="4" t="e">
        <v>#N/A</v>
      </c>
      <c r="DM168" s="4" t="e">
        <v>#N/A</v>
      </c>
      <c r="DN168" s="4" t="e">
        <v>#N/A</v>
      </c>
      <c r="DO168" s="4" t="e">
        <v>#N/A</v>
      </c>
      <c r="DP168" s="4" t="e">
        <v>#N/A</v>
      </c>
      <c r="DQ168" s="4" t="e">
        <v>#N/A</v>
      </c>
      <c r="DR168" s="4" t="e">
        <v>#N/A</v>
      </c>
    </row>
    <row r="169" spans="1:122" x14ac:dyDescent="0.25">
      <c r="A169" t="s">
        <v>224</v>
      </c>
      <c r="B169" s="3">
        <v>41426</v>
      </c>
      <c r="C169" s="5" t="e">
        <v>#N/A</v>
      </c>
      <c r="D169" s="5" t="e">
        <v>#N/A</v>
      </c>
      <c r="E169" s="5" t="e">
        <v>#N/A</v>
      </c>
      <c r="F169" s="5" t="e">
        <v>#N/A</v>
      </c>
      <c r="G169" s="5" t="e">
        <v>#N/A</v>
      </c>
      <c r="I169" s="5" t="e">
        <v>#N/A</v>
      </c>
      <c r="K169" s="5" t="e">
        <v>#N/A</v>
      </c>
      <c r="L169" s="5" t="e">
        <v>#N/A</v>
      </c>
      <c r="M169" s="5" t="e">
        <v>#N/A</v>
      </c>
      <c r="N169" s="5" t="e">
        <v>#N/A</v>
      </c>
      <c r="O169" s="5" t="e">
        <v>#N/A</v>
      </c>
      <c r="P169" s="5" t="e">
        <v>#N/A</v>
      </c>
      <c r="Q169" s="5" t="e">
        <v>#N/A</v>
      </c>
      <c r="R169" s="5" t="e">
        <v>#N/A</v>
      </c>
      <c r="S169" s="5" t="e">
        <v>#N/A</v>
      </c>
      <c r="T169" s="5" t="e">
        <v>#N/A</v>
      </c>
      <c r="U169" s="5" t="e">
        <v>#N/A</v>
      </c>
      <c r="V169" s="5" t="e">
        <v>#N/A</v>
      </c>
      <c r="X169" s="5" t="e">
        <v>#N/A</v>
      </c>
      <c r="Z169" s="5" t="e">
        <v>#N/A</v>
      </c>
      <c r="AA169" s="5" t="e">
        <v>#N/A</v>
      </c>
      <c r="AB169" s="5" t="e">
        <v>#N/A</v>
      </c>
      <c r="AC169" s="5" t="e">
        <v>#N/A</v>
      </c>
      <c r="AD169" s="5" t="e">
        <v>#N/A</v>
      </c>
      <c r="AE169" s="5" t="e">
        <v>#N/A</v>
      </c>
      <c r="AF169" s="5" t="e">
        <v>#N/A</v>
      </c>
      <c r="AG169" s="4" t="e">
        <v>#N/A</v>
      </c>
      <c r="AH169" s="4" t="e">
        <v>#N/A</v>
      </c>
      <c r="AI169" s="4" t="e">
        <v>#N/A</v>
      </c>
      <c r="AJ169" s="4" t="e">
        <v>#N/A</v>
      </c>
      <c r="AK169" s="4" t="e">
        <v>#N/A</v>
      </c>
      <c r="AM169" s="4" t="e">
        <v>#N/A</v>
      </c>
      <c r="AO169" s="4" t="e">
        <v>#N/A</v>
      </c>
      <c r="AP169" s="4" t="e">
        <v>#N/A</v>
      </c>
      <c r="AQ169" s="4" t="e">
        <v>#N/A</v>
      </c>
      <c r="AR169" s="4" t="e">
        <v>#N/A</v>
      </c>
      <c r="AS169" s="4" t="e">
        <v>#N/A</v>
      </c>
      <c r="AT169" s="4" t="e">
        <v>#N/A</v>
      </c>
      <c r="AU169" s="4" t="e">
        <v>#N/A</v>
      </c>
      <c r="AV169" s="4" t="e">
        <v>#N/A</v>
      </c>
      <c r="AW169" s="4" t="e">
        <v>#N/A</v>
      </c>
      <c r="AX169" s="4" t="e">
        <v>#N/A</v>
      </c>
      <c r="AY169" s="4" t="e">
        <v>#N/A</v>
      </c>
      <c r="AZ169" s="4" t="e">
        <v>#N/A</v>
      </c>
      <c r="BB169" s="4" t="e">
        <v>#N/A</v>
      </c>
      <c r="BD169" s="4" t="e">
        <v>#N/A</v>
      </c>
      <c r="BE169" s="4" t="e">
        <v>#N/A</v>
      </c>
      <c r="BF169" s="4" t="e">
        <v>#N/A</v>
      </c>
      <c r="BG169" s="4" t="e">
        <v>#N/A</v>
      </c>
      <c r="BH169" s="4" t="e">
        <v>#N/A</v>
      </c>
      <c r="BI169" s="4" t="e">
        <v>#N/A</v>
      </c>
      <c r="BJ169" s="4" t="e">
        <v>#N/A</v>
      </c>
      <c r="BK169" s="5" t="e">
        <v>#N/A</v>
      </c>
      <c r="BL169" s="5" t="e">
        <v>#N/A</v>
      </c>
      <c r="BM169" s="5" t="e">
        <v>#N/A</v>
      </c>
      <c r="BN169" s="5" t="e">
        <v>#N/A</v>
      </c>
      <c r="BO169" s="5" t="e">
        <v>#N/A</v>
      </c>
      <c r="BQ169" s="5" t="e">
        <v>#N/A</v>
      </c>
      <c r="BS169" s="5" t="e">
        <v>#N/A</v>
      </c>
      <c r="BT169" s="5" t="e">
        <v>#N/A</v>
      </c>
      <c r="BU169" s="5" t="e">
        <v>#N/A</v>
      </c>
      <c r="BV169" s="5" t="e">
        <v>#N/A</v>
      </c>
      <c r="BW169" s="5" t="e">
        <v>#N/A</v>
      </c>
      <c r="BX169" s="5" t="e">
        <v>#N/A</v>
      </c>
      <c r="BY169" s="5" t="e">
        <v>#N/A</v>
      </c>
      <c r="BZ169" s="4" t="e">
        <v>#N/A</v>
      </c>
      <c r="CA169" s="4" t="e">
        <v>#N/A</v>
      </c>
      <c r="CB169" s="4" t="e">
        <v>#N/A</v>
      </c>
      <c r="CC169" s="4" t="e">
        <v>#N/A</v>
      </c>
      <c r="CD169" s="4" t="e">
        <v>#N/A</v>
      </c>
      <c r="CF169" s="4" t="e">
        <v>#N/A</v>
      </c>
      <c r="CH169" s="4" t="e">
        <v>#N/A</v>
      </c>
      <c r="CI169" s="4" t="e">
        <v>#N/A</v>
      </c>
      <c r="CJ169" s="4" t="e">
        <v>#N/A</v>
      </c>
      <c r="CK169" s="4" t="e">
        <v>#N/A</v>
      </c>
      <c r="CL169" s="4" t="e">
        <v>#N/A</v>
      </c>
      <c r="CM169" s="4" t="e">
        <v>#N/A</v>
      </c>
      <c r="CN169" s="4" t="e">
        <v>#N/A</v>
      </c>
      <c r="CO169" s="5" t="e">
        <v>#N/A</v>
      </c>
      <c r="CP169" s="5" t="e">
        <v>#N/A</v>
      </c>
      <c r="CQ169" s="5" t="e">
        <v>#N/A</v>
      </c>
      <c r="CR169" s="5" t="e">
        <v>#N/A</v>
      </c>
      <c r="CS169" s="5" t="e">
        <v>#N/A</v>
      </c>
      <c r="CU169" s="5" t="e">
        <v>#N/A</v>
      </c>
      <c r="CW169" s="5" t="e">
        <v>#N/A</v>
      </c>
      <c r="CX169" s="5" t="e">
        <v>#N/A</v>
      </c>
      <c r="CY169" s="5" t="e">
        <v>#N/A</v>
      </c>
      <c r="CZ169" s="5" t="e">
        <v>#N/A</v>
      </c>
      <c r="DA169" s="5" t="e">
        <v>#N/A</v>
      </c>
      <c r="DB169" s="5" t="e">
        <v>#N/A</v>
      </c>
      <c r="DC169" s="5" t="e">
        <v>#N/A</v>
      </c>
      <c r="DD169" s="4" t="e">
        <v>#N/A</v>
      </c>
      <c r="DE169" s="4" t="e">
        <v>#N/A</v>
      </c>
      <c r="DF169" s="4" t="e">
        <v>#N/A</v>
      </c>
      <c r="DG169" s="4" t="e">
        <v>#N/A</v>
      </c>
      <c r="DH169" s="4" t="e">
        <v>#N/A</v>
      </c>
      <c r="DJ169" s="4" t="e">
        <v>#N/A</v>
      </c>
      <c r="DL169" s="4" t="e">
        <v>#N/A</v>
      </c>
      <c r="DM169" s="4" t="e">
        <v>#N/A</v>
      </c>
      <c r="DN169" s="4" t="e">
        <v>#N/A</v>
      </c>
      <c r="DO169" s="4" t="e">
        <v>#N/A</v>
      </c>
      <c r="DP169" s="4" t="e">
        <v>#N/A</v>
      </c>
      <c r="DQ169" s="4" t="e">
        <v>#N/A</v>
      </c>
      <c r="DR169" s="4" t="e">
        <v>#N/A</v>
      </c>
    </row>
    <row r="170" spans="1:122" x14ac:dyDescent="0.25">
      <c r="A170" t="s">
        <v>225</v>
      </c>
      <c r="B170" s="3">
        <v>41456</v>
      </c>
      <c r="C170" s="5" t="e">
        <v>#N/A</v>
      </c>
      <c r="D170" s="5" t="e">
        <v>#N/A</v>
      </c>
      <c r="E170" s="5" t="e">
        <v>#N/A</v>
      </c>
      <c r="F170" s="5" t="e">
        <v>#N/A</v>
      </c>
      <c r="G170" s="5" t="e">
        <v>#N/A</v>
      </c>
      <c r="I170" s="5" t="e">
        <v>#N/A</v>
      </c>
      <c r="K170" s="5" t="e">
        <v>#N/A</v>
      </c>
      <c r="L170" s="5" t="e">
        <v>#N/A</v>
      </c>
      <c r="M170" s="5" t="e">
        <v>#N/A</v>
      </c>
      <c r="N170" s="5" t="e">
        <v>#N/A</v>
      </c>
      <c r="O170" s="5" t="e">
        <v>#N/A</v>
      </c>
      <c r="P170" s="5" t="e">
        <v>#N/A</v>
      </c>
      <c r="Q170" s="5" t="e">
        <v>#N/A</v>
      </c>
      <c r="R170" s="5" t="e">
        <v>#N/A</v>
      </c>
      <c r="S170" s="5" t="e">
        <v>#N/A</v>
      </c>
      <c r="T170" s="5" t="e">
        <v>#N/A</v>
      </c>
      <c r="U170" s="5" t="e">
        <v>#N/A</v>
      </c>
      <c r="V170" s="5" t="e">
        <v>#N/A</v>
      </c>
      <c r="X170" s="5" t="e">
        <v>#N/A</v>
      </c>
      <c r="Z170" s="5" t="e">
        <v>#N/A</v>
      </c>
      <c r="AA170" s="5" t="e">
        <v>#N/A</v>
      </c>
      <c r="AB170" s="5" t="e">
        <v>#N/A</v>
      </c>
      <c r="AC170" s="5" t="e">
        <v>#N/A</v>
      </c>
      <c r="AD170" s="5" t="e">
        <v>#N/A</v>
      </c>
      <c r="AE170" s="5" t="e">
        <v>#N/A</v>
      </c>
      <c r="AF170" s="5" t="e">
        <v>#N/A</v>
      </c>
      <c r="AG170" s="4" t="e">
        <v>#N/A</v>
      </c>
      <c r="AH170" s="4" t="e">
        <v>#N/A</v>
      </c>
      <c r="AI170" s="4" t="e">
        <v>#N/A</v>
      </c>
      <c r="AJ170" s="4" t="e">
        <v>#N/A</v>
      </c>
      <c r="AK170" s="4" t="e">
        <v>#N/A</v>
      </c>
      <c r="AM170" s="4" t="e">
        <v>#N/A</v>
      </c>
      <c r="AO170" s="4" t="e">
        <v>#N/A</v>
      </c>
      <c r="AP170" s="4" t="e">
        <v>#N/A</v>
      </c>
      <c r="AQ170" s="4" t="e">
        <v>#N/A</v>
      </c>
      <c r="AR170" s="4" t="e">
        <v>#N/A</v>
      </c>
      <c r="AS170" s="4" t="e">
        <v>#N/A</v>
      </c>
      <c r="AT170" s="4" t="e">
        <v>#N/A</v>
      </c>
      <c r="AU170" s="4" t="e">
        <v>#N/A</v>
      </c>
      <c r="AV170" s="4" t="e">
        <v>#N/A</v>
      </c>
      <c r="AW170" s="4" t="e">
        <v>#N/A</v>
      </c>
      <c r="AX170" s="4" t="e">
        <v>#N/A</v>
      </c>
      <c r="AY170" s="4" t="e">
        <v>#N/A</v>
      </c>
      <c r="AZ170" s="4" t="e">
        <v>#N/A</v>
      </c>
      <c r="BB170" s="4" t="e">
        <v>#N/A</v>
      </c>
      <c r="BD170" s="4" t="e">
        <v>#N/A</v>
      </c>
      <c r="BE170" s="4" t="e">
        <v>#N/A</v>
      </c>
      <c r="BF170" s="4" t="e">
        <v>#N/A</v>
      </c>
      <c r="BG170" s="4" t="e">
        <v>#N/A</v>
      </c>
      <c r="BH170" s="4" t="e">
        <v>#N/A</v>
      </c>
      <c r="BI170" s="4" t="e">
        <v>#N/A</v>
      </c>
      <c r="BJ170" s="4" t="e">
        <v>#N/A</v>
      </c>
      <c r="BK170" s="5" t="e">
        <v>#N/A</v>
      </c>
      <c r="BL170" s="5" t="e">
        <v>#N/A</v>
      </c>
      <c r="BM170" s="5" t="e">
        <v>#N/A</v>
      </c>
      <c r="BN170" s="5" t="e">
        <v>#N/A</v>
      </c>
      <c r="BO170" s="5" t="e">
        <v>#N/A</v>
      </c>
      <c r="BQ170" s="5" t="e">
        <v>#N/A</v>
      </c>
      <c r="BS170" s="5" t="e">
        <v>#N/A</v>
      </c>
      <c r="BT170" s="5" t="e">
        <v>#N/A</v>
      </c>
      <c r="BU170" s="5" t="e">
        <v>#N/A</v>
      </c>
      <c r="BV170" s="5" t="e">
        <v>#N/A</v>
      </c>
      <c r="BW170" s="5" t="e">
        <v>#N/A</v>
      </c>
      <c r="BX170" s="5" t="e">
        <v>#N/A</v>
      </c>
      <c r="BY170" s="5" t="e">
        <v>#N/A</v>
      </c>
      <c r="BZ170" s="4" t="e">
        <v>#N/A</v>
      </c>
      <c r="CA170" s="4" t="e">
        <v>#N/A</v>
      </c>
      <c r="CB170" s="4" t="e">
        <v>#N/A</v>
      </c>
      <c r="CC170" s="4" t="e">
        <v>#N/A</v>
      </c>
      <c r="CD170" s="4" t="e">
        <v>#N/A</v>
      </c>
      <c r="CF170" s="4" t="e">
        <v>#N/A</v>
      </c>
      <c r="CH170" s="4" t="e">
        <v>#N/A</v>
      </c>
      <c r="CI170" s="4" t="e">
        <v>#N/A</v>
      </c>
      <c r="CJ170" s="4" t="e">
        <v>#N/A</v>
      </c>
      <c r="CK170" s="4" t="e">
        <v>#N/A</v>
      </c>
      <c r="CL170" s="4" t="e">
        <v>#N/A</v>
      </c>
      <c r="CM170" s="4" t="e">
        <v>#N/A</v>
      </c>
      <c r="CN170" s="4" t="e">
        <v>#N/A</v>
      </c>
      <c r="CO170" s="5" t="e">
        <v>#N/A</v>
      </c>
      <c r="CP170" s="5" t="e">
        <v>#N/A</v>
      </c>
      <c r="CQ170" s="5" t="e">
        <v>#N/A</v>
      </c>
      <c r="CR170" s="5" t="e">
        <v>#N/A</v>
      </c>
      <c r="CS170" s="5" t="e">
        <v>#N/A</v>
      </c>
      <c r="CU170" s="5" t="e">
        <v>#N/A</v>
      </c>
      <c r="CW170" s="5" t="e">
        <v>#N/A</v>
      </c>
      <c r="CX170" s="5" t="e">
        <v>#N/A</v>
      </c>
      <c r="CY170" s="5" t="e">
        <v>#N/A</v>
      </c>
      <c r="CZ170" s="5" t="e">
        <v>#N/A</v>
      </c>
      <c r="DA170" s="5" t="e">
        <v>#N/A</v>
      </c>
      <c r="DB170" s="5" t="e">
        <v>#N/A</v>
      </c>
      <c r="DC170" s="5" t="e">
        <v>#N/A</v>
      </c>
      <c r="DD170" s="4" t="e">
        <v>#N/A</v>
      </c>
      <c r="DE170" s="4" t="e">
        <v>#N/A</v>
      </c>
      <c r="DF170" s="4" t="e">
        <v>#N/A</v>
      </c>
      <c r="DG170" s="4" t="e">
        <v>#N/A</v>
      </c>
      <c r="DH170" s="4" t="e">
        <v>#N/A</v>
      </c>
      <c r="DJ170" s="4" t="e">
        <v>#N/A</v>
      </c>
      <c r="DL170" s="4" t="e">
        <v>#N/A</v>
      </c>
      <c r="DM170" s="4" t="e">
        <v>#N/A</v>
      </c>
      <c r="DN170" s="4" t="e">
        <v>#N/A</v>
      </c>
      <c r="DO170" s="4" t="e">
        <v>#N/A</v>
      </c>
      <c r="DP170" s="4" t="e">
        <v>#N/A</v>
      </c>
      <c r="DQ170" s="4" t="e">
        <v>#N/A</v>
      </c>
      <c r="DR170" s="4" t="e">
        <v>#N/A</v>
      </c>
    </row>
    <row r="171" spans="1:122" x14ac:dyDescent="0.25">
      <c r="A171" t="s">
        <v>226</v>
      </c>
      <c r="B171" s="3">
        <v>41487</v>
      </c>
      <c r="C171" s="5" t="e">
        <v>#N/A</v>
      </c>
      <c r="D171" s="5" t="e">
        <v>#N/A</v>
      </c>
      <c r="E171" s="5" t="e">
        <v>#N/A</v>
      </c>
      <c r="F171" s="5" t="e">
        <v>#N/A</v>
      </c>
      <c r="G171" s="5" t="e">
        <v>#N/A</v>
      </c>
      <c r="I171" s="5" t="e">
        <v>#N/A</v>
      </c>
      <c r="K171" s="5" t="e">
        <v>#N/A</v>
      </c>
      <c r="L171" s="5" t="e">
        <v>#N/A</v>
      </c>
      <c r="M171" s="5" t="e">
        <v>#N/A</v>
      </c>
      <c r="N171" s="5" t="e">
        <v>#N/A</v>
      </c>
      <c r="O171" s="5" t="e">
        <v>#N/A</v>
      </c>
      <c r="P171" s="5" t="e">
        <v>#N/A</v>
      </c>
      <c r="Q171" s="5" t="e">
        <v>#N/A</v>
      </c>
      <c r="R171" s="5" t="e">
        <v>#N/A</v>
      </c>
      <c r="S171" s="5" t="e">
        <v>#N/A</v>
      </c>
      <c r="T171" s="5" t="e">
        <v>#N/A</v>
      </c>
      <c r="U171" s="5" t="e">
        <v>#N/A</v>
      </c>
      <c r="V171" s="5" t="e">
        <v>#N/A</v>
      </c>
      <c r="X171" s="5" t="e">
        <v>#N/A</v>
      </c>
      <c r="Z171" s="5" t="e">
        <v>#N/A</v>
      </c>
      <c r="AA171" s="5" t="e">
        <v>#N/A</v>
      </c>
      <c r="AB171" s="5" t="e">
        <v>#N/A</v>
      </c>
      <c r="AC171" s="5" t="e">
        <v>#N/A</v>
      </c>
      <c r="AD171" s="5" t="e">
        <v>#N/A</v>
      </c>
      <c r="AE171" s="5" t="e">
        <v>#N/A</v>
      </c>
      <c r="AF171" s="5" t="e">
        <v>#N/A</v>
      </c>
      <c r="AG171" s="4" t="e">
        <v>#N/A</v>
      </c>
      <c r="AH171" s="4" t="e">
        <v>#N/A</v>
      </c>
      <c r="AI171" s="4" t="e">
        <v>#N/A</v>
      </c>
      <c r="AJ171" s="4" t="e">
        <v>#N/A</v>
      </c>
      <c r="AK171" s="4" t="e">
        <v>#N/A</v>
      </c>
      <c r="AM171" s="4" t="e">
        <v>#N/A</v>
      </c>
      <c r="AO171" s="4" t="e">
        <v>#N/A</v>
      </c>
      <c r="AP171" s="4" t="e">
        <v>#N/A</v>
      </c>
      <c r="AQ171" s="4" t="e">
        <v>#N/A</v>
      </c>
      <c r="AR171" s="4" t="e">
        <v>#N/A</v>
      </c>
      <c r="AS171" s="4" t="e">
        <v>#N/A</v>
      </c>
      <c r="AT171" s="4" t="e">
        <v>#N/A</v>
      </c>
      <c r="AU171" s="4" t="e">
        <v>#N/A</v>
      </c>
      <c r="AV171" s="4" t="e">
        <v>#N/A</v>
      </c>
      <c r="AW171" s="4" t="e">
        <v>#N/A</v>
      </c>
      <c r="AX171" s="4" t="e">
        <v>#N/A</v>
      </c>
      <c r="AY171" s="4" t="e">
        <v>#N/A</v>
      </c>
      <c r="AZ171" s="4" t="e">
        <v>#N/A</v>
      </c>
      <c r="BB171" s="4" t="e">
        <v>#N/A</v>
      </c>
      <c r="BD171" s="4" t="e">
        <v>#N/A</v>
      </c>
      <c r="BE171" s="4" t="e">
        <v>#N/A</v>
      </c>
      <c r="BF171" s="4" t="e">
        <v>#N/A</v>
      </c>
      <c r="BG171" s="4" t="e">
        <v>#N/A</v>
      </c>
      <c r="BH171" s="4" t="e">
        <v>#N/A</v>
      </c>
      <c r="BI171" s="4" t="e">
        <v>#N/A</v>
      </c>
      <c r="BJ171" s="4" t="e">
        <v>#N/A</v>
      </c>
      <c r="BK171" s="5" t="e">
        <v>#N/A</v>
      </c>
      <c r="BL171" s="5" t="e">
        <v>#N/A</v>
      </c>
      <c r="BM171" s="5" t="e">
        <v>#N/A</v>
      </c>
      <c r="BN171" s="5" t="e">
        <v>#N/A</v>
      </c>
      <c r="BO171" s="5" t="e">
        <v>#N/A</v>
      </c>
      <c r="BQ171" s="5" t="e">
        <v>#N/A</v>
      </c>
      <c r="BS171" s="5" t="e">
        <v>#N/A</v>
      </c>
      <c r="BT171" s="5" t="e">
        <v>#N/A</v>
      </c>
      <c r="BU171" s="5" t="e">
        <v>#N/A</v>
      </c>
      <c r="BV171" s="5" t="e">
        <v>#N/A</v>
      </c>
      <c r="BW171" s="5" t="e">
        <v>#N/A</v>
      </c>
      <c r="BX171" s="5" t="e">
        <v>#N/A</v>
      </c>
      <c r="BY171" s="5" t="e">
        <v>#N/A</v>
      </c>
      <c r="BZ171" s="4" t="e">
        <v>#N/A</v>
      </c>
      <c r="CA171" s="4" t="e">
        <v>#N/A</v>
      </c>
      <c r="CB171" s="4" t="e">
        <v>#N/A</v>
      </c>
      <c r="CC171" s="4" t="e">
        <v>#N/A</v>
      </c>
      <c r="CD171" s="4" t="e">
        <v>#N/A</v>
      </c>
      <c r="CF171" s="4" t="e">
        <v>#N/A</v>
      </c>
      <c r="CH171" s="4" t="e">
        <v>#N/A</v>
      </c>
      <c r="CI171" s="4" t="e">
        <v>#N/A</v>
      </c>
      <c r="CJ171" s="4" t="e">
        <v>#N/A</v>
      </c>
      <c r="CK171" s="4" t="e">
        <v>#N/A</v>
      </c>
      <c r="CL171" s="4" t="e">
        <v>#N/A</v>
      </c>
      <c r="CM171" s="4" t="e">
        <v>#N/A</v>
      </c>
      <c r="CN171" s="4" t="e">
        <v>#N/A</v>
      </c>
      <c r="CO171" s="5" t="e">
        <v>#N/A</v>
      </c>
      <c r="CP171" s="5" t="e">
        <v>#N/A</v>
      </c>
      <c r="CQ171" s="5" t="e">
        <v>#N/A</v>
      </c>
      <c r="CR171" s="5" t="e">
        <v>#N/A</v>
      </c>
      <c r="CS171" s="5" t="e">
        <v>#N/A</v>
      </c>
      <c r="CU171" s="5" t="e">
        <v>#N/A</v>
      </c>
      <c r="CW171" s="5" t="e">
        <v>#N/A</v>
      </c>
      <c r="CX171" s="5" t="e">
        <v>#N/A</v>
      </c>
      <c r="CY171" s="5" t="e">
        <v>#N/A</v>
      </c>
      <c r="CZ171" s="5" t="e">
        <v>#N/A</v>
      </c>
      <c r="DA171" s="5" t="e">
        <v>#N/A</v>
      </c>
      <c r="DB171" s="5" t="e">
        <v>#N/A</v>
      </c>
      <c r="DC171" s="5" t="e">
        <v>#N/A</v>
      </c>
      <c r="DD171" s="4" t="e">
        <v>#N/A</v>
      </c>
      <c r="DE171" s="4" t="e">
        <v>#N/A</v>
      </c>
      <c r="DF171" s="4" t="e">
        <v>#N/A</v>
      </c>
      <c r="DG171" s="4" t="e">
        <v>#N/A</v>
      </c>
      <c r="DH171" s="4" t="e">
        <v>#N/A</v>
      </c>
      <c r="DJ171" s="4" t="e">
        <v>#N/A</v>
      </c>
      <c r="DL171" s="4" t="e">
        <v>#N/A</v>
      </c>
      <c r="DM171" s="4" t="e">
        <v>#N/A</v>
      </c>
      <c r="DN171" s="4" t="e">
        <v>#N/A</v>
      </c>
      <c r="DO171" s="4" t="e">
        <v>#N/A</v>
      </c>
      <c r="DP171" s="4" t="e">
        <v>#N/A</v>
      </c>
      <c r="DQ171" s="4" t="e">
        <v>#N/A</v>
      </c>
      <c r="DR171" s="4" t="e">
        <v>#N/A</v>
      </c>
    </row>
    <row r="172" spans="1:122" x14ac:dyDescent="0.25">
      <c r="A172" t="s">
        <v>227</v>
      </c>
      <c r="B172" s="3">
        <v>41518</v>
      </c>
      <c r="C172" s="5" t="e">
        <v>#N/A</v>
      </c>
      <c r="D172" s="5" t="e">
        <v>#N/A</v>
      </c>
      <c r="E172" s="5" t="e">
        <v>#N/A</v>
      </c>
      <c r="F172" s="5" t="e">
        <v>#N/A</v>
      </c>
      <c r="G172" s="5" t="e">
        <v>#N/A</v>
      </c>
      <c r="I172" s="5" t="e">
        <v>#N/A</v>
      </c>
      <c r="K172" s="5" t="e">
        <v>#N/A</v>
      </c>
      <c r="L172" s="5" t="e">
        <v>#N/A</v>
      </c>
      <c r="M172" s="5" t="e">
        <v>#N/A</v>
      </c>
      <c r="N172" s="5" t="e">
        <v>#N/A</v>
      </c>
      <c r="O172" s="5" t="e">
        <v>#N/A</v>
      </c>
      <c r="P172" s="5" t="e">
        <v>#N/A</v>
      </c>
      <c r="Q172" s="5" t="e">
        <v>#N/A</v>
      </c>
      <c r="R172" s="5" t="e">
        <v>#N/A</v>
      </c>
      <c r="S172" s="5" t="e">
        <v>#N/A</v>
      </c>
      <c r="T172" s="5" t="e">
        <v>#N/A</v>
      </c>
      <c r="U172" s="5" t="e">
        <v>#N/A</v>
      </c>
      <c r="V172" s="5" t="e">
        <v>#N/A</v>
      </c>
      <c r="X172" s="5" t="e">
        <v>#N/A</v>
      </c>
      <c r="Z172" s="5" t="e">
        <v>#N/A</v>
      </c>
      <c r="AA172" s="5" t="e">
        <v>#N/A</v>
      </c>
      <c r="AB172" s="5" t="e">
        <v>#N/A</v>
      </c>
      <c r="AC172" s="5" t="e">
        <v>#N/A</v>
      </c>
      <c r="AD172" s="5" t="e">
        <v>#N/A</v>
      </c>
      <c r="AE172" s="5" t="e">
        <v>#N/A</v>
      </c>
      <c r="AF172" s="5" t="e">
        <v>#N/A</v>
      </c>
      <c r="AG172" s="4" t="e">
        <v>#N/A</v>
      </c>
      <c r="AH172" s="4" t="e">
        <v>#N/A</v>
      </c>
      <c r="AI172" s="4" t="e">
        <v>#N/A</v>
      </c>
      <c r="AJ172" s="4" t="e">
        <v>#N/A</v>
      </c>
      <c r="AK172" s="4" t="e">
        <v>#N/A</v>
      </c>
      <c r="AM172" s="4" t="e">
        <v>#N/A</v>
      </c>
      <c r="AO172" s="4" t="e">
        <v>#N/A</v>
      </c>
      <c r="AP172" s="4" t="e">
        <v>#N/A</v>
      </c>
      <c r="AQ172" s="4" t="e">
        <v>#N/A</v>
      </c>
      <c r="AR172" s="4" t="e">
        <v>#N/A</v>
      </c>
      <c r="AS172" s="4" t="e">
        <v>#N/A</v>
      </c>
      <c r="AT172" s="4" t="e">
        <v>#N/A</v>
      </c>
      <c r="AU172" s="4" t="e">
        <v>#N/A</v>
      </c>
      <c r="AV172" s="4" t="e">
        <v>#N/A</v>
      </c>
      <c r="AW172" s="4" t="e">
        <v>#N/A</v>
      </c>
      <c r="AX172" s="4" t="e">
        <v>#N/A</v>
      </c>
      <c r="AY172" s="4" t="e">
        <v>#N/A</v>
      </c>
      <c r="AZ172" s="4" t="e">
        <v>#N/A</v>
      </c>
      <c r="BB172" s="4" t="e">
        <v>#N/A</v>
      </c>
      <c r="BD172" s="4" t="e">
        <v>#N/A</v>
      </c>
      <c r="BE172" s="4" t="e">
        <v>#N/A</v>
      </c>
      <c r="BF172" s="4" t="e">
        <v>#N/A</v>
      </c>
      <c r="BG172" s="4" t="e">
        <v>#N/A</v>
      </c>
      <c r="BH172" s="4" t="e">
        <v>#N/A</v>
      </c>
      <c r="BI172" s="4" t="e">
        <v>#N/A</v>
      </c>
      <c r="BJ172" s="4" t="e">
        <v>#N/A</v>
      </c>
      <c r="BK172" s="5" t="e">
        <v>#N/A</v>
      </c>
      <c r="BL172" s="5" t="e">
        <v>#N/A</v>
      </c>
      <c r="BM172" s="5" t="e">
        <v>#N/A</v>
      </c>
      <c r="BN172" s="5" t="e">
        <v>#N/A</v>
      </c>
      <c r="BO172" s="5" t="e">
        <v>#N/A</v>
      </c>
      <c r="BQ172" s="5" t="e">
        <v>#N/A</v>
      </c>
      <c r="BS172" s="5" t="e">
        <v>#N/A</v>
      </c>
      <c r="BT172" s="5" t="e">
        <v>#N/A</v>
      </c>
      <c r="BU172" s="5" t="e">
        <v>#N/A</v>
      </c>
      <c r="BV172" s="5" t="e">
        <v>#N/A</v>
      </c>
      <c r="BW172" s="5" t="e">
        <v>#N/A</v>
      </c>
      <c r="BX172" s="5" t="e">
        <v>#N/A</v>
      </c>
      <c r="BY172" s="5" t="e">
        <v>#N/A</v>
      </c>
      <c r="BZ172" s="4" t="e">
        <v>#N/A</v>
      </c>
      <c r="CA172" s="4" t="e">
        <v>#N/A</v>
      </c>
      <c r="CB172" s="4" t="e">
        <v>#N/A</v>
      </c>
      <c r="CC172" s="4" t="e">
        <v>#N/A</v>
      </c>
      <c r="CD172" s="4" t="e">
        <v>#N/A</v>
      </c>
      <c r="CF172" s="4" t="e">
        <v>#N/A</v>
      </c>
      <c r="CH172" s="4" t="e">
        <v>#N/A</v>
      </c>
      <c r="CI172" s="4" t="e">
        <v>#N/A</v>
      </c>
      <c r="CJ172" s="4" t="e">
        <v>#N/A</v>
      </c>
      <c r="CK172" s="4" t="e">
        <v>#N/A</v>
      </c>
      <c r="CL172" s="4" t="e">
        <v>#N/A</v>
      </c>
      <c r="CM172" s="4" t="e">
        <v>#N/A</v>
      </c>
      <c r="CN172" s="4" t="e">
        <v>#N/A</v>
      </c>
      <c r="CO172" s="5" t="e">
        <v>#N/A</v>
      </c>
      <c r="CP172" s="5" t="e">
        <v>#N/A</v>
      </c>
      <c r="CQ172" s="5" t="e">
        <v>#N/A</v>
      </c>
      <c r="CR172" s="5" t="e">
        <v>#N/A</v>
      </c>
      <c r="CS172" s="5" t="e">
        <v>#N/A</v>
      </c>
      <c r="CU172" s="5" t="e">
        <v>#N/A</v>
      </c>
      <c r="CW172" s="5" t="e">
        <v>#N/A</v>
      </c>
      <c r="CX172" s="5" t="e">
        <v>#N/A</v>
      </c>
      <c r="CY172" s="5" t="e">
        <v>#N/A</v>
      </c>
      <c r="CZ172" s="5" t="e">
        <v>#N/A</v>
      </c>
      <c r="DA172" s="5" t="e">
        <v>#N/A</v>
      </c>
      <c r="DB172" s="5" t="e">
        <v>#N/A</v>
      </c>
      <c r="DC172" s="5" t="e">
        <v>#N/A</v>
      </c>
      <c r="DD172" s="4" t="e">
        <v>#N/A</v>
      </c>
      <c r="DE172" s="4" t="e">
        <v>#N/A</v>
      </c>
      <c r="DF172" s="4" t="e">
        <v>#N/A</v>
      </c>
      <c r="DG172" s="4" t="e">
        <v>#N/A</v>
      </c>
      <c r="DH172" s="4" t="e">
        <v>#N/A</v>
      </c>
      <c r="DJ172" s="4" t="e">
        <v>#N/A</v>
      </c>
      <c r="DL172" s="4" t="e">
        <v>#N/A</v>
      </c>
      <c r="DM172" s="4" t="e">
        <v>#N/A</v>
      </c>
      <c r="DN172" s="4" t="e">
        <v>#N/A</v>
      </c>
      <c r="DO172" s="4" t="e">
        <v>#N/A</v>
      </c>
      <c r="DP172" s="4" t="e">
        <v>#N/A</v>
      </c>
      <c r="DQ172" s="4" t="e">
        <v>#N/A</v>
      </c>
      <c r="DR172" s="4" t="e">
        <v>#N/A</v>
      </c>
    </row>
    <row r="173" spans="1:122" x14ac:dyDescent="0.25">
      <c r="A173" t="s">
        <v>228</v>
      </c>
      <c r="B173" s="3">
        <v>41548</v>
      </c>
      <c r="C173" s="5" t="e">
        <v>#N/A</v>
      </c>
      <c r="D173" s="5" t="e">
        <v>#N/A</v>
      </c>
      <c r="E173" s="5" t="e">
        <v>#N/A</v>
      </c>
      <c r="F173" s="5" t="e">
        <v>#N/A</v>
      </c>
      <c r="G173" s="5" t="e">
        <v>#N/A</v>
      </c>
      <c r="I173" s="5" t="e">
        <v>#N/A</v>
      </c>
      <c r="K173" s="5" t="e">
        <v>#N/A</v>
      </c>
      <c r="L173" s="5" t="e">
        <v>#N/A</v>
      </c>
      <c r="M173" s="5" t="e">
        <v>#N/A</v>
      </c>
      <c r="N173" s="5" t="e">
        <v>#N/A</v>
      </c>
      <c r="O173" s="5" t="e">
        <v>#N/A</v>
      </c>
      <c r="P173" s="5" t="e">
        <v>#N/A</v>
      </c>
      <c r="Q173" s="5" t="e">
        <v>#N/A</v>
      </c>
      <c r="R173" s="5" t="e">
        <v>#N/A</v>
      </c>
      <c r="S173" s="5" t="e">
        <v>#N/A</v>
      </c>
      <c r="T173" s="5" t="e">
        <v>#N/A</v>
      </c>
      <c r="U173" s="5" t="e">
        <v>#N/A</v>
      </c>
      <c r="V173" s="5" t="e">
        <v>#N/A</v>
      </c>
      <c r="X173" s="5" t="e">
        <v>#N/A</v>
      </c>
      <c r="Z173" s="5" t="e">
        <v>#N/A</v>
      </c>
      <c r="AA173" s="5" t="e">
        <v>#N/A</v>
      </c>
      <c r="AB173" s="5" t="e">
        <v>#N/A</v>
      </c>
      <c r="AC173" s="5" t="e">
        <v>#N/A</v>
      </c>
      <c r="AD173" s="5" t="e">
        <v>#N/A</v>
      </c>
      <c r="AE173" s="5" t="e">
        <v>#N/A</v>
      </c>
      <c r="AF173" s="5" t="e">
        <v>#N/A</v>
      </c>
      <c r="AG173" s="4" t="e">
        <v>#N/A</v>
      </c>
      <c r="AH173" s="4" t="e">
        <v>#N/A</v>
      </c>
      <c r="AI173" s="4" t="e">
        <v>#N/A</v>
      </c>
      <c r="AJ173" s="4" t="e">
        <v>#N/A</v>
      </c>
      <c r="AK173" s="4" t="e">
        <v>#N/A</v>
      </c>
      <c r="AM173" s="4" t="e">
        <v>#N/A</v>
      </c>
      <c r="AO173" s="4" t="e">
        <v>#N/A</v>
      </c>
      <c r="AP173" s="4" t="e">
        <v>#N/A</v>
      </c>
      <c r="AQ173" s="4" t="e">
        <v>#N/A</v>
      </c>
      <c r="AR173" s="4" t="e">
        <v>#N/A</v>
      </c>
      <c r="AS173" s="4" t="e">
        <v>#N/A</v>
      </c>
      <c r="AT173" s="4" t="e">
        <v>#N/A</v>
      </c>
      <c r="AU173" s="4" t="e">
        <v>#N/A</v>
      </c>
      <c r="AV173" s="4" t="e">
        <v>#N/A</v>
      </c>
      <c r="AW173" s="4" t="e">
        <v>#N/A</v>
      </c>
      <c r="AX173" s="4" t="e">
        <v>#N/A</v>
      </c>
      <c r="AY173" s="4" t="e">
        <v>#N/A</v>
      </c>
      <c r="AZ173" s="4" t="e">
        <v>#N/A</v>
      </c>
      <c r="BB173" s="4" t="e">
        <v>#N/A</v>
      </c>
      <c r="BD173" s="4" t="e">
        <v>#N/A</v>
      </c>
      <c r="BE173" s="4" t="e">
        <v>#N/A</v>
      </c>
      <c r="BF173" s="4" t="e">
        <v>#N/A</v>
      </c>
      <c r="BG173" s="4" t="e">
        <v>#N/A</v>
      </c>
      <c r="BH173" s="4" t="e">
        <v>#N/A</v>
      </c>
      <c r="BI173" s="4" t="e">
        <v>#N/A</v>
      </c>
      <c r="BJ173" s="4" t="e">
        <v>#N/A</v>
      </c>
      <c r="BK173" s="5" t="e">
        <v>#N/A</v>
      </c>
      <c r="BL173" s="5" t="e">
        <v>#N/A</v>
      </c>
      <c r="BM173" s="5" t="e">
        <v>#N/A</v>
      </c>
      <c r="BN173" s="5" t="e">
        <v>#N/A</v>
      </c>
      <c r="BO173" s="5" t="e">
        <v>#N/A</v>
      </c>
      <c r="BQ173" s="5" t="e">
        <v>#N/A</v>
      </c>
      <c r="BS173" s="5" t="e">
        <v>#N/A</v>
      </c>
      <c r="BT173" s="5" t="e">
        <v>#N/A</v>
      </c>
      <c r="BU173" s="5" t="e">
        <v>#N/A</v>
      </c>
      <c r="BV173" s="5" t="e">
        <v>#N/A</v>
      </c>
      <c r="BW173" s="5" t="e">
        <v>#N/A</v>
      </c>
      <c r="BX173" s="5" t="e">
        <v>#N/A</v>
      </c>
      <c r="BY173" s="5" t="e">
        <v>#N/A</v>
      </c>
      <c r="BZ173" s="4" t="e">
        <v>#N/A</v>
      </c>
      <c r="CA173" s="4" t="e">
        <v>#N/A</v>
      </c>
      <c r="CB173" s="4" t="e">
        <v>#N/A</v>
      </c>
      <c r="CC173" s="4" t="e">
        <v>#N/A</v>
      </c>
      <c r="CD173" s="4" t="e">
        <v>#N/A</v>
      </c>
      <c r="CF173" s="4" t="e">
        <v>#N/A</v>
      </c>
      <c r="CH173" s="4" t="e">
        <v>#N/A</v>
      </c>
      <c r="CI173" s="4" t="e">
        <v>#N/A</v>
      </c>
      <c r="CJ173" s="4" t="e">
        <v>#N/A</v>
      </c>
      <c r="CK173" s="4" t="e">
        <v>#N/A</v>
      </c>
      <c r="CL173" s="4" t="e">
        <v>#N/A</v>
      </c>
      <c r="CM173" s="4" t="e">
        <v>#N/A</v>
      </c>
      <c r="CN173" s="4" t="e">
        <v>#N/A</v>
      </c>
      <c r="CO173" s="5" t="e">
        <v>#N/A</v>
      </c>
      <c r="CP173" s="5" t="e">
        <v>#N/A</v>
      </c>
      <c r="CQ173" s="5" t="e">
        <v>#N/A</v>
      </c>
      <c r="CR173" s="5" t="e">
        <v>#N/A</v>
      </c>
      <c r="CS173" s="5" t="e">
        <v>#N/A</v>
      </c>
      <c r="CU173" s="5" t="e">
        <v>#N/A</v>
      </c>
      <c r="CW173" s="5" t="e">
        <v>#N/A</v>
      </c>
      <c r="CX173" s="5" t="e">
        <v>#N/A</v>
      </c>
      <c r="CY173" s="5" t="e">
        <v>#N/A</v>
      </c>
      <c r="CZ173" s="5" t="e">
        <v>#N/A</v>
      </c>
      <c r="DA173" s="5" t="e">
        <v>#N/A</v>
      </c>
      <c r="DB173" s="5" t="e">
        <v>#N/A</v>
      </c>
      <c r="DC173" s="5" t="e">
        <v>#N/A</v>
      </c>
      <c r="DD173" s="4" t="e">
        <v>#N/A</v>
      </c>
      <c r="DE173" s="4" t="e">
        <v>#N/A</v>
      </c>
      <c r="DF173" s="4" t="e">
        <v>#N/A</v>
      </c>
      <c r="DG173" s="4" t="e">
        <v>#N/A</v>
      </c>
      <c r="DH173" s="4" t="e">
        <v>#N/A</v>
      </c>
      <c r="DJ173" s="4" t="e">
        <v>#N/A</v>
      </c>
      <c r="DL173" s="4" t="e">
        <v>#N/A</v>
      </c>
      <c r="DM173" s="4" t="e">
        <v>#N/A</v>
      </c>
      <c r="DN173" s="4" t="e">
        <v>#N/A</v>
      </c>
      <c r="DO173" s="4" t="e">
        <v>#N/A</v>
      </c>
      <c r="DP173" s="4" t="e">
        <v>#N/A</v>
      </c>
      <c r="DQ173" s="4" t="e">
        <v>#N/A</v>
      </c>
      <c r="DR173" s="4" t="e">
        <v>#N/A</v>
      </c>
    </row>
    <row r="174" spans="1:122" x14ac:dyDescent="0.25">
      <c r="A174" t="s">
        <v>229</v>
      </c>
      <c r="B174" s="3">
        <v>41579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I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 t="e">
        <v>#N/A</v>
      </c>
      <c r="S174" s="5" t="e">
        <v>#N/A</v>
      </c>
      <c r="T174" s="5" t="e">
        <v>#N/A</v>
      </c>
      <c r="U174" s="5" t="e">
        <v>#N/A</v>
      </c>
      <c r="V174" s="5" t="e">
        <v>#N/A</v>
      </c>
      <c r="X174" s="5" t="e">
        <v>#N/A</v>
      </c>
      <c r="Z174" s="5" t="e">
        <v>#N/A</v>
      </c>
      <c r="AA174" s="5" t="e">
        <v>#N/A</v>
      </c>
      <c r="AB174" s="5" t="e">
        <v>#N/A</v>
      </c>
      <c r="AC174" s="5" t="e">
        <v>#N/A</v>
      </c>
      <c r="AD174" s="5" t="e">
        <v>#N/A</v>
      </c>
      <c r="AE174" s="5" t="e">
        <v>#N/A</v>
      </c>
      <c r="AF174" s="5" t="e">
        <v>#N/A</v>
      </c>
      <c r="AG174" s="4" t="e">
        <v>#N/A</v>
      </c>
      <c r="AH174" s="4" t="e">
        <v>#N/A</v>
      </c>
      <c r="AI174" s="4" t="e">
        <v>#N/A</v>
      </c>
      <c r="AJ174" s="4" t="e">
        <v>#N/A</v>
      </c>
      <c r="AK174" s="4" t="e">
        <v>#N/A</v>
      </c>
      <c r="AM174" s="4" t="e">
        <v>#N/A</v>
      </c>
      <c r="AO174" s="4" t="e">
        <v>#N/A</v>
      </c>
      <c r="AP174" s="4" t="e">
        <v>#N/A</v>
      </c>
      <c r="AQ174" s="4" t="e">
        <v>#N/A</v>
      </c>
      <c r="AR174" s="4" t="e">
        <v>#N/A</v>
      </c>
      <c r="AS174" s="4" t="e">
        <v>#N/A</v>
      </c>
      <c r="AT174" s="4" t="e">
        <v>#N/A</v>
      </c>
      <c r="AU174" s="4" t="e">
        <v>#N/A</v>
      </c>
      <c r="AV174" s="4" t="e">
        <v>#N/A</v>
      </c>
      <c r="AW174" s="4" t="e">
        <v>#N/A</v>
      </c>
      <c r="AX174" s="4" t="e">
        <v>#N/A</v>
      </c>
      <c r="AY174" s="4" t="e">
        <v>#N/A</v>
      </c>
      <c r="AZ174" s="4" t="e">
        <v>#N/A</v>
      </c>
      <c r="BB174" s="4" t="e">
        <v>#N/A</v>
      </c>
      <c r="BD174" s="4" t="e">
        <v>#N/A</v>
      </c>
      <c r="BE174" s="4" t="e">
        <v>#N/A</v>
      </c>
      <c r="BF174" s="4" t="e">
        <v>#N/A</v>
      </c>
      <c r="BG174" s="4" t="e">
        <v>#N/A</v>
      </c>
      <c r="BH174" s="4" t="e">
        <v>#N/A</v>
      </c>
      <c r="BI174" s="4" t="e">
        <v>#N/A</v>
      </c>
      <c r="BJ174" s="4" t="e">
        <v>#N/A</v>
      </c>
      <c r="BK174" s="5" t="e">
        <v>#N/A</v>
      </c>
      <c r="BL174" s="5" t="e">
        <v>#N/A</v>
      </c>
      <c r="BM174" s="5" t="e">
        <v>#N/A</v>
      </c>
      <c r="BN174" s="5" t="e">
        <v>#N/A</v>
      </c>
      <c r="BO174" s="5" t="e">
        <v>#N/A</v>
      </c>
      <c r="BQ174" s="5" t="e">
        <v>#N/A</v>
      </c>
      <c r="BS174" s="5" t="e">
        <v>#N/A</v>
      </c>
      <c r="BT174" s="5" t="e">
        <v>#N/A</v>
      </c>
      <c r="BU174" s="5" t="e">
        <v>#N/A</v>
      </c>
      <c r="BV174" s="5" t="e">
        <v>#N/A</v>
      </c>
      <c r="BW174" s="5" t="e">
        <v>#N/A</v>
      </c>
      <c r="BX174" s="5" t="e">
        <v>#N/A</v>
      </c>
      <c r="BY174" s="5" t="e">
        <v>#N/A</v>
      </c>
      <c r="BZ174" s="4" t="e">
        <v>#N/A</v>
      </c>
      <c r="CA174" s="4" t="e">
        <v>#N/A</v>
      </c>
      <c r="CB174" s="4" t="e">
        <v>#N/A</v>
      </c>
      <c r="CC174" s="4" t="e">
        <v>#N/A</v>
      </c>
      <c r="CD174" s="4" t="e">
        <v>#N/A</v>
      </c>
      <c r="CF174" s="4" t="e">
        <v>#N/A</v>
      </c>
      <c r="CH174" s="4" t="e">
        <v>#N/A</v>
      </c>
      <c r="CI174" s="4" t="e">
        <v>#N/A</v>
      </c>
      <c r="CJ174" s="4" t="e">
        <v>#N/A</v>
      </c>
      <c r="CK174" s="4" t="e">
        <v>#N/A</v>
      </c>
      <c r="CL174" s="4" t="e">
        <v>#N/A</v>
      </c>
      <c r="CM174" s="4" t="e">
        <v>#N/A</v>
      </c>
      <c r="CN174" s="4" t="e">
        <v>#N/A</v>
      </c>
      <c r="CO174" s="5" t="e">
        <v>#N/A</v>
      </c>
      <c r="CP174" s="5" t="e">
        <v>#N/A</v>
      </c>
      <c r="CQ174" s="5" t="e">
        <v>#N/A</v>
      </c>
      <c r="CR174" s="5" t="e">
        <v>#N/A</v>
      </c>
      <c r="CS174" s="5" t="e">
        <v>#N/A</v>
      </c>
      <c r="CU174" s="5" t="e">
        <v>#N/A</v>
      </c>
      <c r="CW174" s="5" t="e">
        <v>#N/A</v>
      </c>
      <c r="CX174" s="5" t="e">
        <v>#N/A</v>
      </c>
      <c r="CY174" s="5" t="e">
        <v>#N/A</v>
      </c>
      <c r="CZ174" s="5" t="e">
        <v>#N/A</v>
      </c>
      <c r="DA174" s="5" t="e">
        <v>#N/A</v>
      </c>
      <c r="DB174" s="5" t="e">
        <v>#N/A</v>
      </c>
      <c r="DC174" s="5" t="e">
        <v>#N/A</v>
      </c>
      <c r="DD174" s="4" t="e">
        <v>#N/A</v>
      </c>
      <c r="DE174" s="4" t="e">
        <v>#N/A</v>
      </c>
      <c r="DF174" s="4" t="e">
        <v>#N/A</v>
      </c>
      <c r="DG174" s="4" t="e">
        <v>#N/A</v>
      </c>
      <c r="DH174" s="4" t="e">
        <v>#N/A</v>
      </c>
      <c r="DJ174" s="4" t="e">
        <v>#N/A</v>
      </c>
      <c r="DL174" s="4" t="e">
        <v>#N/A</v>
      </c>
      <c r="DM174" s="4" t="e">
        <v>#N/A</v>
      </c>
      <c r="DN174" s="4" t="e">
        <v>#N/A</v>
      </c>
      <c r="DO174" s="4" t="e">
        <v>#N/A</v>
      </c>
      <c r="DP174" s="4" t="e">
        <v>#N/A</v>
      </c>
      <c r="DQ174" s="4" t="e">
        <v>#N/A</v>
      </c>
      <c r="DR174" s="4" t="e">
        <v>#N/A</v>
      </c>
    </row>
    <row r="175" spans="1:122" x14ac:dyDescent="0.25">
      <c r="A175" t="s">
        <v>230</v>
      </c>
      <c r="B175" s="3">
        <v>41609</v>
      </c>
      <c r="C175" s="5" t="e">
        <v>#N/A</v>
      </c>
      <c r="D175" s="5" t="e">
        <v>#N/A</v>
      </c>
      <c r="E175" s="5" t="e">
        <v>#N/A</v>
      </c>
      <c r="F175" s="5" t="e">
        <v>#N/A</v>
      </c>
      <c r="G175" s="5" t="e">
        <v>#N/A</v>
      </c>
      <c r="I175" s="5" t="e">
        <v>#N/A</v>
      </c>
      <c r="K175" s="5" t="e">
        <v>#N/A</v>
      </c>
      <c r="L175" s="5" t="e">
        <v>#N/A</v>
      </c>
      <c r="M175" s="5" t="e">
        <v>#N/A</v>
      </c>
      <c r="N175" s="5" t="e">
        <v>#N/A</v>
      </c>
      <c r="O175" s="5" t="e">
        <v>#N/A</v>
      </c>
      <c r="P175" s="5" t="e">
        <v>#N/A</v>
      </c>
      <c r="Q175" s="5" t="e">
        <v>#N/A</v>
      </c>
      <c r="R175" s="5" t="e">
        <v>#N/A</v>
      </c>
      <c r="S175" s="5" t="e">
        <v>#N/A</v>
      </c>
      <c r="T175" s="5" t="e">
        <v>#N/A</v>
      </c>
      <c r="U175" s="5" t="e">
        <v>#N/A</v>
      </c>
      <c r="V175" s="5" t="e">
        <v>#N/A</v>
      </c>
      <c r="X175" s="5" t="e">
        <v>#N/A</v>
      </c>
      <c r="Z175" s="5" t="e">
        <v>#N/A</v>
      </c>
      <c r="AA175" s="5" t="e">
        <v>#N/A</v>
      </c>
      <c r="AB175" s="5" t="e">
        <v>#N/A</v>
      </c>
      <c r="AC175" s="5" t="e">
        <v>#N/A</v>
      </c>
      <c r="AD175" s="5" t="e">
        <v>#N/A</v>
      </c>
      <c r="AE175" s="5" t="e">
        <v>#N/A</v>
      </c>
      <c r="AF175" s="5" t="e">
        <v>#N/A</v>
      </c>
      <c r="AG175" s="4" t="e">
        <v>#N/A</v>
      </c>
      <c r="AH175" s="4" t="e">
        <v>#N/A</v>
      </c>
      <c r="AI175" s="4" t="e">
        <v>#N/A</v>
      </c>
      <c r="AJ175" s="4" t="e">
        <v>#N/A</v>
      </c>
      <c r="AK175" s="4" t="e">
        <v>#N/A</v>
      </c>
      <c r="AM175" s="4" t="e">
        <v>#N/A</v>
      </c>
      <c r="AO175" s="4" t="e">
        <v>#N/A</v>
      </c>
      <c r="AP175" s="4" t="e">
        <v>#N/A</v>
      </c>
      <c r="AQ175" s="4" t="e">
        <v>#N/A</v>
      </c>
      <c r="AR175" s="4" t="e">
        <v>#N/A</v>
      </c>
      <c r="AS175" s="4" t="e">
        <v>#N/A</v>
      </c>
      <c r="AT175" s="4" t="e">
        <v>#N/A</v>
      </c>
      <c r="AU175" s="4" t="e">
        <v>#N/A</v>
      </c>
      <c r="AV175" s="4" t="e">
        <v>#N/A</v>
      </c>
      <c r="AW175" s="4" t="e">
        <v>#N/A</v>
      </c>
      <c r="AX175" s="4" t="e">
        <v>#N/A</v>
      </c>
      <c r="AY175" s="4" t="e">
        <v>#N/A</v>
      </c>
      <c r="AZ175" s="4" t="e">
        <v>#N/A</v>
      </c>
      <c r="BB175" s="4" t="e">
        <v>#N/A</v>
      </c>
      <c r="BD175" s="4" t="e">
        <v>#N/A</v>
      </c>
      <c r="BE175" s="4" t="e">
        <v>#N/A</v>
      </c>
      <c r="BF175" s="4" t="e">
        <v>#N/A</v>
      </c>
      <c r="BG175" s="4" t="e">
        <v>#N/A</v>
      </c>
      <c r="BH175" s="4" t="e">
        <v>#N/A</v>
      </c>
      <c r="BI175" s="4" t="e">
        <v>#N/A</v>
      </c>
      <c r="BJ175" s="4" t="e">
        <v>#N/A</v>
      </c>
      <c r="BK175" s="5" t="e">
        <v>#N/A</v>
      </c>
      <c r="BL175" s="5" t="e">
        <v>#N/A</v>
      </c>
      <c r="BM175" s="5" t="e">
        <v>#N/A</v>
      </c>
      <c r="BN175" s="5" t="e">
        <v>#N/A</v>
      </c>
      <c r="BO175" s="5" t="e">
        <v>#N/A</v>
      </c>
      <c r="BQ175" s="5" t="e">
        <v>#N/A</v>
      </c>
      <c r="BS175" s="5" t="e">
        <v>#N/A</v>
      </c>
      <c r="BT175" s="5" t="e">
        <v>#N/A</v>
      </c>
      <c r="BU175" s="5" t="e">
        <v>#N/A</v>
      </c>
      <c r="BV175" s="5" t="e">
        <v>#N/A</v>
      </c>
      <c r="BW175" s="5" t="e">
        <v>#N/A</v>
      </c>
      <c r="BX175" s="5" t="e">
        <v>#N/A</v>
      </c>
      <c r="BY175" s="5" t="e">
        <v>#N/A</v>
      </c>
      <c r="BZ175" s="4" t="e">
        <v>#N/A</v>
      </c>
      <c r="CA175" s="4" t="e">
        <v>#N/A</v>
      </c>
      <c r="CB175" s="4" t="e">
        <v>#N/A</v>
      </c>
      <c r="CC175" s="4" t="e">
        <v>#N/A</v>
      </c>
      <c r="CD175" s="4" t="e">
        <v>#N/A</v>
      </c>
      <c r="CF175" s="4" t="e">
        <v>#N/A</v>
      </c>
      <c r="CH175" s="4" t="e">
        <v>#N/A</v>
      </c>
      <c r="CI175" s="4" t="e">
        <v>#N/A</v>
      </c>
      <c r="CJ175" s="4" t="e">
        <v>#N/A</v>
      </c>
      <c r="CK175" s="4" t="e">
        <v>#N/A</v>
      </c>
      <c r="CL175" s="4" t="e">
        <v>#N/A</v>
      </c>
      <c r="CM175" s="4" t="e">
        <v>#N/A</v>
      </c>
      <c r="CN175" s="4" t="e">
        <v>#N/A</v>
      </c>
      <c r="CO175" s="5" t="e">
        <v>#N/A</v>
      </c>
      <c r="CP175" s="5" t="e">
        <v>#N/A</v>
      </c>
      <c r="CQ175" s="5" t="e">
        <v>#N/A</v>
      </c>
      <c r="CR175" s="5" t="e">
        <v>#N/A</v>
      </c>
      <c r="CS175" s="5" t="e">
        <v>#N/A</v>
      </c>
      <c r="CU175" s="5" t="e">
        <v>#N/A</v>
      </c>
      <c r="CW175" s="5" t="e">
        <v>#N/A</v>
      </c>
      <c r="CX175" s="5" t="e">
        <v>#N/A</v>
      </c>
      <c r="CY175" s="5" t="e">
        <v>#N/A</v>
      </c>
      <c r="CZ175" s="5" t="e">
        <v>#N/A</v>
      </c>
      <c r="DA175" s="5" t="e">
        <v>#N/A</v>
      </c>
      <c r="DB175" s="5" t="e">
        <v>#N/A</v>
      </c>
      <c r="DC175" s="5" t="e">
        <v>#N/A</v>
      </c>
      <c r="DD175" s="4" t="e">
        <v>#N/A</v>
      </c>
      <c r="DE175" s="4" t="e">
        <v>#N/A</v>
      </c>
      <c r="DF175" s="4" t="e">
        <v>#N/A</v>
      </c>
      <c r="DG175" s="4" t="e">
        <v>#N/A</v>
      </c>
      <c r="DH175" s="4" t="e">
        <v>#N/A</v>
      </c>
      <c r="DJ175" s="4" t="e">
        <v>#N/A</v>
      </c>
      <c r="DL175" s="4" t="e">
        <v>#N/A</v>
      </c>
      <c r="DM175" s="4" t="e">
        <v>#N/A</v>
      </c>
      <c r="DN175" s="4" t="e">
        <v>#N/A</v>
      </c>
      <c r="DO175" s="4" t="e">
        <v>#N/A</v>
      </c>
      <c r="DP175" s="4" t="e">
        <v>#N/A</v>
      </c>
      <c r="DQ175" s="4" t="e">
        <v>#N/A</v>
      </c>
      <c r="DR175" s="4" t="e">
        <v>#N/A</v>
      </c>
    </row>
    <row r="176" spans="1:122" x14ac:dyDescent="0.25">
      <c r="A176" t="s">
        <v>231</v>
      </c>
      <c r="B176" s="3">
        <v>41640</v>
      </c>
      <c r="C176" s="5" t="e">
        <v>#N/A</v>
      </c>
      <c r="D176" s="5" t="e">
        <v>#N/A</v>
      </c>
      <c r="E176" s="5" t="e">
        <v>#N/A</v>
      </c>
      <c r="F176" s="5" t="e">
        <v>#N/A</v>
      </c>
      <c r="G176" s="5" t="e">
        <v>#N/A</v>
      </c>
      <c r="I176" s="5" t="e">
        <v>#N/A</v>
      </c>
      <c r="K176" s="5" t="e">
        <v>#N/A</v>
      </c>
      <c r="L176" s="5" t="e">
        <v>#N/A</v>
      </c>
      <c r="M176" s="5" t="e">
        <v>#N/A</v>
      </c>
      <c r="N176" s="5" t="e">
        <v>#N/A</v>
      </c>
      <c r="O176" s="5" t="e">
        <v>#N/A</v>
      </c>
      <c r="P176" s="5" t="e">
        <v>#N/A</v>
      </c>
      <c r="Q176" s="5" t="e">
        <v>#N/A</v>
      </c>
      <c r="R176" s="5" t="e">
        <v>#N/A</v>
      </c>
      <c r="S176" s="5" t="e">
        <v>#N/A</v>
      </c>
      <c r="T176" s="5" t="e">
        <v>#N/A</v>
      </c>
      <c r="U176" s="5" t="e">
        <v>#N/A</v>
      </c>
      <c r="V176" s="5" t="e">
        <v>#N/A</v>
      </c>
      <c r="X176" s="5" t="e">
        <v>#N/A</v>
      </c>
      <c r="Z176" s="5" t="e">
        <v>#N/A</v>
      </c>
      <c r="AA176" s="5" t="e">
        <v>#N/A</v>
      </c>
      <c r="AB176" s="5" t="e">
        <v>#N/A</v>
      </c>
      <c r="AC176" s="5" t="e">
        <v>#N/A</v>
      </c>
      <c r="AD176" s="5" t="e">
        <v>#N/A</v>
      </c>
      <c r="AE176" s="5" t="e">
        <v>#N/A</v>
      </c>
      <c r="AF176" s="5" t="e">
        <v>#N/A</v>
      </c>
      <c r="AG176" s="4" t="e">
        <v>#N/A</v>
      </c>
      <c r="AH176" s="4" t="e">
        <v>#N/A</v>
      </c>
      <c r="AI176" s="4" t="e">
        <v>#N/A</v>
      </c>
      <c r="AJ176" s="4" t="e">
        <v>#N/A</v>
      </c>
      <c r="AK176" s="4" t="e">
        <v>#N/A</v>
      </c>
      <c r="AM176" s="4" t="e">
        <v>#N/A</v>
      </c>
      <c r="AO176" s="4" t="e">
        <v>#N/A</v>
      </c>
      <c r="AP176" s="4" t="e">
        <v>#N/A</v>
      </c>
      <c r="AQ176" s="4" t="e">
        <v>#N/A</v>
      </c>
      <c r="AR176" s="4" t="e">
        <v>#N/A</v>
      </c>
      <c r="AS176" s="4" t="e">
        <v>#N/A</v>
      </c>
      <c r="AT176" s="4" t="e">
        <v>#N/A</v>
      </c>
      <c r="AU176" s="4" t="e">
        <v>#N/A</v>
      </c>
      <c r="AV176" s="4" t="e">
        <v>#N/A</v>
      </c>
      <c r="AW176" s="4" t="e">
        <v>#N/A</v>
      </c>
      <c r="AX176" s="4" t="e">
        <v>#N/A</v>
      </c>
      <c r="AY176" s="4" t="e">
        <v>#N/A</v>
      </c>
      <c r="AZ176" s="4" t="e">
        <v>#N/A</v>
      </c>
      <c r="BB176" s="4" t="e">
        <v>#N/A</v>
      </c>
      <c r="BD176" s="4" t="e">
        <v>#N/A</v>
      </c>
      <c r="BE176" s="4" t="e">
        <v>#N/A</v>
      </c>
      <c r="BF176" s="4" t="e">
        <v>#N/A</v>
      </c>
      <c r="BG176" s="4" t="e">
        <v>#N/A</v>
      </c>
      <c r="BH176" s="4" t="e">
        <v>#N/A</v>
      </c>
      <c r="BI176" s="4" t="e">
        <v>#N/A</v>
      </c>
      <c r="BJ176" s="4" t="e">
        <v>#N/A</v>
      </c>
      <c r="BK176" s="5" t="e">
        <v>#N/A</v>
      </c>
      <c r="BL176" s="5" t="e">
        <v>#N/A</v>
      </c>
      <c r="BM176" s="5" t="e">
        <v>#N/A</v>
      </c>
      <c r="BN176" s="5" t="e">
        <v>#N/A</v>
      </c>
      <c r="BO176" s="5" t="e">
        <v>#N/A</v>
      </c>
      <c r="BQ176" s="5" t="e">
        <v>#N/A</v>
      </c>
      <c r="BS176" s="5" t="e">
        <v>#N/A</v>
      </c>
      <c r="BT176" s="5" t="e">
        <v>#N/A</v>
      </c>
      <c r="BU176" s="5" t="e">
        <v>#N/A</v>
      </c>
      <c r="BV176" s="5" t="e">
        <v>#N/A</v>
      </c>
      <c r="BW176" s="5" t="e">
        <v>#N/A</v>
      </c>
      <c r="BX176" s="5" t="e">
        <v>#N/A</v>
      </c>
      <c r="BY176" s="5" t="e">
        <v>#N/A</v>
      </c>
      <c r="BZ176" s="4" t="e">
        <v>#N/A</v>
      </c>
      <c r="CA176" s="4" t="e">
        <v>#N/A</v>
      </c>
      <c r="CB176" s="4" t="e">
        <v>#N/A</v>
      </c>
      <c r="CC176" s="4" t="e">
        <v>#N/A</v>
      </c>
      <c r="CD176" s="4" t="e">
        <v>#N/A</v>
      </c>
      <c r="CF176" s="4" t="e">
        <v>#N/A</v>
      </c>
      <c r="CH176" s="4" t="e">
        <v>#N/A</v>
      </c>
      <c r="CI176" s="4" t="e">
        <v>#N/A</v>
      </c>
      <c r="CJ176" s="4" t="e">
        <v>#N/A</v>
      </c>
      <c r="CK176" s="4" t="e">
        <v>#N/A</v>
      </c>
      <c r="CL176" s="4" t="e">
        <v>#N/A</v>
      </c>
      <c r="CM176" s="4" t="e">
        <v>#N/A</v>
      </c>
      <c r="CN176" s="4" t="e">
        <v>#N/A</v>
      </c>
      <c r="CO176" s="5" t="e">
        <v>#N/A</v>
      </c>
      <c r="CP176" s="5" t="e">
        <v>#N/A</v>
      </c>
      <c r="CQ176" s="5" t="e">
        <v>#N/A</v>
      </c>
      <c r="CR176" s="5" t="e">
        <v>#N/A</v>
      </c>
      <c r="CS176" s="5" t="e">
        <v>#N/A</v>
      </c>
      <c r="CU176" s="5" t="e">
        <v>#N/A</v>
      </c>
      <c r="CW176" s="5" t="e">
        <v>#N/A</v>
      </c>
      <c r="CX176" s="5" t="e">
        <v>#N/A</v>
      </c>
      <c r="CY176" s="5" t="e">
        <v>#N/A</v>
      </c>
      <c r="CZ176" s="5" t="e">
        <v>#N/A</v>
      </c>
      <c r="DA176" s="5" t="e">
        <v>#N/A</v>
      </c>
      <c r="DB176" s="5" t="e">
        <v>#N/A</v>
      </c>
      <c r="DC176" s="5" t="e">
        <v>#N/A</v>
      </c>
      <c r="DD176" s="4" t="e">
        <v>#N/A</v>
      </c>
      <c r="DE176" s="4" t="e">
        <v>#N/A</v>
      </c>
      <c r="DF176" s="4" t="e">
        <v>#N/A</v>
      </c>
      <c r="DG176" s="4" t="e">
        <v>#N/A</v>
      </c>
      <c r="DH176" s="4" t="e">
        <v>#N/A</v>
      </c>
      <c r="DJ176" s="4" t="e">
        <v>#N/A</v>
      </c>
      <c r="DL176" s="4" t="e">
        <v>#N/A</v>
      </c>
      <c r="DM176" s="4" t="e">
        <v>#N/A</v>
      </c>
      <c r="DN176" s="4" t="e">
        <v>#N/A</v>
      </c>
      <c r="DO176" s="4" t="e">
        <v>#N/A</v>
      </c>
      <c r="DP176" s="4" t="e">
        <v>#N/A</v>
      </c>
      <c r="DQ176" s="4" t="e">
        <v>#N/A</v>
      </c>
      <c r="DR176" s="4" t="e">
        <v>#N/A</v>
      </c>
    </row>
    <row r="177" spans="1:122" x14ac:dyDescent="0.25">
      <c r="A177" t="s">
        <v>232</v>
      </c>
      <c r="B177" s="3">
        <v>41671</v>
      </c>
      <c r="C177" s="5" t="e">
        <v>#N/A</v>
      </c>
      <c r="D177" s="5" t="e">
        <v>#N/A</v>
      </c>
      <c r="E177" s="5" t="e">
        <v>#N/A</v>
      </c>
      <c r="F177" s="5" t="e">
        <v>#N/A</v>
      </c>
      <c r="G177" s="5" t="e">
        <v>#N/A</v>
      </c>
      <c r="I177" s="5" t="e">
        <v>#N/A</v>
      </c>
      <c r="K177" s="5" t="e">
        <v>#N/A</v>
      </c>
      <c r="L177" s="5" t="e">
        <v>#N/A</v>
      </c>
      <c r="M177" s="5" t="e">
        <v>#N/A</v>
      </c>
      <c r="N177" s="5" t="e">
        <v>#N/A</v>
      </c>
      <c r="O177" s="5" t="e">
        <v>#N/A</v>
      </c>
      <c r="P177" s="5" t="e">
        <v>#N/A</v>
      </c>
      <c r="Q177" s="5" t="e">
        <v>#N/A</v>
      </c>
      <c r="R177" s="5" t="e">
        <v>#N/A</v>
      </c>
      <c r="S177" s="5" t="e">
        <v>#N/A</v>
      </c>
      <c r="T177" s="5" t="e">
        <v>#N/A</v>
      </c>
      <c r="U177" s="5" t="e">
        <v>#N/A</v>
      </c>
      <c r="V177" s="5" t="e">
        <v>#N/A</v>
      </c>
      <c r="X177" s="5" t="e">
        <v>#N/A</v>
      </c>
      <c r="Z177" s="5" t="e">
        <v>#N/A</v>
      </c>
      <c r="AA177" s="5" t="e">
        <v>#N/A</v>
      </c>
      <c r="AB177" s="5" t="e">
        <v>#N/A</v>
      </c>
      <c r="AC177" s="5" t="e">
        <v>#N/A</v>
      </c>
      <c r="AD177" s="5" t="e">
        <v>#N/A</v>
      </c>
      <c r="AE177" s="5" t="e">
        <v>#N/A</v>
      </c>
      <c r="AF177" s="5" t="e">
        <v>#N/A</v>
      </c>
      <c r="AG177" s="4" t="e">
        <v>#N/A</v>
      </c>
      <c r="AH177" s="4" t="e">
        <v>#N/A</v>
      </c>
      <c r="AI177" s="4" t="e">
        <v>#N/A</v>
      </c>
      <c r="AJ177" s="4" t="e">
        <v>#N/A</v>
      </c>
      <c r="AK177" s="4" t="e">
        <v>#N/A</v>
      </c>
      <c r="AM177" s="4" t="e">
        <v>#N/A</v>
      </c>
      <c r="AO177" s="4" t="e">
        <v>#N/A</v>
      </c>
      <c r="AP177" s="4" t="e">
        <v>#N/A</v>
      </c>
      <c r="AQ177" s="4" t="e">
        <v>#N/A</v>
      </c>
      <c r="AR177" s="4" t="e">
        <v>#N/A</v>
      </c>
      <c r="AS177" s="4" t="e">
        <v>#N/A</v>
      </c>
      <c r="AT177" s="4" t="e">
        <v>#N/A</v>
      </c>
      <c r="AU177" s="4" t="e">
        <v>#N/A</v>
      </c>
      <c r="AV177" s="4" t="e">
        <v>#N/A</v>
      </c>
      <c r="AW177" s="4" t="e">
        <v>#N/A</v>
      </c>
      <c r="AX177" s="4" t="e">
        <v>#N/A</v>
      </c>
      <c r="AY177" s="4" t="e">
        <v>#N/A</v>
      </c>
      <c r="AZ177" s="4" t="e">
        <v>#N/A</v>
      </c>
      <c r="BB177" s="4" t="e">
        <v>#N/A</v>
      </c>
      <c r="BD177" s="4" t="e">
        <v>#N/A</v>
      </c>
      <c r="BE177" s="4" t="e">
        <v>#N/A</v>
      </c>
      <c r="BF177" s="4" t="e">
        <v>#N/A</v>
      </c>
      <c r="BG177" s="4" t="e">
        <v>#N/A</v>
      </c>
      <c r="BH177" s="4" t="e">
        <v>#N/A</v>
      </c>
      <c r="BI177" s="4" t="e">
        <v>#N/A</v>
      </c>
      <c r="BJ177" s="4" t="e">
        <v>#N/A</v>
      </c>
      <c r="BK177" s="5" t="e">
        <v>#N/A</v>
      </c>
      <c r="BL177" s="5" t="e">
        <v>#N/A</v>
      </c>
      <c r="BM177" s="5" t="e">
        <v>#N/A</v>
      </c>
      <c r="BN177" s="5" t="e">
        <v>#N/A</v>
      </c>
      <c r="BO177" s="5" t="e">
        <v>#N/A</v>
      </c>
      <c r="BQ177" s="5" t="e">
        <v>#N/A</v>
      </c>
      <c r="BS177" s="5" t="e">
        <v>#N/A</v>
      </c>
      <c r="BT177" s="5" t="e">
        <v>#N/A</v>
      </c>
      <c r="BU177" s="5" t="e">
        <v>#N/A</v>
      </c>
      <c r="BV177" s="5" t="e">
        <v>#N/A</v>
      </c>
      <c r="BW177" s="5" t="e">
        <v>#N/A</v>
      </c>
      <c r="BX177" s="5" t="e">
        <v>#N/A</v>
      </c>
      <c r="BY177" s="5" t="e">
        <v>#N/A</v>
      </c>
      <c r="BZ177" s="4" t="e">
        <v>#N/A</v>
      </c>
      <c r="CA177" s="4" t="e">
        <v>#N/A</v>
      </c>
      <c r="CB177" s="4" t="e">
        <v>#N/A</v>
      </c>
      <c r="CC177" s="4" t="e">
        <v>#N/A</v>
      </c>
      <c r="CD177" s="4" t="e">
        <v>#N/A</v>
      </c>
      <c r="CF177" s="4" t="e">
        <v>#N/A</v>
      </c>
      <c r="CH177" s="4" t="e">
        <v>#N/A</v>
      </c>
      <c r="CI177" s="4" t="e">
        <v>#N/A</v>
      </c>
      <c r="CJ177" s="4" t="e">
        <v>#N/A</v>
      </c>
      <c r="CK177" s="4" t="e">
        <v>#N/A</v>
      </c>
      <c r="CL177" s="4" t="e">
        <v>#N/A</v>
      </c>
      <c r="CM177" s="4" t="e">
        <v>#N/A</v>
      </c>
      <c r="CN177" s="4" t="e">
        <v>#N/A</v>
      </c>
      <c r="CO177" s="5" t="e">
        <v>#N/A</v>
      </c>
      <c r="CP177" s="5" t="e">
        <v>#N/A</v>
      </c>
      <c r="CQ177" s="5" t="e">
        <v>#N/A</v>
      </c>
      <c r="CR177" s="5" t="e">
        <v>#N/A</v>
      </c>
      <c r="CS177" s="5" t="e">
        <v>#N/A</v>
      </c>
      <c r="CU177" s="5" t="e">
        <v>#N/A</v>
      </c>
      <c r="CW177" s="5" t="e">
        <v>#N/A</v>
      </c>
      <c r="CX177" s="5" t="e">
        <v>#N/A</v>
      </c>
      <c r="CY177" s="5" t="e">
        <v>#N/A</v>
      </c>
      <c r="CZ177" s="5" t="e">
        <v>#N/A</v>
      </c>
      <c r="DA177" s="5" t="e">
        <v>#N/A</v>
      </c>
      <c r="DB177" s="5" t="e">
        <v>#N/A</v>
      </c>
      <c r="DC177" s="5" t="e">
        <v>#N/A</v>
      </c>
      <c r="DD177" s="4" t="e">
        <v>#N/A</v>
      </c>
      <c r="DE177" s="4" t="e">
        <v>#N/A</v>
      </c>
      <c r="DF177" s="4" t="e">
        <v>#N/A</v>
      </c>
      <c r="DG177" s="4" t="e">
        <v>#N/A</v>
      </c>
      <c r="DH177" s="4" t="e">
        <v>#N/A</v>
      </c>
      <c r="DJ177" s="4" t="e">
        <v>#N/A</v>
      </c>
      <c r="DL177" s="4" t="e">
        <v>#N/A</v>
      </c>
      <c r="DM177" s="4" t="e">
        <v>#N/A</v>
      </c>
      <c r="DN177" s="4" t="e">
        <v>#N/A</v>
      </c>
      <c r="DO177" s="4" t="e">
        <v>#N/A</v>
      </c>
      <c r="DP177" s="4" t="e">
        <v>#N/A</v>
      </c>
      <c r="DQ177" s="4" t="e">
        <v>#N/A</v>
      </c>
      <c r="DR177" s="4" t="e">
        <v>#N/A</v>
      </c>
    </row>
    <row r="178" spans="1:122" x14ac:dyDescent="0.25">
      <c r="A178" t="s">
        <v>233</v>
      </c>
      <c r="B178" s="3">
        <v>41699</v>
      </c>
      <c r="C178" s="5" t="e">
        <v>#N/A</v>
      </c>
      <c r="D178" s="5" t="e">
        <v>#N/A</v>
      </c>
      <c r="E178" s="5" t="e">
        <v>#N/A</v>
      </c>
      <c r="F178" s="5" t="e">
        <v>#N/A</v>
      </c>
      <c r="G178" s="5" t="e">
        <v>#N/A</v>
      </c>
      <c r="I178" s="5" t="e">
        <v>#N/A</v>
      </c>
      <c r="K178" s="5" t="e">
        <v>#N/A</v>
      </c>
      <c r="L178" s="5" t="e">
        <v>#N/A</v>
      </c>
      <c r="M178" s="5" t="e">
        <v>#N/A</v>
      </c>
      <c r="N178" s="5" t="e">
        <v>#N/A</v>
      </c>
      <c r="O178" s="5" t="e">
        <v>#N/A</v>
      </c>
      <c r="P178" s="5" t="e">
        <v>#N/A</v>
      </c>
      <c r="Q178" s="5" t="e">
        <v>#N/A</v>
      </c>
      <c r="R178" s="5" t="e">
        <v>#N/A</v>
      </c>
      <c r="S178" s="5" t="e">
        <v>#N/A</v>
      </c>
      <c r="T178" s="5" t="e">
        <v>#N/A</v>
      </c>
      <c r="U178" s="5" t="e">
        <v>#N/A</v>
      </c>
      <c r="V178" s="5" t="e">
        <v>#N/A</v>
      </c>
      <c r="X178" s="5" t="e">
        <v>#N/A</v>
      </c>
      <c r="Z178" s="5" t="e">
        <v>#N/A</v>
      </c>
      <c r="AA178" s="5" t="e">
        <v>#N/A</v>
      </c>
      <c r="AB178" s="5" t="e">
        <v>#N/A</v>
      </c>
      <c r="AC178" s="5" t="e">
        <v>#N/A</v>
      </c>
      <c r="AD178" s="5" t="e">
        <v>#N/A</v>
      </c>
      <c r="AE178" s="5" t="e">
        <v>#N/A</v>
      </c>
      <c r="AF178" s="5" t="e">
        <v>#N/A</v>
      </c>
      <c r="AG178" s="4" t="e">
        <v>#N/A</v>
      </c>
      <c r="AH178" s="4" t="e">
        <v>#N/A</v>
      </c>
      <c r="AI178" s="4" t="e">
        <v>#N/A</v>
      </c>
      <c r="AJ178" s="4" t="e">
        <v>#N/A</v>
      </c>
      <c r="AK178" s="4" t="e">
        <v>#N/A</v>
      </c>
      <c r="AM178" s="4" t="e">
        <v>#N/A</v>
      </c>
      <c r="AO178" s="4" t="e">
        <v>#N/A</v>
      </c>
      <c r="AP178" s="4" t="e">
        <v>#N/A</v>
      </c>
      <c r="AQ178" s="4" t="e">
        <v>#N/A</v>
      </c>
      <c r="AR178" s="4" t="e">
        <v>#N/A</v>
      </c>
      <c r="AS178" s="4" t="e">
        <v>#N/A</v>
      </c>
      <c r="AT178" s="4" t="e">
        <v>#N/A</v>
      </c>
      <c r="AU178" s="4" t="e">
        <v>#N/A</v>
      </c>
      <c r="AV178" s="4" t="e">
        <v>#N/A</v>
      </c>
      <c r="AW178" s="4" t="e">
        <v>#N/A</v>
      </c>
      <c r="AX178" s="4" t="e">
        <v>#N/A</v>
      </c>
      <c r="AY178" s="4" t="e">
        <v>#N/A</v>
      </c>
      <c r="AZ178" s="4" t="e">
        <v>#N/A</v>
      </c>
      <c r="BB178" s="4" t="e">
        <v>#N/A</v>
      </c>
      <c r="BD178" s="4" t="e">
        <v>#N/A</v>
      </c>
      <c r="BE178" s="4" t="e">
        <v>#N/A</v>
      </c>
      <c r="BF178" s="4" t="e">
        <v>#N/A</v>
      </c>
      <c r="BG178" s="4" t="e">
        <v>#N/A</v>
      </c>
      <c r="BH178" s="4" t="e">
        <v>#N/A</v>
      </c>
      <c r="BI178" s="4" t="e">
        <v>#N/A</v>
      </c>
      <c r="BJ178" s="4" t="e">
        <v>#N/A</v>
      </c>
      <c r="BK178" s="5" t="e">
        <v>#N/A</v>
      </c>
      <c r="BL178" s="5" t="e">
        <v>#N/A</v>
      </c>
      <c r="BM178" s="5" t="e">
        <v>#N/A</v>
      </c>
      <c r="BN178" s="5" t="e">
        <v>#N/A</v>
      </c>
      <c r="BO178" s="5" t="e">
        <v>#N/A</v>
      </c>
      <c r="BQ178" s="5" t="e">
        <v>#N/A</v>
      </c>
      <c r="BS178" s="5" t="e">
        <v>#N/A</v>
      </c>
      <c r="BT178" s="5" t="e">
        <v>#N/A</v>
      </c>
      <c r="BU178" s="5" t="e">
        <v>#N/A</v>
      </c>
      <c r="BV178" s="5" t="e">
        <v>#N/A</v>
      </c>
      <c r="BW178" s="5" t="e">
        <v>#N/A</v>
      </c>
      <c r="BX178" s="5" t="e">
        <v>#N/A</v>
      </c>
      <c r="BY178" s="5" t="e">
        <v>#N/A</v>
      </c>
      <c r="BZ178" s="4" t="e">
        <v>#N/A</v>
      </c>
      <c r="CA178" s="4" t="e">
        <v>#N/A</v>
      </c>
      <c r="CB178" s="4" t="e">
        <v>#N/A</v>
      </c>
      <c r="CC178" s="4" t="e">
        <v>#N/A</v>
      </c>
      <c r="CD178" s="4" t="e">
        <v>#N/A</v>
      </c>
      <c r="CF178" s="4" t="e">
        <v>#N/A</v>
      </c>
      <c r="CH178" s="4" t="e">
        <v>#N/A</v>
      </c>
      <c r="CI178" s="4" t="e">
        <v>#N/A</v>
      </c>
      <c r="CJ178" s="4" t="e">
        <v>#N/A</v>
      </c>
      <c r="CK178" s="4" t="e">
        <v>#N/A</v>
      </c>
      <c r="CL178" s="4" t="e">
        <v>#N/A</v>
      </c>
      <c r="CM178" s="4" t="e">
        <v>#N/A</v>
      </c>
      <c r="CN178" s="4" t="e">
        <v>#N/A</v>
      </c>
      <c r="CO178" s="5" t="e">
        <v>#N/A</v>
      </c>
      <c r="CP178" s="5" t="e">
        <v>#N/A</v>
      </c>
      <c r="CQ178" s="5" t="e">
        <v>#N/A</v>
      </c>
      <c r="CR178" s="5" t="e">
        <v>#N/A</v>
      </c>
      <c r="CS178" s="5" t="e">
        <v>#N/A</v>
      </c>
      <c r="CU178" s="5" t="e">
        <v>#N/A</v>
      </c>
      <c r="CW178" s="5" t="e">
        <v>#N/A</v>
      </c>
      <c r="CX178" s="5" t="e">
        <v>#N/A</v>
      </c>
      <c r="CY178" s="5" t="e">
        <v>#N/A</v>
      </c>
      <c r="CZ178" s="5" t="e">
        <v>#N/A</v>
      </c>
      <c r="DA178" s="5" t="e">
        <v>#N/A</v>
      </c>
      <c r="DB178" s="5" t="e">
        <v>#N/A</v>
      </c>
      <c r="DC178" s="5" t="e">
        <v>#N/A</v>
      </c>
      <c r="DD178" s="4" t="e">
        <v>#N/A</v>
      </c>
      <c r="DE178" s="4" t="e">
        <v>#N/A</v>
      </c>
      <c r="DF178" s="4" t="e">
        <v>#N/A</v>
      </c>
      <c r="DG178" s="4" t="e">
        <v>#N/A</v>
      </c>
      <c r="DH178" s="4" t="e">
        <v>#N/A</v>
      </c>
      <c r="DJ178" s="4" t="e">
        <v>#N/A</v>
      </c>
      <c r="DL178" s="4" t="e">
        <v>#N/A</v>
      </c>
      <c r="DM178" s="4" t="e">
        <v>#N/A</v>
      </c>
      <c r="DN178" s="4" t="e">
        <v>#N/A</v>
      </c>
      <c r="DO178" s="4" t="e">
        <v>#N/A</v>
      </c>
      <c r="DP178" s="4" t="e">
        <v>#N/A</v>
      </c>
      <c r="DQ178" s="4" t="e">
        <v>#N/A</v>
      </c>
      <c r="DR178" s="4" t="e">
        <v>#N/A</v>
      </c>
    </row>
    <row r="179" spans="1:122" x14ac:dyDescent="0.25">
      <c r="A179" t="s">
        <v>234</v>
      </c>
      <c r="B179" s="3">
        <v>41730</v>
      </c>
      <c r="C179" s="5" t="e">
        <v>#N/A</v>
      </c>
      <c r="D179" s="5" t="e">
        <v>#N/A</v>
      </c>
      <c r="E179" s="5" t="e">
        <v>#N/A</v>
      </c>
      <c r="F179" s="5" t="e">
        <v>#N/A</v>
      </c>
      <c r="G179" s="5" t="e">
        <v>#N/A</v>
      </c>
      <c r="I179" s="5" t="e">
        <v>#N/A</v>
      </c>
      <c r="K179" s="5" t="e">
        <v>#N/A</v>
      </c>
      <c r="L179" s="5" t="e">
        <v>#N/A</v>
      </c>
      <c r="M179" s="5" t="e">
        <v>#N/A</v>
      </c>
      <c r="N179" s="5" t="e">
        <v>#N/A</v>
      </c>
      <c r="O179" s="5" t="e">
        <v>#N/A</v>
      </c>
      <c r="P179" s="5" t="e">
        <v>#N/A</v>
      </c>
      <c r="Q179" s="5" t="e">
        <v>#N/A</v>
      </c>
      <c r="R179" s="5" t="e">
        <v>#N/A</v>
      </c>
      <c r="S179" s="5" t="e">
        <v>#N/A</v>
      </c>
      <c r="T179" s="5" t="e">
        <v>#N/A</v>
      </c>
      <c r="U179" s="5" t="e">
        <v>#N/A</v>
      </c>
      <c r="V179" s="5" t="e">
        <v>#N/A</v>
      </c>
      <c r="X179" s="5" t="e">
        <v>#N/A</v>
      </c>
      <c r="Z179" s="5" t="e">
        <v>#N/A</v>
      </c>
      <c r="AA179" s="5" t="e">
        <v>#N/A</v>
      </c>
      <c r="AB179" s="5" t="e">
        <v>#N/A</v>
      </c>
      <c r="AC179" s="5" t="e">
        <v>#N/A</v>
      </c>
      <c r="AD179" s="5" t="e">
        <v>#N/A</v>
      </c>
      <c r="AE179" s="5" t="e">
        <v>#N/A</v>
      </c>
      <c r="AF179" s="5" t="e">
        <v>#N/A</v>
      </c>
      <c r="AG179" s="4" t="e">
        <v>#N/A</v>
      </c>
      <c r="AH179" s="4" t="e">
        <v>#N/A</v>
      </c>
      <c r="AI179" s="4" t="e">
        <v>#N/A</v>
      </c>
      <c r="AJ179" s="4" t="e">
        <v>#N/A</v>
      </c>
      <c r="AK179" s="4" t="e">
        <v>#N/A</v>
      </c>
      <c r="AM179" s="4" t="e">
        <v>#N/A</v>
      </c>
      <c r="AO179" s="4" t="e">
        <v>#N/A</v>
      </c>
      <c r="AP179" s="4" t="e">
        <v>#N/A</v>
      </c>
      <c r="AQ179" s="4" t="e">
        <v>#N/A</v>
      </c>
      <c r="AR179" s="4" t="e">
        <v>#N/A</v>
      </c>
      <c r="AS179" s="4" t="e">
        <v>#N/A</v>
      </c>
      <c r="AT179" s="4" t="e">
        <v>#N/A</v>
      </c>
      <c r="AU179" s="4" t="e">
        <v>#N/A</v>
      </c>
      <c r="AV179" s="4" t="e">
        <v>#N/A</v>
      </c>
      <c r="AW179" s="4" t="e">
        <v>#N/A</v>
      </c>
      <c r="AX179" s="4" t="e">
        <v>#N/A</v>
      </c>
      <c r="AY179" s="4" t="e">
        <v>#N/A</v>
      </c>
      <c r="AZ179" s="4" t="e">
        <v>#N/A</v>
      </c>
      <c r="BB179" s="4" t="e">
        <v>#N/A</v>
      </c>
      <c r="BD179" s="4" t="e">
        <v>#N/A</v>
      </c>
      <c r="BE179" s="4" t="e">
        <v>#N/A</v>
      </c>
      <c r="BF179" s="4" t="e">
        <v>#N/A</v>
      </c>
      <c r="BG179" s="4" t="e">
        <v>#N/A</v>
      </c>
      <c r="BH179" s="4" t="e">
        <v>#N/A</v>
      </c>
      <c r="BI179" s="4" t="e">
        <v>#N/A</v>
      </c>
      <c r="BJ179" s="4" t="e">
        <v>#N/A</v>
      </c>
      <c r="BK179" s="5" t="e">
        <v>#N/A</v>
      </c>
      <c r="BL179" s="5" t="e">
        <v>#N/A</v>
      </c>
      <c r="BM179" s="5" t="e">
        <v>#N/A</v>
      </c>
      <c r="BN179" s="5" t="e">
        <v>#N/A</v>
      </c>
      <c r="BO179" s="5" t="e">
        <v>#N/A</v>
      </c>
      <c r="BQ179" s="5" t="e">
        <v>#N/A</v>
      </c>
      <c r="BS179" s="5" t="e">
        <v>#N/A</v>
      </c>
      <c r="BT179" s="5" t="e">
        <v>#N/A</v>
      </c>
      <c r="BU179" s="5" t="e">
        <v>#N/A</v>
      </c>
      <c r="BV179" s="5" t="e">
        <v>#N/A</v>
      </c>
      <c r="BW179" s="5" t="e">
        <v>#N/A</v>
      </c>
      <c r="BX179" s="5" t="e">
        <v>#N/A</v>
      </c>
      <c r="BY179" s="5" t="e">
        <v>#N/A</v>
      </c>
      <c r="BZ179" s="4" t="e">
        <v>#N/A</v>
      </c>
      <c r="CA179" s="4" t="e">
        <v>#N/A</v>
      </c>
      <c r="CB179" s="4" t="e">
        <v>#N/A</v>
      </c>
      <c r="CC179" s="4" t="e">
        <v>#N/A</v>
      </c>
      <c r="CD179" s="4" t="e">
        <v>#N/A</v>
      </c>
      <c r="CF179" s="4" t="e">
        <v>#N/A</v>
      </c>
      <c r="CH179" s="4" t="e">
        <v>#N/A</v>
      </c>
      <c r="CI179" s="4" t="e">
        <v>#N/A</v>
      </c>
      <c r="CJ179" s="4" t="e">
        <v>#N/A</v>
      </c>
      <c r="CK179" s="4" t="e">
        <v>#N/A</v>
      </c>
      <c r="CL179" s="4" t="e">
        <v>#N/A</v>
      </c>
      <c r="CM179" s="4" t="e">
        <v>#N/A</v>
      </c>
      <c r="CN179" s="4" t="e">
        <v>#N/A</v>
      </c>
      <c r="CO179" s="5" t="e">
        <v>#N/A</v>
      </c>
      <c r="CP179" s="5" t="e">
        <v>#N/A</v>
      </c>
      <c r="CQ179" s="5" t="e">
        <v>#N/A</v>
      </c>
      <c r="CR179" s="5" t="e">
        <v>#N/A</v>
      </c>
      <c r="CS179" s="5" t="e">
        <v>#N/A</v>
      </c>
      <c r="CU179" s="5" t="e">
        <v>#N/A</v>
      </c>
      <c r="CW179" s="5" t="e">
        <v>#N/A</v>
      </c>
      <c r="CX179" s="5" t="e">
        <v>#N/A</v>
      </c>
      <c r="CY179" s="5" t="e">
        <v>#N/A</v>
      </c>
      <c r="CZ179" s="5" t="e">
        <v>#N/A</v>
      </c>
      <c r="DA179" s="5" t="e">
        <v>#N/A</v>
      </c>
      <c r="DB179" s="5" t="e">
        <v>#N/A</v>
      </c>
      <c r="DC179" s="5" t="e">
        <v>#N/A</v>
      </c>
      <c r="DD179" s="4" t="e">
        <v>#N/A</v>
      </c>
      <c r="DE179" s="4" t="e">
        <v>#N/A</v>
      </c>
      <c r="DF179" s="4" t="e">
        <v>#N/A</v>
      </c>
      <c r="DG179" s="4" t="e">
        <v>#N/A</v>
      </c>
      <c r="DH179" s="4" t="e">
        <v>#N/A</v>
      </c>
      <c r="DJ179" s="4" t="e">
        <v>#N/A</v>
      </c>
      <c r="DL179" s="4" t="e">
        <v>#N/A</v>
      </c>
      <c r="DM179" s="4" t="e">
        <v>#N/A</v>
      </c>
      <c r="DN179" s="4" t="e">
        <v>#N/A</v>
      </c>
      <c r="DO179" s="4" t="e">
        <v>#N/A</v>
      </c>
      <c r="DP179" s="4" t="e">
        <v>#N/A</v>
      </c>
      <c r="DQ179" s="4" t="e">
        <v>#N/A</v>
      </c>
      <c r="DR179" s="4" t="e">
        <v>#N/A</v>
      </c>
    </row>
    <row r="180" spans="1:122" x14ac:dyDescent="0.25">
      <c r="A180" t="s">
        <v>235</v>
      </c>
      <c r="B180" s="3">
        <v>41760</v>
      </c>
      <c r="C180" s="5" t="e">
        <v>#N/A</v>
      </c>
      <c r="D180" s="5" t="e">
        <v>#N/A</v>
      </c>
      <c r="E180" s="5" t="e">
        <v>#N/A</v>
      </c>
      <c r="F180" s="5" t="e">
        <v>#N/A</v>
      </c>
      <c r="G180" s="5" t="e">
        <v>#N/A</v>
      </c>
      <c r="I180" s="5" t="e">
        <v>#N/A</v>
      </c>
      <c r="K180" s="5" t="e">
        <v>#N/A</v>
      </c>
      <c r="L180" s="5" t="e">
        <v>#N/A</v>
      </c>
      <c r="M180" s="5" t="e">
        <v>#N/A</v>
      </c>
      <c r="N180" s="5" t="e">
        <v>#N/A</v>
      </c>
      <c r="O180" s="5" t="e">
        <v>#N/A</v>
      </c>
      <c r="P180" s="5" t="e">
        <v>#N/A</v>
      </c>
      <c r="Q180" s="5" t="e">
        <v>#N/A</v>
      </c>
      <c r="R180" s="5" t="e">
        <v>#N/A</v>
      </c>
      <c r="S180" s="5" t="e">
        <v>#N/A</v>
      </c>
      <c r="T180" s="5" t="e">
        <v>#N/A</v>
      </c>
      <c r="U180" s="5" t="e">
        <v>#N/A</v>
      </c>
      <c r="V180" s="5" t="e">
        <v>#N/A</v>
      </c>
      <c r="X180" s="5" t="e">
        <v>#N/A</v>
      </c>
      <c r="Z180" s="5" t="e">
        <v>#N/A</v>
      </c>
      <c r="AA180" s="5" t="e">
        <v>#N/A</v>
      </c>
      <c r="AB180" s="5" t="e">
        <v>#N/A</v>
      </c>
      <c r="AC180" s="5" t="e">
        <v>#N/A</v>
      </c>
      <c r="AD180" s="5" t="e">
        <v>#N/A</v>
      </c>
      <c r="AE180" s="5" t="e">
        <v>#N/A</v>
      </c>
      <c r="AF180" s="5" t="e">
        <v>#N/A</v>
      </c>
      <c r="AG180" s="4" t="e">
        <v>#N/A</v>
      </c>
      <c r="AH180" s="4" t="e">
        <v>#N/A</v>
      </c>
      <c r="AI180" s="4" t="e">
        <v>#N/A</v>
      </c>
      <c r="AJ180" s="4" t="e">
        <v>#N/A</v>
      </c>
      <c r="AK180" s="4" t="e">
        <v>#N/A</v>
      </c>
      <c r="AM180" s="4" t="e">
        <v>#N/A</v>
      </c>
      <c r="AO180" s="4" t="e">
        <v>#N/A</v>
      </c>
      <c r="AP180" s="4" t="e">
        <v>#N/A</v>
      </c>
      <c r="AQ180" s="4" t="e">
        <v>#N/A</v>
      </c>
      <c r="AR180" s="4" t="e">
        <v>#N/A</v>
      </c>
      <c r="AS180" s="4" t="e">
        <v>#N/A</v>
      </c>
      <c r="AT180" s="4" t="e">
        <v>#N/A</v>
      </c>
      <c r="AU180" s="4" t="e">
        <v>#N/A</v>
      </c>
      <c r="AV180" s="4" t="e">
        <v>#N/A</v>
      </c>
      <c r="AW180" s="4" t="e">
        <v>#N/A</v>
      </c>
      <c r="AX180" s="4" t="e">
        <v>#N/A</v>
      </c>
      <c r="AY180" s="4" t="e">
        <v>#N/A</v>
      </c>
      <c r="AZ180" s="4" t="e">
        <v>#N/A</v>
      </c>
      <c r="BB180" s="4" t="e">
        <v>#N/A</v>
      </c>
      <c r="BD180" s="4" t="e">
        <v>#N/A</v>
      </c>
      <c r="BE180" s="4" t="e">
        <v>#N/A</v>
      </c>
      <c r="BF180" s="4" t="e">
        <v>#N/A</v>
      </c>
      <c r="BG180" s="4" t="e">
        <v>#N/A</v>
      </c>
      <c r="BH180" s="4" t="e">
        <v>#N/A</v>
      </c>
      <c r="BI180" s="4" t="e">
        <v>#N/A</v>
      </c>
      <c r="BJ180" s="4" t="e">
        <v>#N/A</v>
      </c>
      <c r="BK180" s="5" t="e">
        <v>#N/A</v>
      </c>
      <c r="BL180" s="5" t="e">
        <v>#N/A</v>
      </c>
      <c r="BM180" s="5" t="e">
        <v>#N/A</v>
      </c>
      <c r="BN180" s="5" t="e">
        <v>#N/A</v>
      </c>
      <c r="BO180" s="5" t="e">
        <v>#N/A</v>
      </c>
      <c r="BQ180" s="5" t="e">
        <v>#N/A</v>
      </c>
      <c r="BS180" s="5" t="e">
        <v>#N/A</v>
      </c>
      <c r="BT180" s="5" t="e">
        <v>#N/A</v>
      </c>
      <c r="BU180" s="5" t="e">
        <v>#N/A</v>
      </c>
      <c r="BV180" s="5" t="e">
        <v>#N/A</v>
      </c>
      <c r="BW180" s="5" t="e">
        <v>#N/A</v>
      </c>
      <c r="BX180" s="5" t="e">
        <v>#N/A</v>
      </c>
      <c r="BY180" s="5" t="e">
        <v>#N/A</v>
      </c>
      <c r="BZ180" s="4" t="e">
        <v>#N/A</v>
      </c>
      <c r="CA180" s="4" t="e">
        <v>#N/A</v>
      </c>
      <c r="CB180" s="4" t="e">
        <v>#N/A</v>
      </c>
      <c r="CC180" s="4" t="e">
        <v>#N/A</v>
      </c>
      <c r="CD180" s="4" t="e">
        <v>#N/A</v>
      </c>
      <c r="CF180" s="4" t="e">
        <v>#N/A</v>
      </c>
      <c r="CH180" s="4" t="e">
        <v>#N/A</v>
      </c>
      <c r="CI180" s="4" t="e">
        <v>#N/A</v>
      </c>
      <c r="CJ180" s="4" t="e">
        <v>#N/A</v>
      </c>
      <c r="CK180" s="4" t="e">
        <v>#N/A</v>
      </c>
      <c r="CL180" s="4" t="e">
        <v>#N/A</v>
      </c>
      <c r="CM180" s="4" t="e">
        <v>#N/A</v>
      </c>
      <c r="CN180" s="4" t="e">
        <v>#N/A</v>
      </c>
      <c r="CO180" s="5" t="e">
        <v>#N/A</v>
      </c>
      <c r="CP180" s="5" t="e">
        <v>#N/A</v>
      </c>
      <c r="CQ180" s="5" t="e">
        <v>#N/A</v>
      </c>
      <c r="CR180" s="5" t="e">
        <v>#N/A</v>
      </c>
      <c r="CS180" s="5" t="e">
        <v>#N/A</v>
      </c>
      <c r="CU180" s="5" t="e">
        <v>#N/A</v>
      </c>
      <c r="CW180" s="5" t="e">
        <v>#N/A</v>
      </c>
      <c r="CX180" s="5" t="e">
        <v>#N/A</v>
      </c>
      <c r="CY180" s="5" t="e">
        <v>#N/A</v>
      </c>
      <c r="CZ180" s="5" t="e">
        <v>#N/A</v>
      </c>
      <c r="DA180" s="5" t="e">
        <v>#N/A</v>
      </c>
      <c r="DB180" s="5" t="e">
        <v>#N/A</v>
      </c>
      <c r="DC180" s="5" t="e">
        <v>#N/A</v>
      </c>
      <c r="DD180" s="4" t="e">
        <v>#N/A</v>
      </c>
      <c r="DE180" s="4" t="e">
        <v>#N/A</v>
      </c>
      <c r="DF180" s="4" t="e">
        <v>#N/A</v>
      </c>
      <c r="DG180" s="4" t="e">
        <v>#N/A</v>
      </c>
      <c r="DH180" s="4" t="e">
        <v>#N/A</v>
      </c>
      <c r="DJ180" s="4" t="e">
        <v>#N/A</v>
      </c>
      <c r="DL180" s="4" t="e">
        <v>#N/A</v>
      </c>
      <c r="DM180" s="4" t="e">
        <v>#N/A</v>
      </c>
      <c r="DN180" s="4" t="e">
        <v>#N/A</v>
      </c>
      <c r="DO180" s="4" t="e">
        <v>#N/A</v>
      </c>
      <c r="DP180" s="4" t="e">
        <v>#N/A</v>
      </c>
      <c r="DQ180" s="4" t="e">
        <v>#N/A</v>
      </c>
      <c r="DR180" s="4" t="e">
        <v>#N/A</v>
      </c>
    </row>
    <row r="181" spans="1:122" x14ac:dyDescent="0.25">
      <c r="A181" t="s">
        <v>236</v>
      </c>
      <c r="B181" s="3">
        <v>41791</v>
      </c>
      <c r="C181" s="5" t="e">
        <v>#N/A</v>
      </c>
      <c r="D181" s="5" t="e">
        <v>#N/A</v>
      </c>
      <c r="E181" s="5" t="e">
        <v>#N/A</v>
      </c>
      <c r="F181" s="5" t="e">
        <v>#N/A</v>
      </c>
      <c r="G181" s="5" t="e">
        <v>#N/A</v>
      </c>
      <c r="I181" s="5" t="e">
        <v>#N/A</v>
      </c>
      <c r="K181" s="5" t="e">
        <v>#N/A</v>
      </c>
      <c r="L181" s="5" t="e">
        <v>#N/A</v>
      </c>
      <c r="M181" s="5" t="e">
        <v>#N/A</v>
      </c>
      <c r="N181" s="5" t="e">
        <v>#N/A</v>
      </c>
      <c r="O181" s="5" t="e">
        <v>#N/A</v>
      </c>
      <c r="P181" s="5" t="e">
        <v>#N/A</v>
      </c>
      <c r="Q181" s="5" t="e">
        <v>#N/A</v>
      </c>
      <c r="R181" s="5" t="e">
        <v>#N/A</v>
      </c>
      <c r="S181" s="5" t="e">
        <v>#N/A</v>
      </c>
      <c r="T181" s="5" t="e">
        <v>#N/A</v>
      </c>
      <c r="U181" s="5" t="e">
        <v>#N/A</v>
      </c>
      <c r="V181" s="5" t="e">
        <v>#N/A</v>
      </c>
      <c r="X181" s="5" t="e">
        <v>#N/A</v>
      </c>
      <c r="Z181" s="5" t="e">
        <v>#N/A</v>
      </c>
      <c r="AA181" s="5" t="e">
        <v>#N/A</v>
      </c>
      <c r="AB181" s="5" t="e">
        <v>#N/A</v>
      </c>
      <c r="AC181" s="5" t="e">
        <v>#N/A</v>
      </c>
      <c r="AD181" s="5" t="e">
        <v>#N/A</v>
      </c>
      <c r="AE181" s="5" t="e">
        <v>#N/A</v>
      </c>
      <c r="AF181" s="5" t="e">
        <v>#N/A</v>
      </c>
      <c r="AG181" s="4" t="e">
        <v>#N/A</v>
      </c>
      <c r="AH181" s="4" t="e">
        <v>#N/A</v>
      </c>
      <c r="AI181" s="4" t="e">
        <v>#N/A</v>
      </c>
      <c r="AJ181" s="4" t="e">
        <v>#N/A</v>
      </c>
      <c r="AK181" s="4" t="e">
        <v>#N/A</v>
      </c>
      <c r="AM181" s="4" t="e">
        <v>#N/A</v>
      </c>
      <c r="AO181" s="4" t="e">
        <v>#N/A</v>
      </c>
      <c r="AP181" s="4" t="e">
        <v>#N/A</v>
      </c>
      <c r="AQ181" s="4" t="e">
        <v>#N/A</v>
      </c>
      <c r="AR181" s="4" t="e">
        <v>#N/A</v>
      </c>
      <c r="AS181" s="4" t="e">
        <v>#N/A</v>
      </c>
      <c r="AT181" s="4" t="e">
        <v>#N/A</v>
      </c>
      <c r="AU181" s="4" t="e">
        <v>#N/A</v>
      </c>
      <c r="AV181" s="4" t="e">
        <v>#N/A</v>
      </c>
      <c r="AW181" s="4" t="e">
        <v>#N/A</v>
      </c>
      <c r="AX181" s="4" t="e">
        <v>#N/A</v>
      </c>
      <c r="AY181" s="4" t="e">
        <v>#N/A</v>
      </c>
      <c r="AZ181" s="4" t="e">
        <v>#N/A</v>
      </c>
      <c r="BB181" s="4" t="e">
        <v>#N/A</v>
      </c>
      <c r="BD181" s="4" t="e">
        <v>#N/A</v>
      </c>
      <c r="BE181" s="4" t="e">
        <v>#N/A</v>
      </c>
      <c r="BF181" s="4" t="e">
        <v>#N/A</v>
      </c>
      <c r="BG181" s="4" t="e">
        <v>#N/A</v>
      </c>
      <c r="BH181" s="4" t="e">
        <v>#N/A</v>
      </c>
      <c r="BI181" s="4" t="e">
        <v>#N/A</v>
      </c>
      <c r="BJ181" s="4" t="e">
        <v>#N/A</v>
      </c>
      <c r="BK181" s="5" t="e">
        <v>#N/A</v>
      </c>
      <c r="BL181" s="5" t="e">
        <v>#N/A</v>
      </c>
      <c r="BM181" s="5" t="e">
        <v>#N/A</v>
      </c>
      <c r="BN181" s="5" t="e">
        <v>#N/A</v>
      </c>
      <c r="BO181" s="5" t="e">
        <v>#N/A</v>
      </c>
      <c r="BQ181" s="5" t="e">
        <v>#N/A</v>
      </c>
      <c r="BS181" s="5" t="e">
        <v>#N/A</v>
      </c>
      <c r="BT181" s="5" t="e">
        <v>#N/A</v>
      </c>
      <c r="BU181" s="5" t="e">
        <v>#N/A</v>
      </c>
      <c r="BV181" s="5" t="e">
        <v>#N/A</v>
      </c>
      <c r="BW181" s="5" t="e">
        <v>#N/A</v>
      </c>
      <c r="BX181" s="5" t="e">
        <v>#N/A</v>
      </c>
      <c r="BY181" s="5" t="e">
        <v>#N/A</v>
      </c>
      <c r="BZ181" s="4" t="e">
        <v>#N/A</v>
      </c>
      <c r="CA181" s="4" t="e">
        <v>#N/A</v>
      </c>
      <c r="CB181" s="4" t="e">
        <v>#N/A</v>
      </c>
      <c r="CC181" s="4" t="e">
        <v>#N/A</v>
      </c>
      <c r="CD181" s="4" t="e">
        <v>#N/A</v>
      </c>
      <c r="CF181" s="4" t="e">
        <v>#N/A</v>
      </c>
      <c r="CH181" s="4" t="e">
        <v>#N/A</v>
      </c>
      <c r="CI181" s="4" t="e">
        <v>#N/A</v>
      </c>
      <c r="CJ181" s="4" t="e">
        <v>#N/A</v>
      </c>
      <c r="CK181" s="4" t="e">
        <v>#N/A</v>
      </c>
      <c r="CL181" s="4" t="e">
        <v>#N/A</v>
      </c>
      <c r="CM181" s="4" t="e">
        <v>#N/A</v>
      </c>
      <c r="CN181" s="4" t="e">
        <v>#N/A</v>
      </c>
      <c r="CO181" s="5" t="e">
        <v>#N/A</v>
      </c>
      <c r="CP181" s="5" t="e">
        <v>#N/A</v>
      </c>
      <c r="CQ181" s="5" t="e">
        <v>#N/A</v>
      </c>
      <c r="CR181" s="5" t="e">
        <v>#N/A</v>
      </c>
      <c r="CS181" s="5" t="e">
        <v>#N/A</v>
      </c>
      <c r="CU181" s="5" t="e">
        <v>#N/A</v>
      </c>
      <c r="CW181" s="5" t="e">
        <v>#N/A</v>
      </c>
      <c r="CX181" s="5" t="e">
        <v>#N/A</v>
      </c>
      <c r="CY181" s="5" t="e">
        <v>#N/A</v>
      </c>
      <c r="CZ181" s="5" t="e">
        <v>#N/A</v>
      </c>
      <c r="DA181" s="5" t="e">
        <v>#N/A</v>
      </c>
      <c r="DB181" s="5" t="e">
        <v>#N/A</v>
      </c>
      <c r="DC181" s="5" t="e">
        <v>#N/A</v>
      </c>
      <c r="DD181" s="4" t="e">
        <v>#N/A</v>
      </c>
      <c r="DE181" s="4" t="e">
        <v>#N/A</v>
      </c>
      <c r="DF181" s="4" t="e">
        <v>#N/A</v>
      </c>
      <c r="DG181" s="4" t="e">
        <v>#N/A</v>
      </c>
      <c r="DH181" s="4" t="e">
        <v>#N/A</v>
      </c>
      <c r="DJ181" s="4" t="e">
        <v>#N/A</v>
      </c>
      <c r="DL181" s="4" t="e">
        <v>#N/A</v>
      </c>
      <c r="DM181" s="4" t="e">
        <v>#N/A</v>
      </c>
      <c r="DN181" s="4" t="e">
        <v>#N/A</v>
      </c>
      <c r="DO181" s="4" t="e">
        <v>#N/A</v>
      </c>
      <c r="DP181" s="4" t="e">
        <v>#N/A</v>
      </c>
      <c r="DQ181" s="4" t="e">
        <v>#N/A</v>
      </c>
      <c r="DR181" s="4" t="e">
        <v>#N/A</v>
      </c>
    </row>
    <row r="182" spans="1:122" x14ac:dyDescent="0.25">
      <c r="A182" t="s">
        <v>237</v>
      </c>
      <c r="B182" s="3">
        <v>41821</v>
      </c>
      <c r="C182" s="5" t="e">
        <v>#N/A</v>
      </c>
      <c r="D182" s="5" t="e">
        <v>#N/A</v>
      </c>
      <c r="E182" s="5" t="e">
        <v>#N/A</v>
      </c>
      <c r="F182" s="5" t="e">
        <v>#N/A</v>
      </c>
      <c r="G182" s="5" t="e">
        <v>#N/A</v>
      </c>
      <c r="I182" s="5" t="e">
        <v>#N/A</v>
      </c>
      <c r="K182" s="5" t="e">
        <v>#N/A</v>
      </c>
      <c r="L182" s="5" t="e">
        <v>#N/A</v>
      </c>
      <c r="M182" s="5" t="e">
        <v>#N/A</v>
      </c>
      <c r="N182" s="5" t="e">
        <v>#N/A</v>
      </c>
      <c r="O182" s="5" t="e">
        <v>#N/A</v>
      </c>
      <c r="P182" s="5" t="e">
        <v>#N/A</v>
      </c>
      <c r="Q182" s="5" t="e">
        <v>#N/A</v>
      </c>
      <c r="R182" s="5" t="e">
        <v>#N/A</v>
      </c>
      <c r="S182" s="5" t="e">
        <v>#N/A</v>
      </c>
      <c r="T182" s="5" t="e">
        <v>#N/A</v>
      </c>
      <c r="U182" s="5" t="e">
        <v>#N/A</v>
      </c>
      <c r="V182" s="5" t="e">
        <v>#N/A</v>
      </c>
      <c r="X182" s="5" t="e">
        <v>#N/A</v>
      </c>
      <c r="Z182" s="5" t="e">
        <v>#N/A</v>
      </c>
      <c r="AA182" s="5" t="e">
        <v>#N/A</v>
      </c>
      <c r="AB182" s="5" t="e">
        <v>#N/A</v>
      </c>
      <c r="AC182" s="5" t="e">
        <v>#N/A</v>
      </c>
      <c r="AD182" s="5" t="e">
        <v>#N/A</v>
      </c>
      <c r="AE182" s="5" t="e">
        <v>#N/A</v>
      </c>
      <c r="AF182" s="5" t="e">
        <v>#N/A</v>
      </c>
      <c r="AG182" s="4" t="e">
        <v>#N/A</v>
      </c>
      <c r="AH182" s="4" t="e">
        <v>#N/A</v>
      </c>
      <c r="AI182" s="4" t="e">
        <v>#N/A</v>
      </c>
      <c r="AJ182" s="4" t="e">
        <v>#N/A</v>
      </c>
      <c r="AK182" s="4" t="e">
        <v>#N/A</v>
      </c>
      <c r="AM182" s="4" t="e">
        <v>#N/A</v>
      </c>
      <c r="AO182" s="4" t="e">
        <v>#N/A</v>
      </c>
      <c r="AP182" s="4" t="e">
        <v>#N/A</v>
      </c>
      <c r="AQ182" s="4" t="e">
        <v>#N/A</v>
      </c>
      <c r="AR182" s="4" t="e">
        <v>#N/A</v>
      </c>
      <c r="AS182" s="4" t="e">
        <v>#N/A</v>
      </c>
      <c r="AT182" s="4" t="e">
        <v>#N/A</v>
      </c>
      <c r="AU182" s="4" t="e">
        <v>#N/A</v>
      </c>
      <c r="AV182" s="4" t="e">
        <v>#N/A</v>
      </c>
      <c r="AW182" s="4" t="e">
        <v>#N/A</v>
      </c>
      <c r="AX182" s="4" t="e">
        <v>#N/A</v>
      </c>
      <c r="AY182" s="4" t="e">
        <v>#N/A</v>
      </c>
      <c r="AZ182" s="4" t="e">
        <v>#N/A</v>
      </c>
      <c r="BB182" s="4" t="e">
        <v>#N/A</v>
      </c>
      <c r="BD182" s="4" t="e">
        <v>#N/A</v>
      </c>
      <c r="BE182" s="4" t="e">
        <v>#N/A</v>
      </c>
      <c r="BF182" s="4" t="e">
        <v>#N/A</v>
      </c>
      <c r="BG182" s="4" t="e">
        <v>#N/A</v>
      </c>
      <c r="BH182" s="4" t="e">
        <v>#N/A</v>
      </c>
      <c r="BI182" s="4" t="e">
        <v>#N/A</v>
      </c>
      <c r="BJ182" s="4" t="e">
        <v>#N/A</v>
      </c>
      <c r="BK182" s="5" t="e">
        <v>#N/A</v>
      </c>
      <c r="BL182" s="5" t="e">
        <v>#N/A</v>
      </c>
      <c r="BM182" s="5" t="e">
        <v>#N/A</v>
      </c>
      <c r="BN182" s="5" t="e">
        <v>#N/A</v>
      </c>
      <c r="BO182" s="5" t="e">
        <v>#N/A</v>
      </c>
      <c r="BQ182" s="5" t="e">
        <v>#N/A</v>
      </c>
      <c r="BS182" s="5" t="e">
        <v>#N/A</v>
      </c>
      <c r="BT182" s="5" t="e">
        <v>#N/A</v>
      </c>
      <c r="BU182" s="5" t="e">
        <v>#N/A</v>
      </c>
      <c r="BV182" s="5" t="e">
        <v>#N/A</v>
      </c>
      <c r="BW182" s="5" t="e">
        <v>#N/A</v>
      </c>
      <c r="BX182" s="5" t="e">
        <v>#N/A</v>
      </c>
      <c r="BY182" s="5" t="e">
        <v>#N/A</v>
      </c>
      <c r="BZ182" s="4" t="e">
        <v>#N/A</v>
      </c>
      <c r="CA182" s="4" t="e">
        <v>#N/A</v>
      </c>
      <c r="CB182" s="4" t="e">
        <v>#N/A</v>
      </c>
      <c r="CC182" s="4" t="e">
        <v>#N/A</v>
      </c>
      <c r="CD182" s="4" t="e">
        <v>#N/A</v>
      </c>
      <c r="CF182" s="4" t="e">
        <v>#N/A</v>
      </c>
      <c r="CH182" s="4" t="e">
        <v>#N/A</v>
      </c>
      <c r="CI182" s="4" t="e">
        <v>#N/A</v>
      </c>
      <c r="CJ182" s="4" t="e">
        <v>#N/A</v>
      </c>
      <c r="CK182" s="4" t="e">
        <v>#N/A</v>
      </c>
      <c r="CL182" s="4" t="e">
        <v>#N/A</v>
      </c>
      <c r="CM182" s="4" t="e">
        <v>#N/A</v>
      </c>
      <c r="CN182" s="4" t="e">
        <v>#N/A</v>
      </c>
      <c r="CO182" s="5" t="e">
        <v>#N/A</v>
      </c>
      <c r="CP182" s="5" t="e">
        <v>#N/A</v>
      </c>
      <c r="CQ182" s="5" t="e">
        <v>#N/A</v>
      </c>
      <c r="CR182" s="5" t="e">
        <v>#N/A</v>
      </c>
      <c r="CS182" s="5" t="e">
        <v>#N/A</v>
      </c>
      <c r="CU182" s="5" t="e">
        <v>#N/A</v>
      </c>
      <c r="CW182" s="5" t="e">
        <v>#N/A</v>
      </c>
      <c r="CX182" s="5" t="e">
        <v>#N/A</v>
      </c>
      <c r="CY182" s="5" t="e">
        <v>#N/A</v>
      </c>
      <c r="CZ182" s="5" t="e">
        <v>#N/A</v>
      </c>
      <c r="DA182" s="5" t="e">
        <v>#N/A</v>
      </c>
      <c r="DB182" s="5" t="e">
        <v>#N/A</v>
      </c>
      <c r="DC182" s="5" t="e">
        <v>#N/A</v>
      </c>
      <c r="DD182" s="4" t="e">
        <v>#N/A</v>
      </c>
      <c r="DE182" s="4" t="e">
        <v>#N/A</v>
      </c>
      <c r="DF182" s="4" t="e">
        <v>#N/A</v>
      </c>
      <c r="DG182" s="4" t="e">
        <v>#N/A</v>
      </c>
      <c r="DH182" s="4" t="e">
        <v>#N/A</v>
      </c>
      <c r="DJ182" s="4" t="e">
        <v>#N/A</v>
      </c>
      <c r="DL182" s="4" t="e">
        <v>#N/A</v>
      </c>
      <c r="DM182" s="4" t="e">
        <v>#N/A</v>
      </c>
      <c r="DN182" s="4" t="e">
        <v>#N/A</v>
      </c>
      <c r="DO182" s="4" t="e">
        <v>#N/A</v>
      </c>
      <c r="DP182" s="4" t="e">
        <v>#N/A</v>
      </c>
      <c r="DQ182" s="4" t="e">
        <v>#N/A</v>
      </c>
      <c r="DR182" s="4" t="e">
        <v>#N/A</v>
      </c>
    </row>
    <row r="183" spans="1:122" x14ac:dyDescent="0.25">
      <c r="A183" t="s">
        <v>238</v>
      </c>
      <c r="B183" s="3">
        <v>41852</v>
      </c>
      <c r="C183" s="5" t="e">
        <v>#N/A</v>
      </c>
      <c r="D183" s="5" t="e">
        <v>#N/A</v>
      </c>
      <c r="E183" s="5" t="e">
        <v>#N/A</v>
      </c>
      <c r="F183" s="5" t="e">
        <v>#N/A</v>
      </c>
      <c r="G183" s="5" t="e">
        <v>#N/A</v>
      </c>
      <c r="I183" s="5" t="e">
        <v>#N/A</v>
      </c>
      <c r="K183" s="5" t="e">
        <v>#N/A</v>
      </c>
      <c r="L183" s="5" t="e">
        <v>#N/A</v>
      </c>
      <c r="M183" s="5" t="e">
        <v>#N/A</v>
      </c>
      <c r="N183" s="5" t="e">
        <v>#N/A</v>
      </c>
      <c r="O183" s="5" t="e">
        <v>#N/A</v>
      </c>
      <c r="P183" s="5" t="e">
        <v>#N/A</v>
      </c>
      <c r="Q183" s="5" t="e">
        <v>#N/A</v>
      </c>
      <c r="R183" s="5" t="e">
        <v>#N/A</v>
      </c>
      <c r="S183" s="5" t="e">
        <v>#N/A</v>
      </c>
      <c r="T183" s="5" t="e">
        <v>#N/A</v>
      </c>
      <c r="U183" s="5" t="e">
        <v>#N/A</v>
      </c>
      <c r="V183" s="5" t="e">
        <v>#N/A</v>
      </c>
      <c r="X183" s="5" t="e">
        <v>#N/A</v>
      </c>
      <c r="Z183" s="5" t="e">
        <v>#N/A</v>
      </c>
      <c r="AA183" s="5" t="e">
        <v>#N/A</v>
      </c>
      <c r="AB183" s="5" t="e">
        <v>#N/A</v>
      </c>
      <c r="AC183" s="5" t="e">
        <v>#N/A</v>
      </c>
      <c r="AD183" s="5" t="e">
        <v>#N/A</v>
      </c>
      <c r="AE183" s="5" t="e">
        <v>#N/A</v>
      </c>
      <c r="AF183" s="5" t="e">
        <v>#N/A</v>
      </c>
      <c r="AG183" s="4" t="e">
        <v>#N/A</v>
      </c>
      <c r="AH183" s="4" t="e">
        <v>#N/A</v>
      </c>
      <c r="AI183" s="4" t="e">
        <v>#N/A</v>
      </c>
      <c r="AJ183" s="4" t="e">
        <v>#N/A</v>
      </c>
      <c r="AK183" s="4" t="e">
        <v>#N/A</v>
      </c>
      <c r="AM183" s="4" t="e">
        <v>#N/A</v>
      </c>
      <c r="AO183" s="4" t="e">
        <v>#N/A</v>
      </c>
      <c r="AP183" s="4" t="e">
        <v>#N/A</v>
      </c>
      <c r="AQ183" s="4" t="e">
        <v>#N/A</v>
      </c>
      <c r="AR183" s="4" t="e">
        <v>#N/A</v>
      </c>
      <c r="AS183" s="4" t="e">
        <v>#N/A</v>
      </c>
      <c r="AT183" s="4" t="e">
        <v>#N/A</v>
      </c>
      <c r="AU183" s="4" t="e">
        <v>#N/A</v>
      </c>
      <c r="AV183" s="4" t="e">
        <v>#N/A</v>
      </c>
      <c r="AW183" s="4" t="e">
        <v>#N/A</v>
      </c>
      <c r="AX183" s="4" t="e">
        <v>#N/A</v>
      </c>
      <c r="AY183" s="4" t="e">
        <v>#N/A</v>
      </c>
      <c r="AZ183" s="4" t="e">
        <v>#N/A</v>
      </c>
      <c r="BB183" s="4" t="e">
        <v>#N/A</v>
      </c>
      <c r="BD183" s="4" t="e">
        <v>#N/A</v>
      </c>
      <c r="BE183" s="4" t="e">
        <v>#N/A</v>
      </c>
      <c r="BF183" s="4" t="e">
        <v>#N/A</v>
      </c>
      <c r="BG183" s="4" t="e">
        <v>#N/A</v>
      </c>
      <c r="BH183" s="4" t="e">
        <v>#N/A</v>
      </c>
      <c r="BI183" s="4" t="e">
        <v>#N/A</v>
      </c>
      <c r="BJ183" s="4" t="e">
        <v>#N/A</v>
      </c>
      <c r="BK183" s="5" t="e">
        <v>#N/A</v>
      </c>
      <c r="BL183" s="5" t="e">
        <v>#N/A</v>
      </c>
      <c r="BM183" s="5" t="e">
        <v>#N/A</v>
      </c>
      <c r="BN183" s="5" t="e">
        <v>#N/A</v>
      </c>
      <c r="BO183" s="5" t="e">
        <v>#N/A</v>
      </c>
      <c r="BQ183" s="5" t="e">
        <v>#N/A</v>
      </c>
      <c r="BS183" s="5" t="e">
        <v>#N/A</v>
      </c>
      <c r="BT183" s="5" t="e">
        <v>#N/A</v>
      </c>
      <c r="BU183" s="5" t="e">
        <v>#N/A</v>
      </c>
      <c r="BV183" s="5" t="e">
        <v>#N/A</v>
      </c>
      <c r="BW183" s="5" t="e">
        <v>#N/A</v>
      </c>
      <c r="BX183" s="5" t="e">
        <v>#N/A</v>
      </c>
      <c r="BY183" s="5" t="e">
        <v>#N/A</v>
      </c>
      <c r="BZ183" s="4" t="e">
        <v>#N/A</v>
      </c>
      <c r="CA183" s="4" t="e">
        <v>#N/A</v>
      </c>
      <c r="CB183" s="4" t="e">
        <v>#N/A</v>
      </c>
      <c r="CC183" s="4" t="e">
        <v>#N/A</v>
      </c>
      <c r="CD183" s="4" t="e">
        <v>#N/A</v>
      </c>
      <c r="CF183" s="4" t="e">
        <v>#N/A</v>
      </c>
      <c r="CH183" s="4" t="e">
        <v>#N/A</v>
      </c>
      <c r="CI183" s="4" t="e">
        <v>#N/A</v>
      </c>
      <c r="CJ183" s="4" t="e">
        <v>#N/A</v>
      </c>
      <c r="CK183" s="4" t="e">
        <v>#N/A</v>
      </c>
      <c r="CL183" s="4" t="e">
        <v>#N/A</v>
      </c>
      <c r="CM183" s="4" t="e">
        <v>#N/A</v>
      </c>
      <c r="CN183" s="4" t="e">
        <v>#N/A</v>
      </c>
      <c r="CO183" s="5" t="e">
        <v>#N/A</v>
      </c>
      <c r="CP183" s="5" t="e">
        <v>#N/A</v>
      </c>
      <c r="CQ183" s="5" t="e">
        <v>#N/A</v>
      </c>
      <c r="CR183" s="5" t="e">
        <v>#N/A</v>
      </c>
      <c r="CS183" s="5" t="e">
        <v>#N/A</v>
      </c>
      <c r="CU183" s="5" t="e">
        <v>#N/A</v>
      </c>
      <c r="CW183" s="5" t="e">
        <v>#N/A</v>
      </c>
      <c r="CX183" s="5" t="e">
        <v>#N/A</v>
      </c>
      <c r="CY183" s="5" t="e">
        <v>#N/A</v>
      </c>
      <c r="CZ183" s="5" t="e">
        <v>#N/A</v>
      </c>
      <c r="DA183" s="5" t="e">
        <v>#N/A</v>
      </c>
      <c r="DB183" s="5" t="e">
        <v>#N/A</v>
      </c>
      <c r="DC183" s="5" t="e">
        <v>#N/A</v>
      </c>
      <c r="DD183" s="4" t="e">
        <v>#N/A</v>
      </c>
      <c r="DE183" s="4" t="e">
        <v>#N/A</v>
      </c>
      <c r="DF183" s="4" t="e">
        <v>#N/A</v>
      </c>
      <c r="DG183" s="4" t="e">
        <v>#N/A</v>
      </c>
      <c r="DH183" s="4" t="e">
        <v>#N/A</v>
      </c>
      <c r="DJ183" s="4" t="e">
        <v>#N/A</v>
      </c>
      <c r="DL183" s="4" t="e">
        <v>#N/A</v>
      </c>
      <c r="DM183" s="4" t="e">
        <v>#N/A</v>
      </c>
      <c r="DN183" s="4" t="e">
        <v>#N/A</v>
      </c>
      <c r="DO183" s="4" t="e">
        <v>#N/A</v>
      </c>
      <c r="DP183" s="4" t="e">
        <v>#N/A</v>
      </c>
      <c r="DQ183" s="4" t="e">
        <v>#N/A</v>
      </c>
      <c r="DR183" s="4" t="e">
        <v>#N/A</v>
      </c>
    </row>
    <row r="184" spans="1:122" x14ac:dyDescent="0.25">
      <c r="A184" t="s">
        <v>239</v>
      </c>
      <c r="B184" s="3">
        <v>41883</v>
      </c>
      <c r="C184" s="5" t="e">
        <v>#N/A</v>
      </c>
      <c r="D184" s="5" t="e">
        <v>#N/A</v>
      </c>
      <c r="E184" s="5" t="e">
        <v>#N/A</v>
      </c>
      <c r="F184" s="5" t="e">
        <v>#N/A</v>
      </c>
      <c r="G184" s="5" t="e">
        <v>#N/A</v>
      </c>
      <c r="I184" s="5" t="e">
        <v>#N/A</v>
      </c>
      <c r="K184" s="5" t="e">
        <v>#N/A</v>
      </c>
      <c r="L184" s="5" t="e">
        <v>#N/A</v>
      </c>
      <c r="M184" s="5" t="e">
        <v>#N/A</v>
      </c>
      <c r="N184" s="5" t="e">
        <v>#N/A</v>
      </c>
      <c r="O184" s="5" t="e">
        <v>#N/A</v>
      </c>
      <c r="P184" s="5" t="e">
        <v>#N/A</v>
      </c>
      <c r="Q184" s="5" t="e">
        <v>#N/A</v>
      </c>
      <c r="R184" s="5" t="e">
        <v>#N/A</v>
      </c>
      <c r="S184" s="5" t="e">
        <v>#N/A</v>
      </c>
      <c r="T184" s="5" t="e">
        <v>#N/A</v>
      </c>
      <c r="U184" s="5" t="e">
        <v>#N/A</v>
      </c>
      <c r="V184" s="5" t="e">
        <v>#N/A</v>
      </c>
      <c r="X184" s="5" t="e">
        <v>#N/A</v>
      </c>
      <c r="Z184" s="5" t="e">
        <v>#N/A</v>
      </c>
      <c r="AA184" s="5" t="e">
        <v>#N/A</v>
      </c>
      <c r="AB184" s="5" t="e">
        <v>#N/A</v>
      </c>
      <c r="AC184" s="5" t="e">
        <v>#N/A</v>
      </c>
      <c r="AD184" s="5" t="e">
        <v>#N/A</v>
      </c>
      <c r="AE184" s="5" t="e">
        <v>#N/A</v>
      </c>
      <c r="AF184" s="5" t="e">
        <v>#N/A</v>
      </c>
      <c r="AG184" s="4" t="e">
        <v>#N/A</v>
      </c>
      <c r="AH184" s="4" t="e">
        <v>#N/A</v>
      </c>
      <c r="AI184" s="4" t="e">
        <v>#N/A</v>
      </c>
      <c r="AJ184" s="4" t="e">
        <v>#N/A</v>
      </c>
      <c r="AK184" s="4" t="e">
        <v>#N/A</v>
      </c>
      <c r="AM184" s="4" t="e">
        <v>#N/A</v>
      </c>
      <c r="AO184" s="4" t="e">
        <v>#N/A</v>
      </c>
      <c r="AP184" s="4" t="e">
        <v>#N/A</v>
      </c>
      <c r="AQ184" s="4" t="e">
        <v>#N/A</v>
      </c>
      <c r="AR184" s="4" t="e">
        <v>#N/A</v>
      </c>
      <c r="AS184" s="4" t="e">
        <v>#N/A</v>
      </c>
      <c r="AT184" s="4" t="e">
        <v>#N/A</v>
      </c>
      <c r="AU184" s="4" t="e">
        <v>#N/A</v>
      </c>
      <c r="AV184" s="4" t="e">
        <v>#N/A</v>
      </c>
      <c r="AW184" s="4" t="e">
        <v>#N/A</v>
      </c>
      <c r="AX184" s="4" t="e">
        <v>#N/A</v>
      </c>
      <c r="AY184" s="4" t="e">
        <v>#N/A</v>
      </c>
      <c r="AZ184" s="4" t="e">
        <v>#N/A</v>
      </c>
      <c r="BB184" s="4" t="e">
        <v>#N/A</v>
      </c>
      <c r="BD184" s="4" t="e">
        <v>#N/A</v>
      </c>
      <c r="BE184" s="4" t="e">
        <v>#N/A</v>
      </c>
      <c r="BF184" s="4" t="e">
        <v>#N/A</v>
      </c>
      <c r="BG184" s="4" t="e">
        <v>#N/A</v>
      </c>
      <c r="BH184" s="4" t="e">
        <v>#N/A</v>
      </c>
      <c r="BI184" s="4" t="e">
        <v>#N/A</v>
      </c>
      <c r="BJ184" s="4" t="e">
        <v>#N/A</v>
      </c>
      <c r="BK184" s="5" t="e">
        <v>#N/A</v>
      </c>
      <c r="BL184" s="5" t="e">
        <v>#N/A</v>
      </c>
      <c r="BM184" s="5" t="e">
        <v>#N/A</v>
      </c>
      <c r="BN184" s="5" t="e">
        <v>#N/A</v>
      </c>
      <c r="BO184" s="5" t="e">
        <v>#N/A</v>
      </c>
      <c r="BQ184" s="5" t="e">
        <v>#N/A</v>
      </c>
      <c r="BS184" s="5" t="e">
        <v>#N/A</v>
      </c>
      <c r="BT184" s="5" t="e">
        <v>#N/A</v>
      </c>
      <c r="BU184" s="5" t="e">
        <v>#N/A</v>
      </c>
      <c r="BV184" s="5" t="e">
        <v>#N/A</v>
      </c>
      <c r="BW184" s="5" t="e">
        <v>#N/A</v>
      </c>
      <c r="BX184" s="5" t="e">
        <v>#N/A</v>
      </c>
      <c r="BY184" s="5" t="e">
        <v>#N/A</v>
      </c>
      <c r="BZ184" s="4" t="e">
        <v>#N/A</v>
      </c>
      <c r="CA184" s="4" t="e">
        <v>#N/A</v>
      </c>
      <c r="CB184" s="4" t="e">
        <v>#N/A</v>
      </c>
      <c r="CC184" s="4" t="e">
        <v>#N/A</v>
      </c>
      <c r="CD184" s="4" t="e">
        <v>#N/A</v>
      </c>
      <c r="CF184" s="4" t="e">
        <v>#N/A</v>
      </c>
      <c r="CH184" s="4" t="e">
        <v>#N/A</v>
      </c>
      <c r="CI184" s="4" t="e">
        <v>#N/A</v>
      </c>
      <c r="CJ184" s="4" t="e">
        <v>#N/A</v>
      </c>
      <c r="CK184" s="4" t="e">
        <v>#N/A</v>
      </c>
      <c r="CL184" s="4" t="e">
        <v>#N/A</v>
      </c>
      <c r="CM184" s="4" t="e">
        <v>#N/A</v>
      </c>
      <c r="CN184" s="4" t="e">
        <v>#N/A</v>
      </c>
      <c r="CO184" s="5" t="e">
        <v>#N/A</v>
      </c>
      <c r="CP184" s="5" t="e">
        <v>#N/A</v>
      </c>
      <c r="CQ184" s="5" t="e">
        <v>#N/A</v>
      </c>
      <c r="CR184" s="5" t="e">
        <v>#N/A</v>
      </c>
      <c r="CS184" s="5" t="e">
        <v>#N/A</v>
      </c>
      <c r="CU184" s="5" t="e">
        <v>#N/A</v>
      </c>
      <c r="CW184" s="5" t="e">
        <v>#N/A</v>
      </c>
      <c r="CX184" s="5" t="e">
        <v>#N/A</v>
      </c>
      <c r="CY184" s="5" t="e">
        <v>#N/A</v>
      </c>
      <c r="CZ184" s="5" t="e">
        <v>#N/A</v>
      </c>
      <c r="DA184" s="5" t="e">
        <v>#N/A</v>
      </c>
      <c r="DB184" s="5" t="e">
        <v>#N/A</v>
      </c>
      <c r="DC184" s="5" t="e">
        <v>#N/A</v>
      </c>
      <c r="DD184" s="4" t="e">
        <v>#N/A</v>
      </c>
      <c r="DE184" s="4" t="e">
        <v>#N/A</v>
      </c>
      <c r="DF184" s="4" t="e">
        <v>#N/A</v>
      </c>
      <c r="DG184" s="4" t="e">
        <v>#N/A</v>
      </c>
      <c r="DH184" s="4" t="e">
        <v>#N/A</v>
      </c>
      <c r="DJ184" s="4" t="e">
        <v>#N/A</v>
      </c>
      <c r="DL184" s="4" t="e">
        <v>#N/A</v>
      </c>
      <c r="DM184" s="4" t="e">
        <v>#N/A</v>
      </c>
      <c r="DN184" s="4" t="e">
        <v>#N/A</v>
      </c>
      <c r="DO184" s="4" t="e">
        <v>#N/A</v>
      </c>
      <c r="DP184" s="4" t="e">
        <v>#N/A</v>
      </c>
      <c r="DQ184" s="4" t="e">
        <v>#N/A</v>
      </c>
      <c r="DR184" s="4" t="e">
        <v>#N/A</v>
      </c>
    </row>
    <row r="185" spans="1:122" x14ac:dyDescent="0.25">
      <c r="A185" t="s">
        <v>240</v>
      </c>
      <c r="B185" s="3">
        <v>41913</v>
      </c>
      <c r="C185" s="5" t="e">
        <v>#N/A</v>
      </c>
      <c r="D185" s="5" t="e">
        <v>#N/A</v>
      </c>
      <c r="E185" s="5" t="e">
        <v>#N/A</v>
      </c>
      <c r="F185" s="5" t="e">
        <v>#N/A</v>
      </c>
      <c r="G185" s="5" t="e">
        <v>#N/A</v>
      </c>
      <c r="I185" s="5" t="e">
        <v>#N/A</v>
      </c>
      <c r="K185" s="5" t="e">
        <v>#N/A</v>
      </c>
      <c r="L185" s="5" t="e">
        <v>#N/A</v>
      </c>
      <c r="M185" s="5" t="e">
        <v>#N/A</v>
      </c>
      <c r="N185" s="5" t="e">
        <v>#N/A</v>
      </c>
      <c r="O185" s="5" t="e">
        <v>#N/A</v>
      </c>
      <c r="P185" s="5" t="e">
        <v>#N/A</v>
      </c>
      <c r="Q185" s="5" t="e">
        <v>#N/A</v>
      </c>
      <c r="R185" s="5" t="e">
        <v>#N/A</v>
      </c>
      <c r="S185" s="5" t="e">
        <v>#N/A</v>
      </c>
      <c r="T185" s="5" t="e">
        <v>#N/A</v>
      </c>
      <c r="U185" s="5" t="e">
        <v>#N/A</v>
      </c>
      <c r="V185" s="5" t="e">
        <v>#N/A</v>
      </c>
      <c r="X185" s="5" t="e">
        <v>#N/A</v>
      </c>
      <c r="Z185" s="5" t="e">
        <v>#N/A</v>
      </c>
      <c r="AA185" s="5" t="e">
        <v>#N/A</v>
      </c>
      <c r="AB185" s="5" t="e">
        <v>#N/A</v>
      </c>
      <c r="AC185" s="5" t="e">
        <v>#N/A</v>
      </c>
      <c r="AD185" s="5" t="e">
        <v>#N/A</v>
      </c>
      <c r="AE185" s="5" t="e">
        <v>#N/A</v>
      </c>
      <c r="AF185" s="5" t="e">
        <v>#N/A</v>
      </c>
      <c r="AG185" s="4" t="e">
        <v>#N/A</v>
      </c>
      <c r="AH185" s="4" t="e">
        <v>#N/A</v>
      </c>
      <c r="AI185" s="4" t="e">
        <v>#N/A</v>
      </c>
      <c r="AJ185" s="4" t="e">
        <v>#N/A</v>
      </c>
      <c r="AK185" s="4" t="e">
        <v>#N/A</v>
      </c>
      <c r="AM185" s="4" t="e">
        <v>#N/A</v>
      </c>
      <c r="AO185" s="4" t="e">
        <v>#N/A</v>
      </c>
      <c r="AP185" s="4" t="e">
        <v>#N/A</v>
      </c>
      <c r="AQ185" s="4" t="e">
        <v>#N/A</v>
      </c>
      <c r="AR185" s="4" t="e">
        <v>#N/A</v>
      </c>
      <c r="AS185" s="4" t="e">
        <v>#N/A</v>
      </c>
      <c r="AT185" s="4" t="e">
        <v>#N/A</v>
      </c>
      <c r="AU185" s="4" t="e">
        <v>#N/A</v>
      </c>
      <c r="AV185" s="4" t="e">
        <v>#N/A</v>
      </c>
      <c r="AW185" s="4" t="e">
        <v>#N/A</v>
      </c>
      <c r="AX185" s="4" t="e">
        <v>#N/A</v>
      </c>
      <c r="AY185" s="4" t="e">
        <v>#N/A</v>
      </c>
      <c r="AZ185" s="4" t="e">
        <v>#N/A</v>
      </c>
      <c r="BB185" s="4" t="e">
        <v>#N/A</v>
      </c>
      <c r="BD185" s="4" t="e">
        <v>#N/A</v>
      </c>
      <c r="BE185" s="4" t="e">
        <v>#N/A</v>
      </c>
      <c r="BF185" s="4" t="e">
        <v>#N/A</v>
      </c>
      <c r="BG185" s="4" t="e">
        <v>#N/A</v>
      </c>
      <c r="BH185" s="4" t="e">
        <v>#N/A</v>
      </c>
      <c r="BI185" s="4" t="e">
        <v>#N/A</v>
      </c>
      <c r="BJ185" s="4" t="e">
        <v>#N/A</v>
      </c>
      <c r="BK185" s="5" t="e">
        <v>#N/A</v>
      </c>
      <c r="BL185" s="5" t="e">
        <v>#N/A</v>
      </c>
      <c r="BM185" s="5" t="e">
        <v>#N/A</v>
      </c>
      <c r="BN185" s="5" t="e">
        <v>#N/A</v>
      </c>
      <c r="BO185" s="5" t="e">
        <v>#N/A</v>
      </c>
      <c r="BQ185" s="5" t="e">
        <v>#N/A</v>
      </c>
      <c r="BS185" s="5" t="e">
        <v>#N/A</v>
      </c>
      <c r="BT185" s="5" t="e">
        <v>#N/A</v>
      </c>
      <c r="BU185" s="5" t="e">
        <v>#N/A</v>
      </c>
      <c r="BV185" s="5" t="e">
        <v>#N/A</v>
      </c>
      <c r="BW185" s="5" t="e">
        <v>#N/A</v>
      </c>
      <c r="BX185" s="5" t="e">
        <v>#N/A</v>
      </c>
      <c r="BY185" s="5" t="e">
        <v>#N/A</v>
      </c>
      <c r="BZ185" s="4" t="e">
        <v>#N/A</v>
      </c>
      <c r="CA185" s="4" t="e">
        <v>#N/A</v>
      </c>
      <c r="CB185" s="4" t="e">
        <v>#N/A</v>
      </c>
      <c r="CC185" s="4" t="e">
        <v>#N/A</v>
      </c>
      <c r="CD185" s="4" t="e">
        <v>#N/A</v>
      </c>
      <c r="CF185" s="4" t="e">
        <v>#N/A</v>
      </c>
      <c r="CH185" s="4" t="e">
        <v>#N/A</v>
      </c>
      <c r="CI185" s="4" t="e">
        <v>#N/A</v>
      </c>
      <c r="CJ185" s="4" t="e">
        <v>#N/A</v>
      </c>
      <c r="CK185" s="4" t="e">
        <v>#N/A</v>
      </c>
      <c r="CL185" s="4" t="e">
        <v>#N/A</v>
      </c>
      <c r="CM185" s="4" t="e">
        <v>#N/A</v>
      </c>
      <c r="CN185" s="4" t="e">
        <v>#N/A</v>
      </c>
      <c r="CO185" s="5" t="e">
        <v>#N/A</v>
      </c>
      <c r="CP185" s="5" t="e">
        <v>#N/A</v>
      </c>
      <c r="CQ185" s="5" t="e">
        <v>#N/A</v>
      </c>
      <c r="CR185" s="5" t="e">
        <v>#N/A</v>
      </c>
      <c r="CS185" s="5" t="e">
        <v>#N/A</v>
      </c>
      <c r="CU185" s="5" t="e">
        <v>#N/A</v>
      </c>
      <c r="CW185" s="5" t="e">
        <v>#N/A</v>
      </c>
      <c r="CX185" s="5" t="e">
        <v>#N/A</v>
      </c>
      <c r="CY185" s="5" t="e">
        <v>#N/A</v>
      </c>
      <c r="CZ185" s="5" t="e">
        <v>#N/A</v>
      </c>
      <c r="DA185" s="5" t="e">
        <v>#N/A</v>
      </c>
      <c r="DB185" s="5" t="e">
        <v>#N/A</v>
      </c>
      <c r="DC185" s="5" t="e">
        <v>#N/A</v>
      </c>
      <c r="DD185" s="4" t="e">
        <v>#N/A</v>
      </c>
      <c r="DE185" s="4" t="e">
        <v>#N/A</v>
      </c>
      <c r="DF185" s="4" t="e">
        <v>#N/A</v>
      </c>
      <c r="DG185" s="4" t="e">
        <v>#N/A</v>
      </c>
      <c r="DH185" s="4" t="e">
        <v>#N/A</v>
      </c>
      <c r="DJ185" s="4" t="e">
        <v>#N/A</v>
      </c>
      <c r="DL185" s="4" t="e">
        <v>#N/A</v>
      </c>
      <c r="DM185" s="4" t="e">
        <v>#N/A</v>
      </c>
      <c r="DN185" s="4" t="e">
        <v>#N/A</v>
      </c>
      <c r="DO185" s="4" t="e">
        <v>#N/A</v>
      </c>
      <c r="DP185" s="4" t="e">
        <v>#N/A</v>
      </c>
      <c r="DQ185" s="4" t="e">
        <v>#N/A</v>
      </c>
      <c r="DR185" s="4" t="e">
        <v>#N/A</v>
      </c>
    </row>
    <row r="186" spans="1:122" x14ac:dyDescent="0.25">
      <c r="A186" t="s">
        <v>241</v>
      </c>
      <c r="B186" s="3">
        <v>41944</v>
      </c>
      <c r="C186" s="5" t="e">
        <v>#N/A</v>
      </c>
      <c r="D186" s="5" t="e">
        <v>#N/A</v>
      </c>
      <c r="E186" s="5" t="e">
        <v>#N/A</v>
      </c>
      <c r="F186" s="5" t="e">
        <v>#N/A</v>
      </c>
      <c r="G186" s="5" t="e">
        <v>#N/A</v>
      </c>
      <c r="I186" s="5" t="e">
        <v>#N/A</v>
      </c>
      <c r="K186" s="5" t="e">
        <v>#N/A</v>
      </c>
      <c r="L186" s="5" t="e">
        <v>#N/A</v>
      </c>
      <c r="M186" s="5" t="e">
        <v>#N/A</v>
      </c>
      <c r="N186" s="5" t="e">
        <v>#N/A</v>
      </c>
      <c r="O186" s="5" t="e">
        <v>#N/A</v>
      </c>
      <c r="P186" s="5" t="e">
        <v>#N/A</v>
      </c>
      <c r="Q186" s="5" t="e">
        <v>#N/A</v>
      </c>
      <c r="R186" s="5" t="e">
        <v>#N/A</v>
      </c>
      <c r="S186" s="5" t="e">
        <v>#N/A</v>
      </c>
      <c r="T186" s="5" t="e">
        <v>#N/A</v>
      </c>
      <c r="U186" s="5" t="e">
        <v>#N/A</v>
      </c>
      <c r="V186" s="5" t="e">
        <v>#N/A</v>
      </c>
      <c r="X186" s="5" t="e">
        <v>#N/A</v>
      </c>
      <c r="Z186" s="5" t="e">
        <v>#N/A</v>
      </c>
      <c r="AA186" s="5" t="e">
        <v>#N/A</v>
      </c>
      <c r="AB186" s="5" t="e">
        <v>#N/A</v>
      </c>
      <c r="AC186" s="5" t="e">
        <v>#N/A</v>
      </c>
      <c r="AD186" s="5" t="e">
        <v>#N/A</v>
      </c>
      <c r="AE186" s="5" t="e">
        <v>#N/A</v>
      </c>
      <c r="AF186" s="5" t="e">
        <v>#N/A</v>
      </c>
      <c r="AG186" s="4" t="e">
        <v>#N/A</v>
      </c>
      <c r="AH186" s="4" t="e">
        <v>#N/A</v>
      </c>
      <c r="AI186" s="4" t="e">
        <v>#N/A</v>
      </c>
      <c r="AJ186" s="4" t="e">
        <v>#N/A</v>
      </c>
      <c r="AK186" s="4" t="e">
        <v>#N/A</v>
      </c>
      <c r="AM186" s="4" t="e">
        <v>#N/A</v>
      </c>
      <c r="AO186" s="4" t="e">
        <v>#N/A</v>
      </c>
      <c r="AP186" s="4" t="e">
        <v>#N/A</v>
      </c>
      <c r="AQ186" s="4" t="e">
        <v>#N/A</v>
      </c>
      <c r="AR186" s="4" t="e">
        <v>#N/A</v>
      </c>
      <c r="AS186" s="4" t="e">
        <v>#N/A</v>
      </c>
      <c r="AT186" s="4" t="e">
        <v>#N/A</v>
      </c>
      <c r="AU186" s="4" t="e">
        <v>#N/A</v>
      </c>
      <c r="AV186" s="4" t="e">
        <v>#N/A</v>
      </c>
      <c r="AW186" s="4" t="e">
        <v>#N/A</v>
      </c>
      <c r="AX186" s="4" t="e">
        <v>#N/A</v>
      </c>
      <c r="AY186" s="4" t="e">
        <v>#N/A</v>
      </c>
      <c r="AZ186" s="4" t="e">
        <v>#N/A</v>
      </c>
      <c r="BB186" s="4" t="e">
        <v>#N/A</v>
      </c>
      <c r="BD186" s="4" t="e">
        <v>#N/A</v>
      </c>
      <c r="BE186" s="4" t="e">
        <v>#N/A</v>
      </c>
      <c r="BF186" s="4" t="e">
        <v>#N/A</v>
      </c>
      <c r="BG186" s="4" t="e">
        <v>#N/A</v>
      </c>
      <c r="BH186" s="4" t="e">
        <v>#N/A</v>
      </c>
      <c r="BI186" s="4" t="e">
        <v>#N/A</v>
      </c>
      <c r="BJ186" s="4" t="e">
        <v>#N/A</v>
      </c>
      <c r="BK186" s="5" t="e">
        <v>#N/A</v>
      </c>
      <c r="BL186" s="5" t="e">
        <v>#N/A</v>
      </c>
      <c r="BM186" s="5" t="e">
        <v>#N/A</v>
      </c>
      <c r="BN186" s="5" t="e">
        <v>#N/A</v>
      </c>
      <c r="BO186" s="5" t="e">
        <v>#N/A</v>
      </c>
      <c r="BQ186" s="5" t="e">
        <v>#N/A</v>
      </c>
      <c r="BS186" s="5" t="e">
        <v>#N/A</v>
      </c>
      <c r="BT186" s="5" t="e">
        <v>#N/A</v>
      </c>
      <c r="BU186" s="5" t="e">
        <v>#N/A</v>
      </c>
      <c r="BV186" s="5" t="e">
        <v>#N/A</v>
      </c>
      <c r="BW186" s="5" t="e">
        <v>#N/A</v>
      </c>
      <c r="BX186" s="5" t="e">
        <v>#N/A</v>
      </c>
      <c r="BY186" s="5" t="e">
        <v>#N/A</v>
      </c>
      <c r="BZ186" s="4" t="e">
        <v>#N/A</v>
      </c>
      <c r="CA186" s="4" t="e">
        <v>#N/A</v>
      </c>
      <c r="CB186" s="4" t="e">
        <v>#N/A</v>
      </c>
      <c r="CC186" s="4" t="e">
        <v>#N/A</v>
      </c>
      <c r="CD186" s="4" t="e">
        <v>#N/A</v>
      </c>
      <c r="CF186" s="4" t="e">
        <v>#N/A</v>
      </c>
      <c r="CH186" s="4" t="e">
        <v>#N/A</v>
      </c>
      <c r="CI186" s="4" t="e">
        <v>#N/A</v>
      </c>
      <c r="CJ186" s="4" t="e">
        <v>#N/A</v>
      </c>
      <c r="CK186" s="4" t="e">
        <v>#N/A</v>
      </c>
      <c r="CL186" s="4" t="e">
        <v>#N/A</v>
      </c>
      <c r="CM186" s="4" t="e">
        <v>#N/A</v>
      </c>
      <c r="CN186" s="4" t="e">
        <v>#N/A</v>
      </c>
      <c r="CO186" s="5" t="e">
        <v>#N/A</v>
      </c>
      <c r="CP186" s="5" t="e">
        <v>#N/A</v>
      </c>
      <c r="CQ186" s="5" t="e">
        <v>#N/A</v>
      </c>
      <c r="CR186" s="5" t="e">
        <v>#N/A</v>
      </c>
      <c r="CS186" s="5" t="e">
        <v>#N/A</v>
      </c>
      <c r="CU186" s="5" t="e">
        <v>#N/A</v>
      </c>
      <c r="CW186" s="5" t="e">
        <v>#N/A</v>
      </c>
      <c r="CX186" s="5" t="e">
        <v>#N/A</v>
      </c>
      <c r="CY186" s="5" t="e">
        <v>#N/A</v>
      </c>
      <c r="CZ186" s="5" t="e">
        <v>#N/A</v>
      </c>
      <c r="DA186" s="5" t="e">
        <v>#N/A</v>
      </c>
      <c r="DB186" s="5" t="e">
        <v>#N/A</v>
      </c>
      <c r="DC186" s="5" t="e">
        <v>#N/A</v>
      </c>
      <c r="DD186" s="4" t="e">
        <v>#N/A</v>
      </c>
      <c r="DE186" s="4" t="e">
        <v>#N/A</v>
      </c>
      <c r="DF186" s="4" t="e">
        <v>#N/A</v>
      </c>
      <c r="DG186" s="4" t="e">
        <v>#N/A</v>
      </c>
      <c r="DH186" s="4" t="e">
        <v>#N/A</v>
      </c>
      <c r="DJ186" s="4" t="e">
        <v>#N/A</v>
      </c>
      <c r="DL186" s="4" t="e">
        <v>#N/A</v>
      </c>
      <c r="DM186" s="4" t="e">
        <v>#N/A</v>
      </c>
      <c r="DN186" s="4" t="e">
        <v>#N/A</v>
      </c>
      <c r="DO186" s="4" t="e">
        <v>#N/A</v>
      </c>
      <c r="DP186" s="4" t="e">
        <v>#N/A</v>
      </c>
      <c r="DQ186" s="4" t="e">
        <v>#N/A</v>
      </c>
      <c r="DR186" s="4" t="e">
        <v>#N/A</v>
      </c>
    </row>
    <row r="187" spans="1:122" x14ac:dyDescent="0.25">
      <c r="A187" t="s">
        <v>242</v>
      </c>
      <c r="B187" s="3">
        <v>41974</v>
      </c>
      <c r="C187" s="5" t="e">
        <v>#N/A</v>
      </c>
      <c r="D187" s="5" t="e">
        <v>#N/A</v>
      </c>
      <c r="E187" s="5" t="e">
        <v>#N/A</v>
      </c>
      <c r="F187" s="5" t="e">
        <v>#N/A</v>
      </c>
      <c r="G187" s="5" t="e">
        <v>#N/A</v>
      </c>
      <c r="I187" s="5" t="e">
        <v>#N/A</v>
      </c>
      <c r="K187" s="5" t="e">
        <v>#N/A</v>
      </c>
      <c r="L187" s="5" t="e">
        <v>#N/A</v>
      </c>
      <c r="M187" s="5" t="e">
        <v>#N/A</v>
      </c>
      <c r="N187" s="5" t="e">
        <v>#N/A</v>
      </c>
      <c r="O187" s="5" t="e">
        <v>#N/A</v>
      </c>
      <c r="P187" s="5" t="e">
        <v>#N/A</v>
      </c>
      <c r="Q187" s="5" t="e">
        <v>#N/A</v>
      </c>
      <c r="R187" s="5" t="e">
        <v>#N/A</v>
      </c>
      <c r="S187" s="5" t="e">
        <v>#N/A</v>
      </c>
      <c r="T187" s="5" t="e">
        <v>#N/A</v>
      </c>
      <c r="U187" s="5" t="e">
        <v>#N/A</v>
      </c>
      <c r="V187" s="5" t="e">
        <v>#N/A</v>
      </c>
      <c r="X187" s="5" t="e">
        <v>#N/A</v>
      </c>
      <c r="Z187" s="5" t="e">
        <v>#N/A</v>
      </c>
      <c r="AA187" s="5" t="e">
        <v>#N/A</v>
      </c>
      <c r="AB187" s="5" t="e">
        <v>#N/A</v>
      </c>
      <c r="AC187" s="5" t="e">
        <v>#N/A</v>
      </c>
      <c r="AD187" s="5" t="e">
        <v>#N/A</v>
      </c>
      <c r="AE187" s="5" t="e">
        <v>#N/A</v>
      </c>
      <c r="AF187" s="5" t="e">
        <v>#N/A</v>
      </c>
      <c r="AG187" s="4" t="e">
        <v>#N/A</v>
      </c>
      <c r="AH187" s="4" t="e">
        <v>#N/A</v>
      </c>
      <c r="AI187" s="4" t="e">
        <v>#N/A</v>
      </c>
      <c r="AJ187" s="4" t="e">
        <v>#N/A</v>
      </c>
      <c r="AK187" s="4" t="e">
        <v>#N/A</v>
      </c>
      <c r="AM187" s="4" t="e">
        <v>#N/A</v>
      </c>
      <c r="AO187" s="4" t="e">
        <v>#N/A</v>
      </c>
      <c r="AP187" s="4" t="e">
        <v>#N/A</v>
      </c>
      <c r="AQ187" s="4" t="e">
        <v>#N/A</v>
      </c>
      <c r="AR187" s="4" t="e">
        <v>#N/A</v>
      </c>
      <c r="AS187" s="4" t="e">
        <v>#N/A</v>
      </c>
      <c r="AT187" s="4" t="e">
        <v>#N/A</v>
      </c>
      <c r="AU187" s="4" t="e">
        <v>#N/A</v>
      </c>
      <c r="AV187" s="4" t="e">
        <v>#N/A</v>
      </c>
      <c r="AW187" s="4" t="e">
        <v>#N/A</v>
      </c>
      <c r="AX187" s="4" t="e">
        <v>#N/A</v>
      </c>
      <c r="AY187" s="4" t="e">
        <v>#N/A</v>
      </c>
      <c r="AZ187" s="4" t="e">
        <v>#N/A</v>
      </c>
      <c r="BB187" s="4" t="e">
        <v>#N/A</v>
      </c>
      <c r="BD187" s="4" t="e">
        <v>#N/A</v>
      </c>
      <c r="BE187" s="4" t="e">
        <v>#N/A</v>
      </c>
      <c r="BF187" s="4" t="e">
        <v>#N/A</v>
      </c>
      <c r="BG187" s="4" t="e">
        <v>#N/A</v>
      </c>
      <c r="BH187" s="4" t="e">
        <v>#N/A</v>
      </c>
      <c r="BI187" s="4" t="e">
        <v>#N/A</v>
      </c>
      <c r="BJ187" s="4" t="e">
        <v>#N/A</v>
      </c>
      <c r="BK187" s="5" t="e">
        <v>#N/A</v>
      </c>
      <c r="BL187" s="5" t="e">
        <v>#N/A</v>
      </c>
      <c r="BM187" s="5" t="e">
        <v>#N/A</v>
      </c>
      <c r="BN187" s="5" t="e">
        <v>#N/A</v>
      </c>
      <c r="BO187" s="5" t="e">
        <v>#N/A</v>
      </c>
      <c r="BQ187" s="5" t="e">
        <v>#N/A</v>
      </c>
      <c r="BS187" s="5" t="e">
        <v>#N/A</v>
      </c>
      <c r="BT187" s="5" t="e">
        <v>#N/A</v>
      </c>
      <c r="BU187" s="5" t="e">
        <v>#N/A</v>
      </c>
      <c r="BV187" s="5" t="e">
        <v>#N/A</v>
      </c>
      <c r="BW187" s="5" t="e">
        <v>#N/A</v>
      </c>
      <c r="BX187" s="5" t="e">
        <v>#N/A</v>
      </c>
      <c r="BY187" s="5" t="e">
        <v>#N/A</v>
      </c>
      <c r="BZ187" s="4" t="e">
        <v>#N/A</v>
      </c>
      <c r="CA187" s="4" t="e">
        <v>#N/A</v>
      </c>
      <c r="CB187" s="4" t="e">
        <v>#N/A</v>
      </c>
      <c r="CC187" s="4" t="e">
        <v>#N/A</v>
      </c>
      <c r="CD187" s="4" t="e">
        <v>#N/A</v>
      </c>
      <c r="CF187" s="4" t="e">
        <v>#N/A</v>
      </c>
      <c r="CH187" s="4" t="e">
        <v>#N/A</v>
      </c>
      <c r="CI187" s="4" t="e">
        <v>#N/A</v>
      </c>
      <c r="CJ187" s="4" t="e">
        <v>#N/A</v>
      </c>
      <c r="CK187" s="4" t="e">
        <v>#N/A</v>
      </c>
      <c r="CL187" s="4" t="e">
        <v>#N/A</v>
      </c>
      <c r="CM187" s="4" t="e">
        <v>#N/A</v>
      </c>
      <c r="CN187" s="4" t="e">
        <v>#N/A</v>
      </c>
      <c r="CO187" s="5" t="e">
        <v>#N/A</v>
      </c>
      <c r="CP187" s="5" t="e">
        <v>#N/A</v>
      </c>
      <c r="CQ187" s="5" t="e">
        <v>#N/A</v>
      </c>
      <c r="CR187" s="5" t="e">
        <v>#N/A</v>
      </c>
      <c r="CS187" s="5" t="e">
        <v>#N/A</v>
      </c>
      <c r="CU187" s="5" t="e">
        <v>#N/A</v>
      </c>
      <c r="CW187" s="5" t="e">
        <v>#N/A</v>
      </c>
      <c r="CX187" s="5" t="e">
        <v>#N/A</v>
      </c>
      <c r="CY187" s="5" t="e">
        <v>#N/A</v>
      </c>
      <c r="CZ187" s="5" t="e">
        <v>#N/A</v>
      </c>
      <c r="DA187" s="5" t="e">
        <v>#N/A</v>
      </c>
      <c r="DB187" s="5" t="e">
        <v>#N/A</v>
      </c>
      <c r="DC187" s="5" t="e">
        <v>#N/A</v>
      </c>
      <c r="DD187" s="4" t="e">
        <v>#N/A</v>
      </c>
      <c r="DE187" s="4" t="e">
        <v>#N/A</v>
      </c>
      <c r="DF187" s="4" t="e">
        <v>#N/A</v>
      </c>
      <c r="DG187" s="4" t="e">
        <v>#N/A</v>
      </c>
      <c r="DH187" s="4" t="e">
        <v>#N/A</v>
      </c>
      <c r="DJ187" s="4" t="e">
        <v>#N/A</v>
      </c>
      <c r="DL187" s="4" t="e">
        <v>#N/A</v>
      </c>
      <c r="DM187" s="4" t="e">
        <v>#N/A</v>
      </c>
      <c r="DN187" s="4" t="e">
        <v>#N/A</v>
      </c>
      <c r="DO187" s="4" t="e">
        <v>#N/A</v>
      </c>
      <c r="DP187" s="4" t="e">
        <v>#N/A</v>
      </c>
      <c r="DQ187" s="4" t="e">
        <v>#N/A</v>
      </c>
      <c r="DR187" s="4" t="e">
        <v>#N/A</v>
      </c>
    </row>
    <row r="188" spans="1:122" x14ac:dyDescent="0.25">
      <c r="A188" t="s">
        <v>243</v>
      </c>
      <c r="B188" s="3">
        <v>42005</v>
      </c>
      <c r="C188" s="5" t="e">
        <v>#N/A</v>
      </c>
      <c r="D188" s="5" t="e">
        <v>#N/A</v>
      </c>
      <c r="E188" s="5" t="e">
        <v>#N/A</v>
      </c>
      <c r="F188" s="5" t="e">
        <v>#N/A</v>
      </c>
      <c r="G188" s="5" t="e">
        <v>#N/A</v>
      </c>
      <c r="I188" s="5" t="e">
        <v>#N/A</v>
      </c>
      <c r="K188" s="5" t="e">
        <v>#N/A</v>
      </c>
      <c r="L188" s="5" t="e">
        <v>#N/A</v>
      </c>
      <c r="M188" s="5" t="e">
        <v>#N/A</v>
      </c>
      <c r="N188" s="5" t="e">
        <v>#N/A</v>
      </c>
      <c r="O188" s="5" t="e">
        <v>#N/A</v>
      </c>
      <c r="P188" s="5" t="e">
        <v>#N/A</v>
      </c>
      <c r="Q188" s="5" t="e">
        <v>#N/A</v>
      </c>
      <c r="R188" s="5" t="e">
        <v>#N/A</v>
      </c>
      <c r="S188" s="5" t="e">
        <v>#N/A</v>
      </c>
      <c r="T188" s="5" t="e">
        <v>#N/A</v>
      </c>
      <c r="U188" s="5" t="e">
        <v>#N/A</v>
      </c>
      <c r="V188" s="5" t="e">
        <v>#N/A</v>
      </c>
      <c r="X188" s="5" t="e">
        <v>#N/A</v>
      </c>
      <c r="Z188" s="5" t="e">
        <v>#N/A</v>
      </c>
      <c r="AA188" s="5" t="e">
        <v>#N/A</v>
      </c>
      <c r="AB188" s="5" t="e">
        <v>#N/A</v>
      </c>
      <c r="AC188" s="5" t="e">
        <v>#N/A</v>
      </c>
      <c r="AD188" s="5" t="e">
        <v>#N/A</v>
      </c>
      <c r="AE188" s="5" t="e">
        <v>#N/A</v>
      </c>
      <c r="AF188" s="5" t="e">
        <v>#N/A</v>
      </c>
      <c r="AG188" s="4" t="e">
        <v>#N/A</v>
      </c>
      <c r="AH188" s="4" t="e">
        <v>#N/A</v>
      </c>
      <c r="AI188" s="4" t="e">
        <v>#N/A</v>
      </c>
      <c r="AJ188" s="4" t="e">
        <v>#N/A</v>
      </c>
      <c r="AK188" s="4" t="e">
        <v>#N/A</v>
      </c>
      <c r="AM188" s="4" t="e">
        <v>#N/A</v>
      </c>
      <c r="AO188" s="4" t="e">
        <v>#N/A</v>
      </c>
      <c r="AP188" s="4" t="e">
        <v>#N/A</v>
      </c>
      <c r="AQ188" s="4" t="e">
        <v>#N/A</v>
      </c>
      <c r="AR188" s="4" t="e">
        <v>#N/A</v>
      </c>
      <c r="AS188" s="4" t="e">
        <v>#N/A</v>
      </c>
      <c r="AT188" s="4" t="e">
        <v>#N/A</v>
      </c>
      <c r="AU188" s="4" t="e">
        <v>#N/A</v>
      </c>
      <c r="AV188" s="4" t="e">
        <v>#N/A</v>
      </c>
      <c r="AW188" s="4" t="e">
        <v>#N/A</v>
      </c>
      <c r="AX188" s="4" t="e">
        <v>#N/A</v>
      </c>
      <c r="AY188" s="4" t="e">
        <v>#N/A</v>
      </c>
      <c r="AZ188" s="4" t="e">
        <v>#N/A</v>
      </c>
      <c r="BB188" s="4" t="e">
        <v>#N/A</v>
      </c>
      <c r="BD188" s="4" t="e">
        <v>#N/A</v>
      </c>
      <c r="BE188" s="4" t="e">
        <v>#N/A</v>
      </c>
      <c r="BF188" s="4" t="e">
        <v>#N/A</v>
      </c>
      <c r="BG188" s="4" t="e">
        <v>#N/A</v>
      </c>
      <c r="BH188" s="4" t="e">
        <v>#N/A</v>
      </c>
      <c r="BI188" s="4" t="e">
        <v>#N/A</v>
      </c>
      <c r="BJ188" s="4" t="e">
        <v>#N/A</v>
      </c>
      <c r="BK188" s="5" t="e">
        <v>#N/A</v>
      </c>
      <c r="BL188" s="5" t="e">
        <v>#N/A</v>
      </c>
      <c r="BM188" s="5" t="e">
        <v>#N/A</v>
      </c>
      <c r="BN188" s="5" t="e">
        <v>#N/A</v>
      </c>
      <c r="BO188" s="5" t="e">
        <v>#N/A</v>
      </c>
      <c r="BQ188" s="5" t="e">
        <v>#N/A</v>
      </c>
      <c r="BS188" s="5" t="e">
        <v>#N/A</v>
      </c>
      <c r="BT188" s="5" t="e">
        <v>#N/A</v>
      </c>
      <c r="BU188" s="5" t="e">
        <v>#N/A</v>
      </c>
      <c r="BV188" s="5" t="e">
        <v>#N/A</v>
      </c>
      <c r="BW188" s="5" t="e">
        <v>#N/A</v>
      </c>
      <c r="BX188" s="5" t="e">
        <v>#N/A</v>
      </c>
      <c r="BY188" s="5" t="e">
        <v>#N/A</v>
      </c>
      <c r="BZ188" s="4" t="e">
        <v>#N/A</v>
      </c>
      <c r="CA188" s="4" t="e">
        <v>#N/A</v>
      </c>
      <c r="CB188" s="4" t="e">
        <v>#N/A</v>
      </c>
      <c r="CC188" s="4" t="e">
        <v>#N/A</v>
      </c>
      <c r="CD188" s="4" t="e">
        <v>#N/A</v>
      </c>
      <c r="CF188" s="4" t="e">
        <v>#N/A</v>
      </c>
      <c r="CH188" s="4" t="e">
        <v>#N/A</v>
      </c>
      <c r="CI188" s="4" t="e">
        <v>#N/A</v>
      </c>
      <c r="CJ188" s="4" t="e">
        <v>#N/A</v>
      </c>
      <c r="CK188" s="4" t="e">
        <v>#N/A</v>
      </c>
      <c r="CL188" s="4" t="e">
        <v>#N/A</v>
      </c>
      <c r="CM188" s="4" t="e">
        <v>#N/A</v>
      </c>
      <c r="CN188" s="4" t="e">
        <v>#N/A</v>
      </c>
      <c r="CO188" s="5" t="e">
        <v>#N/A</v>
      </c>
      <c r="CP188" s="5" t="e">
        <v>#N/A</v>
      </c>
      <c r="CQ188" s="5" t="e">
        <v>#N/A</v>
      </c>
      <c r="CR188" s="5" t="e">
        <v>#N/A</v>
      </c>
      <c r="CS188" s="5" t="e">
        <v>#N/A</v>
      </c>
      <c r="CU188" s="5" t="e">
        <v>#N/A</v>
      </c>
      <c r="CW188" s="5" t="e">
        <v>#N/A</v>
      </c>
      <c r="CX188" s="5" t="e">
        <v>#N/A</v>
      </c>
      <c r="CY188" s="5" t="e">
        <v>#N/A</v>
      </c>
      <c r="CZ188" s="5" t="e">
        <v>#N/A</v>
      </c>
      <c r="DA188" s="5" t="e">
        <v>#N/A</v>
      </c>
      <c r="DB188" s="5" t="e">
        <v>#N/A</v>
      </c>
      <c r="DC188" s="5" t="e">
        <v>#N/A</v>
      </c>
      <c r="DD188" s="4" t="e">
        <v>#N/A</v>
      </c>
      <c r="DE188" s="4" t="e">
        <v>#N/A</v>
      </c>
      <c r="DF188" s="4" t="e">
        <v>#N/A</v>
      </c>
      <c r="DG188" s="4" t="e">
        <v>#N/A</v>
      </c>
      <c r="DH188" s="4" t="e">
        <v>#N/A</v>
      </c>
      <c r="DJ188" s="4" t="e">
        <v>#N/A</v>
      </c>
      <c r="DL188" s="4" t="e">
        <v>#N/A</v>
      </c>
      <c r="DM188" s="4" t="e">
        <v>#N/A</v>
      </c>
      <c r="DN188" s="4" t="e">
        <v>#N/A</v>
      </c>
      <c r="DO188" s="4" t="e">
        <v>#N/A</v>
      </c>
      <c r="DP188" s="4" t="e">
        <v>#N/A</v>
      </c>
      <c r="DQ188" s="4" t="e">
        <v>#N/A</v>
      </c>
      <c r="DR188" s="4" t="e">
        <v>#N/A</v>
      </c>
    </row>
    <row r="189" spans="1:122" x14ac:dyDescent="0.25">
      <c r="A189" t="s">
        <v>244</v>
      </c>
      <c r="B189" s="3">
        <v>42036</v>
      </c>
      <c r="C189" s="5" t="e">
        <v>#N/A</v>
      </c>
      <c r="D189" s="5" t="e">
        <v>#N/A</v>
      </c>
      <c r="E189" s="5" t="e">
        <v>#N/A</v>
      </c>
      <c r="F189" s="5" t="e">
        <v>#N/A</v>
      </c>
      <c r="G189" s="5" t="e">
        <v>#N/A</v>
      </c>
      <c r="I189" s="5" t="e">
        <v>#N/A</v>
      </c>
      <c r="K189" s="5" t="e">
        <v>#N/A</v>
      </c>
      <c r="L189" s="5" t="e">
        <v>#N/A</v>
      </c>
      <c r="M189" s="5" t="e">
        <v>#N/A</v>
      </c>
      <c r="N189" s="5" t="e">
        <v>#N/A</v>
      </c>
      <c r="O189" s="5" t="e">
        <v>#N/A</v>
      </c>
      <c r="P189" s="5" t="e">
        <v>#N/A</v>
      </c>
      <c r="Q189" s="5" t="e">
        <v>#N/A</v>
      </c>
      <c r="R189" s="5" t="e">
        <v>#N/A</v>
      </c>
      <c r="S189" s="5" t="e">
        <v>#N/A</v>
      </c>
      <c r="T189" s="5" t="e">
        <v>#N/A</v>
      </c>
      <c r="U189" s="5" t="e">
        <v>#N/A</v>
      </c>
      <c r="V189" s="5" t="e">
        <v>#N/A</v>
      </c>
      <c r="X189" s="5" t="e">
        <v>#N/A</v>
      </c>
      <c r="Z189" s="5" t="e">
        <v>#N/A</v>
      </c>
      <c r="AA189" s="5" t="e">
        <v>#N/A</v>
      </c>
      <c r="AB189" s="5" t="e">
        <v>#N/A</v>
      </c>
      <c r="AC189" s="5" t="e">
        <v>#N/A</v>
      </c>
      <c r="AD189" s="5" t="e">
        <v>#N/A</v>
      </c>
      <c r="AE189" s="5" t="e">
        <v>#N/A</v>
      </c>
      <c r="AF189" s="5" t="e">
        <v>#N/A</v>
      </c>
      <c r="AG189" s="4" t="e">
        <v>#N/A</v>
      </c>
      <c r="AH189" s="4" t="e">
        <v>#N/A</v>
      </c>
      <c r="AI189" s="4" t="e">
        <v>#N/A</v>
      </c>
      <c r="AJ189" s="4" t="e">
        <v>#N/A</v>
      </c>
      <c r="AK189" s="4" t="e">
        <v>#N/A</v>
      </c>
      <c r="AM189" s="4" t="e">
        <v>#N/A</v>
      </c>
      <c r="AO189" s="4" t="e">
        <v>#N/A</v>
      </c>
      <c r="AP189" s="4" t="e">
        <v>#N/A</v>
      </c>
      <c r="AQ189" s="4" t="e">
        <v>#N/A</v>
      </c>
      <c r="AR189" s="4" t="e">
        <v>#N/A</v>
      </c>
      <c r="AS189" s="4" t="e">
        <v>#N/A</v>
      </c>
      <c r="AT189" s="4" t="e">
        <v>#N/A</v>
      </c>
      <c r="AU189" s="4" t="e">
        <v>#N/A</v>
      </c>
      <c r="AV189" s="4" t="e">
        <v>#N/A</v>
      </c>
      <c r="AW189" s="4" t="e">
        <v>#N/A</v>
      </c>
      <c r="AX189" s="4" t="e">
        <v>#N/A</v>
      </c>
      <c r="AY189" s="4" t="e">
        <v>#N/A</v>
      </c>
      <c r="AZ189" s="4" t="e">
        <v>#N/A</v>
      </c>
      <c r="BB189" s="4" t="e">
        <v>#N/A</v>
      </c>
      <c r="BD189" s="4" t="e">
        <v>#N/A</v>
      </c>
      <c r="BE189" s="4" t="e">
        <v>#N/A</v>
      </c>
      <c r="BF189" s="4" t="e">
        <v>#N/A</v>
      </c>
      <c r="BG189" s="4" t="e">
        <v>#N/A</v>
      </c>
      <c r="BH189" s="4" t="e">
        <v>#N/A</v>
      </c>
      <c r="BI189" s="4" t="e">
        <v>#N/A</v>
      </c>
      <c r="BJ189" s="4" t="e">
        <v>#N/A</v>
      </c>
      <c r="BK189" s="5" t="e">
        <v>#N/A</v>
      </c>
      <c r="BL189" s="5" t="e">
        <v>#N/A</v>
      </c>
      <c r="BM189" s="5" t="e">
        <v>#N/A</v>
      </c>
      <c r="BN189" s="5" t="e">
        <v>#N/A</v>
      </c>
      <c r="BO189" s="5" t="e">
        <v>#N/A</v>
      </c>
      <c r="BQ189" s="5" t="e">
        <v>#N/A</v>
      </c>
      <c r="BS189" s="5" t="e">
        <v>#N/A</v>
      </c>
      <c r="BT189" s="5" t="e">
        <v>#N/A</v>
      </c>
      <c r="BU189" s="5" t="e">
        <v>#N/A</v>
      </c>
      <c r="BV189" s="5" t="e">
        <v>#N/A</v>
      </c>
      <c r="BW189" s="5" t="e">
        <v>#N/A</v>
      </c>
      <c r="BX189" s="5" t="e">
        <v>#N/A</v>
      </c>
      <c r="BY189" s="5" t="e">
        <v>#N/A</v>
      </c>
      <c r="BZ189" s="4" t="e">
        <v>#N/A</v>
      </c>
      <c r="CA189" s="4" t="e">
        <v>#N/A</v>
      </c>
      <c r="CB189" s="4" t="e">
        <v>#N/A</v>
      </c>
      <c r="CC189" s="4" t="e">
        <v>#N/A</v>
      </c>
      <c r="CD189" s="4" t="e">
        <v>#N/A</v>
      </c>
      <c r="CF189" s="4" t="e">
        <v>#N/A</v>
      </c>
      <c r="CH189" s="4" t="e">
        <v>#N/A</v>
      </c>
      <c r="CI189" s="4" t="e">
        <v>#N/A</v>
      </c>
      <c r="CJ189" s="4" t="e">
        <v>#N/A</v>
      </c>
      <c r="CK189" s="4" t="e">
        <v>#N/A</v>
      </c>
      <c r="CL189" s="4" t="e">
        <v>#N/A</v>
      </c>
      <c r="CM189" s="4" t="e">
        <v>#N/A</v>
      </c>
      <c r="CN189" s="4" t="e">
        <v>#N/A</v>
      </c>
      <c r="CO189" s="5" t="e">
        <v>#N/A</v>
      </c>
      <c r="CP189" s="5" t="e">
        <v>#N/A</v>
      </c>
      <c r="CQ189" s="5" t="e">
        <v>#N/A</v>
      </c>
      <c r="CR189" s="5" t="e">
        <v>#N/A</v>
      </c>
      <c r="CS189" s="5" t="e">
        <v>#N/A</v>
      </c>
      <c r="CU189" s="5" t="e">
        <v>#N/A</v>
      </c>
      <c r="CW189" s="5" t="e">
        <v>#N/A</v>
      </c>
      <c r="CX189" s="5" t="e">
        <v>#N/A</v>
      </c>
      <c r="CY189" s="5" t="e">
        <v>#N/A</v>
      </c>
      <c r="CZ189" s="5" t="e">
        <v>#N/A</v>
      </c>
      <c r="DA189" s="5" t="e">
        <v>#N/A</v>
      </c>
      <c r="DB189" s="5" t="e">
        <v>#N/A</v>
      </c>
      <c r="DC189" s="5" t="e">
        <v>#N/A</v>
      </c>
      <c r="DD189" s="4" t="e">
        <v>#N/A</v>
      </c>
      <c r="DE189" s="4" t="e">
        <v>#N/A</v>
      </c>
      <c r="DF189" s="4" t="e">
        <v>#N/A</v>
      </c>
      <c r="DG189" s="4" t="e">
        <v>#N/A</v>
      </c>
      <c r="DH189" s="4" t="e">
        <v>#N/A</v>
      </c>
      <c r="DJ189" s="4" t="e">
        <v>#N/A</v>
      </c>
      <c r="DL189" s="4" t="e">
        <v>#N/A</v>
      </c>
      <c r="DM189" s="4" t="e">
        <v>#N/A</v>
      </c>
      <c r="DN189" s="4" t="e">
        <v>#N/A</v>
      </c>
      <c r="DO189" s="4" t="e">
        <v>#N/A</v>
      </c>
      <c r="DP189" s="4" t="e">
        <v>#N/A</v>
      </c>
      <c r="DQ189" s="4" t="e">
        <v>#N/A</v>
      </c>
      <c r="DR189" s="4" t="e">
        <v>#N/A</v>
      </c>
    </row>
    <row r="190" spans="1:122" x14ac:dyDescent="0.25">
      <c r="A190" t="s">
        <v>245</v>
      </c>
      <c r="B190" s="3">
        <v>42064</v>
      </c>
      <c r="C190" s="5" t="e">
        <v>#N/A</v>
      </c>
      <c r="D190" s="5" t="e">
        <v>#N/A</v>
      </c>
      <c r="E190" s="5" t="e">
        <v>#N/A</v>
      </c>
      <c r="F190" s="5" t="e">
        <v>#N/A</v>
      </c>
      <c r="G190" s="5" t="e">
        <v>#N/A</v>
      </c>
      <c r="I190" s="5" t="e">
        <v>#N/A</v>
      </c>
      <c r="K190" s="5" t="e">
        <v>#N/A</v>
      </c>
      <c r="L190" s="5" t="e">
        <v>#N/A</v>
      </c>
      <c r="M190" s="5" t="e">
        <v>#N/A</v>
      </c>
      <c r="N190" s="5" t="e">
        <v>#N/A</v>
      </c>
      <c r="O190" s="5" t="e">
        <v>#N/A</v>
      </c>
      <c r="P190" s="5" t="e">
        <v>#N/A</v>
      </c>
      <c r="Q190" s="5" t="e">
        <v>#N/A</v>
      </c>
      <c r="R190" s="5" t="e">
        <v>#N/A</v>
      </c>
      <c r="S190" s="5" t="e">
        <v>#N/A</v>
      </c>
      <c r="T190" s="5" t="e">
        <v>#N/A</v>
      </c>
      <c r="U190" s="5" t="e">
        <v>#N/A</v>
      </c>
      <c r="V190" s="5" t="e">
        <v>#N/A</v>
      </c>
      <c r="X190" s="5" t="e">
        <v>#N/A</v>
      </c>
      <c r="Z190" s="5" t="e">
        <v>#N/A</v>
      </c>
      <c r="AA190" s="5" t="e">
        <v>#N/A</v>
      </c>
      <c r="AB190" s="5" t="e">
        <v>#N/A</v>
      </c>
      <c r="AC190" s="5" t="e">
        <v>#N/A</v>
      </c>
      <c r="AD190" s="5" t="e">
        <v>#N/A</v>
      </c>
      <c r="AE190" s="5" t="e">
        <v>#N/A</v>
      </c>
      <c r="AF190" s="5" t="e">
        <v>#N/A</v>
      </c>
      <c r="AG190" s="4" t="e">
        <v>#N/A</v>
      </c>
      <c r="AH190" s="4" t="e">
        <v>#N/A</v>
      </c>
      <c r="AI190" s="4" t="e">
        <v>#N/A</v>
      </c>
      <c r="AJ190" s="4" t="e">
        <v>#N/A</v>
      </c>
      <c r="AK190" s="4" t="e">
        <v>#N/A</v>
      </c>
      <c r="AM190" s="4" t="e">
        <v>#N/A</v>
      </c>
      <c r="AO190" s="4" t="e">
        <v>#N/A</v>
      </c>
      <c r="AP190" s="4" t="e">
        <v>#N/A</v>
      </c>
      <c r="AQ190" s="4" t="e">
        <v>#N/A</v>
      </c>
      <c r="AR190" s="4" t="e">
        <v>#N/A</v>
      </c>
      <c r="AS190" s="4" t="e">
        <v>#N/A</v>
      </c>
      <c r="AT190" s="4" t="e">
        <v>#N/A</v>
      </c>
      <c r="AU190" s="4" t="e">
        <v>#N/A</v>
      </c>
      <c r="AV190" s="4" t="e">
        <v>#N/A</v>
      </c>
      <c r="AW190" s="4" t="e">
        <v>#N/A</v>
      </c>
      <c r="AX190" s="4" t="e">
        <v>#N/A</v>
      </c>
      <c r="AY190" s="4" t="e">
        <v>#N/A</v>
      </c>
      <c r="AZ190" s="4" t="e">
        <v>#N/A</v>
      </c>
      <c r="BB190" s="4" t="e">
        <v>#N/A</v>
      </c>
      <c r="BD190" s="4" t="e">
        <v>#N/A</v>
      </c>
      <c r="BE190" s="4" t="e">
        <v>#N/A</v>
      </c>
      <c r="BF190" s="4" t="e">
        <v>#N/A</v>
      </c>
      <c r="BG190" s="4" t="e">
        <v>#N/A</v>
      </c>
      <c r="BH190" s="4" t="e">
        <v>#N/A</v>
      </c>
      <c r="BI190" s="4" t="e">
        <v>#N/A</v>
      </c>
      <c r="BJ190" s="4" t="e">
        <v>#N/A</v>
      </c>
      <c r="BK190" s="5" t="e">
        <v>#N/A</v>
      </c>
      <c r="BL190" s="5" t="e">
        <v>#N/A</v>
      </c>
      <c r="BM190" s="5" t="e">
        <v>#N/A</v>
      </c>
      <c r="BN190" s="5" t="e">
        <v>#N/A</v>
      </c>
      <c r="BO190" s="5" t="e">
        <v>#N/A</v>
      </c>
      <c r="BQ190" s="5" t="e">
        <v>#N/A</v>
      </c>
      <c r="BS190" s="5" t="e">
        <v>#N/A</v>
      </c>
      <c r="BT190" s="5" t="e">
        <v>#N/A</v>
      </c>
      <c r="BU190" s="5" t="e">
        <v>#N/A</v>
      </c>
      <c r="BV190" s="5" t="e">
        <v>#N/A</v>
      </c>
      <c r="BW190" s="5" t="e">
        <v>#N/A</v>
      </c>
      <c r="BX190" s="5" t="e">
        <v>#N/A</v>
      </c>
      <c r="BY190" s="5" t="e">
        <v>#N/A</v>
      </c>
      <c r="BZ190" s="4" t="e">
        <v>#N/A</v>
      </c>
      <c r="CA190" s="4" t="e">
        <v>#N/A</v>
      </c>
      <c r="CB190" s="4" t="e">
        <v>#N/A</v>
      </c>
      <c r="CC190" s="4" t="e">
        <v>#N/A</v>
      </c>
      <c r="CD190" s="4" t="e">
        <v>#N/A</v>
      </c>
      <c r="CF190" s="4" t="e">
        <v>#N/A</v>
      </c>
      <c r="CH190" s="4" t="e">
        <v>#N/A</v>
      </c>
      <c r="CI190" s="4" t="e">
        <v>#N/A</v>
      </c>
      <c r="CJ190" s="4" t="e">
        <v>#N/A</v>
      </c>
      <c r="CK190" s="4" t="e">
        <v>#N/A</v>
      </c>
      <c r="CL190" s="4" t="e">
        <v>#N/A</v>
      </c>
      <c r="CM190" s="4" t="e">
        <v>#N/A</v>
      </c>
      <c r="CN190" s="4" t="e">
        <v>#N/A</v>
      </c>
      <c r="CO190" s="5" t="e">
        <v>#N/A</v>
      </c>
      <c r="CP190" s="5" t="e">
        <v>#N/A</v>
      </c>
      <c r="CQ190" s="5" t="e">
        <v>#N/A</v>
      </c>
      <c r="CR190" s="5" t="e">
        <v>#N/A</v>
      </c>
      <c r="CS190" s="5" t="e">
        <v>#N/A</v>
      </c>
      <c r="CU190" s="5" t="e">
        <v>#N/A</v>
      </c>
      <c r="CW190" s="5" t="e">
        <v>#N/A</v>
      </c>
      <c r="CX190" s="5" t="e">
        <v>#N/A</v>
      </c>
      <c r="CY190" s="5" t="e">
        <v>#N/A</v>
      </c>
      <c r="CZ190" s="5" t="e">
        <v>#N/A</v>
      </c>
      <c r="DA190" s="5" t="e">
        <v>#N/A</v>
      </c>
      <c r="DB190" s="5" t="e">
        <v>#N/A</v>
      </c>
      <c r="DC190" s="5" t="e">
        <v>#N/A</v>
      </c>
      <c r="DD190" s="4" t="e">
        <v>#N/A</v>
      </c>
      <c r="DE190" s="4" t="e">
        <v>#N/A</v>
      </c>
      <c r="DF190" s="4" t="e">
        <v>#N/A</v>
      </c>
      <c r="DG190" s="4" t="e">
        <v>#N/A</v>
      </c>
      <c r="DH190" s="4" t="e">
        <v>#N/A</v>
      </c>
      <c r="DJ190" s="4" t="e">
        <v>#N/A</v>
      </c>
      <c r="DL190" s="4" t="e">
        <v>#N/A</v>
      </c>
      <c r="DM190" s="4" t="e">
        <v>#N/A</v>
      </c>
      <c r="DN190" s="4" t="e">
        <v>#N/A</v>
      </c>
      <c r="DO190" s="4" t="e">
        <v>#N/A</v>
      </c>
      <c r="DP190" s="4" t="e">
        <v>#N/A</v>
      </c>
      <c r="DQ190" s="4" t="e">
        <v>#N/A</v>
      </c>
      <c r="DR190" s="4" t="e">
        <v>#N/A</v>
      </c>
    </row>
    <row r="191" spans="1:122" x14ac:dyDescent="0.25">
      <c r="A191" t="s">
        <v>246</v>
      </c>
      <c r="B191" s="3">
        <v>42095</v>
      </c>
      <c r="C191" s="5" t="e">
        <v>#N/A</v>
      </c>
      <c r="D191" s="5" t="e">
        <v>#N/A</v>
      </c>
      <c r="E191" s="5" t="e">
        <v>#N/A</v>
      </c>
      <c r="F191" s="5" t="e">
        <v>#N/A</v>
      </c>
      <c r="G191" s="5" t="e">
        <v>#N/A</v>
      </c>
      <c r="I191" s="5" t="e">
        <v>#N/A</v>
      </c>
      <c r="K191" s="5" t="e">
        <v>#N/A</v>
      </c>
      <c r="L191" s="5" t="e">
        <v>#N/A</v>
      </c>
      <c r="M191" s="5" t="e">
        <v>#N/A</v>
      </c>
      <c r="N191" s="5" t="e">
        <v>#N/A</v>
      </c>
      <c r="O191" s="5" t="e">
        <v>#N/A</v>
      </c>
      <c r="P191" s="5" t="e">
        <v>#N/A</v>
      </c>
      <c r="Q191" s="5" t="e">
        <v>#N/A</v>
      </c>
      <c r="R191" s="5" t="e">
        <v>#N/A</v>
      </c>
      <c r="S191" s="5" t="e">
        <v>#N/A</v>
      </c>
      <c r="T191" s="5" t="e">
        <v>#N/A</v>
      </c>
      <c r="U191" s="5" t="e">
        <v>#N/A</v>
      </c>
      <c r="V191" s="5" t="e">
        <v>#N/A</v>
      </c>
      <c r="X191" s="5" t="e">
        <v>#N/A</v>
      </c>
      <c r="Z191" s="5" t="e">
        <v>#N/A</v>
      </c>
      <c r="AA191" s="5" t="e">
        <v>#N/A</v>
      </c>
      <c r="AB191" s="5" t="e">
        <v>#N/A</v>
      </c>
      <c r="AC191" s="5" t="e">
        <v>#N/A</v>
      </c>
      <c r="AD191" s="5" t="e">
        <v>#N/A</v>
      </c>
      <c r="AE191" s="5" t="e">
        <v>#N/A</v>
      </c>
      <c r="AF191" s="5" t="e">
        <v>#N/A</v>
      </c>
      <c r="AG191" s="4" t="e">
        <v>#N/A</v>
      </c>
      <c r="AH191" s="4" t="e">
        <v>#N/A</v>
      </c>
      <c r="AI191" s="4" t="e">
        <v>#N/A</v>
      </c>
      <c r="AJ191" s="4" t="e">
        <v>#N/A</v>
      </c>
      <c r="AK191" s="4" t="e">
        <v>#N/A</v>
      </c>
      <c r="AM191" s="4" t="e">
        <v>#N/A</v>
      </c>
      <c r="AO191" s="4" t="e">
        <v>#N/A</v>
      </c>
      <c r="AP191" s="4" t="e">
        <v>#N/A</v>
      </c>
      <c r="AQ191" s="4" t="e">
        <v>#N/A</v>
      </c>
      <c r="AR191" s="4" t="e">
        <v>#N/A</v>
      </c>
      <c r="AS191" s="4" t="e">
        <v>#N/A</v>
      </c>
      <c r="AT191" s="4" t="e">
        <v>#N/A</v>
      </c>
      <c r="AU191" s="4" t="e">
        <v>#N/A</v>
      </c>
      <c r="AV191" s="4" t="e">
        <v>#N/A</v>
      </c>
      <c r="AW191" s="4" t="e">
        <v>#N/A</v>
      </c>
      <c r="AX191" s="4" t="e">
        <v>#N/A</v>
      </c>
      <c r="AY191" s="4" t="e">
        <v>#N/A</v>
      </c>
      <c r="AZ191" s="4" t="e">
        <v>#N/A</v>
      </c>
      <c r="BB191" s="4" t="e">
        <v>#N/A</v>
      </c>
      <c r="BD191" s="4" t="e">
        <v>#N/A</v>
      </c>
      <c r="BE191" s="4" t="e">
        <v>#N/A</v>
      </c>
      <c r="BF191" s="4" t="e">
        <v>#N/A</v>
      </c>
      <c r="BG191" s="4" t="e">
        <v>#N/A</v>
      </c>
      <c r="BH191" s="4" t="e">
        <v>#N/A</v>
      </c>
      <c r="BI191" s="4" t="e">
        <v>#N/A</v>
      </c>
      <c r="BJ191" s="4" t="e">
        <v>#N/A</v>
      </c>
      <c r="BK191" s="5" t="e">
        <v>#N/A</v>
      </c>
      <c r="BL191" s="5" t="e">
        <v>#N/A</v>
      </c>
      <c r="BM191" s="5" t="e">
        <v>#N/A</v>
      </c>
      <c r="BN191" s="5" t="e">
        <v>#N/A</v>
      </c>
      <c r="BO191" s="5" t="e">
        <v>#N/A</v>
      </c>
      <c r="BQ191" s="5" t="e">
        <v>#N/A</v>
      </c>
      <c r="BS191" s="5" t="e">
        <v>#N/A</v>
      </c>
      <c r="BT191" s="5" t="e">
        <v>#N/A</v>
      </c>
      <c r="BU191" s="5" t="e">
        <v>#N/A</v>
      </c>
      <c r="BV191" s="5" t="e">
        <v>#N/A</v>
      </c>
      <c r="BW191" s="5" t="e">
        <v>#N/A</v>
      </c>
      <c r="BX191" s="5" t="e">
        <v>#N/A</v>
      </c>
      <c r="BY191" s="5" t="e">
        <v>#N/A</v>
      </c>
      <c r="BZ191" s="4" t="e">
        <v>#N/A</v>
      </c>
      <c r="CA191" s="4" t="e">
        <v>#N/A</v>
      </c>
      <c r="CB191" s="4" t="e">
        <v>#N/A</v>
      </c>
      <c r="CC191" s="4" t="e">
        <v>#N/A</v>
      </c>
      <c r="CD191" s="4" t="e">
        <v>#N/A</v>
      </c>
      <c r="CF191" s="4" t="e">
        <v>#N/A</v>
      </c>
      <c r="CH191" s="4" t="e">
        <v>#N/A</v>
      </c>
      <c r="CI191" s="4" t="e">
        <v>#N/A</v>
      </c>
      <c r="CJ191" s="4" t="e">
        <v>#N/A</v>
      </c>
      <c r="CK191" s="4" t="e">
        <v>#N/A</v>
      </c>
      <c r="CL191" s="4" t="e">
        <v>#N/A</v>
      </c>
      <c r="CM191" s="4" t="e">
        <v>#N/A</v>
      </c>
      <c r="CN191" s="4" t="e">
        <v>#N/A</v>
      </c>
      <c r="CO191" s="5" t="e">
        <v>#N/A</v>
      </c>
      <c r="CP191" s="5" t="e">
        <v>#N/A</v>
      </c>
      <c r="CQ191" s="5" t="e">
        <v>#N/A</v>
      </c>
      <c r="CR191" s="5" t="e">
        <v>#N/A</v>
      </c>
      <c r="CS191" s="5" t="e">
        <v>#N/A</v>
      </c>
      <c r="CU191" s="5" t="e">
        <v>#N/A</v>
      </c>
      <c r="CW191" s="5" t="e">
        <v>#N/A</v>
      </c>
      <c r="CX191" s="5" t="e">
        <v>#N/A</v>
      </c>
      <c r="CY191" s="5" t="e">
        <v>#N/A</v>
      </c>
      <c r="CZ191" s="5" t="e">
        <v>#N/A</v>
      </c>
      <c r="DA191" s="5" t="e">
        <v>#N/A</v>
      </c>
      <c r="DB191" s="5" t="e">
        <v>#N/A</v>
      </c>
      <c r="DC191" s="5" t="e">
        <v>#N/A</v>
      </c>
      <c r="DD191" s="4" t="e">
        <v>#N/A</v>
      </c>
      <c r="DE191" s="4" t="e">
        <v>#N/A</v>
      </c>
      <c r="DF191" s="4" t="e">
        <v>#N/A</v>
      </c>
      <c r="DG191" s="4" t="e">
        <v>#N/A</v>
      </c>
      <c r="DH191" s="4" t="e">
        <v>#N/A</v>
      </c>
      <c r="DJ191" s="4" t="e">
        <v>#N/A</v>
      </c>
      <c r="DL191" s="4" t="e">
        <v>#N/A</v>
      </c>
      <c r="DM191" s="4" t="e">
        <v>#N/A</v>
      </c>
      <c r="DN191" s="4" t="e">
        <v>#N/A</v>
      </c>
      <c r="DO191" s="4" t="e">
        <v>#N/A</v>
      </c>
      <c r="DP191" s="4" t="e">
        <v>#N/A</v>
      </c>
      <c r="DQ191" s="4" t="e">
        <v>#N/A</v>
      </c>
      <c r="DR191" s="4" t="e">
        <v>#N/A</v>
      </c>
    </row>
    <row r="192" spans="1:122" x14ac:dyDescent="0.25">
      <c r="A192" t="s">
        <v>247</v>
      </c>
      <c r="B192" s="3">
        <v>42125</v>
      </c>
      <c r="C192" s="5" t="e">
        <v>#N/A</v>
      </c>
      <c r="D192" s="5" t="e">
        <v>#N/A</v>
      </c>
      <c r="E192" s="5" t="e">
        <v>#N/A</v>
      </c>
      <c r="F192" s="5" t="e">
        <v>#N/A</v>
      </c>
      <c r="G192" s="5" t="e">
        <v>#N/A</v>
      </c>
      <c r="I192" s="5" t="e">
        <v>#N/A</v>
      </c>
      <c r="K192" s="5" t="e">
        <v>#N/A</v>
      </c>
      <c r="L192" s="5" t="e">
        <v>#N/A</v>
      </c>
      <c r="M192" s="5" t="e">
        <v>#N/A</v>
      </c>
      <c r="N192" s="5" t="e">
        <v>#N/A</v>
      </c>
      <c r="O192" s="5" t="e">
        <v>#N/A</v>
      </c>
      <c r="P192" s="5" t="e">
        <v>#N/A</v>
      </c>
      <c r="Q192" s="5" t="e">
        <v>#N/A</v>
      </c>
      <c r="R192" s="5" t="e">
        <v>#N/A</v>
      </c>
      <c r="S192" s="5" t="e">
        <v>#N/A</v>
      </c>
      <c r="T192" s="5" t="e">
        <v>#N/A</v>
      </c>
      <c r="U192" s="5" t="e">
        <v>#N/A</v>
      </c>
      <c r="V192" s="5" t="e">
        <v>#N/A</v>
      </c>
      <c r="X192" s="5" t="e">
        <v>#N/A</v>
      </c>
      <c r="Z192" s="5" t="e">
        <v>#N/A</v>
      </c>
      <c r="AA192" s="5" t="e">
        <v>#N/A</v>
      </c>
      <c r="AB192" s="5" t="e">
        <v>#N/A</v>
      </c>
      <c r="AC192" s="5" t="e">
        <v>#N/A</v>
      </c>
      <c r="AD192" s="5" t="e">
        <v>#N/A</v>
      </c>
      <c r="AE192" s="5" t="e">
        <v>#N/A</v>
      </c>
      <c r="AF192" s="5" t="e">
        <v>#N/A</v>
      </c>
      <c r="AG192" s="4" t="e">
        <v>#N/A</v>
      </c>
      <c r="AH192" s="4" t="e">
        <v>#N/A</v>
      </c>
      <c r="AI192" s="4" t="e">
        <v>#N/A</v>
      </c>
      <c r="AJ192" s="4" t="e">
        <v>#N/A</v>
      </c>
      <c r="AK192" s="4" t="e">
        <v>#N/A</v>
      </c>
      <c r="AM192" s="4" t="e">
        <v>#N/A</v>
      </c>
      <c r="AO192" s="4" t="e">
        <v>#N/A</v>
      </c>
      <c r="AP192" s="4" t="e">
        <v>#N/A</v>
      </c>
      <c r="AQ192" s="4" t="e">
        <v>#N/A</v>
      </c>
      <c r="AR192" s="4" t="e">
        <v>#N/A</v>
      </c>
      <c r="AS192" s="4" t="e">
        <v>#N/A</v>
      </c>
      <c r="AT192" s="4" t="e">
        <v>#N/A</v>
      </c>
      <c r="AU192" s="4" t="e">
        <v>#N/A</v>
      </c>
      <c r="AV192" s="4" t="e">
        <v>#N/A</v>
      </c>
      <c r="AW192" s="4" t="e">
        <v>#N/A</v>
      </c>
      <c r="AX192" s="4" t="e">
        <v>#N/A</v>
      </c>
      <c r="AY192" s="4" t="e">
        <v>#N/A</v>
      </c>
      <c r="AZ192" s="4" t="e">
        <v>#N/A</v>
      </c>
      <c r="BB192" s="4" t="e">
        <v>#N/A</v>
      </c>
      <c r="BD192" s="4" t="e">
        <v>#N/A</v>
      </c>
      <c r="BE192" s="4" t="e">
        <v>#N/A</v>
      </c>
      <c r="BF192" s="4" t="e">
        <v>#N/A</v>
      </c>
      <c r="BG192" s="4" t="e">
        <v>#N/A</v>
      </c>
      <c r="BH192" s="4" t="e">
        <v>#N/A</v>
      </c>
      <c r="BI192" s="4" t="e">
        <v>#N/A</v>
      </c>
      <c r="BJ192" s="4" t="e">
        <v>#N/A</v>
      </c>
      <c r="BK192" s="5" t="e">
        <v>#N/A</v>
      </c>
      <c r="BL192" s="5" t="e">
        <v>#N/A</v>
      </c>
      <c r="BM192" s="5" t="e">
        <v>#N/A</v>
      </c>
      <c r="BN192" s="5" t="e">
        <v>#N/A</v>
      </c>
      <c r="BO192" s="5" t="e">
        <v>#N/A</v>
      </c>
      <c r="BQ192" s="5" t="e">
        <v>#N/A</v>
      </c>
      <c r="BS192" s="5" t="e">
        <v>#N/A</v>
      </c>
      <c r="BT192" s="5" t="e">
        <v>#N/A</v>
      </c>
      <c r="BU192" s="5" t="e">
        <v>#N/A</v>
      </c>
      <c r="BV192" s="5" t="e">
        <v>#N/A</v>
      </c>
      <c r="BW192" s="5" t="e">
        <v>#N/A</v>
      </c>
      <c r="BX192" s="5" t="e">
        <v>#N/A</v>
      </c>
      <c r="BY192" s="5" t="e">
        <v>#N/A</v>
      </c>
      <c r="BZ192" s="4" t="e">
        <v>#N/A</v>
      </c>
      <c r="CA192" s="4" t="e">
        <v>#N/A</v>
      </c>
      <c r="CB192" s="4" t="e">
        <v>#N/A</v>
      </c>
      <c r="CC192" s="4" t="e">
        <v>#N/A</v>
      </c>
      <c r="CD192" s="4" t="e">
        <v>#N/A</v>
      </c>
      <c r="CF192" s="4" t="e">
        <v>#N/A</v>
      </c>
      <c r="CH192" s="4" t="e">
        <v>#N/A</v>
      </c>
      <c r="CI192" s="4" t="e">
        <v>#N/A</v>
      </c>
      <c r="CJ192" s="4" t="e">
        <v>#N/A</v>
      </c>
      <c r="CK192" s="4" t="e">
        <v>#N/A</v>
      </c>
      <c r="CL192" s="4" t="e">
        <v>#N/A</v>
      </c>
      <c r="CM192" s="4" t="e">
        <v>#N/A</v>
      </c>
      <c r="CN192" s="4" t="e">
        <v>#N/A</v>
      </c>
      <c r="CO192" s="5" t="e">
        <v>#N/A</v>
      </c>
      <c r="CP192" s="5" t="e">
        <v>#N/A</v>
      </c>
      <c r="CQ192" s="5" t="e">
        <v>#N/A</v>
      </c>
      <c r="CR192" s="5" t="e">
        <v>#N/A</v>
      </c>
      <c r="CS192" s="5" t="e">
        <v>#N/A</v>
      </c>
      <c r="CU192" s="5" t="e">
        <v>#N/A</v>
      </c>
      <c r="CW192" s="5" t="e">
        <v>#N/A</v>
      </c>
      <c r="CX192" s="5" t="e">
        <v>#N/A</v>
      </c>
      <c r="CY192" s="5" t="e">
        <v>#N/A</v>
      </c>
      <c r="CZ192" s="5" t="e">
        <v>#N/A</v>
      </c>
      <c r="DA192" s="5" t="e">
        <v>#N/A</v>
      </c>
      <c r="DB192" s="5" t="e">
        <v>#N/A</v>
      </c>
      <c r="DC192" s="5" t="e">
        <v>#N/A</v>
      </c>
      <c r="DD192" s="4" t="e">
        <v>#N/A</v>
      </c>
      <c r="DE192" s="4" t="e">
        <v>#N/A</v>
      </c>
      <c r="DF192" s="4" t="e">
        <v>#N/A</v>
      </c>
      <c r="DG192" s="4" t="e">
        <v>#N/A</v>
      </c>
      <c r="DH192" s="4" t="e">
        <v>#N/A</v>
      </c>
      <c r="DJ192" s="4" t="e">
        <v>#N/A</v>
      </c>
      <c r="DL192" s="4" t="e">
        <v>#N/A</v>
      </c>
      <c r="DM192" s="4" t="e">
        <v>#N/A</v>
      </c>
      <c r="DN192" s="4" t="e">
        <v>#N/A</v>
      </c>
      <c r="DO192" s="4" t="e">
        <v>#N/A</v>
      </c>
      <c r="DP192" s="4" t="e">
        <v>#N/A</v>
      </c>
      <c r="DQ192" s="4" t="e">
        <v>#N/A</v>
      </c>
      <c r="DR192" s="4" t="e">
        <v>#N/A</v>
      </c>
    </row>
    <row r="193" spans="1:122" x14ac:dyDescent="0.25">
      <c r="A193" t="s">
        <v>248</v>
      </c>
      <c r="B193" s="3">
        <v>42156</v>
      </c>
      <c r="C193" s="5" t="e">
        <v>#N/A</v>
      </c>
      <c r="D193" s="5" t="e">
        <v>#N/A</v>
      </c>
      <c r="E193" s="5" t="e">
        <v>#N/A</v>
      </c>
      <c r="F193" s="5" t="e">
        <v>#N/A</v>
      </c>
      <c r="G193" s="5" t="e">
        <v>#N/A</v>
      </c>
      <c r="I193" s="5" t="e">
        <v>#N/A</v>
      </c>
      <c r="K193" s="5" t="e">
        <v>#N/A</v>
      </c>
      <c r="L193" s="5" t="e">
        <v>#N/A</v>
      </c>
      <c r="M193" s="5" t="e">
        <v>#N/A</v>
      </c>
      <c r="N193" s="5" t="e">
        <v>#N/A</v>
      </c>
      <c r="O193" s="5" t="e">
        <v>#N/A</v>
      </c>
      <c r="P193" s="5" t="e">
        <v>#N/A</v>
      </c>
      <c r="Q193" s="5" t="e">
        <v>#N/A</v>
      </c>
      <c r="R193" s="5" t="e">
        <v>#N/A</v>
      </c>
      <c r="S193" s="5" t="e">
        <v>#N/A</v>
      </c>
      <c r="T193" s="5" t="e">
        <v>#N/A</v>
      </c>
      <c r="U193" s="5" t="e">
        <v>#N/A</v>
      </c>
      <c r="V193" s="5" t="e">
        <v>#N/A</v>
      </c>
      <c r="X193" s="5" t="e">
        <v>#N/A</v>
      </c>
      <c r="Z193" s="5" t="e">
        <v>#N/A</v>
      </c>
      <c r="AA193" s="5" t="e">
        <v>#N/A</v>
      </c>
      <c r="AB193" s="5" t="e">
        <v>#N/A</v>
      </c>
      <c r="AC193" s="5" t="e">
        <v>#N/A</v>
      </c>
      <c r="AD193" s="5" t="e">
        <v>#N/A</v>
      </c>
      <c r="AE193" s="5" t="e">
        <v>#N/A</v>
      </c>
      <c r="AF193" s="5" t="e">
        <v>#N/A</v>
      </c>
      <c r="AG193" s="4" t="e">
        <v>#N/A</v>
      </c>
      <c r="AH193" s="4" t="e">
        <v>#N/A</v>
      </c>
      <c r="AI193" s="4" t="e">
        <v>#N/A</v>
      </c>
      <c r="AJ193" s="4" t="e">
        <v>#N/A</v>
      </c>
      <c r="AK193" s="4" t="e">
        <v>#N/A</v>
      </c>
      <c r="AM193" s="4" t="e">
        <v>#N/A</v>
      </c>
      <c r="AO193" s="4" t="e">
        <v>#N/A</v>
      </c>
      <c r="AP193" s="4" t="e">
        <v>#N/A</v>
      </c>
      <c r="AQ193" s="4" t="e">
        <v>#N/A</v>
      </c>
      <c r="AR193" s="4" t="e">
        <v>#N/A</v>
      </c>
      <c r="AS193" s="4" t="e">
        <v>#N/A</v>
      </c>
      <c r="AT193" s="4" t="e">
        <v>#N/A</v>
      </c>
      <c r="AU193" s="4" t="e">
        <v>#N/A</v>
      </c>
      <c r="AV193" s="4" t="e">
        <v>#N/A</v>
      </c>
      <c r="AW193" s="4" t="e">
        <v>#N/A</v>
      </c>
      <c r="AX193" s="4" t="e">
        <v>#N/A</v>
      </c>
      <c r="AY193" s="4" t="e">
        <v>#N/A</v>
      </c>
      <c r="AZ193" s="4" t="e">
        <v>#N/A</v>
      </c>
      <c r="BB193" s="4" t="e">
        <v>#N/A</v>
      </c>
      <c r="BD193" s="4" t="e">
        <v>#N/A</v>
      </c>
      <c r="BE193" s="4" t="e">
        <v>#N/A</v>
      </c>
      <c r="BF193" s="4" t="e">
        <v>#N/A</v>
      </c>
      <c r="BG193" s="4" t="e">
        <v>#N/A</v>
      </c>
      <c r="BH193" s="4" t="e">
        <v>#N/A</v>
      </c>
      <c r="BI193" s="4" t="e">
        <v>#N/A</v>
      </c>
      <c r="BJ193" s="4" t="e">
        <v>#N/A</v>
      </c>
      <c r="BK193" s="5" t="e">
        <v>#N/A</v>
      </c>
      <c r="BL193" s="5" t="e">
        <v>#N/A</v>
      </c>
      <c r="BM193" s="5" t="e">
        <v>#N/A</v>
      </c>
      <c r="BN193" s="5" t="e">
        <v>#N/A</v>
      </c>
      <c r="BO193" s="5" t="e">
        <v>#N/A</v>
      </c>
      <c r="BQ193" s="5" t="e">
        <v>#N/A</v>
      </c>
      <c r="BS193" s="5" t="e">
        <v>#N/A</v>
      </c>
      <c r="BT193" s="5" t="e">
        <v>#N/A</v>
      </c>
      <c r="BU193" s="5" t="e">
        <v>#N/A</v>
      </c>
      <c r="BV193" s="5" t="e">
        <v>#N/A</v>
      </c>
      <c r="BW193" s="5" t="e">
        <v>#N/A</v>
      </c>
      <c r="BX193" s="5" t="e">
        <v>#N/A</v>
      </c>
      <c r="BY193" s="5" t="e">
        <v>#N/A</v>
      </c>
      <c r="BZ193" s="4" t="e">
        <v>#N/A</v>
      </c>
      <c r="CA193" s="4" t="e">
        <v>#N/A</v>
      </c>
      <c r="CB193" s="4" t="e">
        <v>#N/A</v>
      </c>
      <c r="CC193" s="4" t="e">
        <v>#N/A</v>
      </c>
      <c r="CD193" s="4" t="e">
        <v>#N/A</v>
      </c>
      <c r="CF193" s="4" t="e">
        <v>#N/A</v>
      </c>
      <c r="CH193" s="4" t="e">
        <v>#N/A</v>
      </c>
      <c r="CI193" s="4" t="e">
        <v>#N/A</v>
      </c>
      <c r="CJ193" s="4" t="e">
        <v>#N/A</v>
      </c>
      <c r="CK193" s="4" t="e">
        <v>#N/A</v>
      </c>
      <c r="CL193" s="4" t="e">
        <v>#N/A</v>
      </c>
      <c r="CM193" s="4" t="e">
        <v>#N/A</v>
      </c>
      <c r="CN193" s="4" t="e">
        <v>#N/A</v>
      </c>
      <c r="CO193" s="5" t="e">
        <v>#N/A</v>
      </c>
      <c r="CP193" s="5" t="e">
        <v>#N/A</v>
      </c>
      <c r="CQ193" s="5" t="e">
        <v>#N/A</v>
      </c>
      <c r="CR193" s="5" t="e">
        <v>#N/A</v>
      </c>
      <c r="CS193" s="5" t="e">
        <v>#N/A</v>
      </c>
      <c r="CU193" s="5" t="e">
        <v>#N/A</v>
      </c>
      <c r="CW193" s="5" t="e">
        <v>#N/A</v>
      </c>
      <c r="CX193" s="5" t="e">
        <v>#N/A</v>
      </c>
      <c r="CY193" s="5" t="e">
        <v>#N/A</v>
      </c>
      <c r="CZ193" s="5" t="e">
        <v>#N/A</v>
      </c>
      <c r="DA193" s="5" t="e">
        <v>#N/A</v>
      </c>
      <c r="DB193" s="5" t="e">
        <v>#N/A</v>
      </c>
      <c r="DC193" s="5" t="e">
        <v>#N/A</v>
      </c>
      <c r="DD193" s="4" t="e">
        <v>#N/A</v>
      </c>
      <c r="DE193" s="4" t="e">
        <v>#N/A</v>
      </c>
      <c r="DF193" s="4" t="e">
        <v>#N/A</v>
      </c>
      <c r="DG193" s="4" t="e">
        <v>#N/A</v>
      </c>
      <c r="DH193" s="4" t="e">
        <v>#N/A</v>
      </c>
      <c r="DJ193" s="4" t="e">
        <v>#N/A</v>
      </c>
      <c r="DL193" s="4" t="e">
        <v>#N/A</v>
      </c>
      <c r="DM193" s="4" t="e">
        <v>#N/A</v>
      </c>
      <c r="DN193" s="4" t="e">
        <v>#N/A</v>
      </c>
      <c r="DO193" s="4" t="e">
        <v>#N/A</v>
      </c>
      <c r="DP193" s="4" t="e">
        <v>#N/A</v>
      </c>
      <c r="DQ193" s="4" t="e">
        <v>#N/A</v>
      </c>
      <c r="DR193" s="4" t="e">
        <v>#N/A</v>
      </c>
    </row>
    <row r="194" spans="1:122" x14ac:dyDescent="0.25">
      <c r="A194" t="s">
        <v>249</v>
      </c>
      <c r="B194" s="3">
        <v>42186</v>
      </c>
      <c r="C194" s="5" t="e">
        <v>#N/A</v>
      </c>
      <c r="D194" s="5" t="e">
        <v>#N/A</v>
      </c>
      <c r="E194" s="5" t="e">
        <v>#N/A</v>
      </c>
      <c r="F194" s="5" t="e">
        <v>#N/A</v>
      </c>
      <c r="G194" s="5" t="e">
        <v>#N/A</v>
      </c>
      <c r="I194" s="5" t="e">
        <v>#N/A</v>
      </c>
      <c r="K194" s="5" t="e">
        <v>#N/A</v>
      </c>
      <c r="L194" s="5" t="e">
        <v>#N/A</v>
      </c>
      <c r="M194" s="5" t="e">
        <v>#N/A</v>
      </c>
      <c r="N194" s="5" t="e">
        <v>#N/A</v>
      </c>
      <c r="O194" s="5" t="e">
        <v>#N/A</v>
      </c>
      <c r="P194" s="5" t="e">
        <v>#N/A</v>
      </c>
      <c r="Q194" s="5" t="e">
        <v>#N/A</v>
      </c>
      <c r="R194" s="5" t="e">
        <v>#N/A</v>
      </c>
      <c r="S194" s="5" t="e">
        <v>#N/A</v>
      </c>
      <c r="T194" s="5" t="e">
        <v>#N/A</v>
      </c>
      <c r="U194" s="5" t="e">
        <v>#N/A</v>
      </c>
      <c r="V194" s="5" t="e">
        <v>#N/A</v>
      </c>
      <c r="X194" s="5" t="e">
        <v>#N/A</v>
      </c>
      <c r="Z194" s="5" t="e">
        <v>#N/A</v>
      </c>
      <c r="AA194" s="5" t="e">
        <v>#N/A</v>
      </c>
      <c r="AB194" s="5" t="e">
        <v>#N/A</v>
      </c>
      <c r="AC194" s="5" t="e">
        <v>#N/A</v>
      </c>
      <c r="AD194" s="5" t="e">
        <v>#N/A</v>
      </c>
      <c r="AE194" s="5" t="e">
        <v>#N/A</v>
      </c>
      <c r="AF194" s="5" t="e">
        <v>#N/A</v>
      </c>
      <c r="AG194" s="4" t="e">
        <v>#N/A</v>
      </c>
      <c r="AH194" s="4" t="e">
        <v>#N/A</v>
      </c>
      <c r="AI194" s="4" t="e">
        <v>#N/A</v>
      </c>
      <c r="AJ194" s="4" t="e">
        <v>#N/A</v>
      </c>
      <c r="AK194" s="4" t="e">
        <v>#N/A</v>
      </c>
      <c r="AM194" s="4" t="e">
        <v>#N/A</v>
      </c>
      <c r="AO194" s="4" t="e">
        <v>#N/A</v>
      </c>
      <c r="AP194" s="4" t="e">
        <v>#N/A</v>
      </c>
      <c r="AQ194" s="4" t="e">
        <v>#N/A</v>
      </c>
      <c r="AR194" s="4" t="e">
        <v>#N/A</v>
      </c>
      <c r="AS194" s="4" t="e">
        <v>#N/A</v>
      </c>
      <c r="AT194" s="4" t="e">
        <v>#N/A</v>
      </c>
      <c r="AU194" s="4" t="e">
        <v>#N/A</v>
      </c>
      <c r="AV194" s="4" t="e">
        <v>#N/A</v>
      </c>
      <c r="AW194" s="4" t="e">
        <v>#N/A</v>
      </c>
      <c r="AX194" s="4" t="e">
        <v>#N/A</v>
      </c>
      <c r="AY194" s="4" t="e">
        <v>#N/A</v>
      </c>
      <c r="AZ194" s="4" t="e">
        <v>#N/A</v>
      </c>
      <c r="BB194" s="4" t="e">
        <v>#N/A</v>
      </c>
      <c r="BD194" s="4" t="e">
        <v>#N/A</v>
      </c>
      <c r="BE194" s="4" t="e">
        <v>#N/A</v>
      </c>
      <c r="BF194" s="4" t="e">
        <v>#N/A</v>
      </c>
      <c r="BG194" s="4" t="e">
        <v>#N/A</v>
      </c>
      <c r="BH194" s="4" t="e">
        <v>#N/A</v>
      </c>
      <c r="BI194" s="4" t="e">
        <v>#N/A</v>
      </c>
      <c r="BJ194" s="4" t="e">
        <v>#N/A</v>
      </c>
      <c r="BK194" s="5" t="e">
        <v>#N/A</v>
      </c>
      <c r="BL194" s="5" t="e">
        <v>#N/A</v>
      </c>
      <c r="BM194" s="5" t="e">
        <v>#N/A</v>
      </c>
      <c r="BN194" s="5" t="e">
        <v>#N/A</v>
      </c>
      <c r="BO194" s="5" t="e">
        <v>#N/A</v>
      </c>
      <c r="BQ194" s="5" t="e">
        <v>#N/A</v>
      </c>
      <c r="BS194" s="5" t="e">
        <v>#N/A</v>
      </c>
      <c r="BT194" s="5" t="e">
        <v>#N/A</v>
      </c>
      <c r="BU194" s="5" t="e">
        <v>#N/A</v>
      </c>
      <c r="BV194" s="5" t="e">
        <v>#N/A</v>
      </c>
      <c r="BW194" s="5" t="e">
        <v>#N/A</v>
      </c>
      <c r="BX194" s="5" t="e">
        <v>#N/A</v>
      </c>
      <c r="BY194" s="5" t="e">
        <v>#N/A</v>
      </c>
      <c r="BZ194" s="4" t="e">
        <v>#N/A</v>
      </c>
      <c r="CA194" s="4" t="e">
        <v>#N/A</v>
      </c>
      <c r="CB194" s="4" t="e">
        <v>#N/A</v>
      </c>
      <c r="CC194" s="4" t="e">
        <v>#N/A</v>
      </c>
      <c r="CD194" s="4" t="e">
        <v>#N/A</v>
      </c>
      <c r="CF194" s="4" t="e">
        <v>#N/A</v>
      </c>
      <c r="CH194" s="4" t="e">
        <v>#N/A</v>
      </c>
      <c r="CI194" s="4" t="e">
        <v>#N/A</v>
      </c>
      <c r="CJ194" s="4" t="e">
        <v>#N/A</v>
      </c>
      <c r="CK194" s="4" t="e">
        <v>#N/A</v>
      </c>
      <c r="CL194" s="4" t="e">
        <v>#N/A</v>
      </c>
      <c r="CM194" s="4" t="e">
        <v>#N/A</v>
      </c>
      <c r="CN194" s="4" t="e">
        <v>#N/A</v>
      </c>
      <c r="CO194" s="5" t="e">
        <v>#N/A</v>
      </c>
      <c r="CP194" s="5" t="e">
        <v>#N/A</v>
      </c>
      <c r="CQ194" s="5" t="e">
        <v>#N/A</v>
      </c>
      <c r="CR194" s="5" t="e">
        <v>#N/A</v>
      </c>
      <c r="CS194" s="5" t="e">
        <v>#N/A</v>
      </c>
      <c r="CU194" s="5" t="e">
        <v>#N/A</v>
      </c>
      <c r="CW194" s="5" t="e">
        <v>#N/A</v>
      </c>
      <c r="CX194" s="5" t="e">
        <v>#N/A</v>
      </c>
      <c r="CY194" s="5" t="e">
        <v>#N/A</v>
      </c>
      <c r="CZ194" s="5" t="e">
        <v>#N/A</v>
      </c>
      <c r="DA194" s="5" t="e">
        <v>#N/A</v>
      </c>
      <c r="DB194" s="5" t="e">
        <v>#N/A</v>
      </c>
      <c r="DC194" s="5" t="e">
        <v>#N/A</v>
      </c>
      <c r="DD194" s="4" t="e">
        <v>#N/A</v>
      </c>
      <c r="DE194" s="4" t="e">
        <v>#N/A</v>
      </c>
      <c r="DF194" s="4" t="e">
        <v>#N/A</v>
      </c>
      <c r="DG194" s="4" t="e">
        <v>#N/A</v>
      </c>
      <c r="DH194" s="4" t="e">
        <v>#N/A</v>
      </c>
      <c r="DJ194" s="4" t="e">
        <v>#N/A</v>
      </c>
      <c r="DL194" s="4" t="e">
        <v>#N/A</v>
      </c>
      <c r="DM194" s="4" t="e">
        <v>#N/A</v>
      </c>
      <c r="DN194" s="4" t="e">
        <v>#N/A</v>
      </c>
      <c r="DO194" s="4" t="e">
        <v>#N/A</v>
      </c>
      <c r="DP194" s="4" t="e">
        <v>#N/A</v>
      </c>
      <c r="DQ194" s="4" t="e">
        <v>#N/A</v>
      </c>
      <c r="DR194" s="4" t="e">
        <v>#N/A</v>
      </c>
    </row>
    <row r="195" spans="1:122" x14ac:dyDescent="0.25">
      <c r="A195" t="s">
        <v>250</v>
      </c>
      <c r="B195" s="3">
        <v>42217</v>
      </c>
      <c r="C195" s="5" t="e">
        <v>#N/A</v>
      </c>
      <c r="D195" s="5" t="e">
        <v>#N/A</v>
      </c>
      <c r="E195" s="5" t="e">
        <v>#N/A</v>
      </c>
      <c r="F195" s="5" t="e">
        <v>#N/A</v>
      </c>
      <c r="G195" s="5" t="e">
        <v>#N/A</v>
      </c>
      <c r="I195" s="5" t="e">
        <v>#N/A</v>
      </c>
      <c r="K195" s="5" t="e">
        <v>#N/A</v>
      </c>
      <c r="L195" s="5" t="e">
        <v>#N/A</v>
      </c>
      <c r="M195" s="5" t="e">
        <v>#N/A</v>
      </c>
      <c r="N195" s="5" t="e">
        <v>#N/A</v>
      </c>
      <c r="O195" s="5" t="e">
        <v>#N/A</v>
      </c>
      <c r="P195" s="5" t="e">
        <v>#N/A</v>
      </c>
      <c r="Q195" s="5" t="e">
        <v>#N/A</v>
      </c>
      <c r="R195" s="5" t="e">
        <v>#N/A</v>
      </c>
      <c r="S195" s="5" t="e">
        <v>#N/A</v>
      </c>
      <c r="T195" s="5" t="e">
        <v>#N/A</v>
      </c>
      <c r="U195" s="5" t="e">
        <v>#N/A</v>
      </c>
      <c r="V195" s="5" t="e">
        <v>#N/A</v>
      </c>
      <c r="X195" s="5" t="e">
        <v>#N/A</v>
      </c>
      <c r="Z195" s="5" t="e">
        <v>#N/A</v>
      </c>
      <c r="AA195" s="5" t="e">
        <v>#N/A</v>
      </c>
      <c r="AB195" s="5" t="e">
        <v>#N/A</v>
      </c>
      <c r="AC195" s="5" t="e">
        <v>#N/A</v>
      </c>
      <c r="AD195" s="5" t="e">
        <v>#N/A</v>
      </c>
      <c r="AE195" s="5" t="e">
        <v>#N/A</v>
      </c>
      <c r="AF195" s="5" t="e">
        <v>#N/A</v>
      </c>
      <c r="AG195" s="4" t="e">
        <v>#N/A</v>
      </c>
      <c r="AH195" s="4" t="e">
        <v>#N/A</v>
      </c>
      <c r="AI195" s="4" t="e">
        <v>#N/A</v>
      </c>
      <c r="AJ195" s="4" t="e">
        <v>#N/A</v>
      </c>
      <c r="AK195" s="4" t="e">
        <v>#N/A</v>
      </c>
      <c r="AM195" s="4" t="e">
        <v>#N/A</v>
      </c>
      <c r="AO195" s="4" t="e">
        <v>#N/A</v>
      </c>
      <c r="AP195" s="4" t="e">
        <v>#N/A</v>
      </c>
      <c r="AQ195" s="4" t="e">
        <v>#N/A</v>
      </c>
      <c r="AR195" s="4" t="e">
        <v>#N/A</v>
      </c>
      <c r="AS195" s="4" t="e">
        <v>#N/A</v>
      </c>
      <c r="AT195" s="4" t="e">
        <v>#N/A</v>
      </c>
      <c r="AU195" s="4" t="e">
        <v>#N/A</v>
      </c>
      <c r="AV195" s="4" t="e">
        <v>#N/A</v>
      </c>
      <c r="AW195" s="4" t="e">
        <v>#N/A</v>
      </c>
      <c r="AX195" s="4" t="e">
        <v>#N/A</v>
      </c>
      <c r="AY195" s="4" t="e">
        <v>#N/A</v>
      </c>
      <c r="AZ195" s="4" t="e">
        <v>#N/A</v>
      </c>
      <c r="BB195" s="4" t="e">
        <v>#N/A</v>
      </c>
      <c r="BD195" s="4" t="e">
        <v>#N/A</v>
      </c>
      <c r="BE195" s="4" t="e">
        <v>#N/A</v>
      </c>
      <c r="BF195" s="4" t="e">
        <v>#N/A</v>
      </c>
      <c r="BG195" s="4" t="e">
        <v>#N/A</v>
      </c>
      <c r="BH195" s="4" t="e">
        <v>#N/A</v>
      </c>
      <c r="BI195" s="4" t="e">
        <v>#N/A</v>
      </c>
      <c r="BJ195" s="4" t="e">
        <v>#N/A</v>
      </c>
      <c r="BK195" s="5" t="e">
        <v>#N/A</v>
      </c>
      <c r="BL195" s="5" t="e">
        <v>#N/A</v>
      </c>
      <c r="BM195" s="5" t="e">
        <v>#N/A</v>
      </c>
      <c r="BN195" s="5" t="e">
        <v>#N/A</v>
      </c>
      <c r="BO195" s="5" t="e">
        <v>#N/A</v>
      </c>
      <c r="BQ195" s="5" t="e">
        <v>#N/A</v>
      </c>
      <c r="BS195" s="5" t="e">
        <v>#N/A</v>
      </c>
      <c r="BT195" s="5" t="e">
        <v>#N/A</v>
      </c>
      <c r="BU195" s="5" t="e">
        <v>#N/A</v>
      </c>
      <c r="BV195" s="5" t="e">
        <v>#N/A</v>
      </c>
      <c r="BW195" s="5" t="e">
        <v>#N/A</v>
      </c>
      <c r="BX195" s="5" t="e">
        <v>#N/A</v>
      </c>
      <c r="BY195" s="5" t="e">
        <v>#N/A</v>
      </c>
      <c r="BZ195" s="4" t="e">
        <v>#N/A</v>
      </c>
      <c r="CA195" s="4" t="e">
        <v>#N/A</v>
      </c>
      <c r="CB195" s="4" t="e">
        <v>#N/A</v>
      </c>
      <c r="CC195" s="4" t="e">
        <v>#N/A</v>
      </c>
      <c r="CD195" s="4" t="e">
        <v>#N/A</v>
      </c>
      <c r="CF195" s="4" t="e">
        <v>#N/A</v>
      </c>
      <c r="CH195" s="4" t="e">
        <v>#N/A</v>
      </c>
      <c r="CI195" s="4" t="e">
        <v>#N/A</v>
      </c>
      <c r="CJ195" s="4" t="e">
        <v>#N/A</v>
      </c>
      <c r="CK195" s="4" t="e">
        <v>#N/A</v>
      </c>
      <c r="CL195" s="4" t="e">
        <v>#N/A</v>
      </c>
      <c r="CM195" s="4" t="e">
        <v>#N/A</v>
      </c>
      <c r="CN195" s="4" t="e">
        <v>#N/A</v>
      </c>
      <c r="CO195" s="5" t="e">
        <v>#N/A</v>
      </c>
      <c r="CP195" s="5" t="e">
        <v>#N/A</v>
      </c>
      <c r="CQ195" s="5" t="e">
        <v>#N/A</v>
      </c>
      <c r="CR195" s="5" t="e">
        <v>#N/A</v>
      </c>
      <c r="CS195" s="5" t="e">
        <v>#N/A</v>
      </c>
      <c r="CU195" s="5" t="e">
        <v>#N/A</v>
      </c>
      <c r="CW195" s="5" t="e">
        <v>#N/A</v>
      </c>
      <c r="CX195" s="5" t="e">
        <v>#N/A</v>
      </c>
      <c r="CY195" s="5" t="e">
        <v>#N/A</v>
      </c>
      <c r="CZ195" s="5" t="e">
        <v>#N/A</v>
      </c>
      <c r="DA195" s="5" t="e">
        <v>#N/A</v>
      </c>
      <c r="DB195" s="5" t="e">
        <v>#N/A</v>
      </c>
      <c r="DC195" s="5" t="e">
        <v>#N/A</v>
      </c>
      <c r="DD195" s="4" t="e">
        <v>#N/A</v>
      </c>
      <c r="DE195" s="4" t="e">
        <v>#N/A</v>
      </c>
      <c r="DF195" s="4" t="e">
        <v>#N/A</v>
      </c>
      <c r="DG195" s="4" t="e">
        <v>#N/A</v>
      </c>
      <c r="DH195" s="4" t="e">
        <v>#N/A</v>
      </c>
      <c r="DJ195" s="4" t="e">
        <v>#N/A</v>
      </c>
      <c r="DL195" s="4" t="e">
        <v>#N/A</v>
      </c>
      <c r="DM195" s="4" t="e">
        <v>#N/A</v>
      </c>
      <c r="DN195" s="4" t="e">
        <v>#N/A</v>
      </c>
      <c r="DO195" s="4" t="e">
        <v>#N/A</v>
      </c>
      <c r="DP195" s="4" t="e">
        <v>#N/A</v>
      </c>
      <c r="DQ195" s="4" t="e">
        <v>#N/A</v>
      </c>
      <c r="DR195" s="4" t="e">
        <v>#N/A</v>
      </c>
    </row>
    <row r="196" spans="1:122" x14ac:dyDescent="0.25">
      <c r="A196" t="s">
        <v>251</v>
      </c>
      <c r="B196" s="3">
        <v>42248</v>
      </c>
      <c r="C196" s="5" t="e">
        <v>#N/A</v>
      </c>
      <c r="D196" s="5" t="e">
        <v>#N/A</v>
      </c>
      <c r="E196" s="5" t="e">
        <v>#N/A</v>
      </c>
      <c r="F196" s="5" t="e">
        <v>#N/A</v>
      </c>
      <c r="G196" s="5" t="e">
        <v>#N/A</v>
      </c>
      <c r="I196" s="5" t="e">
        <v>#N/A</v>
      </c>
      <c r="K196" s="5" t="e">
        <v>#N/A</v>
      </c>
      <c r="L196" s="5" t="e">
        <v>#N/A</v>
      </c>
      <c r="M196" s="5" t="e">
        <v>#N/A</v>
      </c>
      <c r="N196" s="5" t="e">
        <v>#N/A</v>
      </c>
      <c r="O196" s="5" t="e">
        <v>#N/A</v>
      </c>
      <c r="P196" s="5" t="e">
        <v>#N/A</v>
      </c>
      <c r="Q196" s="5" t="e">
        <v>#N/A</v>
      </c>
      <c r="R196" s="5" t="e">
        <v>#N/A</v>
      </c>
      <c r="S196" s="5" t="e">
        <v>#N/A</v>
      </c>
      <c r="T196" s="5" t="e">
        <v>#N/A</v>
      </c>
      <c r="U196" s="5" t="e">
        <v>#N/A</v>
      </c>
      <c r="V196" s="5" t="e">
        <v>#N/A</v>
      </c>
      <c r="X196" s="5" t="e">
        <v>#N/A</v>
      </c>
      <c r="Z196" s="5" t="e">
        <v>#N/A</v>
      </c>
      <c r="AA196" s="5" t="e">
        <v>#N/A</v>
      </c>
      <c r="AB196" s="5" t="e">
        <v>#N/A</v>
      </c>
      <c r="AC196" s="5" t="e">
        <v>#N/A</v>
      </c>
      <c r="AD196" s="5" t="e">
        <v>#N/A</v>
      </c>
      <c r="AE196" s="5" t="e">
        <v>#N/A</v>
      </c>
      <c r="AF196" s="5" t="e">
        <v>#N/A</v>
      </c>
      <c r="AG196" s="4" t="e">
        <v>#N/A</v>
      </c>
      <c r="AH196" s="4" t="e">
        <v>#N/A</v>
      </c>
      <c r="AI196" s="4" t="e">
        <v>#N/A</v>
      </c>
      <c r="AJ196" s="4" t="e">
        <v>#N/A</v>
      </c>
      <c r="AK196" s="4" t="e">
        <v>#N/A</v>
      </c>
      <c r="AM196" s="4" t="e">
        <v>#N/A</v>
      </c>
      <c r="AO196" s="4" t="e">
        <v>#N/A</v>
      </c>
      <c r="AP196" s="4" t="e">
        <v>#N/A</v>
      </c>
      <c r="AQ196" s="4" t="e">
        <v>#N/A</v>
      </c>
      <c r="AR196" s="4" t="e">
        <v>#N/A</v>
      </c>
      <c r="AS196" s="4" t="e">
        <v>#N/A</v>
      </c>
      <c r="AT196" s="4" t="e">
        <v>#N/A</v>
      </c>
      <c r="AU196" s="4" t="e">
        <v>#N/A</v>
      </c>
      <c r="AV196" s="4" t="e">
        <v>#N/A</v>
      </c>
      <c r="AW196" s="4" t="e">
        <v>#N/A</v>
      </c>
      <c r="AX196" s="4" t="e">
        <v>#N/A</v>
      </c>
      <c r="AY196" s="4" t="e">
        <v>#N/A</v>
      </c>
      <c r="AZ196" s="4" t="e">
        <v>#N/A</v>
      </c>
      <c r="BB196" s="4" t="e">
        <v>#N/A</v>
      </c>
      <c r="BD196" s="4" t="e">
        <v>#N/A</v>
      </c>
      <c r="BE196" s="4" t="e">
        <v>#N/A</v>
      </c>
      <c r="BF196" s="4" t="e">
        <v>#N/A</v>
      </c>
      <c r="BG196" s="4" t="e">
        <v>#N/A</v>
      </c>
      <c r="BH196" s="4" t="e">
        <v>#N/A</v>
      </c>
      <c r="BI196" s="4" t="e">
        <v>#N/A</v>
      </c>
      <c r="BJ196" s="4" t="e">
        <v>#N/A</v>
      </c>
      <c r="BK196" s="5" t="e">
        <v>#N/A</v>
      </c>
      <c r="BL196" s="5" t="e">
        <v>#N/A</v>
      </c>
      <c r="BM196" s="5" t="e">
        <v>#N/A</v>
      </c>
      <c r="BN196" s="5" t="e">
        <v>#N/A</v>
      </c>
      <c r="BO196" s="5" t="e">
        <v>#N/A</v>
      </c>
      <c r="BQ196" s="5" t="e">
        <v>#N/A</v>
      </c>
      <c r="BS196" s="5" t="e">
        <v>#N/A</v>
      </c>
      <c r="BT196" s="5" t="e">
        <v>#N/A</v>
      </c>
      <c r="BU196" s="5" t="e">
        <v>#N/A</v>
      </c>
      <c r="BV196" s="5" t="e">
        <v>#N/A</v>
      </c>
      <c r="BW196" s="5" t="e">
        <v>#N/A</v>
      </c>
      <c r="BX196" s="5" t="e">
        <v>#N/A</v>
      </c>
      <c r="BY196" s="5" t="e">
        <v>#N/A</v>
      </c>
      <c r="BZ196" s="4" t="e">
        <v>#N/A</v>
      </c>
      <c r="CA196" s="4" t="e">
        <v>#N/A</v>
      </c>
      <c r="CB196" s="4" t="e">
        <v>#N/A</v>
      </c>
      <c r="CC196" s="4" t="e">
        <v>#N/A</v>
      </c>
      <c r="CD196" s="4" t="e">
        <v>#N/A</v>
      </c>
      <c r="CF196" s="4" t="e">
        <v>#N/A</v>
      </c>
      <c r="CH196" s="4" t="e">
        <v>#N/A</v>
      </c>
      <c r="CI196" s="4" t="e">
        <v>#N/A</v>
      </c>
      <c r="CJ196" s="4" t="e">
        <v>#N/A</v>
      </c>
      <c r="CK196" s="4" t="e">
        <v>#N/A</v>
      </c>
      <c r="CL196" s="4" t="e">
        <v>#N/A</v>
      </c>
      <c r="CM196" s="4" t="e">
        <v>#N/A</v>
      </c>
      <c r="CN196" s="4" t="e">
        <v>#N/A</v>
      </c>
      <c r="CO196" s="5" t="e">
        <v>#N/A</v>
      </c>
      <c r="CP196" s="5" t="e">
        <v>#N/A</v>
      </c>
      <c r="CQ196" s="5" t="e">
        <v>#N/A</v>
      </c>
      <c r="CR196" s="5" t="e">
        <v>#N/A</v>
      </c>
      <c r="CS196" s="5" t="e">
        <v>#N/A</v>
      </c>
      <c r="CU196" s="5" t="e">
        <v>#N/A</v>
      </c>
      <c r="CW196" s="5" t="e">
        <v>#N/A</v>
      </c>
      <c r="CX196" s="5" t="e">
        <v>#N/A</v>
      </c>
      <c r="CY196" s="5" t="e">
        <v>#N/A</v>
      </c>
      <c r="CZ196" s="5" t="e">
        <v>#N/A</v>
      </c>
      <c r="DA196" s="5" t="e">
        <v>#N/A</v>
      </c>
      <c r="DB196" s="5" t="e">
        <v>#N/A</v>
      </c>
      <c r="DC196" s="5" t="e">
        <v>#N/A</v>
      </c>
      <c r="DD196" s="4" t="e">
        <v>#N/A</v>
      </c>
      <c r="DE196" s="4" t="e">
        <v>#N/A</v>
      </c>
      <c r="DF196" s="4" t="e">
        <v>#N/A</v>
      </c>
      <c r="DG196" s="4" t="e">
        <v>#N/A</v>
      </c>
      <c r="DH196" s="4" t="e">
        <v>#N/A</v>
      </c>
      <c r="DJ196" s="4" t="e">
        <v>#N/A</v>
      </c>
      <c r="DL196" s="4" t="e">
        <v>#N/A</v>
      </c>
      <c r="DM196" s="4" t="e">
        <v>#N/A</v>
      </c>
      <c r="DN196" s="4" t="e">
        <v>#N/A</v>
      </c>
      <c r="DO196" s="4" t="e">
        <v>#N/A</v>
      </c>
      <c r="DP196" s="4" t="e">
        <v>#N/A</v>
      </c>
      <c r="DQ196" s="4" t="e">
        <v>#N/A</v>
      </c>
      <c r="DR196" s="4" t="e">
        <v>#N/A</v>
      </c>
    </row>
    <row r="197" spans="1:122" x14ac:dyDescent="0.25">
      <c r="A197" t="s">
        <v>252</v>
      </c>
      <c r="B197" s="3">
        <v>42278</v>
      </c>
      <c r="C197" s="5" t="e">
        <v>#N/A</v>
      </c>
      <c r="D197" s="5" t="e">
        <v>#N/A</v>
      </c>
      <c r="E197" s="5" t="e">
        <v>#N/A</v>
      </c>
      <c r="F197" s="5" t="e">
        <v>#N/A</v>
      </c>
      <c r="G197" s="5" t="e">
        <v>#N/A</v>
      </c>
      <c r="I197" s="5" t="e">
        <v>#N/A</v>
      </c>
      <c r="K197" s="5" t="e">
        <v>#N/A</v>
      </c>
      <c r="L197" s="5" t="e">
        <v>#N/A</v>
      </c>
      <c r="M197" s="5" t="e">
        <v>#N/A</v>
      </c>
      <c r="N197" s="5" t="e">
        <v>#N/A</v>
      </c>
      <c r="O197" s="5" t="e">
        <v>#N/A</v>
      </c>
      <c r="P197" s="5" t="e">
        <v>#N/A</v>
      </c>
      <c r="Q197" s="5" t="e">
        <v>#N/A</v>
      </c>
      <c r="R197" s="5" t="e">
        <v>#N/A</v>
      </c>
      <c r="S197" s="5" t="e">
        <v>#N/A</v>
      </c>
      <c r="T197" s="5" t="e">
        <v>#N/A</v>
      </c>
      <c r="U197" s="5" t="e">
        <v>#N/A</v>
      </c>
      <c r="V197" s="5" t="e">
        <v>#N/A</v>
      </c>
      <c r="X197" s="5" t="e">
        <v>#N/A</v>
      </c>
      <c r="Z197" s="5" t="e">
        <v>#N/A</v>
      </c>
      <c r="AA197" s="5" t="e">
        <v>#N/A</v>
      </c>
      <c r="AB197" s="5" t="e">
        <v>#N/A</v>
      </c>
      <c r="AC197" s="5" t="e">
        <v>#N/A</v>
      </c>
      <c r="AD197" s="5" t="e">
        <v>#N/A</v>
      </c>
      <c r="AE197" s="5" t="e">
        <v>#N/A</v>
      </c>
      <c r="AF197" s="5" t="e">
        <v>#N/A</v>
      </c>
      <c r="AG197" s="4" t="e">
        <v>#N/A</v>
      </c>
      <c r="AH197" s="4" t="e">
        <v>#N/A</v>
      </c>
      <c r="AI197" s="4" t="e">
        <v>#N/A</v>
      </c>
      <c r="AJ197" s="4" t="e">
        <v>#N/A</v>
      </c>
      <c r="AK197" s="4" t="e">
        <v>#N/A</v>
      </c>
      <c r="AM197" s="4" t="e">
        <v>#N/A</v>
      </c>
      <c r="AO197" s="4" t="e">
        <v>#N/A</v>
      </c>
      <c r="AP197" s="4" t="e">
        <v>#N/A</v>
      </c>
      <c r="AQ197" s="4" t="e">
        <v>#N/A</v>
      </c>
      <c r="AR197" s="4" t="e">
        <v>#N/A</v>
      </c>
      <c r="AS197" s="4" t="e">
        <v>#N/A</v>
      </c>
      <c r="AT197" s="4" t="e">
        <v>#N/A</v>
      </c>
      <c r="AU197" s="4" t="e">
        <v>#N/A</v>
      </c>
      <c r="AV197" s="4" t="e">
        <v>#N/A</v>
      </c>
      <c r="AW197" s="4" t="e">
        <v>#N/A</v>
      </c>
      <c r="AX197" s="4" t="e">
        <v>#N/A</v>
      </c>
      <c r="AY197" s="4" t="e">
        <v>#N/A</v>
      </c>
      <c r="AZ197" s="4" t="e">
        <v>#N/A</v>
      </c>
      <c r="BB197" s="4" t="e">
        <v>#N/A</v>
      </c>
      <c r="BD197" s="4" t="e">
        <v>#N/A</v>
      </c>
      <c r="BE197" s="4" t="e">
        <v>#N/A</v>
      </c>
      <c r="BF197" s="4" t="e">
        <v>#N/A</v>
      </c>
      <c r="BG197" s="4" t="e">
        <v>#N/A</v>
      </c>
      <c r="BH197" s="4" t="e">
        <v>#N/A</v>
      </c>
      <c r="BI197" s="4" t="e">
        <v>#N/A</v>
      </c>
      <c r="BJ197" s="4" t="e">
        <v>#N/A</v>
      </c>
      <c r="BK197" s="5" t="e">
        <v>#N/A</v>
      </c>
      <c r="BL197" s="5" t="e">
        <v>#N/A</v>
      </c>
      <c r="BM197" s="5" t="e">
        <v>#N/A</v>
      </c>
      <c r="BN197" s="5" t="e">
        <v>#N/A</v>
      </c>
      <c r="BO197" s="5" t="e">
        <v>#N/A</v>
      </c>
      <c r="BQ197" s="5" t="e">
        <v>#N/A</v>
      </c>
      <c r="BS197" s="5" t="e">
        <v>#N/A</v>
      </c>
      <c r="BT197" s="5" t="e">
        <v>#N/A</v>
      </c>
      <c r="BU197" s="5" t="e">
        <v>#N/A</v>
      </c>
      <c r="BV197" s="5" t="e">
        <v>#N/A</v>
      </c>
      <c r="BW197" s="5" t="e">
        <v>#N/A</v>
      </c>
      <c r="BX197" s="5" t="e">
        <v>#N/A</v>
      </c>
      <c r="BY197" s="5" t="e">
        <v>#N/A</v>
      </c>
      <c r="BZ197" s="4" t="e">
        <v>#N/A</v>
      </c>
      <c r="CA197" s="4" t="e">
        <v>#N/A</v>
      </c>
      <c r="CB197" s="4" t="e">
        <v>#N/A</v>
      </c>
      <c r="CC197" s="4" t="e">
        <v>#N/A</v>
      </c>
      <c r="CD197" s="4" t="e">
        <v>#N/A</v>
      </c>
      <c r="CF197" s="4" t="e">
        <v>#N/A</v>
      </c>
      <c r="CH197" s="4" t="e">
        <v>#N/A</v>
      </c>
      <c r="CI197" s="4" t="e">
        <v>#N/A</v>
      </c>
      <c r="CJ197" s="4" t="e">
        <v>#N/A</v>
      </c>
      <c r="CK197" s="4" t="e">
        <v>#N/A</v>
      </c>
      <c r="CL197" s="4" t="e">
        <v>#N/A</v>
      </c>
      <c r="CM197" s="4" t="e">
        <v>#N/A</v>
      </c>
      <c r="CN197" s="4" t="e">
        <v>#N/A</v>
      </c>
      <c r="CO197" s="5" t="e">
        <v>#N/A</v>
      </c>
      <c r="CP197" s="5" t="e">
        <v>#N/A</v>
      </c>
      <c r="CQ197" s="5" t="e">
        <v>#N/A</v>
      </c>
      <c r="CR197" s="5" t="e">
        <v>#N/A</v>
      </c>
      <c r="CS197" s="5" t="e">
        <v>#N/A</v>
      </c>
      <c r="CU197" s="5" t="e">
        <v>#N/A</v>
      </c>
      <c r="CW197" s="5" t="e">
        <v>#N/A</v>
      </c>
      <c r="CX197" s="5" t="e">
        <v>#N/A</v>
      </c>
      <c r="CY197" s="5" t="e">
        <v>#N/A</v>
      </c>
      <c r="CZ197" s="5" t="e">
        <v>#N/A</v>
      </c>
      <c r="DA197" s="5" t="e">
        <v>#N/A</v>
      </c>
      <c r="DB197" s="5" t="e">
        <v>#N/A</v>
      </c>
      <c r="DC197" s="5" t="e">
        <v>#N/A</v>
      </c>
      <c r="DD197" s="4" t="e">
        <v>#N/A</v>
      </c>
      <c r="DE197" s="4" t="e">
        <v>#N/A</v>
      </c>
      <c r="DF197" s="4" t="e">
        <v>#N/A</v>
      </c>
      <c r="DG197" s="4" t="e">
        <v>#N/A</v>
      </c>
      <c r="DH197" s="4" t="e">
        <v>#N/A</v>
      </c>
      <c r="DJ197" s="4" t="e">
        <v>#N/A</v>
      </c>
      <c r="DL197" s="4" t="e">
        <v>#N/A</v>
      </c>
      <c r="DM197" s="4" t="e">
        <v>#N/A</v>
      </c>
      <c r="DN197" s="4" t="e">
        <v>#N/A</v>
      </c>
      <c r="DO197" s="4" t="e">
        <v>#N/A</v>
      </c>
      <c r="DP197" s="4" t="e">
        <v>#N/A</v>
      </c>
      <c r="DQ197" s="4" t="e">
        <v>#N/A</v>
      </c>
      <c r="DR197" s="4" t="e">
        <v>#N/A</v>
      </c>
    </row>
    <row r="198" spans="1:122" x14ac:dyDescent="0.25">
      <c r="A198" t="s">
        <v>253</v>
      </c>
      <c r="B198" s="3">
        <v>42309</v>
      </c>
      <c r="C198" s="5" t="e">
        <v>#N/A</v>
      </c>
      <c r="D198" s="5" t="e">
        <v>#N/A</v>
      </c>
      <c r="E198" s="5" t="e">
        <v>#N/A</v>
      </c>
      <c r="F198" s="5" t="e">
        <v>#N/A</v>
      </c>
      <c r="G198" s="5" t="e">
        <v>#N/A</v>
      </c>
      <c r="I198" s="5" t="e">
        <v>#N/A</v>
      </c>
      <c r="K198" s="5" t="e">
        <v>#N/A</v>
      </c>
      <c r="L198" s="5" t="e">
        <v>#N/A</v>
      </c>
      <c r="M198" s="5" t="e">
        <v>#N/A</v>
      </c>
      <c r="N198" s="5" t="e">
        <v>#N/A</v>
      </c>
      <c r="O198" s="5" t="e">
        <v>#N/A</v>
      </c>
      <c r="P198" s="5" t="e">
        <v>#N/A</v>
      </c>
      <c r="Q198" s="5" t="e">
        <v>#N/A</v>
      </c>
      <c r="R198" s="5" t="e">
        <v>#N/A</v>
      </c>
      <c r="S198" s="5" t="e">
        <v>#N/A</v>
      </c>
      <c r="T198" s="5" t="e">
        <v>#N/A</v>
      </c>
      <c r="U198" s="5" t="e">
        <v>#N/A</v>
      </c>
      <c r="V198" s="5" t="e">
        <v>#N/A</v>
      </c>
      <c r="X198" s="5" t="e">
        <v>#N/A</v>
      </c>
      <c r="Z198" s="5" t="e">
        <v>#N/A</v>
      </c>
      <c r="AA198" s="5" t="e">
        <v>#N/A</v>
      </c>
      <c r="AB198" s="5" t="e">
        <v>#N/A</v>
      </c>
      <c r="AC198" s="5" t="e">
        <v>#N/A</v>
      </c>
      <c r="AD198" s="5" t="e">
        <v>#N/A</v>
      </c>
      <c r="AE198" s="5" t="e">
        <v>#N/A</v>
      </c>
      <c r="AF198" s="5" t="e">
        <v>#N/A</v>
      </c>
      <c r="AG198" s="4" t="e">
        <v>#N/A</v>
      </c>
      <c r="AH198" s="4" t="e">
        <v>#N/A</v>
      </c>
      <c r="AI198" s="4" t="e">
        <v>#N/A</v>
      </c>
      <c r="AJ198" s="4" t="e">
        <v>#N/A</v>
      </c>
      <c r="AK198" s="4" t="e">
        <v>#N/A</v>
      </c>
      <c r="AM198" s="4" t="e">
        <v>#N/A</v>
      </c>
      <c r="AO198" s="4" t="e">
        <v>#N/A</v>
      </c>
      <c r="AP198" s="4" t="e">
        <v>#N/A</v>
      </c>
      <c r="AQ198" s="4" t="e">
        <v>#N/A</v>
      </c>
      <c r="AR198" s="4" t="e">
        <v>#N/A</v>
      </c>
      <c r="AS198" s="4" t="e">
        <v>#N/A</v>
      </c>
      <c r="AT198" s="4" t="e">
        <v>#N/A</v>
      </c>
      <c r="AU198" s="4" t="e">
        <v>#N/A</v>
      </c>
      <c r="AV198" s="4" t="e">
        <v>#N/A</v>
      </c>
      <c r="AW198" s="4" t="e">
        <v>#N/A</v>
      </c>
      <c r="AX198" s="4" t="e">
        <v>#N/A</v>
      </c>
      <c r="AY198" s="4" t="e">
        <v>#N/A</v>
      </c>
      <c r="AZ198" s="4" t="e">
        <v>#N/A</v>
      </c>
      <c r="BB198" s="4" t="e">
        <v>#N/A</v>
      </c>
      <c r="BD198" s="4" t="e">
        <v>#N/A</v>
      </c>
      <c r="BE198" s="4" t="e">
        <v>#N/A</v>
      </c>
      <c r="BF198" s="4" t="e">
        <v>#N/A</v>
      </c>
      <c r="BG198" s="4" t="e">
        <v>#N/A</v>
      </c>
      <c r="BH198" s="4" t="e">
        <v>#N/A</v>
      </c>
      <c r="BI198" s="4" t="e">
        <v>#N/A</v>
      </c>
      <c r="BJ198" s="4" t="e">
        <v>#N/A</v>
      </c>
      <c r="BK198" s="5" t="e">
        <v>#N/A</v>
      </c>
      <c r="BL198" s="5" t="e">
        <v>#N/A</v>
      </c>
      <c r="BM198" s="5" t="e">
        <v>#N/A</v>
      </c>
      <c r="BN198" s="5" t="e">
        <v>#N/A</v>
      </c>
      <c r="BO198" s="5" t="e">
        <v>#N/A</v>
      </c>
      <c r="BQ198" s="5" t="e">
        <v>#N/A</v>
      </c>
      <c r="BS198" s="5" t="e">
        <v>#N/A</v>
      </c>
      <c r="BT198" s="5" t="e">
        <v>#N/A</v>
      </c>
      <c r="BU198" s="5" t="e">
        <v>#N/A</v>
      </c>
      <c r="BV198" s="5" t="e">
        <v>#N/A</v>
      </c>
      <c r="BW198" s="5" t="e">
        <v>#N/A</v>
      </c>
      <c r="BX198" s="5" t="e">
        <v>#N/A</v>
      </c>
      <c r="BY198" s="5" t="e">
        <v>#N/A</v>
      </c>
      <c r="BZ198" s="4" t="e">
        <v>#N/A</v>
      </c>
      <c r="CA198" s="4" t="e">
        <v>#N/A</v>
      </c>
      <c r="CB198" s="4" t="e">
        <v>#N/A</v>
      </c>
      <c r="CC198" s="4" t="e">
        <v>#N/A</v>
      </c>
      <c r="CD198" s="4" t="e">
        <v>#N/A</v>
      </c>
      <c r="CF198" s="4" t="e">
        <v>#N/A</v>
      </c>
      <c r="CH198" s="4" t="e">
        <v>#N/A</v>
      </c>
      <c r="CI198" s="4" t="e">
        <v>#N/A</v>
      </c>
      <c r="CJ198" s="4" t="e">
        <v>#N/A</v>
      </c>
      <c r="CK198" s="4" t="e">
        <v>#N/A</v>
      </c>
      <c r="CL198" s="4" t="e">
        <v>#N/A</v>
      </c>
      <c r="CM198" s="4" t="e">
        <v>#N/A</v>
      </c>
      <c r="CN198" s="4" t="e">
        <v>#N/A</v>
      </c>
      <c r="CO198" s="5" t="e">
        <v>#N/A</v>
      </c>
      <c r="CP198" s="5" t="e">
        <v>#N/A</v>
      </c>
      <c r="CQ198" s="5" t="e">
        <v>#N/A</v>
      </c>
      <c r="CR198" s="5" t="e">
        <v>#N/A</v>
      </c>
      <c r="CS198" s="5" t="e">
        <v>#N/A</v>
      </c>
      <c r="CU198" s="5" t="e">
        <v>#N/A</v>
      </c>
      <c r="CW198" s="5" t="e">
        <v>#N/A</v>
      </c>
      <c r="CX198" s="5" t="e">
        <v>#N/A</v>
      </c>
      <c r="CY198" s="5" t="e">
        <v>#N/A</v>
      </c>
      <c r="CZ198" s="5" t="e">
        <v>#N/A</v>
      </c>
      <c r="DA198" s="5" t="e">
        <v>#N/A</v>
      </c>
      <c r="DB198" s="5" t="e">
        <v>#N/A</v>
      </c>
      <c r="DC198" s="5" t="e">
        <v>#N/A</v>
      </c>
      <c r="DD198" s="4" t="e">
        <v>#N/A</v>
      </c>
      <c r="DE198" s="4" t="e">
        <v>#N/A</v>
      </c>
      <c r="DF198" s="4" t="e">
        <v>#N/A</v>
      </c>
      <c r="DG198" s="4" t="e">
        <v>#N/A</v>
      </c>
      <c r="DH198" s="4" t="e">
        <v>#N/A</v>
      </c>
      <c r="DJ198" s="4" t="e">
        <v>#N/A</v>
      </c>
      <c r="DL198" s="4" t="e">
        <v>#N/A</v>
      </c>
      <c r="DM198" s="4" t="e">
        <v>#N/A</v>
      </c>
      <c r="DN198" s="4" t="e">
        <v>#N/A</v>
      </c>
      <c r="DO198" s="4" t="e">
        <v>#N/A</v>
      </c>
      <c r="DP198" s="4" t="e">
        <v>#N/A</v>
      </c>
      <c r="DQ198" s="4" t="e">
        <v>#N/A</v>
      </c>
      <c r="DR198" s="4" t="e">
        <v>#N/A</v>
      </c>
    </row>
    <row r="199" spans="1:122" x14ac:dyDescent="0.25">
      <c r="A199" t="s">
        <v>254</v>
      </c>
      <c r="B199" s="3">
        <v>42339</v>
      </c>
      <c r="C199" s="5" t="e">
        <v>#N/A</v>
      </c>
      <c r="D199" s="5" t="e">
        <v>#N/A</v>
      </c>
      <c r="E199" s="5" t="e">
        <v>#N/A</v>
      </c>
      <c r="F199" s="5" t="e">
        <v>#N/A</v>
      </c>
      <c r="G199" s="5" t="e">
        <v>#N/A</v>
      </c>
      <c r="I199" s="5" t="e">
        <v>#N/A</v>
      </c>
      <c r="K199" s="5" t="e">
        <v>#N/A</v>
      </c>
      <c r="L199" s="5" t="e">
        <v>#N/A</v>
      </c>
      <c r="M199" s="5" t="e">
        <v>#N/A</v>
      </c>
      <c r="N199" s="5" t="e">
        <v>#N/A</v>
      </c>
      <c r="O199" s="5" t="e">
        <v>#N/A</v>
      </c>
      <c r="P199" s="5" t="e">
        <v>#N/A</v>
      </c>
      <c r="Q199" s="5" t="e">
        <v>#N/A</v>
      </c>
      <c r="R199" s="5" t="e">
        <v>#N/A</v>
      </c>
      <c r="S199" s="5" t="e">
        <v>#N/A</v>
      </c>
      <c r="T199" s="5" t="e">
        <v>#N/A</v>
      </c>
      <c r="U199" s="5" t="e">
        <v>#N/A</v>
      </c>
      <c r="V199" s="5" t="e">
        <v>#N/A</v>
      </c>
      <c r="X199" s="5" t="e">
        <v>#N/A</v>
      </c>
      <c r="Z199" s="5" t="e">
        <v>#N/A</v>
      </c>
      <c r="AA199" s="5" t="e">
        <v>#N/A</v>
      </c>
      <c r="AB199" s="5" t="e">
        <v>#N/A</v>
      </c>
      <c r="AC199" s="5" t="e">
        <v>#N/A</v>
      </c>
      <c r="AD199" s="5" t="e">
        <v>#N/A</v>
      </c>
      <c r="AE199" s="5" t="e">
        <v>#N/A</v>
      </c>
      <c r="AF199" s="5" t="e">
        <v>#N/A</v>
      </c>
      <c r="AG199" s="4" t="e">
        <v>#N/A</v>
      </c>
      <c r="AH199" s="4" t="e">
        <v>#N/A</v>
      </c>
      <c r="AI199" s="4" t="e">
        <v>#N/A</v>
      </c>
      <c r="AJ199" s="4" t="e">
        <v>#N/A</v>
      </c>
      <c r="AK199" s="4" t="e">
        <v>#N/A</v>
      </c>
      <c r="AM199" s="4" t="e">
        <v>#N/A</v>
      </c>
      <c r="AO199" s="4" t="e">
        <v>#N/A</v>
      </c>
      <c r="AP199" s="4" t="e">
        <v>#N/A</v>
      </c>
      <c r="AQ199" s="4" t="e">
        <v>#N/A</v>
      </c>
      <c r="AR199" s="4" t="e">
        <v>#N/A</v>
      </c>
      <c r="AS199" s="4" t="e">
        <v>#N/A</v>
      </c>
      <c r="AT199" s="4" t="e">
        <v>#N/A</v>
      </c>
      <c r="AU199" s="4" t="e">
        <v>#N/A</v>
      </c>
      <c r="AV199" s="4" t="e">
        <v>#N/A</v>
      </c>
      <c r="AW199" s="4" t="e">
        <v>#N/A</v>
      </c>
      <c r="AX199" s="4" t="e">
        <v>#N/A</v>
      </c>
      <c r="AY199" s="4" t="e">
        <v>#N/A</v>
      </c>
      <c r="AZ199" s="4" t="e">
        <v>#N/A</v>
      </c>
      <c r="BB199" s="4" t="e">
        <v>#N/A</v>
      </c>
      <c r="BD199" s="4" t="e">
        <v>#N/A</v>
      </c>
      <c r="BE199" s="4" t="e">
        <v>#N/A</v>
      </c>
      <c r="BF199" s="4" t="e">
        <v>#N/A</v>
      </c>
      <c r="BG199" s="4" t="e">
        <v>#N/A</v>
      </c>
      <c r="BH199" s="4" t="e">
        <v>#N/A</v>
      </c>
      <c r="BI199" s="4" t="e">
        <v>#N/A</v>
      </c>
      <c r="BJ199" s="4" t="e">
        <v>#N/A</v>
      </c>
      <c r="BK199" s="5" t="e">
        <v>#N/A</v>
      </c>
      <c r="BL199" s="5" t="e">
        <v>#N/A</v>
      </c>
      <c r="BM199" s="5" t="e">
        <v>#N/A</v>
      </c>
      <c r="BN199" s="5" t="e">
        <v>#N/A</v>
      </c>
      <c r="BO199" s="5" t="e">
        <v>#N/A</v>
      </c>
      <c r="BQ199" s="5" t="e">
        <v>#N/A</v>
      </c>
      <c r="BS199" s="5" t="e">
        <v>#N/A</v>
      </c>
      <c r="BT199" s="5" t="e">
        <v>#N/A</v>
      </c>
      <c r="BU199" s="5" t="e">
        <v>#N/A</v>
      </c>
      <c r="BV199" s="5" t="e">
        <v>#N/A</v>
      </c>
      <c r="BW199" s="5" t="e">
        <v>#N/A</v>
      </c>
      <c r="BX199" s="5" t="e">
        <v>#N/A</v>
      </c>
      <c r="BY199" s="5" t="e">
        <v>#N/A</v>
      </c>
      <c r="BZ199" s="4" t="e">
        <v>#N/A</v>
      </c>
      <c r="CA199" s="4" t="e">
        <v>#N/A</v>
      </c>
      <c r="CB199" s="4" t="e">
        <v>#N/A</v>
      </c>
      <c r="CC199" s="4" t="e">
        <v>#N/A</v>
      </c>
      <c r="CD199" s="4" t="e">
        <v>#N/A</v>
      </c>
      <c r="CF199" s="4" t="e">
        <v>#N/A</v>
      </c>
      <c r="CH199" s="4" t="e">
        <v>#N/A</v>
      </c>
      <c r="CI199" s="4" t="e">
        <v>#N/A</v>
      </c>
      <c r="CJ199" s="4" t="e">
        <v>#N/A</v>
      </c>
      <c r="CK199" s="4" t="e">
        <v>#N/A</v>
      </c>
      <c r="CL199" s="4" t="e">
        <v>#N/A</v>
      </c>
      <c r="CM199" s="4" t="e">
        <v>#N/A</v>
      </c>
      <c r="CN199" s="4" t="e">
        <v>#N/A</v>
      </c>
      <c r="CO199" s="5" t="e">
        <v>#N/A</v>
      </c>
      <c r="CP199" s="5" t="e">
        <v>#N/A</v>
      </c>
      <c r="CQ199" s="5" t="e">
        <v>#N/A</v>
      </c>
      <c r="CR199" s="5" t="e">
        <v>#N/A</v>
      </c>
      <c r="CS199" s="5" t="e">
        <v>#N/A</v>
      </c>
      <c r="CU199" s="5" t="e">
        <v>#N/A</v>
      </c>
      <c r="CW199" s="5" t="e">
        <v>#N/A</v>
      </c>
      <c r="CX199" s="5" t="e">
        <v>#N/A</v>
      </c>
      <c r="CY199" s="5" t="e">
        <v>#N/A</v>
      </c>
      <c r="CZ199" s="5" t="e">
        <v>#N/A</v>
      </c>
      <c r="DA199" s="5" t="e">
        <v>#N/A</v>
      </c>
      <c r="DB199" s="5" t="e">
        <v>#N/A</v>
      </c>
      <c r="DC199" s="5" t="e">
        <v>#N/A</v>
      </c>
      <c r="DD199" s="4" t="e">
        <v>#N/A</v>
      </c>
      <c r="DE199" s="4" t="e">
        <v>#N/A</v>
      </c>
      <c r="DF199" s="4" t="e">
        <v>#N/A</v>
      </c>
      <c r="DG199" s="4" t="e">
        <v>#N/A</v>
      </c>
      <c r="DH199" s="4" t="e">
        <v>#N/A</v>
      </c>
      <c r="DJ199" s="4" t="e">
        <v>#N/A</v>
      </c>
      <c r="DL199" s="4" t="e">
        <v>#N/A</v>
      </c>
      <c r="DM199" s="4" t="e">
        <v>#N/A</v>
      </c>
      <c r="DN199" s="4" t="e">
        <v>#N/A</v>
      </c>
      <c r="DO199" s="4" t="e">
        <v>#N/A</v>
      </c>
      <c r="DP199" s="4" t="e">
        <v>#N/A</v>
      </c>
      <c r="DQ199" s="4" t="e">
        <v>#N/A</v>
      </c>
      <c r="DR199" s="4" t="e">
        <v>#N/A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6" tint="-0.249977111117893"/>
  </sheetPr>
  <dimension ref="A1:BG199"/>
  <sheetViews>
    <sheetView workbookViewId="0">
      <selection activeCell="BG7" sqref="BG7"/>
    </sheetView>
  </sheetViews>
  <sheetFormatPr defaultRowHeight="15" x14ac:dyDescent="0.25"/>
  <sheetData>
    <row r="1" spans="1:59" x14ac:dyDescent="0.25">
      <c r="A1" t="s">
        <v>32</v>
      </c>
      <c r="C1">
        <f>1</f>
        <v>1</v>
      </c>
      <c r="D1">
        <f>C1+1</f>
        <v>2</v>
      </c>
      <c r="E1">
        <f t="shared" ref="E1:AO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  <c r="AM1">
        <f t="shared" si="0"/>
        <v>37</v>
      </c>
      <c r="AN1">
        <f t="shared" si="0"/>
        <v>38</v>
      </c>
      <c r="AO1">
        <f t="shared" si="0"/>
        <v>39</v>
      </c>
      <c r="AP1">
        <f t="shared" ref="AP1:AZ1" si="1">AO1+1</f>
        <v>40</v>
      </c>
      <c r="AQ1">
        <f t="shared" si="1"/>
        <v>41</v>
      </c>
      <c r="AR1">
        <f t="shared" si="1"/>
        <v>42</v>
      </c>
      <c r="AS1">
        <f t="shared" si="1"/>
        <v>43</v>
      </c>
      <c r="AT1">
        <f t="shared" si="1"/>
        <v>44</v>
      </c>
      <c r="AU1">
        <f t="shared" si="1"/>
        <v>45</v>
      </c>
      <c r="AV1">
        <f t="shared" si="1"/>
        <v>46</v>
      </c>
      <c r="AW1">
        <f t="shared" si="1"/>
        <v>47</v>
      </c>
      <c r="AX1">
        <f t="shared" si="1"/>
        <v>48</v>
      </c>
      <c r="AY1">
        <f t="shared" si="1"/>
        <v>49</v>
      </c>
      <c r="AZ1">
        <f t="shared" si="1"/>
        <v>50</v>
      </c>
      <c r="BA1">
        <f t="shared" ref="BA1:BB1" si="2">AZ1+1</f>
        <v>51</v>
      </c>
      <c r="BB1">
        <f t="shared" si="2"/>
        <v>52</v>
      </c>
      <c r="BC1">
        <f t="shared" ref="BC1" si="3">BB1+1</f>
        <v>53</v>
      </c>
      <c r="BD1">
        <f t="shared" ref="BD1" si="4">BC1+1</f>
        <v>54</v>
      </c>
      <c r="BE1">
        <f t="shared" ref="BE1" si="5">BD1+1</f>
        <v>55</v>
      </c>
      <c r="BF1">
        <f t="shared" ref="BF1" si="6">BE1+1</f>
        <v>56</v>
      </c>
    </row>
    <row r="2" spans="1:59" x14ac:dyDescent="0.25">
      <c r="A2" t="s">
        <v>59</v>
      </c>
      <c r="C2">
        <v>4</v>
      </c>
      <c r="D2">
        <f>C2</f>
        <v>4</v>
      </c>
      <c r="E2">
        <f t="shared" ref="E2:O2" si="7">D2</f>
        <v>4</v>
      </c>
      <c r="F2">
        <f t="shared" si="7"/>
        <v>4</v>
      </c>
      <c r="G2">
        <f t="shared" si="7"/>
        <v>4</v>
      </c>
      <c r="H2">
        <f t="shared" si="7"/>
        <v>4</v>
      </c>
      <c r="I2">
        <f t="shared" si="7"/>
        <v>4</v>
      </c>
      <c r="J2">
        <f t="shared" si="7"/>
        <v>4</v>
      </c>
      <c r="K2">
        <f t="shared" si="7"/>
        <v>4</v>
      </c>
      <c r="L2">
        <f t="shared" si="7"/>
        <v>4</v>
      </c>
      <c r="M2">
        <f t="shared" si="7"/>
        <v>4</v>
      </c>
      <c r="N2">
        <f t="shared" si="7"/>
        <v>4</v>
      </c>
      <c r="O2">
        <f t="shared" si="7"/>
        <v>4</v>
      </c>
      <c r="P2">
        <v>4</v>
      </c>
      <c r="Q2">
        <f>C2+1</f>
        <v>5</v>
      </c>
      <c r="R2">
        <f t="shared" ref="R2:BF2" si="8">D2+1</f>
        <v>5</v>
      </c>
      <c r="S2">
        <f t="shared" si="8"/>
        <v>5</v>
      </c>
      <c r="T2">
        <f t="shared" si="8"/>
        <v>5</v>
      </c>
      <c r="U2">
        <f t="shared" si="8"/>
        <v>5</v>
      </c>
      <c r="V2">
        <f t="shared" si="8"/>
        <v>5</v>
      </c>
      <c r="W2">
        <f t="shared" si="8"/>
        <v>5</v>
      </c>
      <c r="X2">
        <f t="shared" si="8"/>
        <v>5</v>
      </c>
      <c r="Y2">
        <f t="shared" si="8"/>
        <v>5</v>
      </c>
      <c r="Z2">
        <f t="shared" si="8"/>
        <v>5</v>
      </c>
      <c r="AA2">
        <f t="shared" si="8"/>
        <v>5</v>
      </c>
      <c r="AB2">
        <f t="shared" si="8"/>
        <v>5</v>
      </c>
      <c r="AC2">
        <f t="shared" si="8"/>
        <v>5</v>
      </c>
      <c r="AD2">
        <f t="shared" si="8"/>
        <v>5</v>
      </c>
      <c r="AE2">
        <f t="shared" si="8"/>
        <v>6</v>
      </c>
      <c r="AF2">
        <f t="shared" si="8"/>
        <v>6</v>
      </c>
      <c r="AG2">
        <f t="shared" si="8"/>
        <v>6</v>
      </c>
      <c r="AH2">
        <f t="shared" si="8"/>
        <v>6</v>
      </c>
      <c r="AI2">
        <f t="shared" si="8"/>
        <v>6</v>
      </c>
      <c r="AJ2">
        <f t="shared" si="8"/>
        <v>6</v>
      </c>
      <c r="AK2">
        <f t="shared" si="8"/>
        <v>6</v>
      </c>
      <c r="AL2">
        <f t="shared" si="8"/>
        <v>6</v>
      </c>
      <c r="AM2">
        <f t="shared" si="8"/>
        <v>6</v>
      </c>
      <c r="AN2">
        <f t="shared" si="8"/>
        <v>6</v>
      </c>
      <c r="AO2">
        <f t="shared" si="8"/>
        <v>6</v>
      </c>
      <c r="AP2">
        <f t="shared" si="8"/>
        <v>6</v>
      </c>
      <c r="AQ2">
        <f t="shared" si="8"/>
        <v>6</v>
      </c>
      <c r="AR2">
        <f t="shared" si="8"/>
        <v>6</v>
      </c>
      <c r="AS2">
        <f t="shared" si="8"/>
        <v>7</v>
      </c>
      <c r="AT2">
        <f t="shared" si="8"/>
        <v>7</v>
      </c>
      <c r="AU2">
        <f t="shared" si="8"/>
        <v>7</v>
      </c>
      <c r="AV2">
        <f t="shared" si="8"/>
        <v>7</v>
      </c>
      <c r="AW2">
        <f t="shared" si="8"/>
        <v>7</v>
      </c>
      <c r="AX2">
        <f t="shared" si="8"/>
        <v>7</v>
      </c>
      <c r="AY2">
        <f t="shared" si="8"/>
        <v>7</v>
      </c>
      <c r="AZ2">
        <f t="shared" si="8"/>
        <v>7</v>
      </c>
      <c r="BA2">
        <f t="shared" si="8"/>
        <v>7</v>
      </c>
      <c r="BB2">
        <f t="shared" si="8"/>
        <v>7</v>
      </c>
      <c r="BC2">
        <f t="shared" si="8"/>
        <v>7</v>
      </c>
      <c r="BD2">
        <f t="shared" si="8"/>
        <v>7</v>
      </c>
      <c r="BE2">
        <f t="shared" si="8"/>
        <v>7</v>
      </c>
      <c r="BF2">
        <f t="shared" si="8"/>
        <v>7</v>
      </c>
    </row>
    <row r="3" spans="1:59" x14ac:dyDescent="0.25">
      <c r="A3" t="s">
        <v>31</v>
      </c>
      <c r="C3">
        <v>1</v>
      </c>
      <c r="D3">
        <f>C3+1</f>
        <v>2</v>
      </c>
      <c r="E3">
        <f t="shared" ref="E3:O3" si="9">D3+1</f>
        <v>3</v>
      </c>
      <c r="F3">
        <f t="shared" si="9"/>
        <v>4</v>
      </c>
      <c r="G3">
        <f t="shared" si="9"/>
        <v>5</v>
      </c>
      <c r="H3">
        <f t="shared" si="9"/>
        <v>6</v>
      </c>
      <c r="I3">
        <f t="shared" si="9"/>
        <v>7</v>
      </c>
      <c r="J3">
        <f t="shared" si="9"/>
        <v>8</v>
      </c>
      <c r="K3">
        <f t="shared" si="9"/>
        <v>9</v>
      </c>
      <c r="L3">
        <f t="shared" si="9"/>
        <v>10</v>
      </c>
      <c r="M3">
        <f t="shared" si="9"/>
        <v>11</v>
      </c>
      <c r="N3">
        <f t="shared" si="9"/>
        <v>12</v>
      </c>
      <c r="O3">
        <f t="shared" si="9"/>
        <v>13</v>
      </c>
      <c r="P3">
        <v>14</v>
      </c>
      <c r="Q3">
        <f>C3</f>
        <v>1</v>
      </c>
      <c r="R3">
        <f t="shared" ref="R3:BF3" si="10">D3</f>
        <v>2</v>
      </c>
      <c r="S3">
        <f t="shared" si="10"/>
        <v>3</v>
      </c>
      <c r="T3">
        <f t="shared" si="10"/>
        <v>4</v>
      </c>
      <c r="U3">
        <f t="shared" si="10"/>
        <v>5</v>
      </c>
      <c r="V3">
        <f t="shared" si="10"/>
        <v>6</v>
      </c>
      <c r="W3">
        <f t="shared" si="10"/>
        <v>7</v>
      </c>
      <c r="X3">
        <f t="shared" si="10"/>
        <v>8</v>
      </c>
      <c r="Y3">
        <f t="shared" si="10"/>
        <v>9</v>
      </c>
      <c r="Z3">
        <f t="shared" si="10"/>
        <v>10</v>
      </c>
      <c r="AA3">
        <f t="shared" si="10"/>
        <v>11</v>
      </c>
      <c r="AB3">
        <f t="shared" si="10"/>
        <v>12</v>
      </c>
      <c r="AC3">
        <f t="shared" si="10"/>
        <v>13</v>
      </c>
      <c r="AD3">
        <f t="shared" si="10"/>
        <v>14</v>
      </c>
      <c r="AE3">
        <f t="shared" si="10"/>
        <v>1</v>
      </c>
      <c r="AF3">
        <f t="shared" si="10"/>
        <v>2</v>
      </c>
      <c r="AG3">
        <f t="shared" si="10"/>
        <v>3</v>
      </c>
      <c r="AH3">
        <f t="shared" si="10"/>
        <v>4</v>
      </c>
      <c r="AI3">
        <f t="shared" si="10"/>
        <v>5</v>
      </c>
      <c r="AJ3">
        <f t="shared" si="10"/>
        <v>6</v>
      </c>
      <c r="AK3">
        <f t="shared" si="10"/>
        <v>7</v>
      </c>
      <c r="AL3">
        <f t="shared" si="10"/>
        <v>8</v>
      </c>
      <c r="AM3">
        <f t="shared" si="10"/>
        <v>9</v>
      </c>
      <c r="AN3">
        <f t="shared" si="10"/>
        <v>10</v>
      </c>
      <c r="AO3">
        <f t="shared" si="10"/>
        <v>11</v>
      </c>
      <c r="AP3">
        <f t="shared" si="10"/>
        <v>12</v>
      </c>
      <c r="AQ3">
        <f t="shared" si="10"/>
        <v>13</v>
      </c>
      <c r="AR3">
        <f t="shared" si="10"/>
        <v>14</v>
      </c>
      <c r="AS3">
        <f t="shared" si="10"/>
        <v>1</v>
      </c>
      <c r="AT3">
        <f t="shared" si="10"/>
        <v>2</v>
      </c>
      <c r="AU3">
        <f t="shared" si="10"/>
        <v>3</v>
      </c>
      <c r="AV3">
        <f t="shared" si="10"/>
        <v>4</v>
      </c>
      <c r="AW3">
        <f t="shared" si="10"/>
        <v>5</v>
      </c>
      <c r="AX3">
        <f t="shared" si="10"/>
        <v>6</v>
      </c>
      <c r="AY3">
        <f t="shared" si="10"/>
        <v>7</v>
      </c>
      <c r="AZ3">
        <f t="shared" si="10"/>
        <v>8</v>
      </c>
      <c r="BA3">
        <f t="shared" si="10"/>
        <v>9</v>
      </c>
      <c r="BB3">
        <f t="shared" si="10"/>
        <v>10</v>
      </c>
      <c r="BC3">
        <f t="shared" si="10"/>
        <v>11</v>
      </c>
      <c r="BD3">
        <f t="shared" si="10"/>
        <v>12</v>
      </c>
      <c r="BE3">
        <f t="shared" si="10"/>
        <v>13</v>
      </c>
      <c r="BF3">
        <f t="shared" si="10"/>
        <v>14</v>
      </c>
    </row>
    <row r="4" spans="1:59" x14ac:dyDescent="0.25">
      <c r="A4" t="s">
        <v>33</v>
      </c>
      <c r="C4" t="str">
        <f t="shared" ref="C4:AH4" si="11">INDEX(Measures,1,C2)</f>
        <v>Unemployed</v>
      </c>
      <c r="D4" t="str">
        <f t="shared" si="11"/>
        <v>Unemployed</v>
      </c>
      <c r="E4" t="str">
        <f t="shared" si="11"/>
        <v>Unemployed</v>
      </c>
      <c r="F4" t="str">
        <f t="shared" si="11"/>
        <v>Unemployed</v>
      </c>
      <c r="G4" t="str">
        <f t="shared" si="11"/>
        <v>Unemployed</v>
      </c>
      <c r="H4" t="str">
        <f t="shared" si="11"/>
        <v>Unemployed</v>
      </c>
      <c r="I4" t="str">
        <f t="shared" si="11"/>
        <v>Unemployed</v>
      </c>
      <c r="J4" t="str">
        <f t="shared" si="11"/>
        <v>Unemployed</v>
      </c>
      <c r="K4" t="str">
        <f t="shared" si="11"/>
        <v>Unemployed</v>
      </c>
      <c r="L4" t="str">
        <f t="shared" si="11"/>
        <v>Unemployed</v>
      </c>
      <c r="M4" t="str">
        <f t="shared" si="11"/>
        <v>Unemployed</v>
      </c>
      <c r="N4" t="str">
        <f t="shared" si="11"/>
        <v>Unemployed</v>
      </c>
      <c r="O4" t="str">
        <f t="shared" si="11"/>
        <v>Unemployed</v>
      </c>
      <c r="P4" t="str">
        <f t="shared" si="11"/>
        <v>Unemployed</v>
      </c>
      <c r="Q4" t="str">
        <f t="shared" si="11"/>
        <v>Unemployed &lt; 5 weeks</v>
      </c>
      <c r="R4" t="str">
        <f t="shared" si="11"/>
        <v>Unemployed &lt; 5 weeks</v>
      </c>
      <c r="S4" t="str">
        <f t="shared" si="11"/>
        <v>Unemployed &lt; 5 weeks</v>
      </c>
      <c r="T4" t="str">
        <f t="shared" si="11"/>
        <v>Unemployed &lt; 5 weeks</v>
      </c>
      <c r="U4" t="str">
        <f t="shared" si="11"/>
        <v>Unemployed &lt; 5 weeks</v>
      </c>
      <c r="V4" t="str">
        <f t="shared" si="11"/>
        <v>Unemployed &lt; 5 weeks</v>
      </c>
      <c r="W4" t="str">
        <f t="shared" si="11"/>
        <v>Unemployed &lt; 5 weeks</v>
      </c>
      <c r="X4" t="str">
        <f t="shared" si="11"/>
        <v>Unemployed &lt; 5 weeks</v>
      </c>
      <c r="Y4" t="str">
        <f t="shared" si="11"/>
        <v>Unemployed &lt; 5 weeks</v>
      </c>
      <c r="Z4" t="str">
        <f t="shared" si="11"/>
        <v>Unemployed &lt; 5 weeks</v>
      </c>
      <c r="AA4" t="str">
        <f t="shared" si="11"/>
        <v>Unemployed &lt; 5 weeks</v>
      </c>
      <c r="AB4" t="str">
        <f t="shared" si="11"/>
        <v>Unemployed &lt; 5 weeks</v>
      </c>
      <c r="AC4" t="str">
        <f t="shared" si="11"/>
        <v>Unemployed &lt; 5 weeks</v>
      </c>
      <c r="AD4" t="str">
        <f t="shared" si="11"/>
        <v>Unemployed &lt; 5 weeks</v>
      </c>
      <c r="AE4" t="str">
        <f t="shared" si="11"/>
        <v>Unemployment rate</v>
      </c>
      <c r="AF4" t="str">
        <f t="shared" si="11"/>
        <v>Unemployment rate</v>
      </c>
      <c r="AG4" t="str">
        <f t="shared" si="11"/>
        <v>Unemployment rate</v>
      </c>
      <c r="AH4" t="str">
        <f t="shared" si="11"/>
        <v>Unemployment rate</v>
      </c>
      <c r="AI4" t="str">
        <f t="shared" ref="AI4:BF4" si="12">INDEX(Measures,1,AI2)</f>
        <v>Unemployment rate</v>
      </c>
      <c r="AJ4" t="str">
        <f t="shared" si="12"/>
        <v>Unemployment rate</v>
      </c>
      <c r="AK4" t="str">
        <f t="shared" si="12"/>
        <v>Unemployment rate</v>
      </c>
      <c r="AL4" t="str">
        <f t="shared" si="12"/>
        <v>Unemployment rate</v>
      </c>
      <c r="AM4" t="str">
        <f t="shared" si="12"/>
        <v>Unemployment rate</v>
      </c>
      <c r="AN4" t="str">
        <f t="shared" si="12"/>
        <v>Unemployment rate</v>
      </c>
      <c r="AO4" t="str">
        <f t="shared" si="12"/>
        <v>Unemployment rate</v>
      </c>
      <c r="AP4" t="str">
        <f t="shared" si="12"/>
        <v>Unemployment rate</v>
      </c>
      <c r="AQ4" t="str">
        <f t="shared" si="12"/>
        <v>Unemployment rate</v>
      </c>
      <c r="AR4" t="str">
        <f t="shared" si="12"/>
        <v>Unemployment rate</v>
      </c>
      <c r="AS4" t="str">
        <f t="shared" si="12"/>
        <v>Employed</v>
      </c>
      <c r="AT4" t="str">
        <f t="shared" si="12"/>
        <v>Employed</v>
      </c>
      <c r="AU4" t="str">
        <f t="shared" si="12"/>
        <v>Employed</v>
      </c>
      <c r="AV4" t="str">
        <f t="shared" si="12"/>
        <v>Employed</v>
      </c>
      <c r="AW4" t="str">
        <f t="shared" si="12"/>
        <v>Employed</v>
      </c>
      <c r="AX4" t="str">
        <f t="shared" si="12"/>
        <v>Employed</v>
      </c>
      <c r="AY4" t="str">
        <f t="shared" si="12"/>
        <v>Employed</v>
      </c>
      <c r="AZ4" t="str">
        <f t="shared" si="12"/>
        <v>Employed</v>
      </c>
      <c r="BA4" t="str">
        <f t="shared" si="12"/>
        <v>Employed</v>
      </c>
      <c r="BB4" t="str">
        <f t="shared" si="12"/>
        <v>Employed</v>
      </c>
      <c r="BC4" t="str">
        <f t="shared" si="12"/>
        <v>Employed</v>
      </c>
      <c r="BD4" t="str">
        <f t="shared" si="12"/>
        <v>Employed</v>
      </c>
      <c r="BE4" t="str">
        <f t="shared" si="12"/>
        <v>Employed</v>
      </c>
      <c r="BF4" t="str">
        <f t="shared" si="12"/>
        <v>Employed</v>
      </c>
    </row>
    <row r="5" spans="1:59" x14ac:dyDescent="0.25">
      <c r="A5" t="s">
        <v>30</v>
      </c>
      <c r="C5" t="str">
        <f t="shared" ref="C5:AH5" si="13">INDEX(Data_Industries,C3,2)</f>
        <v>Total</v>
      </c>
      <c r="D5" t="str">
        <f t="shared" si="13"/>
        <v xml:space="preserve"> Total private</v>
      </c>
      <c r="E5" t="str">
        <f t="shared" si="13"/>
        <v xml:space="preserve"> Construction</v>
      </c>
      <c r="F5" t="str">
        <f t="shared" si="13"/>
        <v xml:space="preserve"> Manufacturing</v>
      </c>
      <c r="G5" t="str">
        <f t="shared" si="13"/>
        <v xml:space="preserve"> Trade, transportation and utilities</v>
      </c>
      <c r="H5" t="str">
        <f t="shared" si="13"/>
        <v>Wholesale and retail trade</v>
      </c>
      <c r="I5" t="str">
        <f t="shared" si="13"/>
        <v xml:space="preserve"> Retail trade</v>
      </c>
      <c r="J5" t="str">
        <f t="shared" si="13"/>
        <v>Transportation and Utilities</v>
      </c>
      <c r="K5" t="str">
        <f t="shared" si="13"/>
        <v xml:space="preserve"> Professional and business services</v>
      </c>
      <c r="L5" t="str">
        <f t="shared" si="13"/>
        <v xml:space="preserve"> Education and health services</v>
      </c>
      <c r="M5" t="str">
        <f t="shared" si="13"/>
        <v xml:space="preserve"> Leisure and hospitality</v>
      </c>
      <c r="N5" t="str">
        <f t="shared" si="13"/>
        <v xml:space="preserve"> Arts, entertainment and recreation</v>
      </c>
      <c r="O5" t="str">
        <f t="shared" si="13"/>
        <v xml:space="preserve"> Accommodation and food services</v>
      </c>
      <c r="P5" t="str">
        <f t="shared" si="13"/>
        <v xml:space="preserve"> Government</v>
      </c>
      <c r="Q5" t="str">
        <f t="shared" si="13"/>
        <v>Total</v>
      </c>
      <c r="R5" t="str">
        <f t="shared" si="13"/>
        <v xml:space="preserve"> Total private</v>
      </c>
      <c r="S5" t="str">
        <f t="shared" si="13"/>
        <v xml:space="preserve"> Construction</v>
      </c>
      <c r="T5" t="str">
        <f t="shared" si="13"/>
        <v xml:space="preserve"> Manufacturing</v>
      </c>
      <c r="U5" t="str">
        <f t="shared" si="13"/>
        <v xml:space="preserve"> Trade, transportation and utilities</v>
      </c>
      <c r="V5" t="str">
        <f t="shared" si="13"/>
        <v>Wholesale and retail trade</v>
      </c>
      <c r="W5" t="str">
        <f t="shared" si="13"/>
        <v xml:space="preserve"> Retail trade</v>
      </c>
      <c r="X5" t="str">
        <f t="shared" si="13"/>
        <v>Transportation and Utilities</v>
      </c>
      <c r="Y5" t="str">
        <f t="shared" si="13"/>
        <v xml:space="preserve"> Professional and business services</v>
      </c>
      <c r="Z5" t="str">
        <f t="shared" si="13"/>
        <v xml:space="preserve"> Education and health services</v>
      </c>
      <c r="AA5" t="str">
        <f t="shared" si="13"/>
        <v xml:space="preserve"> Leisure and hospitality</v>
      </c>
      <c r="AB5" t="str">
        <f t="shared" si="13"/>
        <v xml:space="preserve"> Arts, entertainment and recreation</v>
      </c>
      <c r="AC5" t="str">
        <f t="shared" si="13"/>
        <v xml:space="preserve"> Accommodation and food services</v>
      </c>
      <c r="AD5" t="str">
        <f t="shared" si="13"/>
        <v xml:space="preserve"> Government</v>
      </c>
      <c r="AE5" t="str">
        <f t="shared" si="13"/>
        <v>Total</v>
      </c>
      <c r="AF5" t="str">
        <f t="shared" si="13"/>
        <v xml:space="preserve"> Total private</v>
      </c>
      <c r="AG5" t="str">
        <f t="shared" si="13"/>
        <v xml:space="preserve"> Construction</v>
      </c>
      <c r="AH5" t="str">
        <f t="shared" si="13"/>
        <v xml:space="preserve"> Manufacturing</v>
      </c>
      <c r="AI5" t="str">
        <f t="shared" ref="AI5:BF5" si="14">INDEX(Data_Industries,AI3,2)</f>
        <v xml:space="preserve"> Trade, transportation and utilities</v>
      </c>
      <c r="AJ5" t="str">
        <f t="shared" si="14"/>
        <v>Wholesale and retail trade</v>
      </c>
      <c r="AK5" t="str">
        <f t="shared" si="14"/>
        <v xml:space="preserve"> Retail trade</v>
      </c>
      <c r="AL5" t="str">
        <f t="shared" si="14"/>
        <v>Transportation and Utilities</v>
      </c>
      <c r="AM5" t="str">
        <f t="shared" si="14"/>
        <v xml:space="preserve"> Professional and business services</v>
      </c>
      <c r="AN5" t="str">
        <f t="shared" si="14"/>
        <v xml:space="preserve"> Education and health services</v>
      </c>
      <c r="AO5" t="str">
        <f t="shared" si="14"/>
        <v xml:space="preserve"> Leisure and hospitality</v>
      </c>
      <c r="AP5" t="str">
        <f t="shared" si="14"/>
        <v xml:space="preserve"> Arts, entertainment and recreation</v>
      </c>
      <c r="AQ5" t="str">
        <f t="shared" si="14"/>
        <v xml:space="preserve"> Accommodation and food services</v>
      </c>
      <c r="AR5" t="str">
        <f t="shared" si="14"/>
        <v xml:space="preserve"> Government</v>
      </c>
      <c r="AS5" t="str">
        <f t="shared" si="14"/>
        <v>Total</v>
      </c>
      <c r="AT5" t="str">
        <f t="shared" si="14"/>
        <v xml:space="preserve"> Total private</v>
      </c>
      <c r="AU5" t="str">
        <f t="shared" si="14"/>
        <v xml:space="preserve"> Construction</v>
      </c>
      <c r="AV5" t="str">
        <f t="shared" si="14"/>
        <v xml:space="preserve"> Manufacturing</v>
      </c>
      <c r="AW5" t="str">
        <f t="shared" si="14"/>
        <v xml:space="preserve"> Trade, transportation and utilities</v>
      </c>
      <c r="AX5" t="str">
        <f t="shared" si="14"/>
        <v>Wholesale and retail trade</v>
      </c>
      <c r="AY5" t="str">
        <f t="shared" si="14"/>
        <v xml:space="preserve"> Retail trade</v>
      </c>
      <c r="AZ5" t="str">
        <f t="shared" si="14"/>
        <v>Transportation and Utilities</v>
      </c>
      <c r="BA5" t="str">
        <f t="shared" si="14"/>
        <v xml:space="preserve"> Professional and business services</v>
      </c>
      <c r="BB5" t="str">
        <f t="shared" si="14"/>
        <v xml:space="preserve"> Education and health services</v>
      </c>
      <c r="BC5" t="str">
        <f t="shared" si="14"/>
        <v xml:space="preserve"> Leisure and hospitality</v>
      </c>
      <c r="BD5" t="str">
        <f t="shared" si="14"/>
        <v xml:space="preserve"> Arts, entertainment and recreation</v>
      </c>
      <c r="BE5" t="str">
        <f t="shared" si="14"/>
        <v xml:space="preserve"> Accommodation and food services</v>
      </c>
      <c r="BF5" t="str">
        <f t="shared" si="14"/>
        <v xml:space="preserve"> Government</v>
      </c>
    </row>
    <row r="6" spans="1:59" x14ac:dyDescent="0.25">
      <c r="A6" s="2" t="s">
        <v>60</v>
      </c>
      <c r="B6" t="s">
        <v>61</v>
      </c>
      <c r="C6" t="str">
        <f t="shared" ref="C6:AH6" si="15">INDEX(Data_Industries,C3,5+C2)</f>
        <v>UA16@EMPL</v>
      </c>
      <c r="D6" t="str">
        <f t="shared" si="15"/>
        <v>UNXP16@EMPL</v>
      </c>
      <c r="E6" t="str">
        <f t="shared" si="15"/>
        <v>UNCP16@EMPL</v>
      </c>
      <c r="F6" t="str">
        <f t="shared" si="15"/>
        <v>UNMFGP16@EMPL</v>
      </c>
      <c r="G6" s="6" t="str">
        <f t="shared" si="15"/>
        <v>UNBartP16@EMPL</v>
      </c>
      <c r="H6" t="str">
        <f t="shared" si="15"/>
        <v>UNKP16@EMPL</v>
      </c>
      <c r="I6" t="str">
        <f t="shared" si="15"/>
        <v>UNRP16@EMPL</v>
      </c>
      <c r="J6" t="str">
        <f t="shared" si="15"/>
        <v>UNTUP16@EMPL</v>
      </c>
      <c r="K6" t="str">
        <f t="shared" si="15"/>
        <v>UNPBP16@EMPL</v>
      </c>
      <c r="L6" t="str">
        <f t="shared" si="15"/>
        <v>UNEP16@EMPL</v>
      </c>
      <c r="M6" t="str">
        <f t="shared" si="15"/>
        <v>UNLLP16@EMPL</v>
      </c>
      <c r="N6" t="str">
        <f t="shared" si="15"/>
        <v>UNLRP16@EMPL</v>
      </c>
      <c r="O6" t="str">
        <f t="shared" si="15"/>
        <v>UNLHP16@EMPL</v>
      </c>
      <c r="P6" t="str">
        <f t="shared" si="15"/>
        <v>UNGOV16@EMPL</v>
      </c>
      <c r="Q6" t="str">
        <f t="shared" si="15"/>
        <v>UA5@EMPL</v>
      </c>
      <c r="R6" s="6" t="str">
        <f t="shared" si="15"/>
        <v>UNX516@EMPL</v>
      </c>
      <c r="S6" t="str">
        <f t="shared" si="15"/>
        <v>UNC516@EMPL</v>
      </c>
      <c r="T6" t="str">
        <f t="shared" si="15"/>
        <v>UNM516@EMPL</v>
      </c>
      <c r="U6" s="6" t="str">
        <f t="shared" si="15"/>
        <v>UNBart516@EMPL</v>
      </c>
      <c r="V6" t="str">
        <f t="shared" si="15"/>
        <v>UNK516@EMPL</v>
      </c>
      <c r="W6" s="6" t="str">
        <f t="shared" si="15"/>
        <v>UNRT516@EMPL</v>
      </c>
      <c r="X6" t="str">
        <f t="shared" si="15"/>
        <v>UNT516@EMPL</v>
      </c>
      <c r="Y6" t="str">
        <f t="shared" si="15"/>
        <v>UNB516@EMPL</v>
      </c>
      <c r="Z6" t="str">
        <f t="shared" si="15"/>
        <v>UNE516@EMPL</v>
      </c>
      <c r="AA6" t="str">
        <f t="shared" si="15"/>
        <v>UNL516@EMPL</v>
      </c>
      <c r="AB6" s="6" t="str">
        <f t="shared" si="15"/>
        <v>UNLR516@EMPL</v>
      </c>
      <c r="AC6" s="6" t="str">
        <f t="shared" si="15"/>
        <v>UNLH516@EMPL</v>
      </c>
      <c r="AD6" t="str">
        <f t="shared" si="15"/>
        <v>UNPU5@EMPL</v>
      </c>
      <c r="AE6" t="str">
        <f t="shared" si="15"/>
        <v>RA16@EMPL</v>
      </c>
      <c r="AF6" t="str">
        <f t="shared" si="15"/>
        <v>RNXP16@EMPL</v>
      </c>
      <c r="AG6" t="str">
        <f t="shared" si="15"/>
        <v>RNCP16@EMPL</v>
      </c>
      <c r="AH6" t="str">
        <f t="shared" si="15"/>
        <v>RNMFGP16@EMPL</v>
      </c>
      <c r="AI6" s="6" t="str">
        <f t="shared" ref="AI6:BF6" si="16">INDEX(Data_Industries,AI3,5+AI2)</f>
        <v>RNBartP16@EMPL</v>
      </c>
      <c r="AJ6" t="str">
        <f t="shared" si="16"/>
        <v>RNKP16@EMPL</v>
      </c>
      <c r="AK6" s="6" t="str">
        <f t="shared" si="16"/>
        <v>RNRTP16@EMPL</v>
      </c>
      <c r="AL6" t="str">
        <f t="shared" si="16"/>
        <v>RNTUP16@EMPL</v>
      </c>
      <c r="AM6" t="str">
        <f t="shared" si="16"/>
        <v>RNPBP16@EMPL</v>
      </c>
      <c r="AN6" t="str">
        <f t="shared" si="16"/>
        <v>RNEP16@EMPL</v>
      </c>
      <c r="AO6" t="str">
        <f t="shared" si="16"/>
        <v>RNLLP16@EMPL</v>
      </c>
      <c r="AP6" t="str">
        <f t="shared" si="16"/>
        <v>RNLRP16@EMPL</v>
      </c>
      <c r="AQ6" t="str">
        <f t="shared" si="16"/>
        <v>RNLHP16@EMPL</v>
      </c>
      <c r="AR6" s="6" t="str">
        <f t="shared" si="16"/>
        <v>RNGOV16@EMPL</v>
      </c>
      <c r="AS6" t="str">
        <f t="shared" si="16"/>
        <v>EA16@EMPL</v>
      </c>
      <c r="AT6" t="str">
        <f t="shared" si="16"/>
        <v>ENX16@EMPL</v>
      </c>
      <c r="AU6" t="str">
        <f t="shared" si="16"/>
        <v>ENC16@EMPL</v>
      </c>
      <c r="AV6" t="str">
        <f t="shared" si="16"/>
        <v>ENMFG16@EMPL</v>
      </c>
      <c r="AW6" s="6" t="str">
        <f t="shared" si="16"/>
        <v>ENBart16@EMPL</v>
      </c>
      <c r="AX6" t="str">
        <f t="shared" si="16"/>
        <v>ENK16@EMPL</v>
      </c>
      <c r="AY6" t="str">
        <f t="shared" si="16"/>
        <v>ENRT16@EMPL</v>
      </c>
      <c r="AZ6" t="str">
        <f t="shared" si="16"/>
        <v>ENTU16@EMPL</v>
      </c>
      <c r="BA6" t="str">
        <f t="shared" si="16"/>
        <v>ENPB16@EMPL</v>
      </c>
      <c r="BB6" t="str">
        <f t="shared" si="16"/>
        <v>ENE16@EMPL</v>
      </c>
      <c r="BC6" t="str">
        <f t="shared" si="16"/>
        <v>ENLL16@EMPL</v>
      </c>
      <c r="BD6" t="str">
        <f t="shared" si="16"/>
        <v>ENLR16@EMPL</v>
      </c>
      <c r="BE6" t="str">
        <f t="shared" si="16"/>
        <v>ENLH16@EMPL</v>
      </c>
      <c r="BF6" t="str">
        <f t="shared" si="16"/>
        <v>ENPU16@EMPL</v>
      </c>
      <c r="BG6" t="str">
        <f>'List of Industries'!J18</f>
        <v>UNNEX5@EMPL</v>
      </c>
    </row>
    <row r="7" spans="1:59" x14ac:dyDescent="0.25">
      <c r="A7" s="4" t="s">
        <v>255</v>
      </c>
      <c r="C7" s="5" t="s">
        <v>318</v>
      </c>
      <c r="D7" s="5" t="s">
        <v>289</v>
      </c>
      <c r="E7" s="5" t="s">
        <v>290</v>
      </c>
      <c r="F7" s="5" t="s">
        <v>291</v>
      </c>
      <c r="H7" s="5" t="s">
        <v>292</v>
      </c>
      <c r="I7" s="5" t="s">
        <v>343</v>
      </c>
      <c r="J7" s="5" t="s">
        <v>293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  <c r="P7" s="5" t="s">
        <v>373</v>
      </c>
      <c r="Q7" s="5" t="s">
        <v>319</v>
      </c>
      <c r="R7" s="5" t="s">
        <v>299</v>
      </c>
      <c r="S7" s="5" t="s">
        <v>299</v>
      </c>
      <c r="T7" s="5" t="s">
        <v>300</v>
      </c>
      <c r="U7" s="5" t="s">
        <v>301</v>
      </c>
      <c r="V7" s="5" t="s">
        <v>301</v>
      </c>
      <c r="W7" s="5" t="s">
        <v>302</v>
      </c>
      <c r="X7" s="5" t="s">
        <v>302</v>
      </c>
      <c r="Y7" s="5" t="s">
        <v>303</v>
      </c>
      <c r="Z7" s="5" t="s">
        <v>304</v>
      </c>
      <c r="AA7" s="5" t="s">
        <v>305</v>
      </c>
      <c r="AC7" s="4" t="s">
        <v>320</v>
      </c>
      <c r="AD7" s="5" t="s">
        <v>374</v>
      </c>
      <c r="AE7" s="4" t="s">
        <v>320</v>
      </c>
      <c r="AF7" s="4" t="s">
        <v>306</v>
      </c>
      <c r="AG7" s="4" t="s">
        <v>307</v>
      </c>
      <c r="AH7" s="4" t="s">
        <v>308</v>
      </c>
      <c r="AJ7" s="4" t="s">
        <v>309</v>
      </c>
      <c r="AK7" s="4" t="s">
        <v>311</v>
      </c>
      <c r="AL7" s="4" t="s">
        <v>310</v>
      </c>
      <c r="AM7" s="4" t="s">
        <v>311</v>
      </c>
      <c r="AN7" s="4" t="s">
        <v>312</v>
      </c>
      <c r="AO7" s="4" t="s">
        <v>313</v>
      </c>
      <c r="AP7" s="4" t="s">
        <v>314</v>
      </c>
      <c r="AQ7" s="4" t="s">
        <v>315</v>
      </c>
      <c r="AR7" s="4" t="s">
        <v>390</v>
      </c>
      <c r="AS7" s="5" t="s">
        <v>321</v>
      </c>
      <c r="AT7" s="5" t="s">
        <v>322</v>
      </c>
      <c r="AU7" s="5" t="s">
        <v>323</v>
      </c>
      <c r="AV7" s="5" t="s">
        <v>324</v>
      </c>
      <c r="AW7" s="5" t="s">
        <v>326</v>
      </c>
      <c r="AX7" s="5" t="s">
        <v>325</v>
      </c>
      <c r="AY7" s="5" t="s">
        <v>341</v>
      </c>
      <c r="AZ7" s="5" t="s">
        <v>326</v>
      </c>
      <c r="BA7" s="5" t="s">
        <v>327</v>
      </c>
      <c r="BB7" s="5" t="s">
        <v>328</v>
      </c>
      <c r="BC7" s="5" t="s">
        <v>329</v>
      </c>
      <c r="BD7" s="5" t="s">
        <v>330</v>
      </c>
      <c r="BE7" s="5" t="s">
        <v>331</v>
      </c>
      <c r="BF7" s="5" t="s">
        <v>375</v>
      </c>
      <c r="BG7" s="4" t="s">
        <v>316</v>
      </c>
    </row>
    <row r="8" spans="1:59" x14ac:dyDescent="0.25">
      <c r="A8" t="s">
        <v>63</v>
      </c>
      <c r="B8" s="3">
        <v>36526</v>
      </c>
      <c r="C8" s="5">
        <v>5708</v>
      </c>
      <c r="D8" s="5">
        <v>5153</v>
      </c>
      <c r="E8" s="5">
        <v>745</v>
      </c>
      <c r="F8" s="5">
        <v>734</v>
      </c>
      <c r="H8" s="5">
        <v>1000</v>
      </c>
      <c r="I8" s="5">
        <v>816</v>
      </c>
      <c r="J8" s="5">
        <v>236</v>
      </c>
      <c r="K8" s="5">
        <v>655</v>
      </c>
      <c r="L8" s="5">
        <v>353</v>
      </c>
      <c r="M8" s="5">
        <v>782</v>
      </c>
      <c r="N8" s="5">
        <v>152</v>
      </c>
      <c r="O8" s="5">
        <v>631</v>
      </c>
      <c r="P8" s="5">
        <v>419</v>
      </c>
      <c r="Q8" s="5">
        <v>2541</v>
      </c>
      <c r="R8" s="5"/>
      <c r="S8" s="5">
        <v>364</v>
      </c>
      <c r="T8" s="5">
        <v>308</v>
      </c>
      <c r="U8" s="5"/>
      <c r="V8" s="5">
        <v>550</v>
      </c>
      <c r="W8" s="5"/>
      <c r="X8" s="5">
        <v>145</v>
      </c>
      <c r="Y8" s="5">
        <v>311</v>
      </c>
      <c r="Z8" s="5">
        <v>227</v>
      </c>
      <c r="AA8" s="5">
        <v>374</v>
      </c>
      <c r="AC8" s="4"/>
      <c r="AD8" s="5">
        <v>25</v>
      </c>
      <c r="AE8" s="4">
        <v>4</v>
      </c>
      <c r="AF8" s="4">
        <v>4.7</v>
      </c>
      <c r="AG8" s="4">
        <v>9.6999999999999993</v>
      </c>
      <c r="AH8" s="4">
        <v>3.6</v>
      </c>
      <c r="AJ8" s="4">
        <v>5</v>
      </c>
      <c r="AK8" s="4"/>
      <c r="AL8" s="4">
        <v>4.3</v>
      </c>
      <c r="AM8" s="4">
        <v>5.7</v>
      </c>
      <c r="AN8" s="4">
        <v>2.2999999999999998</v>
      </c>
      <c r="AO8" s="4">
        <v>7.5</v>
      </c>
      <c r="AP8" s="4">
        <v>8.6999999999999993</v>
      </c>
      <c r="AQ8" s="4">
        <v>7.3</v>
      </c>
      <c r="AR8" s="4">
        <v>2.1</v>
      </c>
      <c r="AS8" s="5">
        <v>136559</v>
      </c>
      <c r="AT8" s="5">
        <v>132538</v>
      </c>
      <c r="AU8" s="5">
        <v>9140</v>
      </c>
      <c r="AV8" s="5">
        <v>19910</v>
      </c>
      <c r="AW8" s="5"/>
      <c r="AX8" s="5">
        <v>20368</v>
      </c>
      <c r="AY8" s="5">
        <v>16226</v>
      </c>
      <c r="AZ8" s="5">
        <v>7167</v>
      </c>
      <c r="BA8" s="5">
        <v>12971</v>
      </c>
      <c r="BB8" s="5">
        <v>26458</v>
      </c>
      <c r="BC8" s="5">
        <v>10626</v>
      </c>
      <c r="BD8" s="5">
        <v>2244</v>
      </c>
      <c r="BE8" s="5">
        <v>8383</v>
      </c>
      <c r="BF8" s="5">
        <v>6028</v>
      </c>
      <c r="BG8" s="4">
        <v>129</v>
      </c>
    </row>
    <row r="9" spans="1:59" x14ac:dyDescent="0.25">
      <c r="A9" t="s">
        <v>64</v>
      </c>
      <c r="B9" s="3">
        <v>36557</v>
      </c>
      <c r="C9" s="5">
        <v>5858</v>
      </c>
      <c r="D9" s="5">
        <v>5076</v>
      </c>
      <c r="E9" s="5">
        <v>812</v>
      </c>
      <c r="F9" s="5">
        <v>694</v>
      </c>
      <c r="H9" s="5">
        <v>1023</v>
      </c>
      <c r="I9" s="5">
        <v>858</v>
      </c>
      <c r="J9" s="5">
        <v>223</v>
      </c>
      <c r="K9" s="5">
        <v>587</v>
      </c>
      <c r="L9" s="5">
        <v>349</v>
      </c>
      <c r="M9" s="5">
        <v>779</v>
      </c>
      <c r="N9" s="5">
        <v>136</v>
      </c>
      <c r="O9" s="5">
        <v>643</v>
      </c>
      <c r="P9" s="5">
        <v>407</v>
      </c>
      <c r="Q9" s="5">
        <v>2604</v>
      </c>
      <c r="R9" s="5"/>
      <c r="S9" s="5">
        <v>311</v>
      </c>
      <c r="T9" s="5">
        <v>235</v>
      </c>
      <c r="U9" s="5"/>
      <c r="V9" s="5">
        <v>423</v>
      </c>
      <c r="W9" s="5"/>
      <c r="X9" s="5">
        <v>95</v>
      </c>
      <c r="Y9" s="5">
        <v>254</v>
      </c>
      <c r="Z9" s="5">
        <v>232</v>
      </c>
      <c r="AA9" s="5">
        <v>393</v>
      </c>
      <c r="AC9" s="4"/>
      <c r="AD9" s="5">
        <v>33</v>
      </c>
      <c r="AE9" s="4">
        <v>4.0999999999999996</v>
      </c>
      <c r="AF9" s="4">
        <v>4.5999999999999996</v>
      </c>
      <c r="AG9" s="4">
        <v>10.6</v>
      </c>
      <c r="AH9" s="4">
        <v>3.4</v>
      </c>
      <c r="AJ9" s="4">
        <v>5.2</v>
      </c>
      <c r="AK9" s="4"/>
      <c r="AL9" s="4">
        <v>4</v>
      </c>
      <c r="AM9" s="4">
        <v>5.2</v>
      </c>
      <c r="AN9" s="4">
        <v>2.2000000000000002</v>
      </c>
      <c r="AO9" s="4">
        <v>7.5</v>
      </c>
      <c r="AP9" s="4">
        <v>7.7</v>
      </c>
      <c r="AQ9" s="4">
        <v>7.4</v>
      </c>
      <c r="AR9" s="4">
        <v>2</v>
      </c>
      <c r="AS9" s="5">
        <v>136598</v>
      </c>
      <c r="AT9" s="5">
        <v>133050</v>
      </c>
      <c r="AU9" s="5">
        <v>8904</v>
      </c>
      <c r="AV9" s="5">
        <v>20065</v>
      </c>
      <c r="AW9" s="5"/>
      <c r="AX9" s="5">
        <v>19952</v>
      </c>
      <c r="AY9" s="5">
        <v>15742</v>
      </c>
      <c r="AZ9" s="5">
        <v>7437</v>
      </c>
      <c r="BA9" s="5">
        <v>12855</v>
      </c>
      <c r="BB9" s="5">
        <v>26807</v>
      </c>
      <c r="BC9" s="5">
        <v>10602</v>
      </c>
      <c r="BD9" s="5">
        <v>2236</v>
      </c>
      <c r="BE9" s="5">
        <v>8367</v>
      </c>
      <c r="BF9" s="5">
        <v>6080</v>
      </c>
      <c r="BG9" s="4">
        <v>129</v>
      </c>
    </row>
    <row r="10" spans="1:59" x14ac:dyDescent="0.25">
      <c r="A10" t="s">
        <v>65</v>
      </c>
      <c r="B10" s="3">
        <v>36586</v>
      </c>
      <c r="C10" s="5">
        <v>5733</v>
      </c>
      <c r="D10" s="5">
        <v>5005</v>
      </c>
      <c r="E10" s="5">
        <v>669</v>
      </c>
      <c r="F10" s="5">
        <v>739</v>
      </c>
      <c r="H10" s="5">
        <v>983</v>
      </c>
      <c r="I10" s="5">
        <v>823</v>
      </c>
      <c r="J10" s="5">
        <v>192</v>
      </c>
      <c r="K10" s="5">
        <v>623</v>
      </c>
      <c r="L10" s="5">
        <v>381</v>
      </c>
      <c r="M10" s="5">
        <v>789</v>
      </c>
      <c r="N10" s="5">
        <v>109</v>
      </c>
      <c r="O10" s="5">
        <v>681</v>
      </c>
      <c r="P10" s="5">
        <v>308</v>
      </c>
      <c r="Q10" s="5">
        <v>2780</v>
      </c>
      <c r="R10" s="5"/>
      <c r="S10" s="5">
        <v>238</v>
      </c>
      <c r="T10" s="5">
        <v>324</v>
      </c>
      <c r="U10" s="5"/>
      <c r="V10" s="5">
        <v>432</v>
      </c>
      <c r="W10" s="5"/>
      <c r="X10" s="5">
        <v>87</v>
      </c>
      <c r="Y10" s="5">
        <v>256</v>
      </c>
      <c r="Z10" s="5">
        <v>217</v>
      </c>
      <c r="AA10" s="5">
        <v>371</v>
      </c>
      <c r="AC10" s="4"/>
      <c r="AD10" s="5">
        <v>27</v>
      </c>
      <c r="AE10" s="4">
        <v>4</v>
      </c>
      <c r="AF10" s="4">
        <v>4.5999999999999996</v>
      </c>
      <c r="AG10" s="4">
        <v>8.6999999999999993</v>
      </c>
      <c r="AH10" s="4">
        <v>3.6</v>
      </c>
      <c r="AJ10" s="4">
        <v>5.0999999999999996</v>
      </c>
      <c r="AK10" s="4"/>
      <c r="AL10" s="4">
        <v>3.5</v>
      </c>
      <c r="AM10" s="4">
        <v>5.4</v>
      </c>
      <c r="AN10" s="4">
        <v>2.5</v>
      </c>
      <c r="AO10" s="4">
        <v>7.4</v>
      </c>
      <c r="AP10" s="4">
        <v>6</v>
      </c>
      <c r="AQ10" s="4">
        <v>7.7</v>
      </c>
      <c r="AR10" s="4">
        <v>1.5</v>
      </c>
      <c r="AS10" s="5">
        <v>136701</v>
      </c>
      <c r="AT10" s="5">
        <v>133641</v>
      </c>
      <c r="AU10" s="5">
        <v>9200</v>
      </c>
      <c r="AV10" s="5">
        <v>19996</v>
      </c>
      <c r="AW10" s="5"/>
      <c r="AX10" s="5">
        <v>19786</v>
      </c>
      <c r="AY10" s="5">
        <v>15468</v>
      </c>
      <c r="AZ10" s="5">
        <v>7406</v>
      </c>
      <c r="BA10" s="5">
        <v>13132</v>
      </c>
      <c r="BB10" s="5">
        <v>26613</v>
      </c>
      <c r="BC10" s="5">
        <v>10850</v>
      </c>
      <c r="BD10" s="5">
        <v>2292</v>
      </c>
      <c r="BE10" s="5">
        <v>8558</v>
      </c>
      <c r="BF10" s="5">
        <v>6215</v>
      </c>
      <c r="BG10" s="4">
        <v>191</v>
      </c>
    </row>
    <row r="11" spans="1:59" x14ac:dyDescent="0.25">
      <c r="A11" t="s">
        <v>66</v>
      </c>
      <c r="B11" s="3">
        <v>36617</v>
      </c>
      <c r="C11" s="5">
        <v>5481</v>
      </c>
      <c r="D11" s="5">
        <v>4223</v>
      </c>
      <c r="E11" s="5">
        <v>447</v>
      </c>
      <c r="F11" s="5">
        <v>736</v>
      </c>
      <c r="H11" s="5">
        <v>793</v>
      </c>
      <c r="I11" s="5">
        <v>656</v>
      </c>
      <c r="J11" s="5">
        <v>191</v>
      </c>
      <c r="K11" s="5">
        <v>517</v>
      </c>
      <c r="L11" s="5">
        <v>329</v>
      </c>
      <c r="M11" s="5">
        <v>658</v>
      </c>
      <c r="N11" s="5">
        <v>86</v>
      </c>
      <c r="O11" s="5">
        <v>572</v>
      </c>
      <c r="P11" s="5">
        <v>261</v>
      </c>
      <c r="Q11" s="5">
        <v>2510</v>
      </c>
      <c r="R11" s="5"/>
      <c r="S11" s="5">
        <v>186</v>
      </c>
      <c r="T11" s="5">
        <v>297</v>
      </c>
      <c r="U11" s="5"/>
      <c r="V11" s="5">
        <v>348</v>
      </c>
      <c r="W11" s="5"/>
      <c r="X11" s="5">
        <v>78</v>
      </c>
      <c r="Y11" s="5">
        <v>195</v>
      </c>
      <c r="Z11" s="5">
        <v>185</v>
      </c>
      <c r="AA11" s="5">
        <v>292</v>
      </c>
      <c r="AC11" s="4"/>
      <c r="AD11" s="5">
        <v>29</v>
      </c>
      <c r="AE11" s="4">
        <v>3.8</v>
      </c>
      <c r="AF11" s="4">
        <v>3.9</v>
      </c>
      <c r="AG11" s="4">
        <v>5.8</v>
      </c>
      <c r="AH11" s="4">
        <v>3.7</v>
      </c>
      <c r="AJ11" s="4">
        <v>4.0999999999999996</v>
      </c>
      <c r="AK11" s="4"/>
      <c r="AL11" s="4">
        <v>3.4</v>
      </c>
      <c r="AM11" s="4">
        <v>4.5</v>
      </c>
      <c r="AN11" s="4">
        <v>2.1</v>
      </c>
      <c r="AO11" s="4">
        <v>6.1</v>
      </c>
      <c r="AP11" s="4">
        <v>4.5999999999999996</v>
      </c>
      <c r="AQ11" s="4">
        <v>6.5</v>
      </c>
      <c r="AR11" s="4">
        <v>1.3</v>
      </c>
      <c r="AS11" s="5">
        <v>137270</v>
      </c>
      <c r="AT11" s="5">
        <v>134436</v>
      </c>
      <c r="AU11" s="5">
        <v>9503</v>
      </c>
      <c r="AV11" s="5">
        <v>19812</v>
      </c>
      <c r="AW11" s="5"/>
      <c r="AX11" s="5">
        <v>19887</v>
      </c>
      <c r="AY11" s="5">
        <v>15518</v>
      </c>
      <c r="AZ11" s="5">
        <v>7375</v>
      </c>
      <c r="BA11" s="5">
        <v>13280</v>
      </c>
      <c r="BB11" s="5">
        <v>26716</v>
      </c>
      <c r="BC11" s="5">
        <v>11084</v>
      </c>
      <c r="BD11" s="5">
        <v>2365</v>
      </c>
      <c r="BE11" s="5">
        <v>8719</v>
      </c>
      <c r="BF11" s="5">
        <v>6170</v>
      </c>
      <c r="BG11" s="4">
        <v>168</v>
      </c>
    </row>
    <row r="12" spans="1:59" x14ac:dyDescent="0.25">
      <c r="A12" t="s">
        <v>67</v>
      </c>
      <c r="B12" s="3">
        <v>36647</v>
      </c>
      <c r="C12" s="5">
        <v>5758</v>
      </c>
      <c r="D12" s="5">
        <v>4360</v>
      </c>
      <c r="E12" s="5">
        <v>397</v>
      </c>
      <c r="F12" s="5">
        <v>685</v>
      </c>
      <c r="H12" s="5">
        <v>821</v>
      </c>
      <c r="I12" s="5">
        <v>687</v>
      </c>
      <c r="J12" s="5">
        <v>190</v>
      </c>
      <c r="K12" s="5">
        <v>561</v>
      </c>
      <c r="L12" s="5">
        <v>423</v>
      </c>
      <c r="M12" s="5">
        <v>675</v>
      </c>
      <c r="N12" s="5">
        <v>98</v>
      </c>
      <c r="O12" s="5">
        <v>577</v>
      </c>
      <c r="P12" s="5">
        <v>369</v>
      </c>
      <c r="Q12" s="5">
        <v>2564</v>
      </c>
      <c r="R12" s="5"/>
      <c r="S12" s="5">
        <v>204</v>
      </c>
      <c r="T12" s="5">
        <v>265</v>
      </c>
      <c r="U12" s="5"/>
      <c r="V12" s="5">
        <v>369</v>
      </c>
      <c r="W12" s="5"/>
      <c r="X12" s="5">
        <v>80</v>
      </c>
      <c r="Y12" s="5">
        <v>298</v>
      </c>
      <c r="Z12" s="5">
        <v>302</v>
      </c>
      <c r="AA12" s="5">
        <v>362</v>
      </c>
      <c r="AC12" s="4"/>
      <c r="AD12" s="5">
        <v>47</v>
      </c>
      <c r="AE12" s="4">
        <v>4</v>
      </c>
      <c r="AF12" s="4">
        <v>4</v>
      </c>
      <c r="AG12" s="4">
        <v>5</v>
      </c>
      <c r="AH12" s="4">
        <v>3.4</v>
      </c>
      <c r="AJ12" s="4">
        <v>4.3</v>
      </c>
      <c r="AK12" s="4"/>
      <c r="AL12" s="4">
        <v>3.4</v>
      </c>
      <c r="AM12" s="4">
        <v>4.7</v>
      </c>
      <c r="AN12" s="4">
        <v>2.7</v>
      </c>
      <c r="AO12" s="4">
        <v>6.2</v>
      </c>
      <c r="AP12" s="4">
        <v>4.8</v>
      </c>
      <c r="AQ12" s="4">
        <v>6.5</v>
      </c>
      <c r="AR12" s="4">
        <v>1.9</v>
      </c>
      <c r="AS12" s="5">
        <v>136630</v>
      </c>
      <c r="AT12" s="5">
        <v>134116</v>
      </c>
      <c r="AU12" s="5">
        <v>9815</v>
      </c>
      <c r="AV12" s="5">
        <v>19707</v>
      </c>
      <c r="AW12" s="5"/>
      <c r="AX12" s="5">
        <v>19574</v>
      </c>
      <c r="AY12" s="5">
        <v>15398</v>
      </c>
      <c r="AZ12" s="5">
        <v>7457</v>
      </c>
      <c r="BA12" s="5">
        <v>13417</v>
      </c>
      <c r="BB12" s="5">
        <v>26238</v>
      </c>
      <c r="BC12" s="5">
        <v>11272</v>
      </c>
      <c r="BD12" s="5">
        <v>2608</v>
      </c>
      <c r="BE12" s="5">
        <v>8664</v>
      </c>
      <c r="BF12" s="5">
        <v>6240</v>
      </c>
      <c r="BG12" s="4">
        <v>214</v>
      </c>
    </row>
    <row r="13" spans="1:59" x14ac:dyDescent="0.25">
      <c r="A13" t="s">
        <v>68</v>
      </c>
      <c r="B13" s="3">
        <v>36678</v>
      </c>
      <c r="C13" s="5">
        <v>5651</v>
      </c>
      <c r="D13" s="5">
        <v>4416</v>
      </c>
      <c r="E13" s="5">
        <v>389</v>
      </c>
      <c r="F13" s="5">
        <v>621</v>
      </c>
      <c r="H13" s="5">
        <v>837</v>
      </c>
      <c r="I13" s="5">
        <v>720</v>
      </c>
      <c r="J13" s="5">
        <v>183</v>
      </c>
      <c r="K13" s="5">
        <v>545</v>
      </c>
      <c r="L13" s="5">
        <v>452</v>
      </c>
      <c r="M13" s="5">
        <v>833</v>
      </c>
      <c r="N13" s="5">
        <v>125</v>
      </c>
      <c r="O13" s="5">
        <v>708</v>
      </c>
      <c r="P13" s="5">
        <v>602</v>
      </c>
      <c r="Q13" s="5">
        <v>2579</v>
      </c>
      <c r="R13" s="5"/>
      <c r="S13" s="5">
        <v>204</v>
      </c>
      <c r="T13" s="5">
        <v>271</v>
      </c>
      <c r="U13" s="5"/>
      <c r="V13" s="5">
        <v>416</v>
      </c>
      <c r="W13" s="5"/>
      <c r="X13" s="5">
        <v>76</v>
      </c>
      <c r="Y13" s="5">
        <v>282</v>
      </c>
      <c r="Z13" s="5">
        <v>502</v>
      </c>
      <c r="AA13" s="5">
        <v>500</v>
      </c>
      <c r="AC13" s="4"/>
      <c r="AD13" s="5">
        <v>102</v>
      </c>
      <c r="AE13" s="4">
        <v>4</v>
      </c>
      <c r="AF13" s="4">
        <v>4</v>
      </c>
      <c r="AG13" s="4">
        <v>4.5999999999999996</v>
      </c>
      <c r="AH13" s="4">
        <v>3.1</v>
      </c>
      <c r="AJ13" s="4">
        <v>4.4000000000000004</v>
      </c>
      <c r="AK13" s="4"/>
      <c r="AL13" s="4">
        <v>3.2</v>
      </c>
      <c r="AM13" s="4">
        <v>4.4000000000000004</v>
      </c>
      <c r="AN13" s="4">
        <v>2.9</v>
      </c>
      <c r="AO13" s="4">
        <v>7.3</v>
      </c>
      <c r="AP13" s="4">
        <v>5.6</v>
      </c>
      <c r="AQ13" s="4">
        <v>7.7</v>
      </c>
      <c r="AR13" s="4">
        <v>3.1</v>
      </c>
      <c r="AS13" s="5">
        <v>136940</v>
      </c>
      <c r="AT13" s="5">
        <v>135265</v>
      </c>
      <c r="AU13" s="5">
        <v>10231</v>
      </c>
      <c r="AV13" s="5">
        <v>19936</v>
      </c>
      <c r="AW13" s="5"/>
      <c r="AX13" s="5">
        <v>19504</v>
      </c>
      <c r="AY13" s="5">
        <v>15436</v>
      </c>
      <c r="AZ13" s="5">
        <v>7520</v>
      </c>
      <c r="BA13" s="5">
        <v>13932</v>
      </c>
      <c r="BB13" s="5">
        <v>25492</v>
      </c>
      <c r="BC13" s="5">
        <v>11784</v>
      </c>
      <c r="BD13" s="5">
        <v>2908</v>
      </c>
      <c r="BE13" s="5">
        <v>8877</v>
      </c>
      <c r="BF13" s="5">
        <v>6235</v>
      </c>
      <c r="BG13" s="4">
        <v>427</v>
      </c>
    </row>
    <row r="14" spans="1:59" x14ac:dyDescent="0.25">
      <c r="A14" t="s">
        <v>69</v>
      </c>
      <c r="B14" s="3">
        <v>36708</v>
      </c>
      <c r="C14" s="5">
        <v>5747</v>
      </c>
      <c r="D14" s="5">
        <v>4564</v>
      </c>
      <c r="E14" s="5">
        <v>384</v>
      </c>
      <c r="F14" s="5">
        <v>708</v>
      </c>
      <c r="H14" s="5">
        <v>792</v>
      </c>
      <c r="I14" s="5">
        <v>691</v>
      </c>
      <c r="J14" s="5">
        <v>228</v>
      </c>
      <c r="K14" s="5">
        <v>636</v>
      </c>
      <c r="L14" s="5">
        <v>478</v>
      </c>
      <c r="M14" s="5">
        <v>786</v>
      </c>
      <c r="N14" s="5">
        <v>120</v>
      </c>
      <c r="O14" s="5">
        <v>667</v>
      </c>
      <c r="P14" s="5">
        <v>541</v>
      </c>
      <c r="Q14" s="5">
        <v>2498</v>
      </c>
      <c r="R14" s="5"/>
      <c r="S14" s="5">
        <v>183</v>
      </c>
      <c r="T14" s="5">
        <v>295</v>
      </c>
      <c r="U14" s="5"/>
      <c r="V14" s="5">
        <v>366</v>
      </c>
      <c r="W14" s="5"/>
      <c r="X14" s="5">
        <v>117</v>
      </c>
      <c r="Y14" s="5">
        <v>295</v>
      </c>
      <c r="Z14" s="5">
        <v>375</v>
      </c>
      <c r="AA14" s="5">
        <v>390</v>
      </c>
      <c r="AC14" s="4"/>
      <c r="AD14" s="5">
        <v>91</v>
      </c>
      <c r="AE14" s="4">
        <v>4</v>
      </c>
      <c r="AF14" s="4">
        <v>4.0999999999999996</v>
      </c>
      <c r="AG14" s="4">
        <v>4.4000000000000004</v>
      </c>
      <c r="AH14" s="4">
        <v>3.6</v>
      </c>
      <c r="AJ14" s="4">
        <v>4.0999999999999996</v>
      </c>
      <c r="AK14" s="4"/>
      <c r="AL14" s="4">
        <v>3.9</v>
      </c>
      <c r="AM14" s="4">
        <v>5.0999999999999996</v>
      </c>
      <c r="AN14" s="4">
        <v>3.1</v>
      </c>
      <c r="AO14" s="4">
        <v>6.8</v>
      </c>
      <c r="AP14" s="4">
        <v>5.3</v>
      </c>
      <c r="AQ14" s="4">
        <v>7.2</v>
      </c>
      <c r="AR14" s="4">
        <v>2.9</v>
      </c>
      <c r="AS14" s="5">
        <v>136531</v>
      </c>
      <c r="AT14" s="5">
        <v>135120</v>
      </c>
      <c r="AU14" s="5">
        <v>10732</v>
      </c>
      <c r="AV14" s="5">
        <v>19574</v>
      </c>
      <c r="AW14" s="5"/>
      <c r="AX14" s="5">
        <v>20026</v>
      </c>
      <c r="AY14" s="5">
        <v>16019</v>
      </c>
      <c r="AZ14" s="5">
        <v>7449</v>
      </c>
      <c r="BA14" s="5">
        <v>14009</v>
      </c>
      <c r="BB14" s="5">
        <v>24876</v>
      </c>
      <c r="BC14" s="5">
        <v>11924</v>
      </c>
      <c r="BD14" s="5">
        <v>3031</v>
      </c>
      <c r="BE14" s="5">
        <v>8893</v>
      </c>
      <c r="BF14" s="5">
        <v>6218</v>
      </c>
      <c r="BG14" s="4">
        <v>239</v>
      </c>
    </row>
    <row r="15" spans="1:59" x14ac:dyDescent="0.25">
      <c r="A15" t="s">
        <v>70</v>
      </c>
      <c r="B15" s="3">
        <v>36739</v>
      </c>
      <c r="C15" s="5">
        <v>5853</v>
      </c>
      <c r="D15" s="5">
        <v>4457</v>
      </c>
      <c r="E15" s="5">
        <v>446</v>
      </c>
      <c r="F15" s="5">
        <v>685</v>
      </c>
      <c r="H15" s="5">
        <v>853</v>
      </c>
      <c r="I15" s="5">
        <v>713</v>
      </c>
      <c r="J15" s="5">
        <v>198</v>
      </c>
      <c r="K15" s="5">
        <v>584</v>
      </c>
      <c r="L15" s="5">
        <v>450</v>
      </c>
      <c r="M15" s="5">
        <v>675</v>
      </c>
      <c r="N15" s="5">
        <v>97</v>
      </c>
      <c r="O15" s="5">
        <v>579</v>
      </c>
      <c r="P15" s="5">
        <v>581</v>
      </c>
      <c r="Q15" s="5">
        <v>2550</v>
      </c>
      <c r="R15" s="5"/>
      <c r="S15" s="5">
        <v>255</v>
      </c>
      <c r="T15" s="5">
        <v>309</v>
      </c>
      <c r="U15" s="5"/>
      <c r="V15" s="5">
        <v>390</v>
      </c>
      <c r="W15" s="5"/>
      <c r="X15" s="5">
        <v>90</v>
      </c>
      <c r="Y15" s="5">
        <v>252</v>
      </c>
      <c r="Z15" s="5">
        <v>277</v>
      </c>
      <c r="AA15" s="5">
        <v>294</v>
      </c>
      <c r="AC15" s="4"/>
      <c r="AD15" s="5">
        <v>67</v>
      </c>
      <c r="AE15" s="4">
        <v>4.0999999999999996</v>
      </c>
      <c r="AF15" s="4">
        <v>4</v>
      </c>
      <c r="AG15" s="4">
        <v>5.0999999999999996</v>
      </c>
      <c r="AH15" s="4">
        <v>3.4</v>
      </c>
      <c r="AJ15" s="4">
        <v>4.3</v>
      </c>
      <c r="AK15" s="4"/>
      <c r="AL15" s="4">
        <v>3.4</v>
      </c>
      <c r="AM15" s="4">
        <v>4.8</v>
      </c>
      <c r="AN15" s="4">
        <v>2.9</v>
      </c>
      <c r="AO15" s="4">
        <v>6</v>
      </c>
      <c r="AP15" s="4">
        <v>4.3</v>
      </c>
      <c r="AQ15" s="4">
        <v>6.4</v>
      </c>
      <c r="AR15" s="4">
        <v>3.1</v>
      </c>
      <c r="AS15" s="5">
        <v>136662</v>
      </c>
      <c r="AT15" s="5">
        <v>134646</v>
      </c>
      <c r="AU15" s="5">
        <v>10657</v>
      </c>
      <c r="AV15" s="5">
        <v>19623</v>
      </c>
      <c r="AW15" s="5"/>
      <c r="AX15" s="5">
        <v>20309</v>
      </c>
      <c r="AY15" s="5">
        <v>16116</v>
      </c>
      <c r="AZ15" s="5">
        <v>7621</v>
      </c>
      <c r="BA15" s="5">
        <v>13873</v>
      </c>
      <c r="BB15" s="5">
        <v>24756</v>
      </c>
      <c r="BC15" s="5">
        <v>11782</v>
      </c>
      <c r="BD15" s="5">
        <v>2952</v>
      </c>
      <c r="BE15" s="5">
        <v>8830</v>
      </c>
      <c r="BF15" s="5">
        <v>5978</v>
      </c>
      <c r="BG15" s="4">
        <v>178</v>
      </c>
    </row>
    <row r="16" spans="1:59" x14ac:dyDescent="0.25">
      <c r="A16" t="s">
        <v>71</v>
      </c>
      <c r="B16" s="3">
        <v>36770</v>
      </c>
      <c r="C16" s="5">
        <v>5625</v>
      </c>
      <c r="D16" s="5">
        <v>4229</v>
      </c>
      <c r="E16" s="5">
        <v>386</v>
      </c>
      <c r="F16" s="5">
        <v>667</v>
      </c>
      <c r="H16" s="5">
        <v>791</v>
      </c>
      <c r="I16" s="5">
        <v>660</v>
      </c>
      <c r="J16" s="5">
        <v>231</v>
      </c>
      <c r="K16" s="5">
        <v>559</v>
      </c>
      <c r="L16" s="5">
        <v>398</v>
      </c>
      <c r="M16" s="5">
        <v>636</v>
      </c>
      <c r="N16" s="5">
        <v>119</v>
      </c>
      <c r="O16" s="5">
        <v>518</v>
      </c>
      <c r="P16" s="5">
        <v>406</v>
      </c>
      <c r="Q16" s="5">
        <v>2571</v>
      </c>
      <c r="R16" s="5"/>
      <c r="S16" s="5">
        <v>218</v>
      </c>
      <c r="T16" s="5">
        <v>321</v>
      </c>
      <c r="U16" s="5"/>
      <c r="V16" s="5">
        <v>378</v>
      </c>
      <c r="W16" s="5"/>
      <c r="X16" s="5">
        <v>98</v>
      </c>
      <c r="Y16" s="5">
        <v>243</v>
      </c>
      <c r="Z16" s="5">
        <v>238</v>
      </c>
      <c r="AA16" s="5">
        <v>346</v>
      </c>
      <c r="AC16" s="4"/>
      <c r="AD16" s="5">
        <v>80</v>
      </c>
      <c r="AE16" s="4">
        <v>3.9</v>
      </c>
      <c r="AF16" s="4">
        <v>3.8</v>
      </c>
      <c r="AG16" s="4">
        <v>4.5999999999999996</v>
      </c>
      <c r="AH16" s="4">
        <v>3.4</v>
      </c>
      <c r="AJ16" s="4">
        <v>4.0999999999999996</v>
      </c>
      <c r="AK16" s="4"/>
      <c r="AL16" s="4">
        <v>4</v>
      </c>
      <c r="AM16" s="4">
        <v>4.5999999999999996</v>
      </c>
      <c r="AN16" s="4">
        <v>2.6</v>
      </c>
      <c r="AO16" s="4">
        <v>5.9</v>
      </c>
      <c r="AP16" s="4">
        <v>6.1</v>
      </c>
      <c r="AQ16" s="4">
        <v>5.8</v>
      </c>
      <c r="AR16" s="4">
        <v>2.1</v>
      </c>
      <c r="AS16" s="5">
        <v>136893</v>
      </c>
      <c r="AT16" s="5">
        <v>134268</v>
      </c>
      <c r="AU16" s="5">
        <v>10264</v>
      </c>
      <c r="AV16" s="5">
        <v>19280</v>
      </c>
      <c r="AW16" s="5"/>
      <c r="AX16" s="5">
        <v>20015</v>
      </c>
      <c r="AY16" s="5">
        <v>15704</v>
      </c>
      <c r="AZ16" s="5">
        <v>7504</v>
      </c>
      <c r="BA16" s="5">
        <v>13919</v>
      </c>
      <c r="BB16" s="5">
        <v>25929</v>
      </c>
      <c r="BC16" s="5">
        <v>11212</v>
      </c>
      <c r="BD16" s="5">
        <v>2551</v>
      </c>
      <c r="BE16" s="5">
        <v>8661</v>
      </c>
      <c r="BF16" s="5">
        <v>6055</v>
      </c>
      <c r="BG16" s="4">
        <v>157</v>
      </c>
    </row>
    <row r="17" spans="1:59" x14ac:dyDescent="0.25">
      <c r="A17" t="s">
        <v>72</v>
      </c>
      <c r="B17" s="3">
        <v>36800</v>
      </c>
      <c r="C17" s="5">
        <v>5534</v>
      </c>
      <c r="D17" s="5">
        <v>4056</v>
      </c>
      <c r="E17" s="5">
        <v>417</v>
      </c>
      <c r="F17" s="5">
        <v>693</v>
      </c>
      <c r="H17" s="5">
        <v>739</v>
      </c>
      <c r="I17" s="5">
        <v>643</v>
      </c>
      <c r="J17" s="5">
        <v>153</v>
      </c>
      <c r="K17" s="5">
        <v>504</v>
      </c>
      <c r="L17" s="5">
        <v>339</v>
      </c>
      <c r="M17" s="5">
        <v>691</v>
      </c>
      <c r="N17" s="5">
        <v>118</v>
      </c>
      <c r="O17" s="5">
        <v>573</v>
      </c>
      <c r="P17" s="5">
        <v>391</v>
      </c>
      <c r="Q17" s="5">
        <v>2497</v>
      </c>
      <c r="R17" s="5"/>
      <c r="S17" s="5">
        <v>218</v>
      </c>
      <c r="T17" s="5">
        <v>328</v>
      </c>
      <c r="U17" s="5"/>
      <c r="V17" s="5">
        <v>328</v>
      </c>
      <c r="W17" s="5"/>
      <c r="X17" s="5">
        <v>82</v>
      </c>
      <c r="Y17" s="5">
        <v>214</v>
      </c>
      <c r="Z17" s="5">
        <v>195</v>
      </c>
      <c r="AA17" s="5">
        <v>370</v>
      </c>
      <c r="AC17" s="4"/>
      <c r="AD17" s="5">
        <v>47</v>
      </c>
      <c r="AE17" s="4">
        <v>3.9</v>
      </c>
      <c r="AF17" s="4">
        <v>3.7</v>
      </c>
      <c r="AG17" s="4">
        <v>4.9000000000000004</v>
      </c>
      <c r="AH17" s="4">
        <v>3.6</v>
      </c>
      <c r="AJ17" s="4">
        <v>3.7</v>
      </c>
      <c r="AK17" s="4"/>
      <c r="AL17" s="4">
        <v>2.8</v>
      </c>
      <c r="AM17" s="4">
        <v>4.0999999999999996</v>
      </c>
      <c r="AN17" s="4">
        <v>2.1</v>
      </c>
      <c r="AO17" s="4">
        <v>6.5</v>
      </c>
      <c r="AP17" s="4">
        <v>6.5</v>
      </c>
      <c r="AQ17" s="4">
        <v>6.5</v>
      </c>
      <c r="AR17" s="4">
        <v>2</v>
      </c>
      <c r="AS17" s="5">
        <v>137088</v>
      </c>
      <c r="AT17" s="5">
        <v>135148</v>
      </c>
      <c r="AU17" s="5">
        <v>10463</v>
      </c>
      <c r="AV17" s="5">
        <v>19188</v>
      </c>
      <c r="AW17" s="5"/>
      <c r="AX17" s="5">
        <v>20288</v>
      </c>
      <c r="AY17" s="5">
        <v>15932</v>
      </c>
      <c r="AZ17" s="5">
        <v>7239</v>
      </c>
      <c r="BA17" s="5">
        <v>13948</v>
      </c>
      <c r="BB17" s="5">
        <v>26550</v>
      </c>
      <c r="BC17" s="5">
        <v>10983</v>
      </c>
      <c r="BD17" s="5">
        <v>2391</v>
      </c>
      <c r="BE17" s="5">
        <v>8592</v>
      </c>
      <c r="BF17" s="5">
        <v>5968</v>
      </c>
      <c r="BG17" s="4">
        <v>152</v>
      </c>
    </row>
    <row r="18" spans="1:59" x14ac:dyDescent="0.25">
      <c r="A18" t="s">
        <v>73</v>
      </c>
      <c r="B18" s="3">
        <v>36831</v>
      </c>
      <c r="C18" s="5">
        <v>5639</v>
      </c>
      <c r="D18" s="5">
        <v>4104</v>
      </c>
      <c r="E18" s="5">
        <v>482</v>
      </c>
      <c r="F18" s="5">
        <v>672</v>
      </c>
      <c r="H18" s="5">
        <v>701</v>
      </c>
      <c r="I18" s="5">
        <v>566</v>
      </c>
      <c r="J18" s="5">
        <v>129</v>
      </c>
      <c r="K18" s="5">
        <v>547</v>
      </c>
      <c r="L18" s="5">
        <v>351</v>
      </c>
      <c r="M18" s="5">
        <v>694</v>
      </c>
      <c r="N18" s="5">
        <v>121</v>
      </c>
      <c r="O18" s="5">
        <v>573</v>
      </c>
      <c r="P18" s="5">
        <v>382</v>
      </c>
      <c r="Q18" s="5">
        <v>2512</v>
      </c>
      <c r="R18" s="5"/>
      <c r="S18" s="5">
        <v>263</v>
      </c>
      <c r="T18" s="5">
        <v>260</v>
      </c>
      <c r="U18" s="5"/>
      <c r="V18" s="5">
        <v>306</v>
      </c>
      <c r="W18" s="5"/>
      <c r="X18" s="5">
        <v>72</v>
      </c>
      <c r="Y18" s="5">
        <v>232</v>
      </c>
      <c r="Z18" s="5">
        <v>224</v>
      </c>
      <c r="AA18" s="5">
        <v>340</v>
      </c>
      <c r="AC18" s="4"/>
      <c r="AD18" s="5">
        <v>47</v>
      </c>
      <c r="AE18" s="4">
        <v>3.9</v>
      </c>
      <c r="AF18" s="4">
        <v>3.7</v>
      </c>
      <c r="AG18" s="4">
        <v>5.7</v>
      </c>
      <c r="AH18" s="4">
        <v>3.4</v>
      </c>
      <c r="AJ18" s="4">
        <v>3.6</v>
      </c>
      <c r="AK18" s="4"/>
      <c r="AL18" s="4">
        <v>2.2999999999999998</v>
      </c>
      <c r="AM18" s="4">
        <v>4.4000000000000004</v>
      </c>
      <c r="AN18" s="4">
        <v>2.2000000000000002</v>
      </c>
      <c r="AO18" s="4">
        <v>6.5</v>
      </c>
      <c r="AP18" s="4">
        <v>6.5</v>
      </c>
      <c r="AQ18" s="4">
        <v>6.5</v>
      </c>
      <c r="AR18" s="4">
        <v>1.9</v>
      </c>
      <c r="AS18" s="5">
        <v>137322</v>
      </c>
      <c r="AT18" s="5">
        <v>135235</v>
      </c>
      <c r="AU18" s="5">
        <v>10129</v>
      </c>
      <c r="AV18" s="5">
        <v>19265</v>
      </c>
      <c r="AW18" s="5"/>
      <c r="AX18" s="5">
        <v>19946</v>
      </c>
      <c r="AY18" s="5">
        <v>15647</v>
      </c>
      <c r="AZ18" s="5">
        <v>7241</v>
      </c>
      <c r="BA18" s="5">
        <v>14318</v>
      </c>
      <c r="BB18" s="5">
        <v>26851</v>
      </c>
      <c r="BC18" s="5">
        <v>11007</v>
      </c>
      <c r="BD18" s="5">
        <v>2420</v>
      </c>
      <c r="BE18" s="5">
        <v>8587</v>
      </c>
      <c r="BF18" s="5">
        <v>5980</v>
      </c>
      <c r="BG18" s="4">
        <v>141</v>
      </c>
    </row>
    <row r="19" spans="1:59" x14ac:dyDescent="0.25">
      <c r="A19" t="s">
        <v>74</v>
      </c>
      <c r="B19" s="3">
        <v>36861</v>
      </c>
      <c r="C19" s="5">
        <v>5634</v>
      </c>
      <c r="D19" s="5">
        <v>4150</v>
      </c>
      <c r="E19" s="5">
        <v>580</v>
      </c>
      <c r="F19" s="5">
        <v>653</v>
      </c>
      <c r="H19" s="5">
        <v>715</v>
      </c>
      <c r="I19" s="5">
        <v>573</v>
      </c>
      <c r="J19" s="5">
        <v>168</v>
      </c>
      <c r="K19" s="5">
        <v>564</v>
      </c>
      <c r="L19" s="5">
        <v>293</v>
      </c>
      <c r="M19" s="5">
        <v>639</v>
      </c>
      <c r="N19" s="5">
        <v>106</v>
      </c>
      <c r="O19" s="5">
        <v>533</v>
      </c>
      <c r="P19" s="5">
        <v>364</v>
      </c>
      <c r="Q19" s="5">
        <v>2477</v>
      </c>
      <c r="R19" s="5"/>
      <c r="S19" s="5">
        <v>352</v>
      </c>
      <c r="T19" s="5">
        <v>208</v>
      </c>
      <c r="U19" s="5"/>
      <c r="V19" s="5">
        <v>297</v>
      </c>
      <c r="W19" s="5"/>
      <c r="X19" s="5">
        <v>86</v>
      </c>
      <c r="Y19" s="5">
        <v>259</v>
      </c>
      <c r="Z19" s="5">
        <v>178</v>
      </c>
      <c r="AA19" s="5">
        <v>268</v>
      </c>
      <c r="AC19" s="4"/>
      <c r="AD19" s="5">
        <v>29</v>
      </c>
      <c r="AE19" s="4">
        <v>3.9</v>
      </c>
      <c r="AF19" s="4">
        <v>3.7</v>
      </c>
      <c r="AG19" s="4">
        <v>6.8</v>
      </c>
      <c r="AH19" s="4">
        <v>3.3</v>
      </c>
      <c r="AJ19" s="4">
        <v>3.7</v>
      </c>
      <c r="AK19" s="4"/>
      <c r="AL19" s="4">
        <v>3.1</v>
      </c>
      <c r="AM19" s="4">
        <v>4.5</v>
      </c>
      <c r="AN19" s="4">
        <v>1.8</v>
      </c>
      <c r="AO19" s="4">
        <v>5.9</v>
      </c>
      <c r="AP19" s="4">
        <v>5.5</v>
      </c>
      <c r="AQ19" s="4">
        <v>6</v>
      </c>
      <c r="AR19" s="4">
        <v>1.8</v>
      </c>
      <c r="AS19" s="5">
        <v>137614</v>
      </c>
      <c r="AT19" s="5">
        <v>135663</v>
      </c>
      <c r="AU19" s="5">
        <v>10132</v>
      </c>
      <c r="AV19" s="5">
        <v>19373</v>
      </c>
      <c r="AW19" s="5"/>
      <c r="AX19" s="5">
        <v>20093</v>
      </c>
      <c r="AY19" s="5">
        <v>15945</v>
      </c>
      <c r="AZ19" s="5">
        <v>7145</v>
      </c>
      <c r="BA19" s="5">
        <v>14136</v>
      </c>
      <c r="BB19" s="5">
        <v>26969</v>
      </c>
      <c r="BC19" s="5">
        <v>11100</v>
      </c>
      <c r="BD19" s="5">
        <v>2470</v>
      </c>
      <c r="BE19" s="5">
        <v>8630</v>
      </c>
      <c r="BF19" s="5">
        <v>6189</v>
      </c>
      <c r="BG19" s="4">
        <v>148</v>
      </c>
    </row>
    <row r="20" spans="1:59" x14ac:dyDescent="0.25">
      <c r="A20" t="s">
        <v>75</v>
      </c>
      <c r="B20" s="3">
        <v>36892</v>
      </c>
      <c r="C20" s="5">
        <v>6023</v>
      </c>
      <c r="D20" s="5">
        <v>5418</v>
      </c>
      <c r="E20" s="5">
        <v>836</v>
      </c>
      <c r="F20" s="5">
        <v>911</v>
      </c>
      <c r="H20" s="5">
        <v>908</v>
      </c>
      <c r="I20" s="5">
        <v>746</v>
      </c>
      <c r="J20" s="5">
        <v>194</v>
      </c>
      <c r="K20" s="5">
        <v>734</v>
      </c>
      <c r="L20" s="5">
        <v>428</v>
      </c>
      <c r="M20" s="5">
        <v>806</v>
      </c>
      <c r="N20" s="5">
        <v>146</v>
      </c>
      <c r="O20" s="5">
        <v>661</v>
      </c>
      <c r="P20" s="5">
        <v>455</v>
      </c>
      <c r="Q20" s="5">
        <v>2648</v>
      </c>
      <c r="R20" s="5"/>
      <c r="S20" s="5">
        <v>402</v>
      </c>
      <c r="T20" s="5">
        <v>410</v>
      </c>
      <c r="U20" s="5"/>
      <c r="V20" s="5">
        <v>484</v>
      </c>
      <c r="W20" s="5"/>
      <c r="X20" s="5">
        <v>126</v>
      </c>
      <c r="Y20" s="5">
        <v>341</v>
      </c>
      <c r="Z20" s="5">
        <v>334</v>
      </c>
      <c r="AA20" s="5">
        <v>416</v>
      </c>
      <c r="AC20" s="4"/>
      <c r="AD20" s="5">
        <v>24</v>
      </c>
      <c r="AE20" s="4">
        <v>4.2</v>
      </c>
      <c r="AF20" s="4">
        <v>4.9000000000000004</v>
      </c>
      <c r="AG20" s="4">
        <v>9.8000000000000007</v>
      </c>
      <c r="AH20" s="4">
        <v>4.5999999999999996</v>
      </c>
      <c r="AJ20" s="4">
        <v>4.7</v>
      </c>
      <c r="AK20" s="4"/>
      <c r="AL20" s="4">
        <v>3.6</v>
      </c>
      <c r="AM20" s="4">
        <v>5.8</v>
      </c>
      <c r="AN20" s="4">
        <v>2.6</v>
      </c>
      <c r="AO20" s="4">
        <v>7.7</v>
      </c>
      <c r="AP20" s="4">
        <v>7.8</v>
      </c>
      <c r="AQ20" s="4">
        <v>7.6</v>
      </c>
      <c r="AR20" s="4">
        <v>2.2999999999999998</v>
      </c>
      <c r="AS20" s="5">
        <v>137778</v>
      </c>
      <c r="AT20" s="5">
        <v>134024</v>
      </c>
      <c r="AU20" s="5">
        <v>9751</v>
      </c>
      <c r="AV20" s="5">
        <v>19168</v>
      </c>
      <c r="AW20" s="5"/>
      <c r="AX20" s="5">
        <v>19553</v>
      </c>
      <c r="AY20" s="5">
        <v>15645</v>
      </c>
      <c r="AZ20" s="5">
        <v>6955</v>
      </c>
      <c r="BA20" s="5">
        <v>14204</v>
      </c>
      <c r="BB20" s="5">
        <v>26968</v>
      </c>
      <c r="BC20" s="5">
        <v>10669</v>
      </c>
      <c r="BD20" s="5">
        <v>2386</v>
      </c>
      <c r="BE20" s="5">
        <v>8283</v>
      </c>
      <c r="BF20" s="5">
        <v>6113</v>
      </c>
      <c r="BG20" s="4">
        <v>126</v>
      </c>
    </row>
    <row r="21" spans="1:59" x14ac:dyDescent="0.25">
      <c r="A21" t="s">
        <v>76</v>
      </c>
      <c r="B21" s="3">
        <v>36923</v>
      </c>
      <c r="C21" s="5">
        <v>6089</v>
      </c>
      <c r="D21" s="5">
        <v>5489</v>
      </c>
      <c r="E21" s="5">
        <v>826</v>
      </c>
      <c r="F21" s="5">
        <v>902</v>
      </c>
      <c r="H21" s="5">
        <v>990</v>
      </c>
      <c r="I21" s="5">
        <v>820</v>
      </c>
      <c r="J21" s="5">
        <v>189</v>
      </c>
      <c r="K21" s="5">
        <v>724</v>
      </c>
      <c r="L21" s="5">
        <v>423</v>
      </c>
      <c r="M21" s="5">
        <v>821</v>
      </c>
      <c r="N21" s="5">
        <v>134</v>
      </c>
      <c r="O21" s="5">
        <v>687</v>
      </c>
      <c r="P21" s="5">
        <v>291</v>
      </c>
      <c r="Q21" s="5">
        <v>2851</v>
      </c>
      <c r="R21" s="5"/>
      <c r="S21" s="5">
        <v>280</v>
      </c>
      <c r="T21" s="5">
        <v>349</v>
      </c>
      <c r="U21" s="5"/>
      <c r="V21" s="5">
        <v>453</v>
      </c>
      <c r="W21" s="5"/>
      <c r="X21" s="5">
        <v>90</v>
      </c>
      <c r="Y21" s="5">
        <v>331</v>
      </c>
      <c r="Z21" s="5">
        <v>245</v>
      </c>
      <c r="AA21" s="5">
        <v>366</v>
      </c>
      <c r="AC21" s="4"/>
      <c r="AD21" s="5">
        <v>35</v>
      </c>
      <c r="AE21" s="4">
        <v>4.2</v>
      </c>
      <c r="AF21" s="4">
        <v>4.9000000000000004</v>
      </c>
      <c r="AG21" s="4">
        <v>9.9</v>
      </c>
      <c r="AH21" s="4">
        <v>4.5999999999999996</v>
      </c>
      <c r="AJ21" s="4">
        <v>5.2</v>
      </c>
      <c r="AK21" s="4"/>
      <c r="AL21" s="4">
        <v>3.4</v>
      </c>
      <c r="AM21" s="4">
        <v>5.9</v>
      </c>
      <c r="AN21" s="4">
        <v>2.6</v>
      </c>
      <c r="AO21" s="4">
        <v>7.5</v>
      </c>
      <c r="AP21" s="4">
        <v>7.1</v>
      </c>
      <c r="AQ21" s="4">
        <v>7.6</v>
      </c>
      <c r="AR21" s="4">
        <v>1.4</v>
      </c>
      <c r="AS21" s="5">
        <v>137612</v>
      </c>
      <c r="AT21" s="5">
        <v>134460</v>
      </c>
      <c r="AU21" s="5">
        <v>9475</v>
      </c>
      <c r="AV21" s="5">
        <v>19160</v>
      </c>
      <c r="AW21" s="5"/>
      <c r="AX21" s="5">
        <v>19529</v>
      </c>
      <c r="AY21" s="5">
        <v>15589</v>
      </c>
      <c r="AZ21" s="5">
        <v>7243</v>
      </c>
      <c r="BA21" s="5">
        <v>13778</v>
      </c>
      <c r="BB21" s="5">
        <v>27018</v>
      </c>
      <c r="BC21" s="5">
        <v>11133</v>
      </c>
      <c r="BD21" s="5">
        <v>2446</v>
      </c>
      <c r="BE21" s="5">
        <v>8687</v>
      </c>
      <c r="BF21" s="5">
        <v>6351</v>
      </c>
      <c r="BG21" s="4">
        <v>145</v>
      </c>
    </row>
    <row r="22" spans="1:59" x14ac:dyDescent="0.25">
      <c r="A22" t="s">
        <v>77</v>
      </c>
      <c r="B22" s="3">
        <v>36951</v>
      </c>
      <c r="C22" s="5">
        <v>6141</v>
      </c>
      <c r="D22" s="5">
        <v>5366</v>
      </c>
      <c r="E22" s="5">
        <v>683</v>
      </c>
      <c r="F22" s="5">
        <v>954</v>
      </c>
      <c r="H22" s="5">
        <v>1037</v>
      </c>
      <c r="I22" s="5">
        <v>837</v>
      </c>
      <c r="J22" s="5">
        <v>193</v>
      </c>
      <c r="K22" s="5">
        <v>652</v>
      </c>
      <c r="L22" s="5">
        <v>456</v>
      </c>
      <c r="M22" s="5">
        <v>817</v>
      </c>
      <c r="N22" s="5">
        <v>123</v>
      </c>
      <c r="O22" s="5">
        <v>694</v>
      </c>
      <c r="P22" s="5">
        <v>346</v>
      </c>
      <c r="Q22" s="5">
        <v>2681</v>
      </c>
      <c r="R22" s="5"/>
      <c r="S22" s="5">
        <v>224</v>
      </c>
      <c r="T22" s="5">
        <v>360</v>
      </c>
      <c r="U22" s="5"/>
      <c r="V22" s="5">
        <v>425</v>
      </c>
      <c r="W22" s="5"/>
      <c r="X22" s="5">
        <v>86</v>
      </c>
      <c r="Y22" s="5">
        <v>251</v>
      </c>
      <c r="Z22" s="5">
        <v>273</v>
      </c>
      <c r="AA22" s="5">
        <v>316</v>
      </c>
      <c r="AC22" s="4"/>
      <c r="AD22" s="5">
        <v>27</v>
      </c>
      <c r="AE22" s="4">
        <v>4.3</v>
      </c>
      <c r="AF22" s="4">
        <v>4.8</v>
      </c>
      <c r="AG22" s="4">
        <v>8.4</v>
      </c>
      <c r="AH22" s="4">
        <v>4.9000000000000004</v>
      </c>
      <c r="AJ22" s="4">
        <v>5.4</v>
      </c>
      <c r="AK22" s="4"/>
      <c r="AL22" s="4">
        <v>3.5</v>
      </c>
      <c r="AM22" s="4">
        <v>5.3</v>
      </c>
      <c r="AN22" s="4">
        <v>2.8</v>
      </c>
      <c r="AO22" s="4">
        <v>7.4</v>
      </c>
      <c r="AP22" s="4">
        <v>6.5</v>
      </c>
      <c r="AQ22" s="4">
        <v>7.6</v>
      </c>
      <c r="AR22" s="4">
        <v>1.7</v>
      </c>
      <c r="AS22" s="5">
        <v>137783</v>
      </c>
      <c r="AT22" s="5">
        <v>134955</v>
      </c>
      <c r="AU22" s="5">
        <v>9451</v>
      </c>
      <c r="AV22" s="5">
        <v>19092</v>
      </c>
      <c r="AW22" s="5"/>
      <c r="AX22" s="5">
        <v>19652</v>
      </c>
      <c r="AY22" s="5">
        <v>15580</v>
      </c>
      <c r="AZ22" s="5">
        <v>7263</v>
      </c>
      <c r="BA22" s="5">
        <v>13883</v>
      </c>
      <c r="BB22" s="5">
        <v>27239</v>
      </c>
      <c r="BC22" s="5">
        <v>11137</v>
      </c>
      <c r="BD22" s="5">
        <v>2383</v>
      </c>
      <c r="BE22" s="5">
        <v>8754</v>
      </c>
      <c r="BF22" s="5">
        <v>6256</v>
      </c>
      <c r="BG22" s="4">
        <v>124</v>
      </c>
    </row>
    <row r="23" spans="1:59" x14ac:dyDescent="0.25">
      <c r="A23" t="s">
        <v>78</v>
      </c>
      <c r="B23" s="3">
        <v>36982</v>
      </c>
      <c r="C23" s="5">
        <v>6271</v>
      </c>
      <c r="D23" s="5">
        <v>4866</v>
      </c>
      <c r="E23" s="5">
        <v>596</v>
      </c>
      <c r="F23" s="5">
        <v>855</v>
      </c>
      <c r="H23" s="5">
        <v>820</v>
      </c>
      <c r="I23" s="5">
        <v>691</v>
      </c>
      <c r="J23" s="5">
        <v>232</v>
      </c>
      <c r="K23" s="5">
        <v>655</v>
      </c>
      <c r="L23" s="5">
        <v>341</v>
      </c>
      <c r="M23" s="5">
        <v>744</v>
      </c>
      <c r="N23" s="5">
        <v>81</v>
      </c>
      <c r="O23" s="5">
        <v>663</v>
      </c>
      <c r="P23" s="5">
        <v>362</v>
      </c>
      <c r="Q23" s="5">
        <v>2972</v>
      </c>
      <c r="R23" s="5"/>
      <c r="S23" s="5">
        <v>226</v>
      </c>
      <c r="T23" s="5">
        <v>362</v>
      </c>
      <c r="U23" s="5"/>
      <c r="V23" s="5">
        <v>334</v>
      </c>
      <c r="W23" s="5"/>
      <c r="X23" s="5">
        <v>110</v>
      </c>
      <c r="Y23" s="5">
        <v>263</v>
      </c>
      <c r="Z23" s="5">
        <v>212</v>
      </c>
      <c r="AA23" s="5">
        <v>368</v>
      </c>
      <c r="AC23" s="4"/>
      <c r="AD23" s="5">
        <v>41</v>
      </c>
      <c r="AE23" s="4">
        <v>4.4000000000000004</v>
      </c>
      <c r="AF23" s="4">
        <v>4.4000000000000004</v>
      </c>
      <c r="AG23" s="4">
        <v>7.1</v>
      </c>
      <c r="AH23" s="4">
        <v>4.4000000000000004</v>
      </c>
      <c r="AJ23" s="4">
        <v>4.3</v>
      </c>
      <c r="AK23" s="4"/>
      <c r="AL23" s="4">
        <v>4.2</v>
      </c>
      <c r="AM23" s="4">
        <v>5.3</v>
      </c>
      <c r="AN23" s="4">
        <v>2.1</v>
      </c>
      <c r="AO23" s="4">
        <v>6.8</v>
      </c>
      <c r="AP23" s="4">
        <v>4.4000000000000004</v>
      </c>
      <c r="AQ23" s="4">
        <v>7.2</v>
      </c>
      <c r="AR23" s="4">
        <v>1.8</v>
      </c>
      <c r="AS23" s="5">
        <v>137299</v>
      </c>
      <c r="AT23" s="5">
        <v>134708</v>
      </c>
      <c r="AU23" s="5">
        <v>9833</v>
      </c>
      <c r="AV23" s="5">
        <v>18824</v>
      </c>
      <c r="AW23" s="5"/>
      <c r="AX23" s="5">
        <v>19625</v>
      </c>
      <c r="AY23" s="5">
        <v>15561</v>
      </c>
      <c r="AZ23" s="5">
        <v>7259</v>
      </c>
      <c r="BA23" s="5">
        <v>13946</v>
      </c>
      <c r="BB23" s="5">
        <v>26990</v>
      </c>
      <c r="BC23" s="5">
        <v>11267</v>
      </c>
      <c r="BD23" s="5">
        <v>2428</v>
      </c>
      <c r="BE23" s="5">
        <v>8839</v>
      </c>
      <c r="BF23" s="5">
        <v>6246</v>
      </c>
      <c r="BG23" s="4">
        <v>166</v>
      </c>
    </row>
    <row r="24" spans="1:59" x14ac:dyDescent="0.25">
      <c r="A24" t="s">
        <v>79</v>
      </c>
      <c r="B24" s="3">
        <v>37012</v>
      </c>
      <c r="C24" s="5">
        <v>6226</v>
      </c>
      <c r="D24" s="5">
        <v>4769</v>
      </c>
      <c r="E24" s="5">
        <v>478</v>
      </c>
      <c r="F24" s="5">
        <v>903</v>
      </c>
      <c r="H24" s="5">
        <v>875</v>
      </c>
      <c r="I24" s="5">
        <v>733</v>
      </c>
      <c r="J24" s="5">
        <v>178</v>
      </c>
      <c r="K24" s="5">
        <v>652</v>
      </c>
      <c r="L24" s="5">
        <v>390</v>
      </c>
      <c r="M24" s="5">
        <v>731</v>
      </c>
      <c r="N24" s="5">
        <v>83</v>
      </c>
      <c r="O24" s="5">
        <v>648</v>
      </c>
      <c r="P24" s="5">
        <v>351</v>
      </c>
      <c r="Q24" s="5">
        <v>2701</v>
      </c>
      <c r="R24" s="5"/>
      <c r="S24" s="5">
        <v>268</v>
      </c>
      <c r="T24" s="5">
        <v>343</v>
      </c>
      <c r="U24" s="5"/>
      <c r="V24" s="5">
        <v>392</v>
      </c>
      <c r="W24" s="5"/>
      <c r="X24" s="5">
        <v>74</v>
      </c>
      <c r="Y24" s="5">
        <v>315</v>
      </c>
      <c r="Z24" s="5">
        <v>274</v>
      </c>
      <c r="AA24" s="5">
        <v>367</v>
      </c>
      <c r="AC24" s="4"/>
      <c r="AD24" s="5">
        <v>36</v>
      </c>
      <c r="AE24" s="4">
        <v>4.3</v>
      </c>
      <c r="AF24" s="4">
        <v>4.3</v>
      </c>
      <c r="AG24" s="4">
        <v>5.6</v>
      </c>
      <c r="AH24" s="4">
        <v>4.7</v>
      </c>
      <c r="AJ24" s="4">
        <v>4.5</v>
      </c>
      <c r="AK24" s="4"/>
      <c r="AL24" s="4">
        <v>3.1</v>
      </c>
      <c r="AM24" s="4">
        <v>5.3</v>
      </c>
      <c r="AN24" s="4">
        <v>2.4</v>
      </c>
      <c r="AO24" s="4">
        <v>6.7</v>
      </c>
      <c r="AP24" s="4">
        <v>4.3</v>
      </c>
      <c r="AQ24" s="4">
        <v>7.2</v>
      </c>
      <c r="AR24" s="4">
        <v>1.8</v>
      </c>
      <c r="AS24" s="5">
        <v>137092</v>
      </c>
      <c r="AT24" s="5">
        <v>134706</v>
      </c>
      <c r="AU24" s="5">
        <v>10114</v>
      </c>
      <c r="AV24" s="5">
        <v>18756</v>
      </c>
      <c r="AW24" s="5"/>
      <c r="AX24" s="5">
        <v>19643</v>
      </c>
      <c r="AY24" s="5">
        <v>15622</v>
      </c>
      <c r="AZ24" s="5">
        <v>7575</v>
      </c>
      <c r="BA24" s="5">
        <v>13890</v>
      </c>
      <c r="BB24" s="5">
        <v>26814</v>
      </c>
      <c r="BC24" s="5">
        <v>11236</v>
      </c>
      <c r="BD24" s="5">
        <v>2553</v>
      </c>
      <c r="BE24" s="5">
        <v>8683</v>
      </c>
      <c r="BF24" s="5">
        <v>6306</v>
      </c>
      <c r="BG24" s="4">
        <v>215</v>
      </c>
    </row>
    <row r="25" spans="1:59" x14ac:dyDescent="0.25">
      <c r="A25" t="s">
        <v>80</v>
      </c>
      <c r="B25" s="3">
        <v>37043</v>
      </c>
      <c r="C25" s="5">
        <v>6484</v>
      </c>
      <c r="D25" s="5">
        <v>5270</v>
      </c>
      <c r="E25" s="5">
        <v>443</v>
      </c>
      <c r="F25" s="5">
        <v>956</v>
      </c>
      <c r="H25" s="5">
        <v>955</v>
      </c>
      <c r="I25" s="5">
        <v>805</v>
      </c>
      <c r="J25" s="5">
        <v>242</v>
      </c>
      <c r="K25" s="5">
        <v>694</v>
      </c>
      <c r="L25" s="5">
        <v>476</v>
      </c>
      <c r="M25" s="5">
        <v>821</v>
      </c>
      <c r="N25" s="5">
        <v>78</v>
      </c>
      <c r="O25" s="5">
        <v>743</v>
      </c>
      <c r="P25" s="5">
        <v>520</v>
      </c>
      <c r="Q25" s="5">
        <v>2808</v>
      </c>
      <c r="R25" s="5"/>
      <c r="S25" s="5">
        <v>262</v>
      </c>
      <c r="T25" s="5">
        <v>409</v>
      </c>
      <c r="U25" s="5"/>
      <c r="V25" s="5">
        <v>486</v>
      </c>
      <c r="W25" s="5"/>
      <c r="X25" s="5">
        <v>117</v>
      </c>
      <c r="Y25" s="5">
        <v>308</v>
      </c>
      <c r="Z25" s="5">
        <v>493</v>
      </c>
      <c r="AA25" s="5">
        <v>473</v>
      </c>
      <c r="AC25" s="4"/>
      <c r="AD25" s="5">
        <v>47</v>
      </c>
      <c r="AE25" s="4">
        <v>4.5</v>
      </c>
      <c r="AF25" s="4">
        <v>4.7</v>
      </c>
      <c r="AG25" s="4">
        <v>5.0999999999999996</v>
      </c>
      <c r="AH25" s="4">
        <v>5</v>
      </c>
      <c r="AJ25" s="4">
        <v>4.9000000000000004</v>
      </c>
      <c r="AK25" s="4"/>
      <c r="AL25" s="4">
        <v>4.3</v>
      </c>
      <c r="AM25" s="4">
        <v>5.4</v>
      </c>
      <c r="AN25" s="4">
        <v>3</v>
      </c>
      <c r="AO25" s="4">
        <v>7</v>
      </c>
      <c r="AP25" s="4">
        <v>3.6</v>
      </c>
      <c r="AQ25" s="4">
        <v>7.8</v>
      </c>
      <c r="AR25" s="4">
        <v>2.7</v>
      </c>
      <c r="AS25" s="5">
        <v>136873</v>
      </c>
      <c r="AT25" s="5">
        <v>135487</v>
      </c>
      <c r="AU25" s="5">
        <v>10519</v>
      </c>
      <c r="AV25" s="5">
        <v>18650</v>
      </c>
      <c r="AW25" s="5"/>
      <c r="AX25" s="5">
        <v>19857</v>
      </c>
      <c r="AY25" s="5">
        <v>15754</v>
      </c>
      <c r="AZ25" s="5">
        <v>7384</v>
      </c>
      <c r="BA25" s="5">
        <v>14549</v>
      </c>
      <c r="BB25" s="5">
        <v>26109</v>
      </c>
      <c r="BC25" s="5">
        <v>12038</v>
      </c>
      <c r="BD25" s="5">
        <v>2901</v>
      </c>
      <c r="BE25" s="5">
        <v>9137</v>
      </c>
      <c r="BF25" s="5">
        <v>6147</v>
      </c>
      <c r="BG25" s="4">
        <v>465</v>
      </c>
    </row>
    <row r="26" spans="1:59" x14ac:dyDescent="0.25">
      <c r="A26" t="s">
        <v>81</v>
      </c>
      <c r="B26" s="3">
        <v>37073</v>
      </c>
      <c r="C26" s="5">
        <v>6583</v>
      </c>
      <c r="D26" s="5">
        <v>5367</v>
      </c>
      <c r="E26" s="5">
        <v>447</v>
      </c>
      <c r="F26" s="5">
        <v>1054</v>
      </c>
      <c r="H26" s="5">
        <v>833</v>
      </c>
      <c r="I26" s="5">
        <v>708</v>
      </c>
      <c r="J26" s="5">
        <v>236</v>
      </c>
      <c r="K26" s="5">
        <v>731</v>
      </c>
      <c r="L26" s="5">
        <v>513</v>
      </c>
      <c r="M26" s="5">
        <v>813</v>
      </c>
      <c r="N26" s="5">
        <v>126</v>
      </c>
      <c r="O26" s="5">
        <v>687</v>
      </c>
      <c r="P26" s="5">
        <v>548</v>
      </c>
      <c r="Q26" s="5">
        <v>2642</v>
      </c>
      <c r="R26" s="5"/>
      <c r="S26" s="5">
        <v>219</v>
      </c>
      <c r="T26" s="5">
        <v>429</v>
      </c>
      <c r="U26" s="5"/>
      <c r="V26" s="5">
        <v>339</v>
      </c>
      <c r="W26" s="5"/>
      <c r="X26" s="5">
        <v>84</v>
      </c>
      <c r="Y26" s="5">
        <v>296</v>
      </c>
      <c r="Z26" s="5">
        <v>401</v>
      </c>
      <c r="AA26" s="5">
        <v>349</v>
      </c>
      <c r="AC26" s="4"/>
      <c r="AD26" s="5">
        <v>48</v>
      </c>
      <c r="AE26" s="4">
        <v>4.5999999999999996</v>
      </c>
      <c r="AF26" s="4">
        <v>4.8</v>
      </c>
      <c r="AG26" s="4">
        <v>4.9000000000000004</v>
      </c>
      <c r="AH26" s="4">
        <v>5.6</v>
      </c>
      <c r="AJ26" s="4">
        <v>4.3</v>
      </c>
      <c r="AK26" s="4"/>
      <c r="AL26" s="4">
        <v>4.2</v>
      </c>
      <c r="AM26" s="4">
        <v>5.7</v>
      </c>
      <c r="AN26" s="4">
        <v>3.1</v>
      </c>
      <c r="AO26" s="4">
        <v>6.8</v>
      </c>
      <c r="AP26" s="4">
        <v>5.6</v>
      </c>
      <c r="AQ26" s="4">
        <v>7</v>
      </c>
      <c r="AR26" s="4">
        <v>2.8</v>
      </c>
      <c r="AS26" s="5">
        <v>137071</v>
      </c>
      <c r="AT26" s="5">
        <v>135724</v>
      </c>
      <c r="AU26" s="5">
        <v>10819</v>
      </c>
      <c r="AV26" s="5">
        <v>18332</v>
      </c>
      <c r="AW26" s="5"/>
      <c r="AX26" s="5">
        <v>20042</v>
      </c>
      <c r="AY26" s="5">
        <v>16136</v>
      </c>
      <c r="AZ26" s="5">
        <v>7205</v>
      </c>
      <c r="BA26" s="5">
        <v>14498</v>
      </c>
      <c r="BB26" s="5">
        <v>25885</v>
      </c>
      <c r="BC26" s="5">
        <v>12457</v>
      </c>
      <c r="BD26" s="5">
        <v>3019</v>
      </c>
      <c r="BE26" s="5">
        <v>9438</v>
      </c>
      <c r="BF26" s="5">
        <v>6151</v>
      </c>
      <c r="BG26" s="4">
        <v>274</v>
      </c>
    </row>
    <row r="27" spans="1:59" x14ac:dyDescent="0.25">
      <c r="A27" t="s">
        <v>82</v>
      </c>
      <c r="B27" s="3">
        <v>37104</v>
      </c>
      <c r="C27" s="5">
        <v>7042</v>
      </c>
      <c r="D27" s="5">
        <v>5578</v>
      </c>
      <c r="E27" s="5">
        <v>522</v>
      </c>
      <c r="F27" s="5">
        <v>1023</v>
      </c>
      <c r="H27" s="5">
        <v>928</v>
      </c>
      <c r="I27" s="5">
        <v>765</v>
      </c>
      <c r="J27" s="5">
        <v>226</v>
      </c>
      <c r="K27" s="5">
        <v>790</v>
      </c>
      <c r="L27" s="5">
        <v>595</v>
      </c>
      <c r="M27" s="5">
        <v>767</v>
      </c>
      <c r="N27" s="5">
        <v>131</v>
      </c>
      <c r="O27" s="5">
        <v>636</v>
      </c>
      <c r="P27" s="5">
        <v>540</v>
      </c>
      <c r="Q27" s="5">
        <v>2966</v>
      </c>
      <c r="R27" s="5"/>
      <c r="S27" s="5">
        <v>269</v>
      </c>
      <c r="T27" s="5">
        <v>387</v>
      </c>
      <c r="U27" s="5"/>
      <c r="V27" s="5">
        <v>411</v>
      </c>
      <c r="W27" s="5"/>
      <c r="X27" s="5">
        <v>82</v>
      </c>
      <c r="Y27" s="5">
        <v>313</v>
      </c>
      <c r="Z27" s="5">
        <v>331</v>
      </c>
      <c r="AA27" s="5">
        <v>404</v>
      </c>
      <c r="AC27" s="4"/>
      <c r="AD27" s="5">
        <v>57</v>
      </c>
      <c r="AE27" s="4">
        <v>4.9000000000000004</v>
      </c>
      <c r="AF27" s="4">
        <v>5</v>
      </c>
      <c r="AG27" s="4">
        <v>5.8</v>
      </c>
      <c r="AH27" s="4">
        <v>5.5</v>
      </c>
      <c r="AJ27" s="4">
        <v>4.8</v>
      </c>
      <c r="AK27" s="4"/>
      <c r="AL27" s="4">
        <v>3.9</v>
      </c>
      <c r="AM27" s="4">
        <v>6.2</v>
      </c>
      <c r="AN27" s="4">
        <v>3.7</v>
      </c>
      <c r="AO27" s="4">
        <v>6.8</v>
      </c>
      <c r="AP27" s="4">
        <v>6</v>
      </c>
      <c r="AQ27" s="4">
        <v>6.9</v>
      </c>
      <c r="AR27" s="4">
        <v>2.8</v>
      </c>
      <c r="AS27" s="5">
        <v>136241</v>
      </c>
      <c r="AT27" s="5">
        <v>134277</v>
      </c>
      <c r="AU27" s="5">
        <v>10650</v>
      </c>
      <c r="AV27" s="5">
        <v>18057</v>
      </c>
      <c r="AW27" s="5"/>
      <c r="AX27" s="5">
        <v>19953</v>
      </c>
      <c r="AY27" s="5">
        <v>16045</v>
      </c>
      <c r="AZ27" s="5">
        <v>7368</v>
      </c>
      <c r="BA27" s="5">
        <v>14363</v>
      </c>
      <c r="BB27" s="5">
        <v>25861</v>
      </c>
      <c r="BC27" s="5">
        <v>11785</v>
      </c>
      <c r="BD27" s="5">
        <v>2926</v>
      </c>
      <c r="BE27" s="5">
        <v>8859</v>
      </c>
      <c r="BF27" s="5">
        <v>6258</v>
      </c>
      <c r="BG27" s="4">
        <v>174</v>
      </c>
    </row>
    <row r="28" spans="1:59" x14ac:dyDescent="0.25">
      <c r="A28" t="s">
        <v>83</v>
      </c>
      <c r="B28" s="3">
        <v>37135</v>
      </c>
      <c r="C28" s="5">
        <v>7142</v>
      </c>
      <c r="D28" s="5">
        <v>5533</v>
      </c>
      <c r="E28" s="5">
        <v>489</v>
      </c>
      <c r="F28" s="5">
        <v>996</v>
      </c>
      <c r="H28" s="5">
        <v>936</v>
      </c>
      <c r="I28" s="5">
        <v>748</v>
      </c>
      <c r="J28" s="5">
        <v>214</v>
      </c>
      <c r="K28" s="5">
        <v>810</v>
      </c>
      <c r="L28" s="5">
        <v>455</v>
      </c>
      <c r="M28" s="5">
        <v>900</v>
      </c>
      <c r="N28" s="5">
        <v>153</v>
      </c>
      <c r="O28" s="5">
        <v>748</v>
      </c>
      <c r="P28" s="5">
        <v>430</v>
      </c>
      <c r="Q28" s="5">
        <v>2837</v>
      </c>
      <c r="R28" s="5"/>
      <c r="S28" s="5">
        <v>269</v>
      </c>
      <c r="T28" s="5">
        <v>358</v>
      </c>
      <c r="U28" s="5"/>
      <c r="V28" s="5">
        <v>408</v>
      </c>
      <c r="W28" s="5"/>
      <c r="X28" s="5">
        <v>103</v>
      </c>
      <c r="Y28" s="5">
        <v>288</v>
      </c>
      <c r="Z28" s="5">
        <v>276</v>
      </c>
      <c r="AA28" s="5">
        <v>454</v>
      </c>
      <c r="AC28" s="4"/>
      <c r="AD28" s="5">
        <v>66</v>
      </c>
      <c r="AE28" s="4">
        <v>5</v>
      </c>
      <c r="AF28" s="4">
        <v>5</v>
      </c>
      <c r="AG28" s="4">
        <v>5.5</v>
      </c>
      <c r="AH28" s="4">
        <v>5.4</v>
      </c>
      <c r="AJ28" s="4">
        <v>4.8</v>
      </c>
      <c r="AK28" s="4"/>
      <c r="AL28" s="4">
        <v>3.9</v>
      </c>
      <c r="AM28" s="4">
        <v>6.4</v>
      </c>
      <c r="AN28" s="4">
        <v>2.8</v>
      </c>
      <c r="AO28" s="4">
        <v>8</v>
      </c>
      <c r="AP28" s="4">
        <v>7.7</v>
      </c>
      <c r="AQ28" s="4">
        <v>8.1</v>
      </c>
      <c r="AR28" s="4">
        <v>2.2000000000000002</v>
      </c>
      <c r="AS28" s="5">
        <v>136846</v>
      </c>
      <c r="AT28" s="5">
        <v>134371</v>
      </c>
      <c r="AU28" s="5">
        <v>10484</v>
      </c>
      <c r="AV28" s="5">
        <v>17860</v>
      </c>
      <c r="AW28" s="5"/>
      <c r="AX28" s="5">
        <v>19902</v>
      </c>
      <c r="AY28" s="5">
        <v>15909</v>
      </c>
      <c r="AZ28" s="5">
        <v>7246</v>
      </c>
      <c r="BA28" s="5">
        <v>14228</v>
      </c>
      <c r="BB28" s="5">
        <v>26846</v>
      </c>
      <c r="BC28" s="5">
        <v>11442</v>
      </c>
      <c r="BD28" s="5">
        <v>2578</v>
      </c>
      <c r="BE28" s="5">
        <v>8864</v>
      </c>
      <c r="BF28" s="5">
        <v>6177</v>
      </c>
      <c r="BG28" s="4">
        <v>115</v>
      </c>
    </row>
    <row r="29" spans="1:59" x14ac:dyDescent="0.25">
      <c r="A29" t="s">
        <v>84</v>
      </c>
      <c r="B29" s="3">
        <v>37165</v>
      </c>
      <c r="C29" s="5">
        <v>7694</v>
      </c>
      <c r="D29" s="5">
        <v>5945</v>
      </c>
      <c r="E29" s="5">
        <v>535</v>
      </c>
      <c r="F29" s="5">
        <v>1065</v>
      </c>
      <c r="H29" s="5">
        <v>941</v>
      </c>
      <c r="I29" s="5">
        <v>790</v>
      </c>
      <c r="J29" s="5">
        <v>321</v>
      </c>
      <c r="K29" s="5">
        <v>910</v>
      </c>
      <c r="L29" s="5">
        <v>486</v>
      </c>
      <c r="M29" s="5">
        <v>903</v>
      </c>
      <c r="N29" s="5">
        <v>166</v>
      </c>
      <c r="O29" s="5">
        <v>737</v>
      </c>
      <c r="P29" s="5">
        <v>427</v>
      </c>
      <c r="Q29" s="5">
        <v>3111</v>
      </c>
      <c r="R29" s="5"/>
      <c r="S29" s="5">
        <v>259</v>
      </c>
      <c r="T29" s="5">
        <v>392</v>
      </c>
      <c r="U29" s="5"/>
      <c r="V29" s="5">
        <v>371</v>
      </c>
      <c r="W29" s="5"/>
      <c r="X29" s="5">
        <v>178</v>
      </c>
      <c r="Y29" s="5">
        <v>335</v>
      </c>
      <c r="Z29" s="5">
        <v>283</v>
      </c>
      <c r="AA29" s="5">
        <v>458</v>
      </c>
      <c r="AC29" s="4"/>
      <c r="AD29" s="5">
        <v>51</v>
      </c>
      <c r="AE29" s="4">
        <v>5.3</v>
      </c>
      <c r="AF29" s="4">
        <v>5.3</v>
      </c>
      <c r="AG29" s="4">
        <v>6.1</v>
      </c>
      <c r="AH29" s="4">
        <v>5.8</v>
      </c>
      <c r="AJ29" s="4">
        <v>4.8</v>
      </c>
      <c r="AK29" s="4"/>
      <c r="AL29" s="4">
        <v>5.8</v>
      </c>
      <c r="AM29" s="4">
        <v>7.2</v>
      </c>
      <c r="AN29" s="4">
        <v>2.9</v>
      </c>
      <c r="AO29" s="4">
        <v>8.3000000000000007</v>
      </c>
      <c r="AP29" s="4">
        <v>8.4</v>
      </c>
      <c r="AQ29" s="4">
        <v>8.3000000000000007</v>
      </c>
      <c r="AR29" s="4">
        <v>2.1</v>
      </c>
      <c r="AS29" s="5">
        <v>136392</v>
      </c>
      <c r="AT29" s="5">
        <v>134473</v>
      </c>
      <c r="AU29" s="5">
        <v>10449</v>
      </c>
      <c r="AV29" s="5">
        <v>17763</v>
      </c>
      <c r="AW29" s="5"/>
      <c r="AX29" s="5">
        <v>20057</v>
      </c>
      <c r="AY29" s="5">
        <v>15858</v>
      </c>
      <c r="AZ29" s="5">
        <v>7183</v>
      </c>
      <c r="BA29" s="5">
        <v>13946</v>
      </c>
      <c r="BB29" s="5">
        <v>27355</v>
      </c>
      <c r="BC29" s="5">
        <v>11094</v>
      </c>
      <c r="BD29" s="5">
        <v>2552</v>
      </c>
      <c r="BE29" s="5">
        <v>8542</v>
      </c>
      <c r="BF29" s="5">
        <v>6250</v>
      </c>
      <c r="BG29" s="4">
        <v>103</v>
      </c>
    </row>
    <row r="30" spans="1:59" x14ac:dyDescent="0.25">
      <c r="A30" t="s">
        <v>85</v>
      </c>
      <c r="B30" s="3">
        <v>37196</v>
      </c>
      <c r="C30" s="5">
        <v>8003</v>
      </c>
      <c r="D30" s="5">
        <v>6360</v>
      </c>
      <c r="E30" s="5">
        <v>670</v>
      </c>
      <c r="F30" s="5">
        <v>1108</v>
      </c>
      <c r="H30" s="5">
        <v>1046</v>
      </c>
      <c r="I30" s="5">
        <v>854</v>
      </c>
      <c r="J30" s="5">
        <v>302</v>
      </c>
      <c r="K30" s="5">
        <v>946</v>
      </c>
      <c r="L30" s="5">
        <v>516</v>
      </c>
      <c r="M30" s="5">
        <v>935</v>
      </c>
      <c r="N30" s="5">
        <v>185</v>
      </c>
      <c r="O30" s="5">
        <v>749</v>
      </c>
      <c r="P30" s="5">
        <v>417</v>
      </c>
      <c r="Q30" s="5">
        <v>3090</v>
      </c>
      <c r="R30" s="5"/>
      <c r="S30" s="5">
        <v>294</v>
      </c>
      <c r="T30" s="5">
        <v>407</v>
      </c>
      <c r="U30" s="5"/>
      <c r="V30" s="5">
        <v>415</v>
      </c>
      <c r="W30" s="5"/>
      <c r="X30" s="5">
        <v>111</v>
      </c>
      <c r="Y30" s="5">
        <v>356</v>
      </c>
      <c r="Z30" s="5">
        <v>275</v>
      </c>
      <c r="AA30" s="5">
        <v>400</v>
      </c>
      <c r="AC30" s="4"/>
      <c r="AD30" s="5">
        <v>20</v>
      </c>
      <c r="AE30" s="4">
        <v>5.5</v>
      </c>
      <c r="AF30" s="4">
        <v>5.7</v>
      </c>
      <c r="AG30" s="4">
        <v>7.6</v>
      </c>
      <c r="AH30" s="4">
        <v>6</v>
      </c>
      <c r="AJ30" s="4">
        <v>5.3</v>
      </c>
      <c r="AK30" s="4"/>
      <c r="AL30" s="4">
        <v>5.4</v>
      </c>
      <c r="AM30" s="4">
        <v>7.6</v>
      </c>
      <c r="AN30" s="4">
        <v>3.1</v>
      </c>
      <c r="AO30" s="4">
        <v>8.5</v>
      </c>
      <c r="AP30" s="4">
        <v>9.4</v>
      </c>
      <c r="AQ30" s="4">
        <v>8.3000000000000007</v>
      </c>
      <c r="AR30" s="4">
        <v>2.1</v>
      </c>
      <c r="AS30" s="5">
        <v>136238</v>
      </c>
      <c r="AT30" s="5">
        <v>134255</v>
      </c>
      <c r="AU30" s="5">
        <v>10252</v>
      </c>
      <c r="AV30" s="5">
        <v>17684</v>
      </c>
      <c r="AW30" s="5"/>
      <c r="AX30" s="5">
        <v>19879</v>
      </c>
      <c r="AY30" s="5">
        <v>15827</v>
      </c>
      <c r="AZ30" s="5">
        <v>7279</v>
      </c>
      <c r="BA30" s="5">
        <v>13761</v>
      </c>
      <c r="BB30" s="5">
        <v>27389</v>
      </c>
      <c r="BC30" s="5">
        <v>11089</v>
      </c>
      <c r="BD30" s="5">
        <v>2461</v>
      </c>
      <c r="BE30" s="5">
        <v>8628</v>
      </c>
      <c r="BF30" s="5">
        <v>6263</v>
      </c>
      <c r="BG30" s="4">
        <v>152</v>
      </c>
    </row>
    <row r="31" spans="1:59" x14ac:dyDescent="0.25">
      <c r="A31" t="s">
        <v>86</v>
      </c>
      <c r="B31" s="3">
        <v>37226</v>
      </c>
      <c r="C31" s="5">
        <v>8258</v>
      </c>
      <c r="D31" s="5">
        <v>6519</v>
      </c>
      <c r="E31" s="5">
        <v>785</v>
      </c>
      <c r="F31" s="5">
        <v>1172</v>
      </c>
      <c r="H31" s="5">
        <v>1074</v>
      </c>
      <c r="I31" s="5">
        <v>845</v>
      </c>
      <c r="J31" s="5">
        <v>310</v>
      </c>
      <c r="K31" s="5">
        <v>921</v>
      </c>
      <c r="L31" s="5">
        <v>483</v>
      </c>
      <c r="M31" s="5">
        <v>938</v>
      </c>
      <c r="N31" s="5">
        <v>163</v>
      </c>
      <c r="O31" s="5">
        <v>775</v>
      </c>
      <c r="P31" s="5">
        <v>406</v>
      </c>
      <c r="Q31" s="5">
        <v>3037</v>
      </c>
      <c r="R31" s="5"/>
      <c r="S31" s="5">
        <v>379</v>
      </c>
      <c r="T31" s="5">
        <v>326</v>
      </c>
      <c r="U31" s="5"/>
      <c r="V31" s="5">
        <v>368</v>
      </c>
      <c r="W31" s="5"/>
      <c r="X31" s="5">
        <v>67</v>
      </c>
      <c r="Y31" s="5">
        <v>316</v>
      </c>
      <c r="Z31" s="5">
        <v>239</v>
      </c>
      <c r="AA31" s="5">
        <v>365</v>
      </c>
      <c r="AC31" s="4"/>
      <c r="AD31" s="5">
        <v>21</v>
      </c>
      <c r="AE31" s="4">
        <v>5.7</v>
      </c>
      <c r="AF31" s="4">
        <v>5.8</v>
      </c>
      <c r="AG31" s="4">
        <v>9</v>
      </c>
      <c r="AH31" s="4">
        <v>6.3</v>
      </c>
      <c r="AJ31" s="4">
        <v>5.4</v>
      </c>
      <c r="AK31" s="4"/>
      <c r="AL31" s="4">
        <v>5.6</v>
      </c>
      <c r="AM31" s="4">
        <v>7.4</v>
      </c>
      <c r="AN31" s="4">
        <v>2.9</v>
      </c>
      <c r="AO31" s="4">
        <v>8.5</v>
      </c>
      <c r="AP31" s="4">
        <v>8.3000000000000007</v>
      </c>
      <c r="AQ31" s="4">
        <v>8.5</v>
      </c>
      <c r="AR31" s="4">
        <v>2</v>
      </c>
      <c r="AS31" s="5">
        <v>136047</v>
      </c>
      <c r="AT31" s="5">
        <v>134175</v>
      </c>
      <c r="AU31" s="5">
        <v>10059</v>
      </c>
      <c r="AV31" s="5">
        <v>17857</v>
      </c>
      <c r="AW31" s="5"/>
      <c r="AX31" s="5">
        <v>19976</v>
      </c>
      <c r="AY31" s="5">
        <v>15902</v>
      </c>
      <c r="AZ31" s="5">
        <v>7174</v>
      </c>
      <c r="BA31" s="5">
        <v>13773</v>
      </c>
      <c r="BB31" s="5">
        <v>27703</v>
      </c>
      <c r="BC31" s="5">
        <v>11095</v>
      </c>
      <c r="BD31" s="5">
        <v>2441</v>
      </c>
      <c r="BE31" s="5">
        <v>8654</v>
      </c>
      <c r="BF31" s="5">
        <v>6222</v>
      </c>
      <c r="BG31" s="4">
        <v>108</v>
      </c>
    </row>
    <row r="32" spans="1:59" x14ac:dyDescent="0.25">
      <c r="A32" t="s">
        <v>87</v>
      </c>
      <c r="B32" s="3">
        <v>37257</v>
      </c>
      <c r="C32" s="5">
        <v>8182</v>
      </c>
      <c r="D32" s="5">
        <v>7686</v>
      </c>
      <c r="E32" s="5">
        <v>1211</v>
      </c>
      <c r="F32" s="5">
        <v>1377</v>
      </c>
      <c r="H32" s="5">
        <v>1212</v>
      </c>
      <c r="I32" s="5">
        <v>1017</v>
      </c>
      <c r="J32" s="5">
        <v>368</v>
      </c>
      <c r="K32" s="5">
        <v>1120</v>
      </c>
      <c r="L32" s="5">
        <v>586</v>
      </c>
      <c r="M32" s="5">
        <v>947</v>
      </c>
      <c r="N32" s="5">
        <v>175</v>
      </c>
      <c r="O32" s="5">
        <v>771</v>
      </c>
      <c r="P32" s="5">
        <v>475</v>
      </c>
      <c r="Q32" s="5">
        <v>3044</v>
      </c>
      <c r="R32" s="5"/>
      <c r="S32" s="5">
        <v>562</v>
      </c>
      <c r="T32" s="5">
        <v>445</v>
      </c>
      <c r="U32" s="5"/>
      <c r="V32" s="5">
        <v>535</v>
      </c>
      <c r="W32" s="5"/>
      <c r="X32" s="5">
        <v>156</v>
      </c>
      <c r="Y32" s="5">
        <v>381</v>
      </c>
      <c r="Z32" s="5">
        <v>357</v>
      </c>
      <c r="AA32" s="5">
        <v>418</v>
      </c>
      <c r="AC32" s="4"/>
      <c r="AD32" s="5">
        <v>47</v>
      </c>
      <c r="AE32" s="4">
        <v>5.7</v>
      </c>
      <c r="AF32" s="4">
        <v>6.9</v>
      </c>
      <c r="AG32" s="4">
        <v>13.6</v>
      </c>
      <c r="AH32" s="4">
        <v>7.4</v>
      </c>
      <c r="AJ32" s="4">
        <v>6.3</v>
      </c>
      <c r="AK32" s="4"/>
      <c r="AL32" s="4">
        <v>6.6</v>
      </c>
      <c r="AM32" s="4">
        <v>8.9</v>
      </c>
      <c r="AN32" s="4">
        <v>3.5</v>
      </c>
      <c r="AO32" s="4">
        <v>8.6</v>
      </c>
      <c r="AP32" s="4">
        <v>9.5</v>
      </c>
      <c r="AQ32" s="4">
        <v>8.4</v>
      </c>
      <c r="AR32" s="4">
        <v>2.4</v>
      </c>
      <c r="AS32" s="5">
        <v>135701</v>
      </c>
      <c r="AT32" s="5">
        <v>131995</v>
      </c>
      <c r="AU32" s="5">
        <v>9734</v>
      </c>
      <c r="AV32" s="5">
        <v>17495</v>
      </c>
      <c r="AW32" s="5"/>
      <c r="AX32" s="5">
        <v>19244</v>
      </c>
      <c r="AY32" s="5">
        <v>15279</v>
      </c>
      <c r="AZ32" s="5">
        <v>7044</v>
      </c>
      <c r="BA32" s="5">
        <v>13602</v>
      </c>
      <c r="BB32" s="5">
        <v>27441</v>
      </c>
      <c r="BC32" s="5">
        <v>11072</v>
      </c>
      <c r="BD32" s="5">
        <v>2370</v>
      </c>
      <c r="BE32" s="5">
        <v>8702</v>
      </c>
      <c r="BF32" s="5">
        <v>6056</v>
      </c>
      <c r="BG32" s="4">
        <v>143</v>
      </c>
    </row>
    <row r="33" spans="1:59" x14ac:dyDescent="0.25">
      <c r="A33" t="s">
        <v>88</v>
      </c>
      <c r="B33" s="3">
        <v>37288</v>
      </c>
      <c r="C33" s="5">
        <v>8215</v>
      </c>
      <c r="D33" s="5">
        <v>7457</v>
      </c>
      <c r="E33" s="5">
        <v>1060</v>
      </c>
      <c r="F33" s="5">
        <v>1296</v>
      </c>
      <c r="H33" s="5">
        <v>1264</v>
      </c>
      <c r="I33" s="5">
        <v>1068</v>
      </c>
      <c r="J33" s="5">
        <v>331</v>
      </c>
      <c r="K33" s="5">
        <v>973</v>
      </c>
      <c r="L33" s="5">
        <v>590</v>
      </c>
      <c r="M33" s="5">
        <v>973</v>
      </c>
      <c r="N33" s="5">
        <v>203</v>
      </c>
      <c r="O33" s="5">
        <v>770</v>
      </c>
      <c r="P33" s="5">
        <v>493</v>
      </c>
      <c r="Q33" s="5">
        <v>2984</v>
      </c>
      <c r="R33" s="5"/>
      <c r="S33" s="5">
        <v>323</v>
      </c>
      <c r="T33" s="5">
        <v>381</v>
      </c>
      <c r="U33" s="5"/>
      <c r="V33" s="5">
        <v>461</v>
      </c>
      <c r="W33" s="5"/>
      <c r="X33" s="5">
        <v>98</v>
      </c>
      <c r="Y33" s="5">
        <v>322</v>
      </c>
      <c r="Z33" s="5">
        <v>251</v>
      </c>
      <c r="AA33" s="5">
        <v>362</v>
      </c>
      <c r="AC33" s="4"/>
      <c r="AD33" s="5">
        <v>47</v>
      </c>
      <c r="AE33" s="4">
        <v>5.7</v>
      </c>
      <c r="AF33" s="4">
        <v>6.6</v>
      </c>
      <c r="AG33" s="4">
        <v>12.2</v>
      </c>
      <c r="AH33" s="4">
        <v>7</v>
      </c>
      <c r="AJ33" s="4">
        <v>6.6</v>
      </c>
      <c r="AK33" s="4"/>
      <c r="AL33" s="4">
        <v>5.7</v>
      </c>
      <c r="AM33" s="4">
        <v>7.7</v>
      </c>
      <c r="AN33" s="4">
        <v>3.5</v>
      </c>
      <c r="AO33" s="4">
        <v>8.6999999999999993</v>
      </c>
      <c r="AP33" s="4">
        <v>10.4</v>
      </c>
      <c r="AQ33" s="4">
        <v>8.3000000000000007</v>
      </c>
      <c r="AR33" s="4">
        <v>2.4</v>
      </c>
      <c r="AS33" s="5">
        <v>136438</v>
      </c>
      <c r="AT33" s="5">
        <v>133311</v>
      </c>
      <c r="AU33" s="5">
        <v>9514</v>
      </c>
      <c r="AV33" s="5">
        <v>17548</v>
      </c>
      <c r="AW33" s="5"/>
      <c r="AX33" s="5">
        <v>19085</v>
      </c>
      <c r="AY33" s="5">
        <v>15160</v>
      </c>
      <c r="AZ33" s="5">
        <v>7393</v>
      </c>
      <c r="BA33" s="5">
        <v>13845</v>
      </c>
      <c r="BB33" s="5">
        <v>27981</v>
      </c>
      <c r="BC33" s="5">
        <v>11147</v>
      </c>
      <c r="BD33" s="5">
        <v>2382</v>
      </c>
      <c r="BE33" s="5">
        <v>8766</v>
      </c>
      <c r="BF33" s="5">
        <v>6188</v>
      </c>
      <c r="BG33" s="4">
        <v>120</v>
      </c>
    </row>
    <row r="34" spans="1:59" x14ac:dyDescent="0.25">
      <c r="A34" t="s">
        <v>89</v>
      </c>
      <c r="B34" s="3">
        <v>37316</v>
      </c>
      <c r="C34" s="5">
        <v>8304</v>
      </c>
      <c r="D34" s="5">
        <v>7331</v>
      </c>
      <c r="E34" s="5">
        <v>1009</v>
      </c>
      <c r="F34" s="5">
        <v>1367</v>
      </c>
      <c r="H34" s="5">
        <v>1269</v>
      </c>
      <c r="I34" s="5">
        <v>1074</v>
      </c>
      <c r="J34" s="5">
        <v>313</v>
      </c>
      <c r="K34" s="5">
        <v>964</v>
      </c>
      <c r="L34" s="5">
        <v>540</v>
      </c>
      <c r="M34" s="5">
        <v>976</v>
      </c>
      <c r="N34" s="5">
        <v>176</v>
      </c>
      <c r="O34" s="5">
        <v>800</v>
      </c>
      <c r="P34" s="5">
        <v>469</v>
      </c>
      <c r="Q34" s="5">
        <v>3074</v>
      </c>
      <c r="R34" s="5"/>
      <c r="S34" s="5">
        <v>300</v>
      </c>
      <c r="T34" s="5">
        <v>330</v>
      </c>
      <c r="U34" s="5"/>
      <c r="V34" s="5">
        <v>432</v>
      </c>
      <c r="W34" s="5"/>
      <c r="X34" s="5">
        <v>94</v>
      </c>
      <c r="Y34" s="5">
        <v>283</v>
      </c>
      <c r="Z34" s="5">
        <v>289</v>
      </c>
      <c r="AA34" s="5">
        <v>357</v>
      </c>
      <c r="AC34" s="4"/>
      <c r="AD34" s="5">
        <v>37</v>
      </c>
      <c r="AE34" s="4">
        <v>5.7</v>
      </c>
      <c r="AF34" s="4">
        <v>6.5</v>
      </c>
      <c r="AG34" s="4">
        <v>11.8</v>
      </c>
      <c r="AH34" s="4">
        <v>7.3</v>
      </c>
      <c r="AJ34" s="4">
        <v>6.6</v>
      </c>
      <c r="AK34" s="4"/>
      <c r="AL34" s="4">
        <v>5.6</v>
      </c>
      <c r="AM34" s="4">
        <v>7.5</v>
      </c>
      <c r="AN34" s="4">
        <v>3.2</v>
      </c>
      <c r="AO34" s="4">
        <v>8.5</v>
      </c>
      <c r="AP34" s="4">
        <v>8.6999999999999993</v>
      </c>
      <c r="AQ34" s="4">
        <v>8.5</v>
      </c>
      <c r="AR34" s="4">
        <v>2.2999999999999998</v>
      </c>
      <c r="AS34" s="5">
        <v>136177</v>
      </c>
      <c r="AT34" s="5">
        <v>133345</v>
      </c>
      <c r="AU34" s="5">
        <v>9543</v>
      </c>
      <c r="AV34" s="5">
        <v>17659</v>
      </c>
      <c r="AW34" s="5"/>
      <c r="AX34" s="5">
        <v>19115</v>
      </c>
      <c r="AY34" s="5">
        <v>15182</v>
      </c>
      <c r="AZ34" s="5">
        <v>7266</v>
      </c>
      <c r="BA34" s="5">
        <v>13982</v>
      </c>
      <c r="BB34" s="5">
        <v>28004</v>
      </c>
      <c r="BC34" s="5">
        <v>11399</v>
      </c>
      <c r="BD34" s="5">
        <v>2463</v>
      </c>
      <c r="BE34" s="5">
        <v>8936</v>
      </c>
      <c r="BF34" s="5">
        <v>6176</v>
      </c>
      <c r="BG34" s="4">
        <v>184</v>
      </c>
    </row>
    <row r="35" spans="1:59" x14ac:dyDescent="0.25">
      <c r="A35" t="s">
        <v>90</v>
      </c>
      <c r="B35" s="3">
        <v>37347</v>
      </c>
      <c r="C35" s="5">
        <v>8599</v>
      </c>
      <c r="D35" s="5">
        <v>6926</v>
      </c>
      <c r="E35" s="5">
        <v>855</v>
      </c>
      <c r="F35" s="5">
        <v>1322</v>
      </c>
      <c r="H35" s="5">
        <v>1222</v>
      </c>
      <c r="I35" s="5">
        <v>1007</v>
      </c>
      <c r="J35" s="5">
        <v>280</v>
      </c>
      <c r="K35" s="5">
        <v>951</v>
      </c>
      <c r="L35" s="5">
        <v>493</v>
      </c>
      <c r="M35" s="5">
        <v>953</v>
      </c>
      <c r="N35" s="5">
        <v>168</v>
      </c>
      <c r="O35" s="5">
        <v>786</v>
      </c>
      <c r="P35" s="5">
        <v>444</v>
      </c>
      <c r="Q35" s="5">
        <v>2932</v>
      </c>
      <c r="R35" s="5"/>
      <c r="S35" s="5">
        <v>265</v>
      </c>
      <c r="T35" s="5">
        <v>331</v>
      </c>
      <c r="U35" s="5"/>
      <c r="V35" s="5">
        <v>357</v>
      </c>
      <c r="W35" s="5"/>
      <c r="X35" s="5">
        <v>95</v>
      </c>
      <c r="Y35" s="5">
        <v>273</v>
      </c>
      <c r="Z35" s="5">
        <v>245</v>
      </c>
      <c r="AA35" s="5">
        <v>360</v>
      </c>
      <c r="AC35" s="4"/>
      <c r="AD35" s="5">
        <v>36</v>
      </c>
      <c r="AE35" s="4">
        <v>5.9</v>
      </c>
      <c r="AF35" s="4">
        <v>6.2</v>
      </c>
      <c r="AG35" s="4">
        <v>10.1</v>
      </c>
      <c r="AH35" s="4">
        <v>7.2</v>
      </c>
      <c r="AJ35" s="4">
        <v>6.4</v>
      </c>
      <c r="AK35" s="4"/>
      <c r="AL35" s="4">
        <v>5</v>
      </c>
      <c r="AM35" s="4">
        <v>7.3</v>
      </c>
      <c r="AN35" s="4">
        <v>2.9</v>
      </c>
      <c r="AO35" s="4">
        <v>8.4</v>
      </c>
      <c r="AP35" s="4">
        <v>8.1</v>
      </c>
      <c r="AQ35" s="4">
        <v>8.4</v>
      </c>
      <c r="AR35" s="4">
        <v>2.2000000000000002</v>
      </c>
      <c r="AS35" s="5">
        <v>136126</v>
      </c>
      <c r="AT35" s="5">
        <v>133558</v>
      </c>
      <c r="AU35" s="5">
        <v>9576</v>
      </c>
      <c r="AV35" s="5">
        <v>17310</v>
      </c>
      <c r="AW35" s="5"/>
      <c r="AX35" s="5">
        <v>19155</v>
      </c>
      <c r="AY35" s="5">
        <v>15134</v>
      </c>
      <c r="AZ35" s="5">
        <v>7444</v>
      </c>
      <c r="BA35" s="5">
        <v>14182</v>
      </c>
      <c r="BB35" s="5">
        <v>27724</v>
      </c>
      <c r="BC35" s="5">
        <v>11422</v>
      </c>
      <c r="BD35" s="5">
        <v>2531</v>
      </c>
      <c r="BE35" s="5">
        <v>8891</v>
      </c>
      <c r="BF35" s="5">
        <v>6290</v>
      </c>
      <c r="BG35" s="4">
        <v>157</v>
      </c>
    </row>
    <row r="36" spans="1:59" x14ac:dyDescent="0.25">
      <c r="A36" t="s">
        <v>91</v>
      </c>
      <c r="B36" s="3">
        <v>37377</v>
      </c>
      <c r="C36" s="5">
        <v>8399</v>
      </c>
      <c r="D36" s="5">
        <v>6642</v>
      </c>
      <c r="E36" s="5">
        <v>626</v>
      </c>
      <c r="F36" s="5">
        <v>1194</v>
      </c>
      <c r="H36" s="5">
        <v>1138</v>
      </c>
      <c r="I36" s="5">
        <v>948</v>
      </c>
      <c r="J36" s="5">
        <v>257</v>
      </c>
      <c r="K36" s="5">
        <v>983</v>
      </c>
      <c r="L36" s="5">
        <v>533</v>
      </c>
      <c r="M36" s="5">
        <v>1022</v>
      </c>
      <c r="N36" s="5">
        <v>171</v>
      </c>
      <c r="O36" s="5">
        <v>852</v>
      </c>
      <c r="P36" s="5">
        <v>482</v>
      </c>
      <c r="Q36" s="5">
        <v>2843</v>
      </c>
      <c r="R36" s="5"/>
      <c r="S36" s="5">
        <v>250</v>
      </c>
      <c r="T36" s="5">
        <v>279</v>
      </c>
      <c r="U36" s="5"/>
      <c r="V36" s="5">
        <v>410</v>
      </c>
      <c r="W36" s="5"/>
      <c r="X36" s="5">
        <v>86</v>
      </c>
      <c r="Y36" s="5">
        <v>325</v>
      </c>
      <c r="Z36" s="5">
        <v>374</v>
      </c>
      <c r="AA36" s="5">
        <v>436</v>
      </c>
      <c r="AC36" s="4"/>
      <c r="AD36" s="5">
        <v>39</v>
      </c>
      <c r="AE36" s="4">
        <v>5.8</v>
      </c>
      <c r="AF36" s="4">
        <v>5.9</v>
      </c>
      <c r="AG36" s="4">
        <v>7.4</v>
      </c>
      <c r="AH36" s="4">
        <v>6.6</v>
      </c>
      <c r="AJ36" s="4">
        <v>5.8</v>
      </c>
      <c r="AK36" s="4"/>
      <c r="AL36" s="4">
        <v>4.5</v>
      </c>
      <c r="AM36" s="4">
        <v>7.7</v>
      </c>
      <c r="AN36" s="4">
        <v>3.2</v>
      </c>
      <c r="AO36" s="4">
        <v>8.6</v>
      </c>
      <c r="AP36" s="4">
        <v>7.5</v>
      </c>
      <c r="AQ36" s="4">
        <v>8.9</v>
      </c>
      <c r="AR36" s="4">
        <v>2.2999999999999998</v>
      </c>
      <c r="AS36" s="5">
        <v>136539</v>
      </c>
      <c r="AT36" s="5">
        <v>134249</v>
      </c>
      <c r="AU36" s="5">
        <v>9799</v>
      </c>
      <c r="AV36" s="5">
        <v>17324</v>
      </c>
      <c r="AW36" s="5"/>
      <c r="AX36" s="5">
        <v>19730</v>
      </c>
      <c r="AY36" s="5">
        <v>15517</v>
      </c>
      <c r="AZ36" s="5">
        <v>7440</v>
      </c>
      <c r="BA36" s="5">
        <v>13938</v>
      </c>
      <c r="BB36" s="5">
        <v>27268</v>
      </c>
      <c r="BC36" s="5">
        <v>11824</v>
      </c>
      <c r="BD36" s="5">
        <v>2736</v>
      </c>
      <c r="BE36" s="5">
        <v>9104</v>
      </c>
      <c r="BF36" s="5">
        <v>6593</v>
      </c>
      <c r="BG36" s="4">
        <v>212</v>
      </c>
    </row>
    <row r="37" spans="1:59" x14ac:dyDescent="0.25">
      <c r="A37" t="s">
        <v>92</v>
      </c>
      <c r="B37" s="3">
        <v>37408</v>
      </c>
      <c r="C37" s="5">
        <v>8393</v>
      </c>
      <c r="D37" s="5">
        <v>7043</v>
      </c>
      <c r="E37" s="5">
        <v>593</v>
      </c>
      <c r="F37" s="5">
        <v>1187</v>
      </c>
      <c r="H37" s="5">
        <v>1240</v>
      </c>
      <c r="I37" s="5">
        <v>1051</v>
      </c>
      <c r="J37" s="5">
        <v>274</v>
      </c>
      <c r="K37" s="5">
        <v>1079</v>
      </c>
      <c r="L37" s="5">
        <v>638</v>
      </c>
      <c r="M37" s="5">
        <v>1034</v>
      </c>
      <c r="N37" s="5">
        <v>175</v>
      </c>
      <c r="O37" s="5">
        <v>859</v>
      </c>
      <c r="P37" s="5">
        <v>557</v>
      </c>
      <c r="Q37" s="5">
        <v>2711</v>
      </c>
      <c r="R37" s="5"/>
      <c r="S37" s="5">
        <v>245</v>
      </c>
      <c r="T37" s="5">
        <v>335</v>
      </c>
      <c r="U37" s="5"/>
      <c r="V37" s="5">
        <v>445</v>
      </c>
      <c r="W37" s="5"/>
      <c r="X37" s="5">
        <v>83</v>
      </c>
      <c r="Y37" s="5">
        <v>356</v>
      </c>
      <c r="Z37" s="5">
        <v>526</v>
      </c>
      <c r="AA37" s="5">
        <v>473</v>
      </c>
      <c r="AC37" s="4"/>
      <c r="AD37" s="5">
        <v>44</v>
      </c>
      <c r="AE37" s="4">
        <v>5.8</v>
      </c>
      <c r="AF37" s="4">
        <v>6.2</v>
      </c>
      <c r="AG37" s="4">
        <v>6.9</v>
      </c>
      <c r="AH37" s="4">
        <v>6.6</v>
      </c>
      <c r="AJ37" s="4">
        <v>6.2</v>
      </c>
      <c r="AK37" s="4"/>
      <c r="AL37" s="4">
        <v>4.9000000000000004</v>
      </c>
      <c r="AM37" s="4">
        <v>8.1999999999999993</v>
      </c>
      <c r="AN37" s="4">
        <v>3.9</v>
      </c>
      <c r="AO37" s="4">
        <v>8.5</v>
      </c>
      <c r="AP37" s="4">
        <v>7.4</v>
      </c>
      <c r="AQ37" s="4">
        <v>8.8000000000000007</v>
      </c>
      <c r="AR37" s="4">
        <v>2.8</v>
      </c>
      <c r="AS37" s="5">
        <v>136415</v>
      </c>
      <c r="AT37" s="5">
        <v>134839</v>
      </c>
      <c r="AU37" s="5">
        <v>10067</v>
      </c>
      <c r="AV37" s="5">
        <v>17111</v>
      </c>
      <c r="AW37" s="5"/>
      <c r="AX37" s="5">
        <v>20126</v>
      </c>
      <c r="AY37" s="5">
        <v>15848</v>
      </c>
      <c r="AZ37" s="5">
        <v>7261</v>
      </c>
      <c r="BA37" s="5">
        <v>14269</v>
      </c>
      <c r="BB37" s="5">
        <v>26581</v>
      </c>
      <c r="BC37" s="5">
        <v>12187</v>
      </c>
      <c r="BD37" s="5">
        <v>2974</v>
      </c>
      <c r="BE37" s="5">
        <v>9213</v>
      </c>
      <c r="BF37" s="5">
        <v>6603</v>
      </c>
      <c r="BG37" s="4">
        <v>466</v>
      </c>
    </row>
    <row r="38" spans="1:59" x14ac:dyDescent="0.25">
      <c r="A38" t="s">
        <v>93</v>
      </c>
      <c r="B38" s="3">
        <v>37438</v>
      </c>
      <c r="C38" s="5">
        <v>8390</v>
      </c>
      <c r="D38" s="5">
        <v>6910</v>
      </c>
      <c r="E38" s="5">
        <v>594</v>
      </c>
      <c r="F38" s="5">
        <v>1185</v>
      </c>
      <c r="H38" s="5">
        <v>1132</v>
      </c>
      <c r="I38" s="5">
        <v>933</v>
      </c>
      <c r="J38" s="5">
        <v>270</v>
      </c>
      <c r="K38" s="5">
        <v>1075</v>
      </c>
      <c r="L38" s="5">
        <v>671</v>
      </c>
      <c r="M38" s="5">
        <v>999</v>
      </c>
      <c r="N38" s="5">
        <v>165</v>
      </c>
      <c r="O38" s="5">
        <v>834</v>
      </c>
      <c r="P38" s="5">
        <v>639</v>
      </c>
      <c r="Q38" s="5">
        <v>2891</v>
      </c>
      <c r="R38" s="5"/>
      <c r="S38" s="5">
        <v>238</v>
      </c>
      <c r="T38" s="5">
        <v>399</v>
      </c>
      <c r="U38" s="5"/>
      <c r="V38" s="5">
        <v>374</v>
      </c>
      <c r="W38" s="5"/>
      <c r="X38" s="5">
        <v>121</v>
      </c>
      <c r="Y38" s="5">
        <v>355</v>
      </c>
      <c r="Z38" s="5">
        <v>438</v>
      </c>
      <c r="AA38" s="5">
        <v>480</v>
      </c>
      <c r="AC38" s="4"/>
      <c r="AD38" s="5">
        <v>53</v>
      </c>
      <c r="AE38" s="4">
        <v>5.8</v>
      </c>
      <c r="AF38" s="4">
        <v>6.1</v>
      </c>
      <c r="AG38" s="4">
        <v>6.9</v>
      </c>
      <c r="AH38" s="4">
        <v>6.6</v>
      </c>
      <c r="AJ38" s="4">
        <v>5.6</v>
      </c>
      <c r="AK38" s="4"/>
      <c r="AL38" s="4">
        <v>4.9000000000000004</v>
      </c>
      <c r="AM38" s="4">
        <v>8.1999999999999993</v>
      </c>
      <c r="AN38" s="4">
        <v>4</v>
      </c>
      <c r="AO38" s="4">
        <v>8.1999999999999993</v>
      </c>
      <c r="AP38" s="4">
        <v>6.9</v>
      </c>
      <c r="AQ38" s="4">
        <v>8.6</v>
      </c>
      <c r="AR38" s="4">
        <v>3.2</v>
      </c>
      <c r="AS38" s="5">
        <v>136413</v>
      </c>
      <c r="AT38" s="5">
        <v>134947</v>
      </c>
      <c r="AU38" s="5">
        <v>10163</v>
      </c>
      <c r="AV38" s="5">
        <v>17050</v>
      </c>
      <c r="AW38" s="5"/>
      <c r="AX38" s="5">
        <v>20270</v>
      </c>
      <c r="AY38" s="5">
        <v>15973</v>
      </c>
      <c r="AZ38" s="5">
        <v>7231</v>
      </c>
      <c r="BA38" s="5">
        <v>14322</v>
      </c>
      <c r="BB38" s="5">
        <v>26403</v>
      </c>
      <c r="BC38" s="5">
        <v>12383</v>
      </c>
      <c r="BD38" s="5">
        <v>3145</v>
      </c>
      <c r="BE38" s="5">
        <v>9239</v>
      </c>
      <c r="BF38" s="5">
        <v>6459</v>
      </c>
      <c r="BG38" s="4">
        <v>285</v>
      </c>
    </row>
    <row r="39" spans="1:59" x14ac:dyDescent="0.25">
      <c r="A39" t="s">
        <v>94</v>
      </c>
      <c r="B39" s="3">
        <v>37469</v>
      </c>
      <c r="C39" s="5">
        <v>8304</v>
      </c>
      <c r="D39" s="5">
        <v>6620</v>
      </c>
      <c r="E39" s="5">
        <v>654</v>
      </c>
      <c r="F39" s="5">
        <v>1108</v>
      </c>
      <c r="H39" s="5">
        <v>1170</v>
      </c>
      <c r="I39" s="5">
        <v>953</v>
      </c>
      <c r="J39" s="5">
        <v>221</v>
      </c>
      <c r="K39" s="5">
        <v>926</v>
      </c>
      <c r="L39" s="5">
        <v>660</v>
      </c>
      <c r="M39" s="5">
        <v>884</v>
      </c>
      <c r="N39" s="5">
        <v>149</v>
      </c>
      <c r="O39" s="5">
        <v>735</v>
      </c>
      <c r="P39" s="5">
        <v>594</v>
      </c>
      <c r="Q39" s="5">
        <v>2927</v>
      </c>
      <c r="R39" s="5"/>
      <c r="S39" s="5">
        <v>277</v>
      </c>
      <c r="T39" s="5">
        <v>390</v>
      </c>
      <c r="U39" s="5"/>
      <c r="V39" s="5">
        <v>441</v>
      </c>
      <c r="W39" s="5"/>
      <c r="X39" s="5">
        <v>76</v>
      </c>
      <c r="Y39" s="5">
        <v>243</v>
      </c>
      <c r="Z39" s="5">
        <v>348</v>
      </c>
      <c r="AA39" s="5">
        <v>365</v>
      </c>
      <c r="AC39" s="4"/>
      <c r="AD39" s="5">
        <v>41</v>
      </c>
      <c r="AE39" s="4">
        <v>5.7</v>
      </c>
      <c r="AF39" s="4">
        <v>5.9</v>
      </c>
      <c r="AG39" s="4">
        <v>7.4</v>
      </c>
      <c r="AH39" s="4">
        <v>6.2</v>
      </c>
      <c r="AJ39" s="4">
        <v>5.8</v>
      </c>
      <c r="AK39" s="4"/>
      <c r="AL39" s="4">
        <v>3.9</v>
      </c>
      <c r="AM39" s="4">
        <v>7.2</v>
      </c>
      <c r="AN39" s="4">
        <v>3.9</v>
      </c>
      <c r="AO39" s="4">
        <v>7.5</v>
      </c>
      <c r="AP39" s="4">
        <v>6.6</v>
      </c>
      <c r="AQ39" s="4">
        <v>7.7</v>
      </c>
      <c r="AR39" s="4">
        <v>3</v>
      </c>
      <c r="AS39" s="5">
        <v>136705</v>
      </c>
      <c r="AT39" s="5">
        <v>134945</v>
      </c>
      <c r="AU39" s="5">
        <v>10289</v>
      </c>
      <c r="AV39" s="5">
        <v>17104</v>
      </c>
      <c r="AW39" s="5"/>
      <c r="AX39" s="5">
        <v>20323</v>
      </c>
      <c r="AY39" s="5">
        <v>15985</v>
      </c>
      <c r="AZ39" s="5">
        <v>7276</v>
      </c>
      <c r="BA39" s="5">
        <v>14255</v>
      </c>
      <c r="BB39" s="5">
        <v>26733</v>
      </c>
      <c r="BC39" s="5">
        <v>12098</v>
      </c>
      <c r="BD39" s="5">
        <v>3035</v>
      </c>
      <c r="BE39" s="5">
        <v>9063</v>
      </c>
      <c r="BF39" s="5">
        <v>6462</v>
      </c>
      <c r="BG39" s="4">
        <v>216</v>
      </c>
    </row>
    <row r="40" spans="1:59" x14ac:dyDescent="0.25">
      <c r="A40" t="s">
        <v>95</v>
      </c>
      <c r="B40" s="3">
        <v>37500</v>
      </c>
      <c r="C40" s="5">
        <v>8251</v>
      </c>
      <c r="D40" s="5">
        <v>6404</v>
      </c>
      <c r="E40" s="5">
        <v>615</v>
      </c>
      <c r="F40" s="5">
        <v>1076</v>
      </c>
      <c r="H40" s="5">
        <v>1171</v>
      </c>
      <c r="I40" s="5">
        <v>960</v>
      </c>
      <c r="J40" s="5">
        <v>235</v>
      </c>
      <c r="K40" s="5">
        <v>1007</v>
      </c>
      <c r="L40" s="5">
        <v>562</v>
      </c>
      <c r="M40" s="5">
        <v>885</v>
      </c>
      <c r="N40" s="5">
        <v>144</v>
      </c>
      <c r="O40" s="5">
        <v>741</v>
      </c>
      <c r="P40" s="5">
        <v>525</v>
      </c>
      <c r="Q40" s="5">
        <v>2772</v>
      </c>
      <c r="R40" s="5"/>
      <c r="S40" s="5">
        <v>247</v>
      </c>
      <c r="T40" s="5">
        <v>344</v>
      </c>
      <c r="U40" s="5"/>
      <c r="V40" s="5">
        <v>378</v>
      </c>
      <c r="W40" s="5"/>
      <c r="X40" s="5">
        <v>88</v>
      </c>
      <c r="Y40" s="5">
        <v>314</v>
      </c>
      <c r="Z40" s="5">
        <v>304</v>
      </c>
      <c r="AA40" s="5">
        <v>452</v>
      </c>
      <c r="AC40" s="4"/>
      <c r="AD40" s="5">
        <v>41</v>
      </c>
      <c r="AE40" s="4">
        <v>5.7</v>
      </c>
      <c r="AF40" s="4">
        <v>5.7</v>
      </c>
      <c r="AG40" s="4">
        <v>7</v>
      </c>
      <c r="AH40" s="4">
        <v>6.1</v>
      </c>
      <c r="AJ40" s="4">
        <v>5.9</v>
      </c>
      <c r="AK40" s="4"/>
      <c r="AL40" s="4">
        <v>4.2</v>
      </c>
      <c r="AM40" s="4">
        <v>7.8</v>
      </c>
      <c r="AN40" s="4">
        <v>3.2</v>
      </c>
      <c r="AO40" s="4">
        <v>7.9</v>
      </c>
      <c r="AP40" s="4">
        <v>6.9</v>
      </c>
      <c r="AQ40" s="4">
        <v>8.1</v>
      </c>
      <c r="AR40" s="4">
        <v>2.6</v>
      </c>
      <c r="AS40" s="5">
        <v>137302</v>
      </c>
      <c r="AT40" s="5">
        <v>134945</v>
      </c>
      <c r="AU40" s="5">
        <v>10416</v>
      </c>
      <c r="AV40" s="5">
        <v>16848</v>
      </c>
      <c r="AW40" s="5"/>
      <c r="AX40" s="5">
        <v>19941</v>
      </c>
      <c r="AY40" s="5">
        <v>15678</v>
      </c>
      <c r="AZ40" s="5">
        <v>7299</v>
      </c>
      <c r="BA40" s="5">
        <v>14223</v>
      </c>
      <c r="BB40" s="5">
        <v>28203</v>
      </c>
      <c r="BC40" s="5">
        <v>11408</v>
      </c>
      <c r="BD40" s="5">
        <v>2698</v>
      </c>
      <c r="BE40" s="5">
        <v>8710</v>
      </c>
      <c r="BF40" s="5">
        <v>6244</v>
      </c>
      <c r="BG40" s="4">
        <v>148</v>
      </c>
    </row>
    <row r="41" spans="1:59" x14ac:dyDescent="0.25">
      <c r="A41" t="s">
        <v>96</v>
      </c>
      <c r="B41" s="3">
        <v>37530</v>
      </c>
      <c r="C41" s="5">
        <v>8307</v>
      </c>
      <c r="D41" s="5">
        <v>6466</v>
      </c>
      <c r="E41" s="5">
        <v>680</v>
      </c>
      <c r="F41" s="5">
        <v>1046</v>
      </c>
      <c r="H41" s="5">
        <v>1212</v>
      </c>
      <c r="I41" s="5">
        <v>1003</v>
      </c>
      <c r="J41" s="5">
        <v>262</v>
      </c>
      <c r="K41" s="5">
        <v>962</v>
      </c>
      <c r="L41" s="5">
        <v>517</v>
      </c>
      <c r="M41" s="5">
        <v>956</v>
      </c>
      <c r="N41" s="5">
        <v>175</v>
      </c>
      <c r="O41" s="5">
        <v>781</v>
      </c>
      <c r="P41" s="5">
        <v>498</v>
      </c>
      <c r="Q41" s="5">
        <v>2765</v>
      </c>
      <c r="R41" s="5"/>
      <c r="S41" s="5">
        <v>276</v>
      </c>
      <c r="T41" s="5">
        <v>248</v>
      </c>
      <c r="U41" s="5"/>
      <c r="V41" s="5">
        <v>390</v>
      </c>
      <c r="W41" s="5"/>
      <c r="X41" s="5">
        <v>100</v>
      </c>
      <c r="Y41" s="5">
        <v>306</v>
      </c>
      <c r="Z41" s="5">
        <v>237</v>
      </c>
      <c r="AA41" s="5">
        <v>422</v>
      </c>
      <c r="AC41" s="4"/>
      <c r="AD41" s="5">
        <v>42</v>
      </c>
      <c r="AE41" s="4">
        <v>5.7</v>
      </c>
      <c r="AF41" s="4">
        <v>5.7</v>
      </c>
      <c r="AG41" s="4">
        <v>7.7</v>
      </c>
      <c r="AH41" s="4">
        <v>5.9</v>
      </c>
      <c r="AJ41" s="4">
        <v>6.1</v>
      </c>
      <c r="AK41" s="4"/>
      <c r="AL41" s="4">
        <v>4.7</v>
      </c>
      <c r="AM41" s="4">
        <v>7.5</v>
      </c>
      <c r="AN41" s="4">
        <v>3</v>
      </c>
      <c r="AO41" s="4">
        <v>8.5</v>
      </c>
      <c r="AP41" s="4">
        <v>8.5</v>
      </c>
      <c r="AQ41" s="4">
        <v>8.5</v>
      </c>
      <c r="AR41" s="4">
        <v>2.5</v>
      </c>
      <c r="AS41" s="5">
        <v>137008</v>
      </c>
      <c r="AT41" s="5">
        <v>135001</v>
      </c>
      <c r="AU41" s="5">
        <v>10340</v>
      </c>
      <c r="AV41" s="5">
        <v>17113</v>
      </c>
      <c r="AW41" s="5"/>
      <c r="AX41" s="5">
        <v>19989</v>
      </c>
      <c r="AY41" s="5">
        <v>15781</v>
      </c>
      <c r="AZ41" s="5">
        <v>7233</v>
      </c>
      <c r="BA41" s="5">
        <v>14112</v>
      </c>
      <c r="BB41" s="5">
        <v>28480</v>
      </c>
      <c r="BC41" s="5">
        <v>11308</v>
      </c>
      <c r="BD41" s="5">
        <v>2549</v>
      </c>
      <c r="BE41" s="5">
        <v>8759</v>
      </c>
      <c r="BF41" s="5">
        <v>6134</v>
      </c>
      <c r="BG41" s="4">
        <v>156</v>
      </c>
    </row>
    <row r="42" spans="1:59" x14ac:dyDescent="0.25">
      <c r="A42" t="s">
        <v>97</v>
      </c>
      <c r="B42" s="3">
        <v>37561</v>
      </c>
      <c r="C42" s="5">
        <v>8520</v>
      </c>
      <c r="D42" s="5">
        <v>6719</v>
      </c>
      <c r="E42" s="5">
        <v>758</v>
      </c>
      <c r="F42" s="5">
        <v>1115</v>
      </c>
      <c r="H42" s="5">
        <v>1242</v>
      </c>
      <c r="I42" s="5">
        <v>1016</v>
      </c>
      <c r="J42" s="5">
        <v>233</v>
      </c>
      <c r="K42" s="5">
        <v>1029</v>
      </c>
      <c r="L42" s="5">
        <v>493</v>
      </c>
      <c r="M42" s="5">
        <v>978</v>
      </c>
      <c r="N42" s="5">
        <v>171</v>
      </c>
      <c r="O42" s="5">
        <v>807</v>
      </c>
      <c r="P42" s="5">
        <v>460</v>
      </c>
      <c r="Q42" s="5">
        <v>2950</v>
      </c>
      <c r="R42" s="5"/>
      <c r="S42" s="5">
        <v>316</v>
      </c>
      <c r="T42" s="5">
        <v>301</v>
      </c>
      <c r="U42" s="5"/>
      <c r="V42" s="5">
        <v>421</v>
      </c>
      <c r="W42" s="5"/>
      <c r="X42" s="5">
        <v>87</v>
      </c>
      <c r="Y42" s="5">
        <v>361</v>
      </c>
      <c r="Z42" s="5">
        <v>238</v>
      </c>
      <c r="AA42" s="5">
        <v>387</v>
      </c>
      <c r="AC42" s="4"/>
      <c r="AD42" s="5">
        <v>23</v>
      </c>
      <c r="AE42" s="4">
        <v>5.9</v>
      </c>
      <c r="AF42" s="4">
        <v>6</v>
      </c>
      <c r="AG42" s="4">
        <v>8.5</v>
      </c>
      <c r="AH42" s="4">
        <v>6.3</v>
      </c>
      <c r="AJ42" s="4">
        <v>6.2</v>
      </c>
      <c r="AK42" s="4"/>
      <c r="AL42" s="4">
        <v>4.2</v>
      </c>
      <c r="AM42" s="4">
        <v>8.1999999999999993</v>
      </c>
      <c r="AN42" s="4">
        <v>2.8</v>
      </c>
      <c r="AO42" s="4">
        <v>8.9</v>
      </c>
      <c r="AP42" s="4">
        <v>9.1</v>
      </c>
      <c r="AQ42" s="4">
        <v>8.9</v>
      </c>
      <c r="AR42" s="4">
        <v>2.2999999999999998</v>
      </c>
      <c r="AS42" s="5">
        <v>136521</v>
      </c>
      <c r="AT42" s="5">
        <v>134503</v>
      </c>
      <c r="AU42" s="5">
        <v>10469</v>
      </c>
      <c r="AV42" s="5">
        <v>17076</v>
      </c>
      <c r="AW42" s="5"/>
      <c r="AX42" s="5">
        <v>20223</v>
      </c>
      <c r="AY42" s="5">
        <v>16040</v>
      </c>
      <c r="AZ42" s="5">
        <v>7156</v>
      </c>
      <c r="BA42" s="5">
        <v>13707</v>
      </c>
      <c r="BB42" s="5">
        <v>28313</v>
      </c>
      <c r="BC42" s="5">
        <v>10924</v>
      </c>
      <c r="BD42" s="5">
        <v>2364</v>
      </c>
      <c r="BE42" s="5">
        <v>8560</v>
      </c>
      <c r="BF42" s="5">
        <v>6249</v>
      </c>
      <c r="BG42" s="4">
        <v>199</v>
      </c>
    </row>
    <row r="43" spans="1:59" x14ac:dyDescent="0.25">
      <c r="A43" t="s">
        <v>98</v>
      </c>
      <c r="B43" s="3">
        <v>37591</v>
      </c>
      <c r="C43" s="5">
        <v>8640</v>
      </c>
      <c r="D43" s="5">
        <v>6904</v>
      </c>
      <c r="E43" s="5">
        <v>941</v>
      </c>
      <c r="F43" s="5">
        <v>1188</v>
      </c>
      <c r="H43" s="5">
        <v>1150</v>
      </c>
      <c r="I43" s="5">
        <v>938</v>
      </c>
      <c r="J43" s="5">
        <v>243</v>
      </c>
      <c r="K43" s="5">
        <v>1038</v>
      </c>
      <c r="L43" s="5">
        <v>558</v>
      </c>
      <c r="M43" s="5">
        <v>922</v>
      </c>
      <c r="N43" s="5">
        <v>187</v>
      </c>
      <c r="O43" s="5">
        <v>735</v>
      </c>
      <c r="P43" s="5">
        <v>443</v>
      </c>
      <c r="Q43" s="5">
        <v>2838</v>
      </c>
      <c r="R43" s="5"/>
      <c r="S43" s="5">
        <v>402</v>
      </c>
      <c r="T43" s="5">
        <v>261</v>
      </c>
      <c r="U43" s="5"/>
      <c r="V43" s="5">
        <v>336</v>
      </c>
      <c r="W43" s="5"/>
      <c r="X43" s="5">
        <v>80</v>
      </c>
      <c r="Y43" s="5">
        <v>301</v>
      </c>
      <c r="Z43" s="5">
        <v>237</v>
      </c>
      <c r="AA43" s="5">
        <v>363</v>
      </c>
      <c r="AC43" s="4"/>
      <c r="AD43" s="5">
        <v>18</v>
      </c>
      <c r="AE43" s="4">
        <v>6</v>
      </c>
      <c r="AF43" s="4">
        <v>6.1</v>
      </c>
      <c r="AG43" s="4">
        <v>10.9</v>
      </c>
      <c r="AH43" s="4">
        <v>6.6</v>
      </c>
      <c r="AJ43" s="4">
        <v>5.7</v>
      </c>
      <c r="AK43" s="4"/>
      <c r="AL43" s="4">
        <v>4.5999999999999996</v>
      </c>
      <c r="AM43" s="4">
        <v>8.3000000000000007</v>
      </c>
      <c r="AN43" s="4">
        <v>3.2</v>
      </c>
      <c r="AO43" s="4">
        <v>8.1999999999999993</v>
      </c>
      <c r="AP43" s="4">
        <v>9.8000000000000007</v>
      </c>
      <c r="AQ43" s="4">
        <v>7.9</v>
      </c>
      <c r="AR43" s="4">
        <v>2.2000000000000002</v>
      </c>
      <c r="AS43" s="5">
        <v>136426</v>
      </c>
      <c r="AT43" s="5">
        <v>134454</v>
      </c>
      <c r="AU43" s="5">
        <v>9865</v>
      </c>
      <c r="AV43" s="5">
        <v>17159</v>
      </c>
      <c r="AW43" s="5"/>
      <c r="AX43" s="5">
        <v>20481</v>
      </c>
      <c r="AY43" s="5">
        <v>16382</v>
      </c>
      <c r="AZ43" s="5">
        <v>6886</v>
      </c>
      <c r="BA43" s="5">
        <v>13741</v>
      </c>
      <c r="BB43" s="5">
        <v>28356</v>
      </c>
      <c r="BC43" s="5">
        <v>11314</v>
      </c>
      <c r="BD43" s="5">
        <v>2386</v>
      </c>
      <c r="BE43" s="5">
        <v>8928</v>
      </c>
      <c r="BF43" s="5">
        <v>6235</v>
      </c>
      <c r="BG43" s="4">
        <v>107</v>
      </c>
    </row>
    <row r="44" spans="1:59" x14ac:dyDescent="0.25">
      <c r="A44" t="s">
        <v>99</v>
      </c>
      <c r="B44" s="3">
        <v>37622</v>
      </c>
      <c r="C44" s="5">
        <v>8520</v>
      </c>
      <c r="D44" s="5">
        <v>7820</v>
      </c>
      <c r="E44" s="5">
        <v>1196</v>
      </c>
      <c r="F44" s="5">
        <v>1302</v>
      </c>
      <c r="H44" s="5">
        <v>1342</v>
      </c>
      <c r="I44" s="5">
        <v>1091</v>
      </c>
      <c r="J44" s="5">
        <v>331</v>
      </c>
      <c r="K44" s="5">
        <v>1112</v>
      </c>
      <c r="L44" s="5">
        <v>559</v>
      </c>
      <c r="M44" s="5">
        <v>1049</v>
      </c>
      <c r="N44" s="5">
        <v>201</v>
      </c>
      <c r="O44" s="5">
        <v>848</v>
      </c>
      <c r="P44" s="5">
        <v>561</v>
      </c>
      <c r="Q44" s="5">
        <v>2856</v>
      </c>
      <c r="R44" s="5"/>
      <c r="S44" s="5">
        <v>449</v>
      </c>
      <c r="T44" s="5">
        <v>346</v>
      </c>
      <c r="U44" s="5"/>
      <c r="V44" s="5">
        <v>530</v>
      </c>
      <c r="W44" s="5"/>
      <c r="X44" s="5">
        <v>139</v>
      </c>
      <c r="Y44" s="5">
        <v>365</v>
      </c>
      <c r="Z44" s="5">
        <v>308</v>
      </c>
      <c r="AA44" s="5">
        <v>428</v>
      </c>
      <c r="AC44" s="4"/>
      <c r="AD44" s="5">
        <v>50</v>
      </c>
      <c r="AE44" s="4">
        <v>5.8</v>
      </c>
      <c r="AF44" s="4">
        <v>7</v>
      </c>
      <c r="AG44" s="4">
        <v>14</v>
      </c>
      <c r="AH44" s="4">
        <v>7.2</v>
      </c>
      <c r="AJ44" s="4">
        <v>6.7</v>
      </c>
      <c r="AK44" s="4"/>
      <c r="AL44" s="4">
        <v>6.3</v>
      </c>
      <c r="AM44" s="4">
        <v>8.9</v>
      </c>
      <c r="AN44" s="4">
        <v>3.2</v>
      </c>
      <c r="AO44" s="4">
        <v>9.3000000000000007</v>
      </c>
      <c r="AP44" s="4">
        <v>11.1</v>
      </c>
      <c r="AQ44" s="4">
        <v>9</v>
      </c>
      <c r="AR44" s="4">
        <v>2.7</v>
      </c>
      <c r="AS44" s="5">
        <v>137417</v>
      </c>
      <c r="AT44" s="5">
        <v>133773</v>
      </c>
      <c r="AU44" s="5">
        <v>9424</v>
      </c>
      <c r="AV44" s="5">
        <v>17256</v>
      </c>
      <c r="AW44" s="5"/>
      <c r="AX44" s="5">
        <v>20078</v>
      </c>
      <c r="AY44" s="5">
        <v>15958</v>
      </c>
      <c r="AZ44" s="5">
        <v>6772</v>
      </c>
      <c r="BA44" s="5">
        <v>13670</v>
      </c>
      <c r="BB44" s="5">
        <v>28664</v>
      </c>
      <c r="BC44" s="5">
        <v>11243</v>
      </c>
      <c r="BD44" s="5">
        <v>2333</v>
      </c>
      <c r="BE44" s="5">
        <v>8910</v>
      </c>
      <c r="BF44" s="5">
        <v>6231</v>
      </c>
      <c r="BG44" s="4">
        <v>157</v>
      </c>
    </row>
    <row r="45" spans="1:59" x14ac:dyDescent="0.25">
      <c r="A45" t="s">
        <v>100</v>
      </c>
      <c r="B45" s="3">
        <v>37653</v>
      </c>
      <c r="C45" s="5">
        <v>8618</v>
      </c>
      <c r="D45" s="5">
        <v>7820</v>
      </c>
      <c r="E45" s="5">
        <v>1173</v>
      </c>
      <c r="F45" s="5">
        <v>1229</v>
      </c>
      <c r="H45" s="5">
        <v>1238</v>
      </c>
      <c r="I45" s="5">
        <v>1031</v>
      </c>
      <c r="J45" s="5">
        <v>316</v>
      </c>
      <c r="K45" s="5">
        <v>1140</v>
      </c>
      <c r="L45" s="5">
        <v>576</v>
      </c>
      <c r="M45" s="5">
        <v>1145</v>
      </c>
      <c r="N45" s="5">
        <v>222</v>
      </c>
      <c r="O45" s="5">
        <v>922</v>
      </c>
      <c r="P45" s="5">
        <v>478</v>
      </c>
      <c r="Q45" s="5">
        <v>2798</v>
      </c>
      <c r="R45" s="5"/>
      <c r="S45" s="5">
        <v>358</v>
      </c>
      <c r="T45" s="5">
        <v>298</v>
      </c>
      <c r="U45" s="5"/>
      <c r="V45" s="5">
        <v>369</v>
      </c>
      <c r="W45" s="5"/>
      <c r="X45" s="5">
        <v>98</v>
      </c>
      <c r="Y45" s="5">
        <v>303</v>
      </c>
      <c r="Z45" s="5">
        <v>233</v>
      </c>
      <c r="AA45" s="5">
        <v>426</v>
      </c>
      <c r="AC45" s="4"/>
      <c r="AD45" s="5">
        <v>35</v>
      </c>
      <c r="AE45" s="4">
        <v>5.9</v>
      </c>
      <c r="AF45" s="4">
        <v>6.9</v>
      </c>
      <c r="AG45" s="4">
        <v>14</v>
      </c>
      <c r="AH45" s="4">
        <v>6.7</v>
      </c>
      <c r="AJ45" s="4">
        <v>6.1</v>
      </c>
      <c r="AK45" s="4"/>
      <c r="AL45" s="4">
        <v>5.8</v>
      </c>
      <c r="AM45" s="4">
        <v>8.9</v>
      </c>
      <c r="AN45" s="4">
        <v>3.2</v>
      </c>
      <c r="AO45" s="4">
        <v>10</v>
      </c>
      <c r="AP45" s="4">
        <v>11.9</v>
      </c>
      <c r="AQ45" s="4">
        <v>9.6</v>
      </c>
      <c r="AR45" s="4">
        <v>2.4</v>
      </c>
      <c r="AS45" s="5">
        <v>137482</v>
      </c>
      <c r="AT45" s="5">
        <v>134451</v>
      </c>
      <c r="AU45" s="5">
        <v>9231</v>
      </c>
      <c r="AV45" s="5">
        <v>17381</v>
      </c>
      <c r="AW45" s="5"/>
      <c r="AX45" s="5">
        <v>20205</v>
      </c>
      <c r="AY45" s="5">
        <v>16058</v>
      </c>
      <c r="AZ45" s="5">
        <v>7014</v>
      </c>
      <c r="BA45" s="5">
        <v>13886</v>
      </c>
      <c r="BB45" s="5">
        <v>28700</v>
      </c>
      <c r="BC45" s="5">
        <v>11302</v>
      </c>
      <c r="BD45" s="5">
        <v>2343</v>
      </c>
      <c r="BE45" s="5">
        <v>8959</v>
      </c>
      <c r="BF45" s="5">
        <v>6210</v>
      </c>
      <c r="BG45" s="4">
        <v>130</v>
      </c>
    </row>
    <row r="46" spans="1:59" x14ac:dyDescent="0.25">
      <c r="A46" t="s">
        <v>101</v>
      </c>
      <c r="B46" s="3">
        <v>37681</v>
      </c>
      <c r="C46" s="5">
        <v>8588</v>
      </c>
      <c r="D46" s="5">
        <v>7490</v>
      </c>
      <c r="E46" s="5">
        <v>987</v>
      </c>
      <c r="F46" s="5">
        <v>1222</v>
      </c>
      <c r="H46" s="5">
        <v>1179</v>
      </c>
      <c r="I46" s="5">
        <v>962</v>
      </c>
      <c r="J46" s="5">
        <v>319</v>
      </c>
      <c r="K46" s="5">
        <v>1190</v>
      </c>
      <c r="L46" s="5">
        <v>518</v>
      </c>
      <c r="M46" s="5">
        <v>1035</v>
      </c>
      <c r="N46" s="5">
        <v>161</v>
      </c>
      <c r="O46" s="5">
        <v>874</v>
      </c>
      <c r="P46" s="5">
        <v>520</v>
      </c>
      <c r="Q46" s="5">
        <v>2831</v>
      </c>
      <c r="R46" s="5"/>
      <c r="S46" s="5">
        <v>263</v>
      </c>
      <c r="T46" s="5">
        <v>301</v>
      </c>
      <c r="U46" s="5"/>
      <c r="V46" s="5">
        <v>304</v>
      </c>
      <c r="W46" s="5"/>
      <c r="X46" s="5">
        <v>96</v>
      </c>
      <c r="Y46" s="5">
        <v>337</v>
      </c>
      <c r="Z46" s="5">
        <v>242</v>
      </c>
      <c r="AA46" s="5">
        <v>355</v>
      </c>
      <c r="AC46" s="4"/>
      <c r="AD46" s="5">
        <v>42</v>
      </c>
      <c r="AE46" s="4">
        <v>5.9</v>
      </c>
      <c r="AF46" s="4">
        <v>6.6</v>
      </c>
      <c r="AG46" s="4">
        <v>11.8</v>
      </c>
      <c r="AH46" s="4">
        <v>6.8</v>
      </c>
      <c r="AJ46" s="4">
        <v>5.9</v>
      </c>
      <c r="AK46" s="4"/>
      <c r="AL46" s="4">
        <v>5.9</v>
      </c>
      <c r="AM46" s="4">
        <v>9.1</v>
      </c>
      <c r="AN46" s="4">
        <v>2.9</v>
      </c>
      <c r="AO46" s="4">
        <v>8.9</v>
      </c>
      <c r="AP46" s="4">
        <v>8.6999999999999993</v>
      </c>
      <c r="AQ46" s="4">
        <v>8.9</v>
      </c>
      <c r="AR46" s="4">
        <v>2.6</v>
      </c>
      <c r="AS46" s="5">
        <v>137434</v>
      </c>
      <c r="AT46" s="5">
        <v>134676</v>
      </c>
      <c r="AU46" s="5">
        <v>9483</v>
      </c>
      <c r="AV46" s="5">
        <v>17078</v>
      </c>
      <c r="AW46" s="5"/>
      <c r="AX46" s="5">
        <v>20034</v>
      </c>
      <c r="AY46" s="5">
        <v>15750</v>
      </c>
      <c r="AZ46" s="5">
        <v>6961</v>
      </c>
      <c r="BA46" s="5">
        <v>14012</v>
      </c>
      <c r="BB46" s="5">
        <v>28793</v>
      </c>
      <c r="BC46" s="5">
        <v>11648</v>
      </c>
      <c r="BD46" s="5">
        <v>2399</v>
      </c>
      <c r="BE46" s="5">
        <v>9249</v>
      </c>
      <c r="BF46" s="5">
        <v>6135</v>
      </c>
      <c r="BG46" s="4">
        <v>197</v>
      </c>
    </row>
    <row r="47" spans="1:59" x14ac:dyDescent="0.25">
      <c r="A47" t="s">
        <v>102</v>
      </c>
      <c r="B47" s="3">
        <v>37712</v>
      </c>
      <c r="C47" s="5">
        <v>8842</v>
      </c>
      <c r="D47" s="5">
        <v>7082</v>
      </c>
      <c r="E47" s="5">
        <v>772</v>
      </c>
      <c r="F47" s="5">
        <v>1199</v>
      </c>
      <c r="H47" s="5">
        <v>1201</v>
      </c>
      <c r="I47" s="5">
        <v>983</v>
      </c>
      <c r="J47" s="5">
        <v>274</v>
      </c>
      <c r="K47" s="5">
        <v>1076</v>
      </c>
      <c r="L47" s="5">
        <v>611</v>
      </c>
      <c r="M47" s="5">
        <v>986</v>
      </c>
      <c r="N47" s="5">
        <v>158</v>
      </c>
      <c r="O47" s="5">
        <v>828</v>
      </c>
      <c r="P47" s="5">
        <v>436</v>
      </c>
      <c r="Q47" s="5">
        <v>2794</v>
      </c>
      <c r="R47" s="5"/>
      <c r="S47" s="5">
        <v>203</v>
      </c>
      <c r="T47" s="5">
        <v>272</v>
      </c>
      <c r="U47" s="5"/>
      <c r="V47" s="5">
        <v>360</v>
      </c>
      <c r="W47" s="5"/>
      <c r="X47" s="5">
        <v>52</v>
      </c>
      <c r="Y47" s="5">
        <v>322</v>
      </c>
      <c r="Z47" s="5">
        <v>281</v>
      </c>
      <c r="AA47" s="5">
        <v>370</v>
      </c>
      <c r="AC47" s="4"/>
      <c r="AD47" s="5">
        <v>29</v>
      </c>
      <c r="AE47" s="4">
        <v>6</v>
      </c>
      <c r="AF47" s="4">
        <v>6.2</v>
      </c>
      <c r="AG47" s="4">
        <v>9.3000000000000007</v>
      </c>
      <c r="AH47" s="4">
        <v>6.7</v>
      </c>
      <c r="AJ47" s="4">
        <v>6</v>
      </c>
      <c r="AK47" s="4"/>
      <c r="AL47" s="4">
        <v>5</v>
      </c>
      <c r="AM47" s="4">
        <v>8.3000000000000007</v>
      </c>
      <c r="AN47" s="4">
        <v>3.4</v>
      </c>
      <c r="AO47" s="4">
        <v>8.5</v>
      </c>
      <c r="AP47" s="4">
        <v>8.1</v>
      </c>
      <c r="AQ47" s="4">
        <v>8.6</v>
      </c>
      <c r="AR47" s="4">
        <v>2.2000000000000002</v>
      </c>
      <c r="AS47" s="5">
        <v>137633</v>
      </c>
      <c r="AT47" s="5">
        <v>135295</v>
      </c>
      <c r="AU47" s="5">
        <v>9706</v>
      </c>
      <c r="AV47" s="5">
        <v>17067</v>
      </c>
      <c r="AW47" s="5"/>
      <c r="AX47" s="5">
        <v>20191</v>
      </c>
      <c r="AY47" s="5">
        <v>15975</v>
      </c>
      <c r="AZ47" s="5">
        <v>7127</v>
      </c>
      <c r="BA47" s="5">
        <v>14116</v>
      </c>
      <c r="BB47" s="5">
        <v>28557</v>
      </c>
      <c r="BC47" s="5">
        <v>11712</v>
      </c>
      <c r="BD47" s="5">
        <v>2527</v>
      </c>
      <c r="BE47" s="5">
        <v>9186</v>
      </c>
      <c r="BF47" s="5">
        <v>6178</v>
      </c>
      <c r="BG47" s="4">
        <v>195</v>
      </c>
    </row>
    <row r="48" spans="1:59" x14ac:dyDescent="0.25">
      <c r="A48" t="s">
        <v>103</v>
      </c>
      <c r="B48" s="3">
        <v>37742</v>
      </c>
      <c r="C48" s="5">
        <v>8957</v>
      </c>
      <c r="D48" s="5">
        <v>7000</v>
      </c>
      <c r="E48" s="5">
        <v>715</v>
      </c>
      <c r="F48" s="5">
        <v>1150</v>
      </c>
      <c r="H48" s="5">
        <v>1247</v>
      </c>
      <c r="I48" s="5">
        <v>1027</v>
      </c>
      <c r="J48" s="5">
        <v>260</v>
      </c>
      <c r="K48" s="5">
        <v>1105</v>
      </c>
      <c r="L48" s="5">
        <v>618</v>
      </c>
      <c r="M48" s="5">
        <v>955</v>
      </c>
      <c r="N48" s="5">
        <v>124</v>
      </c>
      <c r="O48" s="5">
        <v>831</v>
      </c>
      <c r="P48" s="5">
        <v>476</v>
      </c>
      <c r="Q48" s="5">
        <v>2988</v>
      </c>
      <c r="R48" s="5"/>
      <c r="S48" s="5">
        <v>260</v>
      </c>
      <c r="T48" s="5">
        <v>286</v>
      </c>
      <c r="U48" s="5"/>
      <c r="V48" s="5">
        <v>432</v>
      </c>
      <c r="W48" s="5"/>
      <c r="X48" s="5">
        <v>73</v>
      </c>
      <c r="Y48" s="5">
        <v>383</v>
      </c>
      <c r="Z48" s="5">
        <v>395</v>
      </c>
      <c r="AA48" s="5">
        <v>419</v>
      </c>
      <c r="AC48" s="4"/>
      <c r="AD48" s="5">
        <v>35</v>
      </c>
      <c r="AE48" s="4">
        <v>6.1</v>
      </c>
      <c r="AF48" s="4">
        <v>6.2</v>
      </c>
      <c r="AG48" s="4">
        <v>8.4</v>
      </c>
      <c r="AH48" s="4">
        <v>6.5</v>
      </c>
      <c r="AJ48" s="4">
        <v>6.2</v>
      </c>
      <c r="AK48" s="4"/>
      <c r="AL48" s="4">
        <v>4.9000000000000004</v>
      </c>
      <c r="AM48" s="4">
        <v>8.4</v>
      </c>
      <c r="AN48" s="4">
        <v>3.5</v>
      </c>
      <c r="AO48" s="4">
        <v>7.9</v>
      </c>
      <c r="AP48" s="4">
        <v>5.9</v>
      </c>
      <c r="AQ48" s="4">
        <v>8.4</v>
      </c>
      <c r="AR48" s="4">
        <v>2.4</v>
      </c>
      <c r="AS48" s="5">
        <v>137544</v>
      </c>
      <c r="AT48" s="5">
        <v>135346</v>
      </c>
      <c r="AU48" s="5">
        <v>9955</v>
      </c>
      <c r="AV48" s="5">
        <v>16847</v>
      </c>
      <c r="AW48" s="5"/>
      <c r="AX48" s="5">
        <v>20196</v>
      </c>
      <c r="AY48" s="5">
        <v>16003</v>
      </c>
      <c r="AZ48" s="5">
        <v>6902</v>
      </c>
      <c r="BA48" s="5">
        <v>14270</v>
      </c>
      <c r="BB48" s="5">
        <v>28308</v>
      </c>
      <c r="BC48" s="5">
        <v>12189</v>
      </c>
      <c r="BD48" s="5">
        <v>2725</v>
      </c>
      <c r="BE48" s="5">
        <v>9465</v>
      </c>
      <c r="BF48" s="5">
        <v>6240</v>
      </c>
      <c r="BG48" s="4">
        <v>255</v>
      </c>
    </row>
    <row r="49" spans="1:59" x14ac:dyDescent="0.25">
      <c r="A49" t="s">
        <v>104</v>
      </c>
      <c r="B49" s="3">
        <v>37773</v>
      </c>
      <c r="C49" s="5">
        <v>9266</v>
      </c>
      <c r="D49" s="5">
        <v>7576</v>
      </c>
      <c r="E49" s="5">
        <v>710</v>
      </c>
      <c r="F49" s="5">
        <v>1232</v>
      </c>
      <c r="H49" s="5">
        <v>1434</v>
      </c>
      <c r="I49" s="5">
        <v>1162</v>
      </c>
      <c r="J49" s="5">
        <v>300</v>
      </c>
      <c r="K49" s="5">
        <v>1092</v>
      </c>
      <c r="L49" s="5">
        <v>769</v>
      </c>
      <c r="M49" s="5">
        <v>1048</v>
      </c>
      <c r="N49" s="5">
        <v>115</v>
      </c>
      <c r="O49" s="5">
        <v>933</v>
      </c>
      <c r="P49" s="5">
        <v>702</v>
      </c>
      <c r="Q49" s="5">
        <v>2906</v>
      </c>
      <c r="R49" s="5"/>
      <c r="S49" s="5">
        <v>249</v>
      </c>
      <c r="T49" s="5">
        <v>273</v>
      </c>
      <c r="U49" s="5"/>
      <c r="V49" s="5">
        <v>522</v>
      </c>
      <c r="W49" s="5"/>
      <c r="X49" s="5">
        <v>97</v>
      </c>
      <c r="Y49" s="5">
        <v>344</v>
      </c>
      <c r="Z49" s="5">
        <v>580</v>
      </c>
      <c r="AA49" s="5">
        <v>480</v>
      </c>
      <c r="AC49" s="4"/>
      <c r="AD49" s="5">
        <v>56</v>
      </c>
      <c r="AE49" s="4">
        <v>6.3</v>
      </c>
      <c r="AF49" s="4">
        <v>6.6</v>
      </c>
      <c r="AG49" s="4">
        <v>7.9</v>
      </c>
      <c r="AH49" s="4">
        <v>7</v>
      </c>
      <c r="AJ49" s="4">
        <v>6.9</v>
      </c>
      <c r="AK49" s="4"/>
      <c r="AL49" s="4">
        <v>5.5</v>
      </c>
      <c r="AM49" s="4">
        <v>8.5</v>
      </c>
      <c r="AN49" s="4">
        <v>4.4000000000000004</v>
      </c>
      <c r="AO49" s="4">
        <v>8.6</v>
      </c>
      <c r="AP49" s="4">
        <v>5.3</v>
      </c>
      <c r="AQ49" s="4">
        <v>9.3000000000000007</v>
      </c>
      <c r="AR49" s="4">
        <v>3.5</v>
      </c>
      <c r="AS49" s="5">
        <v>137790</v>
      </c>
      <c r="AT49" s="5">
        <v>136097</v>
      </c>
      <c r="AU49" s="5">
        <v>10585</v>
      </c>
      <c r="AV49" s="5">
        <v>16738</v>
      </c>
      <c r="AW49" s="5"/>
      <c r="AX49" s="5">
        <v>20534</v>
      </c>
      <c r="AY49" s="5">
        <v>16102</v>
      </c>
      <c r="AZ49" s="5">
        <v>6940</v>
      </c>
      <c r="BA49" s="5">
        <v>14059</v>
      </c>
      <c r="BB49" s="5">
        <v>27790</v>
      </c>
      <c r="BC49" s="5">
        <v>12373</v>
      </c>
      <c r="BD49" s="5">
        <v>2941</v>
      </c>
      <c r="BE49" s="5">
        <v>9432</v>
      </c>
      <c r="BF49" s="5">
        <v>6250</v>
      </c>
      <c r="BG49" s="4">
        <v>582</v>
      </c>
    </row>
    <row r="50" spans="1:59" x14ac:dyDescent="0.25">
      <c r="A50" t="s">
        <v>105</v>
      </c>
      <c r="B50" s="3">
        <v>37803</v>
      </c>
      <c r="C50" s="5">
        <v>9011</v>
      </c>
      <c r="D50" s="5">
        <v>7239</v>
      </c>
      <c r="E50" s="5">
        <v>677</v>
      </c>
      <c r="F50" s="5">
        <v>1193</v>
      </c>
      <c r="H50" s="5">
        <v>1387</v>
      </c>
      <c r="I50" s="5">
        <v>1159</v>
      </c>
      <c r="J50" s="5">
        <v>289</v>
      </c>
      <c r="K50" s="5">
        <v>1021</v>
      </c>
      <c r="L50" s="5">
        <v>697</v>
      </c>
      <c r="M50" s="5">
        <v>1020</v>
      </c>
      <c r="N50" s="5">
        <v>131</v>
      </c>
      <c r="O50" s="5">
        <v>889</v>
      </c>
      <c r="P50" s="5">
        <v>742</v>
      </c>
      <c r="Q50" s="5">
        <v>2720</v>
      </c>
      <c r="R50" s="5"/>
      <c r="S50" s="5">
        <v>240</v>
      </c>
      <c r="T50" s="5">
        <v>353</v>
      </c>
      <c r="U50" s="5"/>
      <c r="V50" s="5">
        <v>441</v>
      </c>
      <c r="W50" s="5"/>
      <c r="X50" s="5">
        <v>108</v>
      </c>
      <c r="Y50" s="5">
        <v>254</v>
      </c>
      <c r="Z50" s="5">
        <v>415</v>
      </c>
      <c r="AA50" s="5">
        <v>350</v>
      </c>
      <c r="AC50" s="4"/>
      <c r="AD50" s="5">
        <v>53</v>
      </c>
      <c r="AE50" s="4">
        <v>6.2</v>
      </c>
      <c r="AF50" s="4">
        <v>6.3</v>
      </c>
      <c r="AG50" s="4">
        <v>7.5</v>
      </c>
      <c r="AH50" s="4">
        <v>6.9</v>
      </c>
      <c r="AJ50" s="4">
        <v>6.6</v>
      </c>
      <c r="AK50" s="4"/>
      <c r="AL50" s="4">
        <v>5.4</v>
      </c>
      <c r="AM50" s="4">
        <v>8.1999999999999993</v>
      </c>
      <c r="AN50" s="4">
        <v>4</v>
      </c>
      <c r="AO50" s="4">
        <v>8.4</v>
      </c>
      <c r="AP50" s="4">
        <v>5.7</v>
      </c>
      <c r="AQ50" s="4">
        <v>9</v>
      </c>
      <c r="AR50" s="4">
        <v>3.7</v>
      </c>
      <c r="AS50" s="5">
        <v>137474</v>
      </c>
      <c r="AT50" s="5">
        <v>136096</v>
      </c>
      <c r="AU50" s="5">
        <v>10666</v>
      </c>
      <c r="AV50" s="5">
        <v>16552</v>
      </c>
      <c r="AW50" s="5"/>
      <c r="AX50" s="5">
        <v>21026</v>
      </c>
      <c r="AY50" s="5">
        <v>16393</v>
      </c>
      <c r="AZ50" s="5">
        <v>6944</v>
      </c>
      <c r="BA50" s="5">
        <v>13819</v>
      </c>
      <c r="BB50" s="5">
        <v>27283</v>
      </c>
      <c r="BC50" s="5">
        <v>12398</v>
      </c>
      <c r="BD50" s="5">
        <v>3044</v>
      </c>
      <c r="BE50" s="5">
        <v>9355</v>
      </c>
      <c r="BF50" s="5">
        <v>6378</v>
      </c>
      <c r="BG50" s="4">
        <v>343</v>
      </c>
    </row>
    <row r="51" spans="1:59" x14ac:dyDescent="0.25">
      <c r="A51" t="s">
        <v>106</v>
      </c>
      <c r="B51" s="3">
        <v>37834</v>
      </c>
      <c r="C51" s="5">
        <v>8896</v>
      </c>
      <c r="D51" s="5">
        <v>6903</v>
      </c>
      <c r="E51" s="5">
        <v>650</v>
      </c>
      <c r="F51" s="5">
        <v>1186</v>
      </c>
      <c r="H51" s="5">
        <v>1161</v>
      </c>
      <c r="I51" s="5">
        <v>944</v>
      </c>
      <c r="J51" s="5">
        <v>255</v>
      </c>
      <c r="K51" s="5">
        <v>881</v>
      </c>
      <c r="L51" s="5">
        <v>760</v>
      </c>
      <c r="M51" s="5">
        <v>1050</v>
      </c>
      <c r="N51" s="5">
        <v>130</v>
      </c>
      <c r="O51" s="5">
        <v>920</v>
      </c>
      <c r="P51" s="5">
        <v>741</v>
      </c>
      <c r="Q51" s="5">
        <v>2801</v>
      </c>
      <c r="R51" s="5"/>
      <c r="S51" s="5">
        <v>277</v>
      </c>
      <c r="T51" s="5">
        <v>270</v>
      </c>
      <c r="U51" s="5"/>
      <c r="V51" s="5">
        <v>325</v>
      </c>
      <c r="W51" s="5"/>
      <c r="X51" s="5">
        <v>76</v>
      </c>
      <c r="Y51" s="5">
        <v>220</v>
      </c>
      <c r="Z51" s="5">
        <v>378</v>
      </c>
      <c r="AA51" s="5">
        <v>428</v>
      </c>
      <c r="AC51" s="4"/>
      <c r="AD51" s="5">
        <v>45</v>
      </c>
      <c r="AE51" s="4">
        <v>6.1</v>
      </c>
      <c r="AF51" s="4">
        <v>6.1</v>
      </c>
      <c r="AG51" s="4">
        <v>7.1</v>
      </c>
      <c r="AH51" s="4">
        <v>6.7</v>
      </c>
      <c r="AJ51" s="4">
        <v>5.6</v>
      </c>
      <c r="AK51" s="4"/>
      <c r="AL51" s="4">
        <v>4.8</v>
      </c>
      <c r="AM51" s="4">
        <v>7.2</v>
      </c>
      <c r="AN51" s="4">
        <v>4.3</v>
      </c>
      <c r="AO51" s="4">
        <v>9</v>
      </c>
      <c r="AP51" s="4">
        <v>6.2</v>
      </c>
      <c r="AQ51" s="4">
        <v>9.6</v>
      </c>
      <c r="AR51" s="4">
        <v>3.7</v>
      </c>
      <c r="AS51" s="5">
        <v>137549</v>
      </c>
      <c r="AT51" s="5">
        <v>135591</v>
      </c>
      <c r="AU51" s="5">
        <v>10775</v>
      </c>
      <c r="AV51" s="5">
        <v>16825</v>
      </c>
      <c r="AW51" s="5"/>
      <c r="AX51" s="5">
        <v>20884</v>
      </c>
      <c r="AY51" s="5">
        <v>16238</v>
      </c>
      <c r="AZ51" s="5">
        <v>6980</v>
      </c>
      <c r="BA51" s="5">
        <v>13773</v>
      </c>
      <c r="BB51" s="5">
        <v>27220</v>
      </c>
      <c r="BC51" s="5">
        <v>11848</v>
      </c>
      <c r="BD51" s="5">
        <v>2840</v>
      </c>
      <c r="BE51" s="5">
        <v>9009</v>
      </c>
      <c r="BF51" s="5">
        <v>6303</v>
      </c>
      <c r="BG51" s="4">
        <v>181</v>
      </c>
    </row>
    <row r="52" spans="1:59" x14ac:dyDescent="0.25">
      <c r="A52" t="s">
        <v>107</v>
      </c>
      <c r="B52" s="3">
        <v>37865</v>
      </c>
      <c r="C52" s="5">
        <v>8921</v>
      </c>
      <c r="D52" s="5">
        <v>6857</v>
      </c>
      <c r="E52" s="5">
        <v>681</v>
      </c>
      <c r="F52" s="5">
        <v>1175</v>
      </c>
      <c r="H52" s="5">
        <v>1229</v>
      </c>
      <c r="I52" s="5">
        <v>1008</v>
      </c>
      <c r="J52" s="5">
        <v>255</v>
      </c>
      <c r="K52" s="5">
        <v>975</v>
      </c>
      <c r="L52" s="5">
        <v>649</v>
      </c>
      <c r="M52" s="5">
        <v>978</v>
      </c>
      <c r="N52" s="5">
        <v>181</v>
      </c>
      <c r="O52" s="5">
        <v>796</v>
      </c>
      <c r="P52" s="5">
        <v>543</v>
      </c>
      <c r="Q52" s="5">
        <v>2704</v>
      </c>
      <c r="R52" s="5"/>
      <c r="S52" s="5">
        <v>308</v>
      </c>
      <c r="T52" s="5">
        <v>315</v>
      </c>
      <c r="U52" s="5"/>
      <c r="V52" s="5">
        <v>357</v>
      </c>
      <c r="W52" s="5"/>
      <c r="X52" s="5">
        <v>96</v>
      </c>
      <c r="Y52" s="5">
        <v>295</v>
      </c>
      <c r="Z52" s="5">
        <v>259</v>
      </c>
      <c r="AA52" s="5">
        <v>392</v>
      </c>
      <c r="AC52" s="4"/>
      <c r="AD52" s="5">
        <v>46</v>
      </c>
      <c r="AE52" s="4">
        <v>6.1</v>
      </c>
      <c r="AF52" s="4">
        <v>6.1</v>
      </c>
      <c r="AG52" s="4">
        <v>7.6</v>
      </c>
      <c r="AH52" s="4">
        <v>6.8</v>
      </c>
      <c r="AJ52" s="4">
        <v>5.9</v>
      </c>
      <c r="AK52" s="4"/>
      <c r="AL52" s="4">
        <v>4.7</v>
      </c>
      <c r="AM52" s="4">
        <v>8</v>
      </c>
      <c r="AN52" s="4">
        <v>3.7</v>
      </c>
      <c r="AO52" s="4">
        <v>8.8000000000000007</v>
      </c>
      <c r="AP52" s="4">
        <v>9.1999999999999993</v>
      </c>
      <c r="AQ52" s="4">
        <v>8.6999999999999993</v>
      </c>
      <c r="AR52" s="4">
        <v>2.7</v>
      </c>
      <c r="AS52" s="5">
        <v>137609</v>
      </c>
      <c r="AT52" s="5">
        <v>135237</v>
      </c>
      <c r="AU52" s="5">
        <v>10656</v>
      </c>
      <c r="AV52" s="5">
        <v>16569</v>
      </c>
      <c r="AW52" s="5"/>
      <c r="AX52" s="5">
        <v>20835</v>
      </c>
      <c r="AY52" s="5">
        <v>16048</v>
      </c>
      <c r="AZ52" s="5">
        <v>7078</v>
      </c>
      <c r="BA52" s="5">
        <v>13521</v>
      </c>
      <c r="BB52" s="5">
        <v>28178</v>
      </c>
      <c r="BC52" s="5">
        <v>11249</v>
      </c>
      <c r="BD52" s="5">
        <v>2532</v>
      </c>
      <c r="BE52" s="5">
        <v>8717</v>
      </c>
      <c r="BF52" s="5">
        <v>6247</v>
      </c>
      <c r="BG52" s="4">
        <v>188</v>
      </c>
    </row>
    <row r="53" spans="1:59" x14ac:dyDescent="0.25">
      <c r="A53" t="s">
        <v>108</v>
      </c>
      <c r="B53" s="3">
        <v>37895</v>
      </c>
      <c r="C53" s="5">
        <v>8732</v>
      </c>
      <c r="D53" s="5">
        <v>6620</v>
      </c>
      <c r="E53" s="5">
        <v>651</v>
      </c>
      <c r="F53" s="5">
        <v>1041</v>
      </c>
      <c r="H53" s="5">
        <v>1189</v>
      </c>
      <c r="I53" s="5">
        <v>977</v>
      </c>
      <c r="J53" s="5">
        <v>260</v>
      </c>
      <c r="K53" s="5">
        <v>1014</v>
      </c>
      <c r="L53" s="5">
        <v>639</v>
      </c>
      <c r="M53" s="5">
        <v>933</v>
      </c>
      <c r="N53" s="5">
        <v>134</v>
      </c>
      <c r="O53" s="5">
        <v>799</v>
      </c>
      <c r="P53" s="5">
        <v>499</v>
      </c>
      <c r="Q53" s="5">
        <v>2710</v>
      </c>
      <c r="R53" s="5"/>
      <c r="S53" s="5">
        <v>267</v>
      </c>
      <c r="T53" s="5">
        <v>269</v>
      </c>
      <c r="U53" s="5"/>
      <c r="V53" s="5">
        <v>337</v>
      </c>
      <c r="W53" s="5"/>
      <c r="X53" s="5">
        <v>89</v>
      </c>
      <c r="Y53" s="5">
        <v>314</v>
      </c>
      <c r="Z53" s="5">
        <v>258</v>
      </c>
      <c r="AA53" s="5">
        <v>342</v>
      </c>
      <c r="AC53" s="4"/>
      <c r="AD53" s="5">
        <v>54</v>
      </c>
      <c r="AE53" s="4">
        <v>6</v>
      </c>
      <c r="AF53" s="4">
        <v>5.9</v>
      </c>
      <c r="AG53" s="4">
        <v>7.4</v>
      </c>
      <c r="AH53" s="4">
        <v>6</v>
      </c>
      <c r="AJ53" s="4">
        <v>5.7</v>
      </c>
      <c r="AK53" s="4"/>
      <c r="AL53" s="4">
        <v>4.8</v>
      </c>
      <c r="AM53" s="4">
        <v>8.1</v>
      </c>
      <c r="AN53" s="4">
        <v>3.6</v>
      </c>
      <c r="AO53" s="4">
        <v>8.3000000000000007</v>
      </c>
      <c r="AP53" s="4">
        <v>6.9</v>
      </c>
      <c r="AQ53" s="4">
        <v>8.6</v>
      </c>
      <c r="AR53" s="4">
        <v>2.5</v>
      </c>
      <c r="AS53" s="5">
        <v>137984</v>
      </c>
      <c r="AT53" s="5">
        <v>136060</v>
      </c>
      <c r="AU53" s="5">
        <v>10469</v>
      </c>
      <c r="AV53" s="5">
        <v>16816</v>
      </c>
      <c r="AW53" s="5"/>
      <c r="AX53" s="5">
        <v>20930</v>
      </c>
      <c r="AY53" s="5">
        <v>16182</v>
      </c>
      <c r="AZ53" s="5">
        <v>6977</v>
      </c>
      <c r="BA53" s="5">
        <v>13822</v>
      </c>
      <c r="BB53" s="5">
        <v>28648</v>
      </c>
      <c r="BC53" s="5">
        <v>11305</v>
      </c>
      <c r="BD53" s="5">
        <v>2540</v>
      </c>
      <c r="BE53" s="5">
        <v>8765</v>
      </c>
      <c r="BF53" s="5">
        <v>6195</v>
      </c>
      <c r="BG53" s="4">
        <v>166</v>
      </c>
    </row>
    <row r="54" spans="1:59" x14ac:dyDescent="0.25">
      <c r="A54" t="s">
        <v>109</v>
      </c>
      <c r="B54" s="3">
        <v>37926</v>
      </c>
      <c r="C54" s="5">
        <v>8576</v>
      </c>
      <c r="D54" s="5">
        <v>6715</v>
      </c>
      <c r="E54" s="5">
        <v>690</v>
      </c>
      <c r="F54" s="5">
        <v>1034</v>
      </c>
      <c r="H54" s="5">
        <v>1156</v>
      </c>
      <c r="I54" s="5">
        <v>919</v>
      </c>
      <c r="J54" s="5">
        <v>275</v>
      </c>
      <c r="K54" s="5">
        <v>948</v>
      </c>
      <c r="L54" s="5">
        <v>662</v>
      </c>
      <c r="M54" s="5">
        <v>990</v>
      </c>
      <c r="N54" s="5">
        <v>162</v>
      </c>
      <c r="O54" s="5">
        <v>828</v>
      </c>
      <c r="P54" s="5">
        <v>542</v>
      </c>
      <c r="Q54" s="5">
        <v>2656</v>
      </c>
      <c r="R54" s="5"/>
      <c r="S54" s="5">
        <v>309</v>
      </c>
      <c r="T54" s="5">
        <v>250</v>
      </c>
      <c r="U54" s="5"/>
      <c r="V54" s="5">
        <v>363</v>
      </c>
      <c r="W54" s="5"/>
      <c r="X54" s="5">
        <v>91</v>
      </c>
      <c r="Y54" s="5">
        <v>221</v>
      </c>
      <c r="Z54" s="5">
        <v>258</v>
      </c>
      <c r="AA54" s="5">
        <v>384</v>
      </c>
      <c r="AC54" s="4"/>
      <c r="AD54" s="5">
        <v>40</v>
      </c>
      <c r="AE54" s="4">
        <v>5.8</v>
      </c>
      <c r="AF54" s="4">
        <v>5.9</v>
      </c>
      <c r="AG54" s="4">
        <v>7.8</v>
      </c>
      <c r="AH54" s="4">
        <v>5.9</v>
      </c>
      <c r="AJ54" s="4">
        <v>5.4</v>
      </c>
      <c r="AK54" s="4"/>
      <c r="AL54" s="4">
        <v>5.0999999999999996</v>
      </c>
      <c r="AM54" s="4">
        <v>7.7</v>
      </c>
      <c r="AN54" s="4">
        <v>3.8</v>
      </c>
      <c r="AO54" s="4">
        <v>9</v>
      </c>
      <c r="AP54" s="4">
        <v>8.6</v>
      </c>
      <c r="AQ54" s="4">
        <v>9</v>
      </c>
      <c r="AR54" s="4">
        <v>2.7</v>
      </c>
      <c r="AS54" s="5">
        <v>138424</v>
      </c>
      <c r="AT54" s="5">
        <v>136401</v>
      </c>
      <c r="AU54" s="5">
        <v>10507</v>
      </c>
      <c r="AV54" s="5">
        <v>16828</v>
      </c>
      <c r="AW54" s="5"/>
      <c r="AX54" s="5">
        <v>21712</v>
      </c>
      <c r="AY54" s="5">
        <v>16854</v>
      </c>
      <c r="AZ54" s="5">
        <v>6838</v>
      </c>
      <c r="BA54" s="5">
        <v>13815</v>
      </c>
      <c r="BB54" s="5">
        <v>28406</v>
      </c>
      <c r="BC54" s="5">
        <v>11081</v>
      </c>
      <c r="BD54" s="5">
        <v>2452</v>
      </c>
      <c r="BE54" s="5">
        <v>8629</v>
      </c>
      <c r="BF54" s="5">
        <v>6258</v>
      </c>
      <c r="BG54" s="4">
        <v>179</v>
      </c>
    </row>
    <row r="55" spans="1:59" x14ac:dyDescent="0.25">
      <c r="A55" t="s">
        <v>110</v>
      </c>
      <c r="B55" s="3">
        <v>37956</v>
      </c>
      <c r="C55" s="5">
        <v>8317</v>
      </c>
      <c r="D55" s="5">
        <v>6456</v>
      </c>
      <c r="E55" s="5">
        <v>813</v>
      </c>
      <c r="F55" s="5">
        <v>1025</v>
      </c>
      <c r="H55" s="5">
        <v>1081</v>
      </c>
      <c r="I55" s="5">
        <v>867</v>
      </c>
      <c r="J55" s="5">
        <v>267</v>
      </c>
      <c r="K55" s="5">
        <v>948</v>
      </c>
      <c r="L55" s="5">
        <v>620</v>
      </c>
      <c r="M55" s="5">
        <v>885</v>
      </c>
      <c r="N55" s="5">
        <v>144</v>
      </c>
      <c r="O55" s="5">
        <v>741</v>
      </c>
      <c r="P55" s="5">
        <v>501</v>
      </c>
      <c r="Q55" s="5">
        <v>2554</v>
      </c>
      <c r="R55" s="5"/>
      <c r="S55" s="5">
        <v>358</v>
      </c>
      <c r="T55" s="5">
        <v>222</v>
      </c>
      <c r="U55" s="5"/>
      <c r="V55" s="5">
        <v>307</v>
      </c>
      <c r="W55" s="5"/>
      <c r="X55" s="5">
        <v>89</v>
      </c>
      <c r="Y55" s="5">
        <v>231</v>
      </c>
      <c r="Z55" s="5">
        <v>232</v>
      </c>
      <c r="AA55" s="5">
        <v>312</v>
      </c>
      <c r="AC55" s="4"/>
      <c r="AD55" s="5">
        <v>34</v>
      </c>
      <c r="AE55" s="4">
        <v>5.7</v>
      </c>
      <c r="AF55" s="4">
        <v>5.7</v>
      </c>
      <c r="AG55" s="4">
        <v>9.3000000000000007</v>
      </c>
      <c r="AH55" s="4">
        <v>5.9</v>
      </c>
      <c r="AJ55" s="4">
        <v>5</v>
      </c>
      <c r="AK55" s="4"/>
      <c r="AL55" s="4">
        <v>5</v>
      </c>
      <c r="AM55" s="4">
        <v>7.6</v>
      </c>
      <c r="AN55" s="4">
        <v>3.5</v>
      </c>
      <c r="AO55" s="4">
        <v>8.1999999999999993</v>
      </c>
      <c r="AP55" s="4">
        <v>8.1</v>
      </c>
      <c r="AQ55" s="4">
        <v>8.1999999999999993</v>
      </c>
      <c r="AR55" s="4">
        <v>2.5</v>
      </c>
      <c r="AS55" s="5">
        <v>138411</v>
      </c>
      <c r="AT55" s="5">
        <v>136503</v>
      </c>
      <c r="AU55" s="5">
        <v>10203</v>
      </c>
      <c r="AV55" s="5">
        <v>16863</v>
      </c>
      <c r="AW55" s="5"/>
      <c r="AX55" s="5">
        <v>21847</v>
      </c>
      <c r="AY55" s="5">
        <v>17082</v>
      </c>
      <c r="AZ55" s="5">
        <v>6868</v>
      </c>
      <c r="BA55" s="5">
        <v>13788</v>
      </c>
      <c r="BB55" s="5">
        <v>28574</v>
      </c>
      <c r="BC55" s="5">
        <v>10936</v>
      </c>
      <c r="BD55" s="5">
        <v>2364</v>
      </c>
      <c r="BE55" s="5">
        <v>8572</v>
      </c>
      <c r="BF55" s="5">
        <v>6286</v>
      </c>
      <c r="BG55" s="4">
        <v>135</v>
      </c>
    </row>
    <row r="56" spans="1:59" x14ac:dyDescent="0.25">
      <c r="A56" t="s">
        <v>111</v>
      </c>
      <c r="B56" s="3">
        <v>37987</v>
      </c>
      <c r="C56" s="5">
        <v>8370</v>
      </c>
      <c r="D56" s="5">
        <v>7556</v>
      </c>
      <c r="E56" s="5">
        <v>994</v>
      </c>
      <c r="F56" s="5">
        <v>1110</v>
      </c>
      <c r="H56" s="5">
        <v>1389</v>
      </c>
      <c r="I56" s="5">
        <v>1196</v>
      </c>
      <c r="J56" s="5">
        <v>243</v>
      </c>
      <c r="K56" s="5">
        <v>1070</v>
      </c>
      <c r="L56" s="5">
        <v>662</v>
      </c>
      <c r="M56" s="5">
        <v>1097</v>
      </c>
      <c r="N56" s="5">
        <v>203</v>
      </c>
      <c r="O56" s="5">
        <v>893</v>
      </c>
      <c r="P56" s="5">
        <v>496</v>
      </c>
      <c r="Q56" s="5">
        <v>2685</v>
      </c>
      <c r="R56" s="5"/>
      <c r="S56" s="5">
        <v>406</v>
      </c>
      <c r="T56" s="5">
        <v>285</v>
      </c>
      <c r="U56" s="5"/>
      <c r="V56" s="5">
        <v>541</v>
      </c>
      <c r="W56" s="5"/>
      <c r="X56" s="5">
        <v>97</v>
      </c>
      <c r="Y56" s="5">
        <v>370</v>
      </c>
      <c r="Z56" s="5">
        <v>308</v>
      </c>
      <c r="AA56" s="5">
        <v>409</v>
      </c>
      <c r="AC56" s="4"/>
      <c r="AD56" s="5">
        <v>41</v>
      </c>
      <c r="AE56" s="4">
        <v>5.7</v>
      </c>
      <c r="AF56" s="4">
        <v>6.7</v>
      </c>
      <c r="AG56" s="4">
        <v>11.3</v>
      </c>
      <c r="AH56" s="4">
        <v>6.4</v>
      </c>
      <c r="AJ56" s="4">
        <v>6.5</v>
      </c>
      <c r="AK56" s="4"/>
      <c r="AL56" s="4">
        <v>4.5999999999999996</v>
      </c>
      <c r="AM56" s="4">
        <v>8.6999999999999993</v>
      </c>
      <c r="AN56" s="4">
        <v>3.7</v>
      </c>
      <c r="AO56" s="4">
        <v>10</v>
      </c>
      <c r="AP56" s="4">
        <v>11</v>
      </c>
      <c r="AQ56" s="4">
        <v>9.8000000000000007</v>
      </c>
      <c r="AR56" s="4">
        <v>2.4</v>
      </c>
      <c r="AS56" s="5">
        <v>138472</v>
      </c>
      <c r="AT56" s="5">
        <v>134925</v>
      </c>
      <c r="AU56" s="5">
        <v>10060</v>
      </c>
      <c r="AV56" s="5">
        <v>16661</v>
      </c>
      <c r="AW56" s="5"/>
      <c r="AX56" s="5">
        <v>21201</v>
      </c>
      <c r="AY56" s="5">
        <v>16460</v>
      </c>
      <c r="AZ56" s="5">
        <v>6849</v>
      </c>
      <c r="BA56" s="5">
        <v>13579</v>
      </c>
      <c r="BB56" s="5">
        <v>28493</v>
      </c>
      <c r="BC56" s="5">
        <v>10912</v>
      </c>
      <c r="BD56" s="5">
        <v>2390</v>
      </c>
      <c r="BE56" s="5">
        <v>8522</v>
      </c>
      <c r="BF56" s="5">
        <v>6457</v>
      </c>
      <c r="BG56" s="4">
        <v>157</v>
      </c>
    </row>
    <row r="57" spans="1:59" x14ac:dyDescent="0.25">
      <c r="A57" t="s">
        <v>112</v>
      </c>
      <c r="B57" s="3">
        <v>38018</v>
      </c>
      <c r="C57" s="5">
        <v>8167</v>
      </c>
      <c r="D57" s="5">
        <v>7301</v>
      </c>
      <c r="E57" s="5">
        <v>1039</v>
      </c>
      <c r="F57" s="5">
        <v>1094</v>
      </c>
      <c r="H57" s="5">
        <v>1369</v>
      </c>
      <c r="I57" s="5">
        <v>1121</v>
      </c>
      <c r="J57" s="5">
        <v>291</v>
      </c>
      <c r="K57" s="5">
        <v>964</v>
      </c>
      <c r="L57" s="5">
        <v>608</v>
      </c>
      <c r="M57" s="5">
        <v>987</v>
      </c>
      <c r="N57" s="5">
        <v>133</v>
      </c>
      <c r="O57" s="5">
        <v>854</v>
      </c>
      <c r="P57" s="5">
        <v>481</v>
      </c>
      <c r="Q57" s="5">
        <v>2425</v>
      </c>
      <c r="R57" s="5"/>
      <c r="S57" s="5">
        <v>269</v>
      </c>
      <c r="T57" s="5">
        <v>228</v>
      </c>
      <c r="U57" s="5"/>
      <c r="V57" s="5">
        <v>345</v>
      </c>
      <c r="W57" s="5"/>
      <c r="X57" s="5">
        <v>72</v>
      </c>
      <c r="Y57" s="5">
        <v>258</v>
      </c>
      <c r="Z57" s="5">
        <v>221</v>
      </c>
      <c r="AA57" s="5">
        <v>335</v>
      </c>
      <c r="AC57" s="4"/>
      <c r="AD57" s="5">
        <v>31</v>
      </c>
      <c r="AE57" s="4">
        <v>5.6</v>
      </c>
      <c r="AF57" s="4">
        <v>6.4</v>
      </c>
      <c r="AG57" s="4">
        <v>11.6</v>
      </c>
      <c r="AH57" s="4">
        <v>6.3</v>
      </c>
      <c r="AJ57" s="4">
        <v>6.5</v>
      </c>
      <c r="AK57" s="4"/>
      <c r="AL57" s="4">
        <v>5.5</v>
      </c>
      <c r="AM57" s="4">
        <v>7.7</v>
      </c>
      <c r="AN57" s="4">
        <v>3.4</v>
      </c>
      <c r="AO57" s="4">
        <v>8.9</v>
      </c>
      <c r="AP57" s="4">
        <v>7.2</v>
      </c>
      <c r="AQ57" s="4">
        <v>9.1999999999999993</v>
      </c>
      <c r="AR57" s="4">
        <v>2.4</v>
      </c>
      <c r="AS57" s="5">
        <v>138542</v>
      </c>
      <c r="AT57" s="5">
        <v>135428</v>
      </c>
      <c r="AU57" s="5">
        <v>10106</v>
      </c>
      <c r="AV57" s="5">
        <v>16623</v>
      </c>
      <c r="AW57" s="5"/>
      <c r="AX57" s="5">
        <v>20926</v>
      </c>
      <c r="AY57" s="5">
        <v>16375</v>
      </c>
      <c r="AZ57" s="5">
        <v>6865</v>
      </c>
      <c r="BA57" s="5">
        <v>13817</v>
      </c>
      <c r="BB57" s="5">
        <v>28463</v>
      </c>
      <c r="BC57" s="5">
        <v>11211</v>
      </c>
      <c r="BD57" s="5">
        <v>2442</v>
      </c>
      <c r="BE57" s="5">
        <v>8768</v>
      </c>
      <c r="BF57" s="5">
        <v>6444</v>
      </c>
      <c r="BG57" s="4">
        <v>147</v>
      </c>
    </row>
    <row r="58" spans="1:59" x14ac:dyDescent="0.25">
      <c r="A58" t="s">
        <v>113</v>
      </c>
      <c r="B58" s="3">
        <v>38047</v>
      </c>
      <c r="C58" s="5">
        <v>8491</v>
      </c>
      <c r="D58" s="5">
        <v>7334</v>
      </c>
      <c r="E58" s="5">
        <v>1011</v>
      </c>
      <c r="F58" s="5">
        <v>1083</v>
      </c>
      <c r="H58" s="5">
        <v>1386</v>
      </c>
      <c r="I58" s="5">
        <v>1104</v>
      </c>
      <c r="J58" s="5">
        <v>284</v>
      </c>
      <c r="K58" s="5">
        <v>999</v>
      </c>
      <c r="L58" s="5">
        <v>584</v>
      </c>
      <c r="M58" s="5">
        <v>1039</v>
      </c>
      <c r="N58" s="5">
        <v>172</v>
      </c>
      <c r="O58" s="5">
        <v>867</v>
      </c>
      <c r="P58" s="5">
        <v>517</v>
      </c>
      <c r="Q58" s="5">
        <v>2637</v>
      </c>
      <c r="R58" s="5"/>
      <c r="S58" s="5">
        <v>308</v>
      </c>
      <c r="T58" s="5">
        <v>250</v>
      </c>
      <c r="U58" s="5"/>
      <c r="V58" s="5">
        <v>405</v>
      </c>
      <c r="W58" s="5"/>
      <c r="X58" s="5">
        <v>65</v>
      </c>
      <c r="Y58" s="5">
        <v>274</v>
      </c>
      <c r="Z58" s="5">
        <v>231</v>
      </c>
      <c r="AA58" s="5">
        <v>322</v>
      </c>
      <c r="AC58" s="4"/>
      <c r="AD58" s="5">
        <v>36</v>
      </c>
      <c r="AE58" s="4">
        <v>5.8</v>
      </c>
      <c r="AF58" s="4">
        <v>6.4</v>
      </c>
      <c r="AG58" s="4">
        <v>11.3</v>
      </c>
      <c r="AH58" s="4">
        <v>6.3</v>
      </c>
      <c r="AJ58" s="4">
        <v>6.8</v>
      </c>
      <c r="AK58" s="4"/>
      <c r="AL58" s="4">
        <v>5.4</v>
      </c>
      <c r="AM58" s="4">
        <v>7.9</v>
      </c>
      <c r="AN58" s="4">
        <v>3.2</v>
      </c>
      <c r="AO58" s="4">
        <v>9</v>
      </c>
      <c r="AP58" s="4">
        <v>8.8000000000000007</v>
      </c>
      <c r="AQ58" s="4">
        <v>9</v>
      </c>
      <c r="AR58" s="4">
        <v>2.5</v>
      </c>
      <c r="AS58" s="5">
        <v>138453</v>
      </c>
      <c r="AT58" s="5">
        <v>135666</v>
      </c>
      <c r="AU58" s="5">
        <v>10142</v>
      </c>
      <c r="AV58" s="5">
        <v>16604</v>
      </c>
      <c r="AW58" s="5"/>
      <c r="AX58" s="5">
        <v>20196</v>
      </c>
      <c r="AY58" s="5">
        <v>15699</v>
      </c>
      <c r="AZ58" s="5">
        <v>6859</v>
      </c>
      <c r="BA58" s="5">
        <v>13816</v>
      </c>
      <c r="BB58" s="5">
        <v>29137</v>
      </c>
      <c r="BC58" s="5">
        <v>11543</v>
      </c>
      <c r="BD58" s="5">
        <v>2471</v>
      </c>
      <c r="BE58" s="5">
        <v>9072</v>
      </c>
      <c r="BF58" s="5">
        <v>6389</v>
      </c>
      <c r="BG58" s="4">
        <v>151</v>
      </c>
    </row>
    <row r="59" spans="1:59" x14ac:dyDescent="0.25">
      <c r="A59" t="s">
        <v>114</v>
      </c>
      <c r="B59" s="3">
        <v>38078</v>
      </c>
      <c r="C59" s="5">
        <v>8170</v>
      </c>
      <c r="D59" s="5">
        <v>6466</v>
      </c>
      <c r="E59" s="5">
        <v>849</v>
      </c>
      <c r="F59" s="5">
        <v>1004</v>
      </c>
      <c r="H59" s="5">
        <v>1248</v>
      </c>
      <c r="I59" s="5">
        <v>1032</v>
      </c>
      <c r="J59" s="5">
        <v>239</v>
      </c>
      <c r="K59" s="5">
        <v>752</v>
      </c>
      <c r="L59" s="5">
        <v>589</v>
      </c>
      <c r="M59" s="5">
        <v>925</v>
      </c>
      <c r="N59" s="5">
        <v>151</v>
      </c>
      <c r="O59" s="5">
        <v>774</v>
      </c>
      <c r="P59" s="5">
        <v>426</v>
      </c>
      <c r="Q59" s="5">
        <v>2780</v>
      </c>
      <c r="R59" s="5"/>
      <c r="S59" s="5">
        <v>286</v>
      </c>
      <c r="T59" s="5">
        <v>224</v>
      </c>
      <c r="U59" s="5"/>
      <c r="V59" s="5">
        <v>413</v>
      </c>
      <c r="W59" s="5"/>
      <c r="X59" s="5">
        <v>89</v>
      </c>
      <c r="Y59" s="5">
        <v>207</v>
      </c>
      <c r="Z59" s="5">
        <v>259</v>
      </c>
      <c r="AA59" s="5">
        <v>346</v>
      </c>
      <c r="AC59" s="4"/>
      <c r="AD59" s="5">
        <v>35</v>
      </c>
      <c r="AE59" s="4">
        <v>5.6</v>
      </c>
      <c r="AF59" s="4">
        <v>5.7</v>
      </c>
      <c r="AG59" s="4">
        <v>9.5</v>
      </c>
      <c r="AH59" s="4">
        <v>5.8</v>
      </c>
      <c r="AJ59" s="4">
        <v>6.1</v>
      </c>
      <c r="AK59" s="4"/>
      <c r="AL59" s="4">
        <v>4.5</v>
      </c>
      <c r="AM59" s="4">
        <v>6</v>
      </c>
      <c r="AN59" s="4">
        <v>3.3</v>
      </c>
      <c r="AO59" s="4">
        <v>7.9</v>
      </c>
      <c r="AP59" s="4">
        <v>7.7</v>
      </c>
      <c r="AQ59" s="4">
        <v>8</v>
      </c>
      <c r="AR59" s="4">
        <v>2.1</v>
      </c>
      <c r="AS59" s="5">
        <v>138680</v>
      </c>
      <c r="AT59" s="5">
        <v>136203</v>
      </c>
      <c r="AU59" s="5">
        <v>10434</v>
      </c>
      <c r="AV59" s="5">
        <v>16545</v>
      </c>
      <c r="AW59" s="5"/>
      <c r="AX59" s="5">
        <v>20176</v>
      </c>
      <c r="AY59" s="5">
        <v>15484</v>
      </c>
      <c r="AZ59" s="5">
        <v>6909</v>
      </c>
      <c r="BA59" s="5">
        <v>13951</v>
      </c>
      <c r="BB59" s="5">
        <v>29358</v>
      </c>
      <c r="BC59" s="5">
        <v>11777</v>
      </c>
      <c r="BD59" s="5">
        <v>2492</v>
      </c>
      <c r="BE59" s="5">
        <v>9284</v>
      </c>
      <c r="BF59" s="5">
        <v>6166</v>
      </c>
      <c r="BG59" s="4">
        <v>190</v>
      </c>
    </row>
    <row r="60" spans="1:59" x14ac:dyDescent="0.25">
      <c r="A60" t="s">
        <v>115</v>
      </c>
      <c r="B60" s="3">
        <v>38108</v>
      </c>
      <c r="C60" s="5">
        <v>8212</v>
      </c>
      <c r="D60" s="5">
        <v>6234</v>
      </c>
      <c r="E60" s="5">
        <v>665</v>
      </c>
      <c r="F60" s="5">
        <v>966</v>
      </c>
      <c r="H60" s="5">
        <v>1183</v>
      </c>
      <c r="I60" s="5">
        <v>946</v>
      </c>
      <c r="J60" s="5">
        <v>230</v>
      </c>
      <c r="K60" s="5">
        <v>819</v>
      </c>
      <c r="L60" s="5">
        <v>570</v>
      </c>
      <c r="M60" s="5">
        <v>977</v>
      </c>
      <c r="N60" s="5">
        <v>125</v>
      </c>
      <c r="O60" s="5">
        <v>851</v>
      </c>
      <c r="P60" s="5">
        <v>467</v>
      </c>
      <c r="Q60" s="5">
        <v>2723</v>
      </c>
      <c r="R60" s="5"/>
      <c r="S60" s="5">
        <v>263</v>
      </c>
      <c r="T60" s="5">
        <v>235</v>
      </c>
      <c r="U60" s="5"/>
      <c r="V60" s="5">
        <v>411</v>
      </c>
      <c r="W60" s="5"/>
      <c r="X60" s="5">
        <v>62</v>
      </c>
      <c r="Y60" s="5">
        <v>275</v>
      </c>
      <c r="Z60" s="5">
        <v>293</v>
      </c>
      <c r="AA60" s="5">
        <v>412</v>
      </c>
      <c r="AC60" s="4"/>
      <c r="AD60" s="5">
        <v>18</v>
      </c>
      <c r="AE60" s="4">
        <v>5.6</v>
      </c>
      <c r="AF60" s="4">
        <v>5.5</v>
      </c>
      <c r="AG60" s="4">
        <v>7.4</v>
      </c>
      <c r="AH60" s="4">
        <v>5.6</v>
      </c>
      <c r="AJ60" s="4">
        <v>5.8</v>
      </c>
      <c r="AK60" s="4"/>
      <c r="AL60" s="4">
        <v>4.4000000000000004</v>
      </c>
      <c r="AM60" s="4">
        <v>6.5</v>
      </c>
      <c r="AN60" s="4">
        <v>3.2</v>
      </c>
      <c r="AO60" s="4">
        <v>8.1</v>
      </c>
      <c r="AP60" s="4">
        <v>6.3</v>
      </c>
      <c r="AQ60" s="4">
        <v>8.5</v>
      </c>
      <c r="AR60" s="4">
        <v>2.2999999999999998</v>
      </c>
      <c r="AS60" s="5">
        <v>138852</v>
      </c>
      <c r="AT60" s="5">
        <v>136532</v>
      </c>
      <c r="AU60" s="5">
        <v>10739</v>
      </c>
      <c r="AV60" s="5">
        <v>16678</v>
      </c>
      <c r="AW60" s="5"/>
      <c r="AX60" s="5">
        <v>20400</v>
      </c>
      <c r="AY60" s="5">
        <v>15940</v>
      </c>
      <c r="AZ60" s="5">
        <v>6911</v>
      </c>
      <c r="BA60" s="5">
        <v>13991</v>
      </c>
      <c r="BB60" s="5">
        <v>29083</v>
      </c>
      <c r="BC60" s="5">
        <v>12114</v>
      </c>
      <c r="BD60" s="5">
        <v>2619</v>
      </c>
      <c r="BE60" s="5">
        <v>9495</v>
      </c>
      <c r="BF60" s="5">
        <v>5991</v>
      </c>
      <c r="BG60" s="4">
        <v>296</v>
      </c>
    </row>
    <row r="61" spans="1:59" x14ac:dyDescent="0.25">
      <c r="A61" t="s">
        <v>116</v>
      </c>
      <c r="B61" s="3">
        <v>38139</v>
      </c>
      <c r="C61" s="5">
        <v>8286</v>
      </c>
      <c r="D61" s="5">
        <v>6665</v>
      </c>
      <c r="E61" s="5">
        <v>668</v>
      </c>
      <c r="F61" s="5">
        <v>957</v>
      </c>
      <c r="H61" s="5">
        <v>1182</v>
      </c>
      <c r="I61" s="5">
        <v>1014</v>
      </c>
      <c r="J61" s="5">
        <v>227</v>
      </c>
      <c r="K61" s="5">
        <v>814</v>
      </c>
      <c r="L61" s="5">
        <v>769</v>
      </c>
      <c r="M61" s="5">
        <v>1189</v>
      </c>
      <c r="N61" s="5">
        <v>217</v>
      </c>
      <c r="O61" s="5">
        <v>972</v>
      </c>
      <c r="P61" s="5">
        <v>579</v>
      </c>
      <c r="Q61" s="5">
        <v>2677</v>
      </c>
      <c r="R61" s="5"/>
      <c r="S61" s="5">
        <v>294</v>
      </c>
      <c r="T61" s="5">
        <v>266</v>
      </c>
      <c r="U61" s="5"/>
      <c r="V61" s="5">
        <v>378</v>
      </c>
      <c r="W61" s="5"/>
      <c r="X61" s="5">
        <v>72</v>
      </c>
      <c r="Y61" s="5">
        <v>275</v>
      </c>
      <c r="Z61" s="5">
        <v>540</v>
      </c>
      <c r="AA61" s="5">
        <v>557</v>
      </c>
      <c r="AC61" s="4"/>
      <c r="AD61" s="5">
        <v>33</v>
      </c>
      <c r="AE61" s="4">
        <v>5.6</v>
      </c>
      <c r="AF61" s="4">
        <v>5.8</v>
      </c>
      <c r="AG61" s="4">
        <v>7</v>
      </c>
      <c r="AH61" s="4">
        <v>5.6</v>
      </c>
      <c r="AJ61" s="4">
        <v>5.8</v>
      </c>
      <c r="AK61" s="4"/>
      <c r="AL61" s="4">
        <v>4.3</v>
      </c>
      <c r="AM61" s="4">
        <v>6.5</v>
      </c>
      <c r="AN61" s="4">
        <v>4.2</v>
      </c>
      <c r="AO61" s="4">
        <v>9.6</v>
      </c>
      <c r="AP61" s="4">
        <v>9.4</v>
      </c>
      <c r="AQ61" s="4">
        <v>9.6</v>
      </c>
      <c r="AR61" s="4">
        <v>2.8</v>
      </c>
      <c r="AS61" s="5">
        <v>139174</v>
      </c>
      <c r="AT61" s="5">
        <v>137421</v>
      </c>
      <c r="AU61" s="5">
        <v>11342</v>
      </c>
      <c r="AV61" s="5">
        <v>16486</v>
      </c>
      <c r="AW61" s="5"/>
      <c r="AX61" s="5">
        <v>20490</v>
      </c>
      <c r="AY61" s="5">
        <v>15798</v>
      </c>
      <c r="AZ61" s="5">
        <v>7046</v>
      </c>
      <c r="BA61" s="5">
        <v>14124</v>
      </c>
      <c r="BB61" s="5">
        <v>28526</v>
      </c>
      <c r="BC61" s="5">
        <v>12473</v>
      </c>
      <c r="BD61" s="5">
        <v>3015</v>
      </c>
      <c r="BE61" s="5">
        <v>9459</v>
      </c>
      <c r="BF61" s="5">
        <v>6181</v>
      </c>
      <c r="BG61" s="4">
        <v>503</v>
      </c>
    </row>
    <row r="62" spans="1:59" x14ac:dyDescent="0.25">
      <c r="A62" t="s">
        <v>117</v>
      </c>
      <c r="B62" s="3">
        <v>38169</v>
      </c>
      <c r="C62" s="5">
        <v>8136</v>
      </c>
      <c r="D62" s="5">
        <v>6358</v>
      </c>
      <c r="E62" s="5">
        <v>610</v>
      </c>
      <c r="F62" s="5">
        <v>1019</v>
      </c>
      <c r="H62" s="5">
        <v>1163</v>
      </c>
      <c r="I62" s="5">
        <v>1002</v>
      </c>
      <c r="J62" s="5">
        <v>231</v>
      </c>
      <c r="K62" s="5">
        <v>790</v>
      </c>
      <c r="L62" s="5">
        <v>725</v>
      </c>
      <c r="M62" s="5">
        <v>965</v>
      </c>
      <c r="N62" s="5">
        <v>129</v>
      </c>
      <c r="O62" s="5">
        <v>836</v>
      </c>
      <c r="P62" s="5">
        <v>733</v>
      </c>
      <c r="Q62" s="5">
        <v>2820</v>
      </c>
      <c r="R62" s="5"/>
      <c r="S62" s="5">
        <v>228</v>
      </c>
      <c r="T62" s="5">
        <v>376</v>
      </c>
      <c r="U62" s="5"/>
      <c r="V62" s="5">
        <v>352</v>
      </c>
      <c r="W62" s="5"/>
      <c r="X62" s="5">
        <v>97</v>
      </c>
      <c r="Y62" s="5">
        <v>303</v>
      </c>
      <c r="Z62" s="5">
        <v>436</v>
      </c>
      <c r="AA62" s="5">
        <v>383</v>
      </c>
      <c r="AC62" s="4"/>
      <c r="AD62" s="5">
        <v>73</v>
      </c>
      <c r="AE62" s="4">
        <v>5.5</v>
      </c>
      <c r="AF62" s="4">
        <v>5.5</v>
      </c>
      <c r="AG62" s="4">
        <v>6.4</v>
      </c>
      <c r="AH62" s="4">
        <v>6</v>
      </c>
      <c r="AJ62" s="4">
        <v>5.5</v>
      </c>
      <c r="AK62" s="4"/>
      <c r="AL62" s="4">
        <v>4.3</v>
      </c>
      <c r="AM62" s="4">
        <v>6.2</v>
      </c>
      <c r="AN62" s="4">
        <v>4</v>
      </c>
      <c r="AO62" s="4">
        <v>7.8</v>
      </c>
      <c r="AP62" s="4">
        <v>5.5</v>
      </c>
      <c r="AQ62" s="4">
        <v>8.4</v>
      </c>
      <c r="AR62" s="4">
        <v>3.7</v>
      </c>
      <c r="AS62" s="5">
        <v>139556</v>
      </c>
      <c r="AT62" s="5">
        <v>138246</v>
      </c>
      <c r="AU62" s="5">
        <v>11303</v>
      </c>
      <c r="AV62" s="5">
        <v>16410</v>
      </c>
      <c r="AW62" s="5"/>
      <c r="AX62" s="5">
        <v>21252</v>
      </c>
      <c r="AY62" s="5">
        <v>16458</v>
      </c>
      <c r="AZ62" s="5">
        <v>7201</v>
      </c>
      <c r="BA62" s="5">
        <v>14404</v>
      </c>
      <c r="BB62" s="5">
        <v>27790</v>
      </c>
      <c r="BC62" s="5">
        <v>12703</v>
      </c>
      <c r="BD62" s="5">
        <v>3134</v>
      </c>
      <c r="BE62" s="5">
        <v>9569</v>
      </c>
      <c r="BF62" s="5">
        <v>6368</v>
      </c>
      <c r="BG62" s="4">
        <v>362</v>
      </c>
    </row>
    <row r="63" spans="1:59" x14ac:dyDescent="0.25">
      <c r="A63" t="s">
        <v>118</v>
      </c>
      <c r="B63" s="3">
        <v>38200</v>
      </c>
      <c r="C63" s="5">
        <v>7990</v>
      </c>
      <c r="D63" s="5">
        <v>6074</v>
      </c>
      <c r="E63" s="5">
        <v>563</v>
      </c>
      <c r="F63" s="5">
        <v>840</v>
      </c>
      <c r="H63" s="5">
        <v>1079</v>
      </c>
      <c r="I63" s="5">
        <v>896</v>
      </c>
      <c r="J63" s="5">
        <v>236</v>
      </c>
      <c r="K63" s="5">
        <v>845</v>
      </c>
      <c r="L63" s="5">
        <v>647</v>
      </c>
      <c r="M63" s="5">
        <v>1010</v>
      </c>
      <c r="N63" s="5">
        <v>158</v>
      </c>
      <c r="O63" s="5">
        <v>852</v>
      </c>
      <c r="P63" s="5">
        <v>674</v>
      </c>
      <c r="Q63" s="5">
        <v>2660</v>
      </c>
      <c r="R63" s="5"/>
      <c r="S63" s="5">
        <v>213</v>
      </c>
      <c r="T63" s="5">
        <v>188</v>
      </c>
      <c r="U63" s="5"/>
      <c r="V63" s="5">
        <v>378</v>
      </c>
      <c r="W63" s="5"/>
      <c r="X63" s="5">
        <v>80</v>
      </c>
      <c r="Y63" s="5">
        <v>265</v>
      </c>
      <c r="Z63" s="5">
        <v>307</v>
      </c>
      <c r="AA63" s="5">
        <v>378</v>
      </c>
      <c r="AC63" s="4"/>
      <c r="AD63" s="5">
        <v>58</v>
      </c>
      <c r="AE63" s="4">
        <v>5.4</v>
      </c>
      <c r="AF63" s="4">
        <v>5.3</v>
      </c>
      <c r="AG63" s="4">
        <v>6</v>
      </c>
      <c r="AH63" s="4">
        <v>4.9000000000000004</v>
      </c>
      <c r="AJ63" s="4">
        <v>5.0999999999999996</v>
      </c>
      <c r="AK63" s="4"/>
      <c r="AL63" s="4">
        <v>4.4000000000000004</v>
      </c>
      <c r="AM63" s="4">
        <v>6.7</v>
      </c>
      <c r="AN63" s="4">
        <v>3.7</v>
      </c>
      <c r="AO63" s="4">
        <v>8.4</v>
      </c>
      <c r="AP63" s="4">
        <v>6.9</v>
      </c>
      <c r="AQ63" s="4">
        <v>8.6999999999999993</v>
      </c>
      <c r="AR63" s="4">
        <v>3.3</v>
      </c>
      <c r="AS63" s="5">
        <v>139573</v>
      </c>
      <c r="AT63" s="5">
        <v>137665</v>
      </c>
      <c r="AU63" s="5">
        <v>11399</v>
      </c>
      <c r="AV63" s="5">
        <v>16536</v>
      </c>
      <c r="AW63" s="5"/>
      <c r="AX63" s="5">
        <v>21119</v>
      </c>
      <c r="AY63" s="5">
        <v>16490</v>
      </c>
      <c r="AZ63" s="5">
        <v>7186</v>
      </c>
      <c r="BA63" s="5">
        <v>14267</v>
      </c>
      <c r="BB63" s="5">
        <v>27572</v>
      </c>
      <c r="BC63" s="5">
        <v>12268</v>
      </c>
      <c r="BD63" s="5">
        <v>2995</v>
      </c>
      <c r="BE63" s="5">
        <v>9273</v>
      </c>
      <c r="BF63" s="5">
        <v>6647</v>
      </c>
      <c r="BG63" s="4">
        <v>191</v>
      </c>
    </row>
    <row r="64" spans="1:59" x14ac:dyDescent="0.25">
      <c r="A64" t="s">
        <v>119</v>
      </c>
      <c r="B64" s="3">
        <v>38231</v>
      </c>
      <c r="C64" s="5">
        <v>7927</v>
      </c>
      <c r="D64" s="5">
        <v>5874</v>
      </c>
      <c r="E64" s="5">
        <v>629</v>
      </c>
      <c r="F64" s="5">
        <v>852</v>
      </c>
      <c r="H64" s="5">
        <v>1127</v>
      </c>
      <c r="I64" s="5">
        <v>891</v>
      </c>
      <c r="J64" s="5">
        <v>208</v>
      </c>
      <c r="K64" s="5">
        <v>750</v>
      </c>
      <c r="L64" s="5">
        <v>593</v>
      </c>
      <c r="M64" s="5">
        <v>854</v>
      </c>
      <c r="N64" s="5">
        <v>139</v>
      </c>
      <c r="O64" s="5">
        <v>715</v>
      </c>
      <c r="P64" s="5">
        <v>564</v>
      </c>
      <c r="Q64" s="5">
        <v>2758</v>
      </c>
      <c r="R64" s="5"/>
      <c r="S64" s="5">
        <v>276</v>
      </c>
      <c r="T64" s="5">
        <v>291</v>
      </c>
      <c r="U64" s="5"/>
      <c r="V64" s="5">
        <v>368</v>
      </c>
      <c r="W64" s="5"/>
      <c r="X64" s="5">
        <v>98</v>
      </c>
      <c r="Y64" s="5">
        <v>263</v>
      </c>
      <c r="Z64" s="5">
        <v>324</v>
      </c>
      <c r="AA64" s="5">
        <v>380</v>
      </c>
      <c r="AC64" s="4"/>
      <c r="AD64" s="5">
        <v>34</v>
      </c>
      <c r="AE64" s="4">
        <v>5.4</v>
      </c>
      <c r="AF64" s="4">
        <v>5.2</v>
      </c>
      <c r="AG64" s="4">
        <v>6.8</v>
      </c>
      <c r="AH64" s="4">
        <v>5</v>
      </c>
      <c r="AJ64" s="4">
        <v>5.5</v>
      </c>
      <c r="AK64" s="4"/>
      <c r="AL64" s="4">
        <v>3.9</v>
      </c>
      <c r="AM64" s="4">
        <v>5.9</v>
      </c>
      <c r="AN64" s="4">
        <v>3.3</v>
      </c>
      <c r="AO64" s="4">
        <v>7.5</v>
      </c>
      <c r="AP64" s="4">
        <v>6.6</v>
      </c>
      <c r="AQ64" s="4">
        <v>7.7</v>
      </c>
      <c r="AR64" s="4">
        <v>2.7</v>
      </c>
      <c r="AS64" s="5">
        <v>139487</v>
      </c>
      <c r="AT64" s="5">
        <v>137267</v>
      </c>
      <c r="AU64" s="5">
        <v>10979</v>
      </c>
      <c r="AV64" s="5">
        <v>16355</v>
      </c>
      <c r="AW64" s="5"/>
      <c r="AX64" s="5">
        <v>20861</v>
      </c>
      <c r="AY64" s="5">
        <v>16274</v>
      </c>
      <c r="AZ64" s="5">
        <v>7145</v>
      </c>
      <c r="BA64" s="5">
        <v>14493</v>
      </c>
      <c r="BB64" s="5">
        <v>28459</v>
      </c>
      <c r="BC64" s="5">
        <v>11644</v>
      </c>
      <c r="BD64" s="5">
        <v>2736</v>
      </c>
      <c r="BE64" s="5">
        <v>8907</v>
      </c>
      <c r="BF64" s="5">
        <v>6489</v>
      </c>
      <c r="BG64" s="4">
        <v>210</v>
      </c>
    </row>
    <row r="65" spans="1:59" x14ac:dyDescent="0.25">
      <c r="A65" t="s">
        <v>120</v>
      </c>
      <c r="B65" s="3">
        <v>38261</v>
      </c>
      <c r="C65" s="5">
        <v>8061</v>
      </c>
      <c r="D65" s="5">
        <v>5894</v>
      </c>
      <c r="E65" s="5">
        <v>635</v>
      </c>
      <c r="F65" s="5">
        <v>884</v>
      </c>
      <c r="H65" s="5">
        <v>1138</v>
      </c>
      <c r="I65" s="5">
        <v>932</v>
      </c>
      <c r="J65" s="5">
        <v>219</v>
      </c>
      <c r="K65" s="5">
        <v>781</v>
      </c>
      <c r="L65" s="5">
        <v>526</v>
      </c>
      <c r="M65" s="5">
        <v>853</v>
      </c>
      <c r="N65" s="5">
        <v>123</v>
      </c>
      <c r="O65" s="5">
        <v>730</v>
      </c>
      <c r="P65" s="5">
        <v>557</v>
      </c>
      <c r="Q65" s="5">
        <v>2732</v>
      </c>
      <c r="R65" s="5"/>
      <c r="S65" s="5">
        <v>252</v>
      </c>
      <c r="T65" s="5">
        <v>306</v>
      </c>
      <c r="U65" s="5"/>
      <c r="V65" s="5">
        <v>397</v>
      </c>
      <c r="W65" s="5"/>
      <c r="X65" s="5">
        <v>85</v>
      </c>
      <c r="Y65" s="5">
        <v>257</v>
      </c>
      <c r="Z65" s="5">
        <v>238</v>
      </c>
      <c r="AA65" s="5">
        <v>380</v>
      </c>
      <c r="AC65" s="4"/>
      <c r="AD65" s="5">
        <v>50</v>
      </c>
      <c r="AE65" s="4">
        <v>5.5</v>
      </c>
      <c r="AF65" s="4">
        <v>5.2</v>
      </c>
      <c r="AG65" s="4">
        <v>6.9</v>
      </c>
      <c r="AH65" s="4">
        <v>5.3</v>
      </c>
      <c r="AJ65" s="4">
        <v>5.4</v>
      </c>
      <c r="AK65" s="4"/>
      <c r="AL65" s="4">
        <v>4</v>
      </c>
      <c r="AM65" s="4">
        <v>6.2</v>
      </c>
      <c r="AN65" s="4">
        <v>2.9</v>
      </c>
      <c r="AO65" s="4">
        <v>7.3</v>
      </c>
      <c r="AP65" s="4">
        <v>5.8</v>
      </c>
      <c r="AQ65" s="4">
        <v>7.7</v>
      </c>
      <c r="AR65" s="4">
        <v>2.7</v>
      </c>
      <c r="AS65" s="5">
        <v>139732</v>
      </c>
      <c r="AT65" s="5">
        <v>138167</v>
      </c>
      <c r="AU65" s="5">
        <v>11101</v>
      </c>
      <c r="AV65" s="5">
        <v>16135</v>
      </c>
      <c r="AW65" s="5"/>
      <c r="AX65" s="5">
        <v>21145</v>
      </c>
      <c r="AY65" s="5">
        <v>16593</v>
      </c>
      <c r="AZ65" s="5">
        <v>7098</v>
      </c>
      <c r="BA65" s="5">
        <v>14300</v>
      </c>
      <c r="BB65" s="5">
        <v>29046</v>
      </c>
      <c r="BC65" s="5">
        <v>11843</v>
      </c>
      <c r="BD65" s="5">
        <v>2750</v>
      </c>
      <c r="BE65" s="5">
        <v>9093</v>
      </c>
      <c r="BF65" s="5">
        <v>6423</v>
      </c>
      <c r="BG65" s="4">
        <v>171</v>
      </c>
    </row>
    <row r="66" spans="1:59" x14ac:dyDescent="0.25">
      <c r="A66" t="s">
        <v>121</v>
      </c>
      <c r="B66" s="3">
        <v>38292</v>
      </c>
      <c r="C66" s="5">
        <v>7932</v>
      </c>
      <c r="D66" s="5">
        <v>6012</v>
      </c>
      <c r="E66" s="5">
        <v>695</v>
      </c>
      <c r="F66" s="5">
        <v>905</v>
      </c>
      <c r="H66" s="5">
        <v>1045</v>
      </c>
      <c r="I66" s="5">
        <v>863</v>
      </c>
      <c r="J66" s="5">
        <v>217</v>
      </c>
      <c r="K66" s="5">
        <v>872</v>
      </c>
      <c r="L66" s="5">
        <v>570</v>
      </c>
      <c r="M66" s="5">
        <v>916</v>
      </c>
      <c r="N66" s="5">
        <v>116</v>
      </c>
      <c r="O66" s="5">
        <v>800</v>
      </c>
      <c r="P66" s="5">
        <v>507</v>
      </c>
      <c r="Q66" s="5">
        <v>2638</v>
      </c>
      <c r="R66" s="5"/>
      <c r="S66" s="5">
        <v>315</v>
      </c>
      <c r="T66" s="5">
        <v>207</v>
      </c>
      <c r="U66" s="5"/>
      <c r="V66" s="5">
        <v>342</v>
      </c>
      <c r="W66" s="5"/>
      <c r="X66" s="5">
        <v>94</v>
      </c>
      <c r="Y66" s="5">
        <v>256</v>
      </c>
      <c r="Z66" s="5">
        <v>229</v>
      </c>
      <c r="AA66" s="5">
        <v>372</v>
      </c>
      <c r="AC66" s="4"/>
      <c r="AD66" s="5">
        <v>43</v>
      </c>
      <c r="AE66" s="4">
        <v>5.4</v>
      </c>
      <c r="AF66" s="4">
        <v>5.3</v>
      </c>
      <c r="AG66" s="4">
        <v>7.4</v>
      </c>
      <c r="AH66" s="4">
        <v>5.4</v>
      </c>
      <c r="AJ66" s="4">
        <v>5</v>
      </c>
      <c r="AK66" s="4"/>
      <c r="AL66" s="4">
        <v>4</v>
      </c>
      <c r="AM66" s="4">
        <v>6.8</v>
      </c>
      <c r="AN66" s="4">
        <v>3.2</v>
      </c>
      <c r="AO66" s="4">
        <v>7.9</v>
      </c>
      <c r="AP66" s="4">
        <v>5.7</v>
      </c>
      <c r="AQ66" s="4">
        <v>8.4</v>
      </c>
      <c r="AR66" s="4">
        <v>2.4</v>
      </c>
      <c r="AS66" s="5">
        <v>140231</v>
      </c>
      <c r="AT66" s="5">
        <v>138434</v>
      </c>
      <c r="AU66" s="5">
        <v>11054</v>
      </c>
      <c r="AV66" s="5">
        <v>16237</v>
      </c>
      <c r="AW66" s="5"/>
      <c r="AX66" s="5">
        <v>21333</v>
      </c>
      <c r="AY66" s="5">
        <v>16798</v>
      </c>
      <c r="AZ66" s="5">
        <v>7067</v>
      </c>
      <c r="BA66" s="5">
        <v>14421</v>
      </c>
      <c r="BB66" s="5">
        <v>29186</v>
      </c>
      <c r="BC66" s="5">
        <v>11715</v>
      </c>
      <c r="BD66" s="5">
        <v>2655</v>
      </c>
      <c r="BE66" s="5">
        <v>9061</v>
      </c>
      <c r="BF66" s="5">
        <v>6417</v>
      </c>
      <c r="BG66" s="4">
        <v>171</v>
      </c>
    </row>
    <row r="67" spans="1:59" x14ac:dyDescent="0.25">
      <c r="A67" t="s">
        <v>122</v>
      </c>
      <c r="B67" s="3">
        <v>38322</v>
      </c>
      <c r="C67" s="5">
        <v>7934</v>
      </c>
      <c r="D67" s="5">
        <v>6045</v>
      </c>
      <c r="E67" s="5">
        <v>870</v>
      </c>
      <c r="F67" s="5">
        <v>872</v>
      </c>
      <c r="H67" s="5">
        <v>1058</v>
      </c>
      <c r="I67" s="5">
        <v>845</v>
      </c>
      <c r="J67" s="5">
        <v>204</v>
      </c>
      <c r="K67" s="5">
        <v>875</v>
      </c>
      <c r="L67" s="5">
        <v>562</v>
      </c>
      <c r="M67" s="5">
        <v>850</v>
      </c>
      <c r="N67" s="5">
        <v>116</v>
      </c>
      <c r="O67" s="5">
        <v>734</v>
      </c>
      <c r="P67" s="5">
        <v>488</v>
      </c>
      <c r="Q67" s="5">
        <v>2768</v>
      </c>
      <c r="R67" s="5"/>
      <c r="S67" s="5">
        <v>408</v>
      </c>
      <c r="T67" s="5">
        <v>232</v>
      </c>
      <c r="U67" s="5"/>
      <c r="V67" s="5">
        <v>348</v>
      </c>
      <c r="W67" s="5"/>
      <c r="X67" s="5">
        <v>77</v>
      </c>
      <c r="Y67" s="5">
        <v>247</v>
      </c>
      <c r="Z67" s="5">
        <v>259</v>
      </c>
      <c r="AA67" s="5">
        <v>292</v>
      </c>
      <c r="AC67" s="4"/>
      <c r="AD67" s="5">
        <v>21</v>
      </c>
      <c r="AE67" s="4">
        <v>5.4</v>
      </c>
      <c r="AF67" s="4">
        <v>5.3</v>
      </c>
      <c r="AG67" s="4">
        <v>9.5</v>
      </c>
      <c r="AH67" s="4">
        <v>5.0999999999999996</v>
      </c>
      <c r="AJ67" s="4">
        <v>5</v>
      </c>
      <c r="AK67" s="4"/>
      <c r="AL67" s="4">
        <v>3.8</v>
      </c>
      <c r="AM67" s="4">
        <v>6.9</v>
      </c>
      <c r="AN67" s="4">
        <v>3.1</v>
      </c>
      <c r="AO67" s="4">
        <v>7.4</v>
      </c>
      <c r="AP67" s="4">
        <v>6</v>
      </c>
      <c r="AQ67" s="4">
        <v>7.7</v>
      </c>
      <c r="AR67" s="4">
        <v>2.2999999999999998</v>
      </c>
      <c r="AS67" s="5">
        <v>140125</v>
      </c>
      <c r="AT67" s="5">
        <v>138282</v>
      </c>
      <c r="AU67" s="5">
        <v>10559</v>
      </c>
      <c r="AV67" s="5">
        <v>16534</v>
      </c>
      <c r="AW67" s="5"/>
      <c r="AX67" s="5">
        <v>21333</v>
      </c>
      <c r="AY67" s="5">
        <v>16862</v>
      </c>
      <c r="AZ67" s="5">
        <v>7016</v>
      </c>
      <c r="BA67" s="5">
        <v>14128</v>
      </c>
      <c r="BB67" s="5">
        <v>29520</v>
      </c>
      <c r="BC67" s="5">
        <v>11642</v>
      </c>
      <c r="BD67" s="5">
        <v>2576</v>
      </c>
      <c r="BE67" s="5">
        <v>9067</v>
      </c>
      <c r="BF67" s="5">
        <v>6414</v>
      </c>
      <c r="BG67" s="4">
        <v>158</v>
      </c>
    </row>
    <row r="68" spans="1:59" x14ac:dyDescent="0.25">
      <c r="A68" t="s">
        <v>123</v>
      </c>
      <c r="B68" s="3">
        <v>38353</v>
      </c>
      <c r="C68" s="5">
        <v>7784</v>
      </c>
      <c r="D68" s="5">
        <v>6849</v>
      </c>
      <c r="E68" s="5">
        <v>1079</v>
      </c>
      <c r="F68" s="5">
        <v>889</v>
      </c>
      <c r="H68" s="5">
        <v>1302</v>
      </c>
      <c r="I68" s="5">
        <v>1120</v>
      </c>
      <c r="J68" s="5">
        <v>276</v>
      </c>
      <c r="K68" s="5">
        <v>958</v>
      </c>
      <c r="L68" s="5">
        <v>613</v>
      </c>
      <c r="M68" s="5">
        <v>993</v>
      </c>
      <c r="N68" s="5">
        <v>135</v>
      </c>
      <c r="O68" s="5">
        <v>858</v>
      </c>
      <c r="P68" s="5">
        <v>541</v>
      </c>
      <c r="Q68" s="5">
        <v>2635</v>
      </c>
      <c r="R68" s="5"/>
      <c r="S68" s="5">
        <v>427</v>
      </c>
      <c r="T68" s="5">
        <v>290</v>
      </c>
      <c r="U68" s="5"/>
      <c r="V68" s="5">
        <v>510</v>
      </c>
      <c r="W68" s="5"/>
      <c r="X68" s="5">
        <v>99</v>
      </c>
      <c r="Y68" s="5">
        <v>310</v>
      </c>
      <c r="Z68" s="5">
        <v>303</v>
      </c>
      <c r="AA68" s="5">
        <v>360</v>
      </c>
      <c r="AC68" s="4"/>
      <c r="AD68" s="5">
        <v>54</v>
      </c>
      <c r="AE68" s="4">
        <v>5.3</v>
      </c>
      <c r="AF68" s="4">
        <v>6</v>
      </c>
      <c r="AG68" s="4">
        <v>11.8</v>
      </c>
      <c r="AH68" s="4">
        <v>5.3</v>
      </c>
      <c r="AJ68" s="4">
        <v>6.3</v>
      </c>
      <c r="AK68" s="4"/>
      <c r="AL68" s="4">
        <v>5</v>
      </c>
      <c r="AM68" s="4">
        <v>7.6</v>
      </c>
      <c r="AN68" s="4">
        <v>3.4</v>
      </c>
      <c r="AO68" s="4">
        <v>8.6999999999999993</v>
      </c>
      <c r="AP68" s="4">
        <v>7.2</v>
      </c>
      <c r="AQ68" s="4">
        <v>9</v>
      </c>
      <c r="AR68" s="4">
        <v>2.6</v>
      </c>
      <c r="AS68" s="5">
        <v>140245</v>
      </c>
      <c r="AT68" s="5">
        <v>136761</v>
      </c>
      <c r="AU68" s="5">
        <v>10263</v>
      </c>
      <c r="AV68" s="5">
        <v>16308</v>
      </c>
      <c r="AW68" s="5"/>
      <c r="AX68" s="5">
        <v>20988</v>
      </c>
      <c r="AY68" s="5">
        <v>16541</v>
      </c>
      <c r="AZ68" s="5">
        <v>7121</v>
      </c>
      <c r="BA68" s="5">
        <v>13867</v>
      </c>
      <c r="BB68" s="5">
        <v>29178</v>
      </c>
      <c r="BC68" s="5">
        <v>11415</v>
      </c>
      <c r="BD68" s="5">
        <v>2426</v>
      </c>
      <c r="BE68" s="5">
        <v>8989</v>
      </c>
      <c r="BF68" s="5">
        <v>6604</v>
      </c>
      <c r="BG68" s="4">
        <v>147</v>
      </c>
    </row>
    <row r="69" spans="1:59" x14ac:dyDescent="0.25">
      <c r="A69" t="s">
        <v>124</v>
      </c>
      <c r="B69" s="3">
        <v>38384</v>
      </c>
      <c r="C69" s="5">
        <v>7980</v>
      </c>
      <c r="D69" s="5">
        <v>6984</v>
      </c>
      <c r="E69" s="5">
        <v>1150</v>
      </c>
      <c r="F69" s="5">
        <v>889</v>
      </c>
      <c r="H69" s="5">
        <v>1301</v>
      </c>
      <c r="I69" s="5">
        <v>1071</v>
      </c>
      <c r="J69" s="5">
        <v>245</v>
      </c>
      <c r="K69" s="5">
        <v>916</v>
      </c>
      <c r="L69" s="5">
        <v>619</v>
      </c>
      <c r="M69" s="5">
        <v>1008</v>
      </c>
      <c r="N69" s="5">
        <v>171</v>
      </c>
      <c r="O69" s="5">
        <v>837</v>
      </c>
      <c r="P69" s="5">
        <v>455</v>
      </c>
      <c r="Q69" s="5">
        <v>2749</v>
      </c>
      <c r="R69" s="5"/>
      <c r="S69" s="5">
        <v>383</v>
      </c>
      <c r="T69" s="5">
        <v>268</v>
      </c>
      <c r="U69" s="5"/>
      <c r="V69" s="5">
        <v>437</v>
      </c>
      <c r="W69" s="5"/>
      <c r="X69" s="5">
        <v>83</v>
      </c>
      <c r="Y69" s="5">
        <v>282</v>
      </c>
      <c r="Z69" s="5">
        <v>229</v>
      </c>
      <c r="AA69" s="5">
        <v>315</v>
      </c>
      <c r="AC69" s="4"/>
      <c r="AD69" s="5">
        <v>40</v>
      </c>
      <c r="AE69" s="4">
        <v>5.4</v>
      </c>
      <c r="AF69" s="4">
        <v>6.1</v>
      </c>
      <c r="AG69" s="4">
        <v>12.3</v>
      </c>
      <c r="AH69" s="4">
        <v>5.3</v>
      </c>
      <c r="AJ69" s="4">
        <v>6.2</v>
      </c>
      <c r="AK69" s="4"/>
      <c r="AL69" s="4">
        <v>4.4000000000000004</v>
      </c>
      <c r="AM69" s="4">
        <v>7.2</v>
      </c>
      <c r="AN69" s="4">
        <v>3.4</v>
      </c>
      <c r="AO69" s="4">
        <v>8.8000000000000007</v>
      </c>
      <c r="AP69" s="4">
        <v>8.9</v>
      </c>
      <c r="AQ69" s="4">
        <v>8.8000000000000007</v>
      </c>
      <c r="AR69" s="4">
        <v>2.2000000000000002</v>
      </c>
      <c r="AS69" s="5">
        <v>140385</v>
      </c>
      <c r="AT69" s="5">
        <v>137211</v>
      </c>
      <c r="AU69" s="5">
        <v>10520</v>
      </c>
      <c r="AV69" s="5">
        <v>16186</v>
      </c>
      <c r="AW69" s="5"/>
      <c r="AX69" s="5">
        <v>21312</v>
      </c>
      <c r="AY69" s="5">
        <v>16875</v>
      </c>
      <c r="AZ69" s="5">
        <v>7284</v>
      </c>
      <c r="BA69" s="5">
        <v>13996</v>
      </c>
      <c r="BB69" s="5">
        <v>28942</v>
      </c>
      <c r="BC69" s="5">
        <v>11365</v>
      </c>
      <c r="BD69" s="5">
        <v>2442</v>
      </c>
      <c r="BE69" s="5">
        <v>8922</v>
      </c>
      <c r="BF69" s="5">
        <v>6642</v>
      </c>
      <c r="BG69" s="4">
        <v>167</v>
      </c>
    </row>
    <row r="70" spans="1:59" x14ac:dyDescent="0.25">
      <c r="A70" t="s">
        <v>125</v>
      </c>
      <c r="B70" s="3">
        <v>38412</v>
      </c>
      <c r="C70" s="5">
        <v>7737</v>
      </c>
      <c r="D70" s="5">
        <v>6446</v>
      </c>
      <c r="E70" s="5">
        <v>961</v>
      </c>
      <c r="F70" s="5">
        <v>879</v>
      </c>
      <c r="H70" s="5">
        <v>1173</v>
      </c>
      <c r="I70" s="5">
        <v>979</v>
      </c>
      <c r="J70" s="5">
        <v>267</v>
      </c>
      <c r="K70" s="5">
        <v>807</v>
      </c>
      <c r="L70" s="5">
        <v>614</v>
      </c>
      <c r="M70" s="5">
        <v>967</v>
      </c>
      <c r="N70" s="5">
        <v>162</v>
      </c>
      <c r="O70" s="5">
        <v>804</v>
      </c>
      <c r="P70" s="5">
        <v>460</v>
      </c>
      <c r="Q70" s="5">
        <v>2483</v>
      </c>
      <c r="R70" s="5"/>
      <c r="S70" s="5">
        <v>248</v>
      </c>
      <c r="T70" s="5">
        <v>233</v>
      </c>
      <c r="U70" s="5"/>
      <c r="V70" s="5">
        <v>300</v>
      </c>
      <c r="W70" s="5"/>
      <c r="X70" s="5">
        <v>81</v>
      </c>
      <c r="Y70" s="5">
        <v>258</v>
      </c>
      <c r="Z70" s="5">
        <v>250</v>
      </c>
      <c r="AA70" s="5">
        <v>336</v>
      </c>
      <c r="AC70" s="4"/>
      <c r="AD70" s="5">
        <v>41</v>
      </c>
      <c r="AE70" s="4">
        <v>5.2</v>
      </c>
      <c r="AF70" s="4">
        <v>5.6</v>
      </c>
      <c r="AG70" s="4">
        <v>10.3</v>
      </c>
      <c r="AH70" s="4">
        <v>5.3</v>
      </c>
      <c r="AJ70" s="4">
        <v>5.6</v>
      </c>
      <c r="AK70" s="4"/>
      <c r="AL70" s="4">
        <v>4.8</v>
      </c>
      <c r="AM70" s="4">
        <v>6.5</v>
      </c>
      <c r="AN70" s="4">
        <v>3.4</v>
      </c>
      <c r="AO70" s="4">
        <v>8.3000000000000007</v>
      </c>
      <c r="AP70" s="4">
        <v>8.6</v>
      </c>
      <c r="AQ70" s="4">
        <v>8.3000000000000007</v>
      </c>
      <c r="AR70" s="4">
        <v>2.2000000000000002</v>
      </c>
      <c r="AS70" s="5">
        <v>140654</v>
      </c>
      <c r="AT70" s="5">
        <v>137734</v>
      </c>
      <c r="AU70" s="5">
        <v>10632</v>
      </c>
      <c r="AV70" s="5">
        <v>16225</v>
      </c>
      <c r="AW70" s="5"/>
      <c r="AX70" s="5">
        <v>21171</v>
      </c>
      <c r="AY70" s="5">
        <v>16730</v>
      </c>
      <c r="AZ70" s="5">
        <v>7204</v>
      </c>
      <c r="BA70" s="5">
        <v>14057</v>
      </c>
      <c r="BB70" s="5">
        <v>29269</v>
      </c>
      <c r="BC70" s="5">
        <v>11658</v>
      </c>
      <c r="BD70" s="5">
        <v>2485</v>
      </c>
      <c r="BE70" s="5">
        <v>9173</v>
      </c>
      <c r="BF70" s="5">
        <v>6544</v>
      </c>
      <c r="BG70" s="4">
        <v>176</v>
      </c>
    </row>
    <row r="71" spans="1:59" x14ac:dyDescent="0.25">
      <c r="A71" t="s">
        <v>126</v>
      </c>
      <c r="B71" s="3">
        <v>38443</v>
      </c>
      <c r="C71" s="5">
        <v>7672</v>
      </c>
      <c r="D71" s="5">
        <v>5821</v>
      </c>
      <c r="E71" s="5">
        <v>693</v>
      </c>
      <c r="F71" s="5">
        <v>793</v>
      </c>
      <c r="H71" s="5">
        <v>1131</v>
      </c>
      <c r="I71" s="5">
        <v>943</v>
      </c>
      <c r="J71" s="5">
        <v>257</v>
      </c>
      <c r="K71" s="5">
        <v>714</v>
      </c>
      <c r="L71" s="5">
        <v>591</v>
      </c>
      <c r="M71" s="5">
        <v>882</v>
      </c>
      <c r="N71" s="5">
        <v>144</v>
      </c>
      <c r="O71" s="5">
        <v>738</v>
      </c>
      <c r="P71" s="5">
        <v>475</v>
      </c>
      <c r="Q71" s="5">
        <v>2688</v>
      </c>
      <c r="R71" s="5"/>
      <c r="S71" s="5">
        <v>191</v>
      </c>
      <c r="T71" s="5">
        <v>246</v>
      </c>
      <c r="U71" s="5"/>
      <c r="V71" s="5">
        <v>322</v>
      </c>
      <c r="W71" s="5"/>
      <c r="X71" s="5">
        <v>98</v>
      </c>
      <c r="Y71" s="5">
        <v>268</v>
      </c>
      <c r="Z71" s="5">
        <v>270</v>
      </c>
      <c r="AA71" s="5">
        <v>332</v>
      </c>
      <c r="AC71" s="4"/>
      <c r="AD71" s="5">
        <v>32</v>
      </c>
      <c r="AE71" s="4">
        <v>5.2</v>
      </c>
      <c r="AF71" s="4">
        <v>5.0999999999999996</v>
      </c>
      <c r="AG71" s="4">
        <v>7.4</v>
      </c>
      <c r="AH71" s="4">
        <v>4.8</v>
      </c>
      <c r="AJ71" s="4">
        <v>5.4</v>
      </c>
      <c r="AK71" s="4"/>
      <c r="AL71" s="4">
        <v>4.7</v>
      </c>
      <c r="AM71" s="4">
        <v>5.7</v>
      </c>
      <c r="AN71" s="4">
        <v>3.3</v>
      </c>
      <c r="AO71" s="4">
        <v>7.7</v>
      </c>
      <c r="AP71" s="4">
        <v>7.1</v>
      </c>
      <c r="AQ71" s="4">
        <v>7.8</v>
      </c>
      <c r="AR71" s="4">
        <v>2.2000000000000002</v>
      </c>
      <c r="AS71" s="5">
        <v>141254</v>
      </c>
      <c r="AT71" s="5">
        <v>138716</v>
      </c>
      <c r="AU71" s="5">
        <v>10997</v>
      </c>
      <c r="AV71" s="5">
        <v>16245</v>
      </c>
      <c r="AW71" s="5"/>
      <c r="AX71" s="5">
        <v>21239</v>
      </c>
      <c r="AY71" s="5">
        <v>16714</v>
      </c>
      <c r="AZ71" s="5">
        <v>7180</v>
      </c>
      <c r="BA71" s="5">
        <v>14312</v>
      </c>
      <c r="BB71" s="5">
        <v>29303</v>
      </c>
      <c r="BC71" s="5">
        <v>11721</v>
      </c>
      <c r="BD71" s="5">
        <v>2733</v>
      </c>
      <c r="BE71" s="5">
        <v>8987</v>
      </c>
      <c r="BF71" s="5">
        <v>6468</v>
      </c>
      <c r="BG71" s="4">
        <v>223</v>
      </c>
    </row>
    <row r="72" spans="1:59" x14ac:dyDescent="0.25">
      <c r="A72" t="s">
        <v>127</v>
      </c>
      <c r="B72" s="3">
        <v>38473</v>
      </c>
      <c r="C72" s="5">
        <v>7651</v>
      </c>
      <c r="D72" s="5">
        <v>5765</v>
      </c>
      <c r="E72" s="5">
        <v>567</v>
      </c>
      <c r="F72" s="5">
        <v>743</v>
      </c>
      <c r="H72" s="5">
        <v>1145</v>
      </c>
      <c r="I72" s="5">
        <v>976</v>
      </c>
      <c r="J72" s="5">
        <v>223</v>
      </c>
      <c r="K72" s="5">
        <v>730</v>
      </c>
      <c r="L72" s="5">
        <v>648</v>
      </c>
      <c r="M72" s="5">
        <v>944</v>
      </c>
      <c r="N72" s="5">
        <v>159</v>
      </c>
      <c r="O72" s="5">
        <v>785</v>
      </c>
      <c r="P72" s="5">
        <v>453</v>
      </c>
      <c r="Q72" s="5">
        <v>2754</v>
      </c>
      <c r="R72" s="5"/>
      <c r="S72" s="5">
        <v>195</v>
      </c>
      <c r="T72" s="5">
        <v>212</v>
      </c>
      <c r="U72" s="5"/>
      <c r="V72" s="5">
        <v>399</v>
      </c>
      <c r="W72" s="5"/>
      <c r="X72" s="5">
        <v>82</v>
      </c>
      <c r="Y72" s="5">
        <v>264</v>
      </c>
      <c r="Z72" s="5">
        <v>347</v>
      </c>
      <c r="AA72" s="5">
        <v>488</v>
      </c>
      <c r="AC72" s="4"/>
      <c r="AD72" s="5">
        <v>14</v>
      </c>
      <c r="AE72" s="4">
        <v>5.0999999999999996</v>
      </c>
      <c r="AF72" s="4">
        <v>5</v>
      </c>
      <c r="AG72" s="4">
        <v>6.1</v>
      </c>
      <c r="AH72" s="4">
        <v>4.5</v>
      </c>
      <c r="AJ72" s="4">
        <v>5.4</v>
      </c>
      <c r="AK72" s="4"/>
      <c r="AL72" s="4">
        <v>4.0999999999999996</v>
      </c>
      <c r="AM72" s="4">
        <v>5.9</v>
      </c>
      <c r="AN72" s="4">
        <v>3.6</v>
      </c>
      <c r="AO72" s="4">
        <v>7.7</v>
      </c>
      <c r="AP72" s="4">
        <v>7.1</v>
      </c>
      <c r="AQ72" s="4">
        <v>7.9</v>
      </c>
      <c r="AR72" s="4">
        <v>2.1</v>
      </c>
      <c r="AS72" s="5">
        <v>141609</v>
      </c>
      <c r="AT72" s="5">
        <v>139333</v>
      </c>
      <c r="AU72" s="5">
        <v>11094</v>
      </c>
      <c r="AV72" s="5">
        <v>16179</v>
      </c>
      <c r="AW72" s="5"/>
      <c r="AX72" s="5">
        <v>21278</v>
      </c>
      <c r="AY72" s="5">
        <v>16787</v>
      </c>
      <c r="AZ72" s="5">
        <v>7217</v>
      </c>
      <c r="BA72" s="5">
        <v>14253</v>
      </c>
      <c r="BB72" s="5">
        <v>29324</v>
      </c>
      <c r="BC72" s="5">
        <v>12470</v>
      </c>
      <c r="BD72" s="5">
        <v>2985</v>
      </c>
      <c r="BE72" s="5">
        <v>9485</v>
      </c>
      <c r="BF72" s="5">
        <v>6532</v>
      </c>
      <c r="BG72" s="4">
        <v>300</v>
      </c>
    </row>
    <row r="73" spans="1:59" x14ac:dyDescent="0.25">
      <c r="A73" t="s">
        <v>128</v>
      </c>
      <c r="B73" s="3">
        <v>38504</v>
      </c>
      <c r="C73" s="5">
        <v>7524</v>
      </c>
      <c r="D73" s="5">
        <v>5889</v>
      </c>
      <c r="E73" s="5">
        <v>559</v>
      </c>
      <c r="F73" s="5">
        <v>743</v>
      </c>
      <c r="H73" s="5">
        <v>1197</v>
      </c>
      <c r="I73" s="5">
        <v>1004</v>
      </c>
      <c r="J73" s="5">
        <v>247</v>
      </c>
      <c r="K73" s="5">
        <v>743</v>
      </c>
      <c r="L73" s="5">
        <v>667</v>
      </c>
      <c r="M73" s="5">
        <v>950</v>
      </c>
      <c r="N73" s="5">
        <v>117</v>
      </c>
      <c r="O73" s="5">
        <v>833</v>
      </c>
      <c r="P73" s="5">
        <v>679</v>
      </c>
      <c r="Q73" s="5">
        <v>2659</v>
      </c>
      <c r="R73" s="5"/>
      <c r="S73" s="5">
        <v>236</v>
      </c>
      <c r="T73" s="5">
        <v>262</v>
      </c>
      <c r="U73" s="5"/>
      <c r="V73" s="5">
        <v>463</v>
      </c>
      <c r="W73" s="5"/>
      <c r="X73" s="5">
        <v>99</v>
      </c>
      <c r="Y73" s="5">
        <v>270</v>
      </c>
      <c r="Z73" s="5">
        <v>556</v>
      </c>
      <c r="AA73" s="5">
        <v>487</v>
      </c>
      <c r="AC73" s="4"/>
      <c r="AD73" s="5">
        <v>44</v>
      </c>
      <c r="AE73" s="4">
        <v>5</v>
      </c>
      <c r="AF73" s="4">
        <v>5.0999999999999996</v>
      </c>
      <c r="AG73" s="4">
        <v>5.7</v>
      </c>
      <c r="AH73" s="4">
        <v>4.4000000000000004</v>
      </c>
      <c r="AJ73" s="4">
        <v>5.7</v>
      </c>
      <c r="AK73" s="4"/>
      <c r="AL73" s="4">
        <v>4.5</v>
      </c>
      <c r="AM73" s="4">
        <v>5.8</v>
      </c>
      <c r="AN73" s="4">
        <v>3.6</v>
      </c>
      <c r="AO73" s="4">
        <v>7.6</v>
      </c>
      <c r="AP73" s="4">
        <v>5.0999999999999996</v>
      </c>
      <c r="AQ73" s="4">
        <v>8.1999999999999993</v>
      </c>
      <c r="AR73" s="4">
        <v>3.2</v>
      </c>
      <c r="AS73" s="5">
        <v>141714</v>
      </c>
      <c r="AT73" s="5">
        <v>139932</v>
      </c>
      <c r="AU73" s="5">
        <v>11424</v>
      </c>
      <c r="AV73" s="5">
        <v>16436</v>
      </c>
      <c r="AW73" s="5"/>
      <c r="AX73" s="5">
        <v>20876</v>
      </c>
      <c r="AY73" s="5">
        <v>16479</v>
      </c>
      <c r="AZ73" s="5">
        <v>7298</v>
      </c>
      <c r="BA73" s="5">
        <v>14485</v>
      </c>
      <c r="BB73" s="5">
        <v>28683</v>
      </c>
      <c r="BC73" s="5">
        <v>12925</v>
      </c>
      <c r="BD73" s="5">
        <v>3234</v>
      </c>
      <c r="BE73" s="5">
        <v>9691</v>
      </c>
      <c r="BF73" s="5">
        <v>6691</v>
      </c>
      <c r="BG73" s="4">
        <v>526</v>
      </c>
    </row>
    <row r="74" spans="1:59" x14ac:dyDescent="0.25">
      <c r="A74" t="s">
        <v>129</v>
      </c>
      <c r="B74" s="3">
        <v>38534</v>
      </c>
      <c r="C74" s="5">
        <v>7406</v>
      </c>
      <c r="D74" s="5">
        <v>5922</v>
      </c>
      <c r="E74" s="5">
        <v>509</v>
      </c>
      <c r="F74" s="5">
        <v>883</v>
      </c>
      <c r="H74" s="5">
        <v>1194</v>
      </c>
      <c r="I74" s="5">
        <v>999</v>
      </c>
      <c r="J74" s="5">
        <v>222</v>
      </c>
      <c r="K74" s="5">
        <v>804</v>
      </c>
      <c r="L74" s="5">
        <v>635</v>
      </c>
      <c r="M74" s="5">
        <v>929</v>
      </c>
      <c r="N74" s="5">
        <v>142</v>
      </c>
      <c r="O74" s="5">
        <v>787</v>
      </c>
      <c r="P74" s="5">
        <v>681</v>
      </c>
      <c r="Q74" s="5">
        <v>2568</v>
      </c>
      <c r="R74" s="5"/>
      <c r="S74" s="5">
        <v>217</v>
      </c>
      <c r="T74" s="5">
        <v>335</v>
      </c>
      <c r="U74" s="5"/>
      <c r="V74" s="5">
        <v>367</v>
      </c>
      <c r="W74" s="5"/>
      <c r="X74" s="5">
        <v>100</v>
      </c>
      <c r="Y74" s="5">
        <v>298</v>
      </c>
      <c r="Z74" s="5">
        <v>435</v>
      </c>
      <c r="AA74" s="5">
        <v>360</v>
      </c>
      <c r="AC74" s="4"/>
      <c r="AD74" s="5">
        <v>39</v>
      </c>
      <c r="AE74" s="4">
        <v>5</v>
      </c>
      <c r="AF74" s="4">
        <v>5.0999999999999996</v>
      </c>
      <c r="AG74" s="4">
        <v>5.2</v>
      </c>
      <c r="AH74" s="4">
        <v>5.3</v>
      </c>
      <c r="AJ74" s="4">
        <v>5.6</v>
      </c>
      <c r="AK74" s="4"/>
      <c r="AL74" s="4">
        <v>3.9</v>
      </c>
      <c r="AM74" s="4">
        <v>6.3</v>
      </c>
      <c r="AN74" s="4">
        <v>3.5</v>
      </c>
      <c r="AO74" s="4">
        <v>7.4</v>
      </c>
      <c r="AP74" s="4">
        <v>5.8</v>
      </c>
      <c r="AQ74" s="4">
        <v>7.8</v>
      </c>
      <c r="AR74" s="4">
        <v>3.3</v>
      </c>
      <c r="AS74" s="5">
        <v>142026</v>
      </c>
      <c r="AT74" s="5">
        <v>140723</v>
      </c>
      <c r="AU74" s="5">
        <v>11628</v>
      </c>
      <c r="AV74" s="5">
        <v>16234</v>
      </c>
      <c r="AW74" s="5"/>
      <c r="AX74" s="5">
        <v>21518</v>
      </c>
      <c r="AY74" s="5">
        <v>16853</v>
      </c>
      <c r="AZ74" s="5">
        <v>7530</v>
      </c>
      <c r="BA74" s="5">
        <v>14447</v>
      </c>
      <c r="BB74" s="5">
        <v>28255</v>
      </c>
      <c r="BC74" s="5">
        <v>13019</v>
      </c>
      <c r="BD74" s="5">
        <v>3337</v>
      </c>
      <c r="BE74" s="5">
        <v>9682</v>
      </c>
      <c r="BF74" s="5">
        <v>6600</v>
      </c>
      <c r="BG74" s="4">
        <v>291</v>
      </c>
    </row>
    <row r="75" spans="1:59" x14ac:dyDescent="0.25">
      <c r="A75" t="s">
        <v>130</v>
      </c>
      <c r="B75" s="3">
        <v>38565</v>
      </c>
      <c r="C75" s="5">
        <v>7345</v>
      </c>
      <c r="D75" s="5">
        <v>5636</v>
      </c>
      <c r="E75" s="5">
        <v>561</v>
      </c>
      <c r="F75" s="5">
        <v>767</v>
      </c>
      <c r="H75" s="5">
        <v>1130</v>
      </c>
      <c r="I75" s="5">
        <v>948</v>
      </c>
      <c r="J75" s="5">
        <v>187</v>
      </c>
      <c r="K75" s="5">
        <v>728</v>
      </c>
      <c r="L75" s="5">
        <v>644</v>
      </c>
      <c r="M75" s="5">
        <v>844</v>
      </c>
      <c r="N75" s="5">
        <v>136</v>
      </c>
      <c r="O75" s="5">
        <v>707</v>
      </c>
      <c r="P75" s="5">
        <v>664</v>
      </c>
      <c r="Q75" s="5">
        <v>2570</v>
      </c>
      <c r="R75" s="5"/>
      <c r="S75" s="5">
        <v>264</v>
      </c>
      <c r="T75" s="5">
        <v>227</v>
      </c>
      <c r="U75" s="5"/>
      <c r="V75" s="5">
        <v>345</v>
      </c>
      <c r="W75" s="5"/>
      <c r="X75" s="5">
        <v>50</v>
      </c>
      <c r="Y75" s="5">
        <v>220</v>
      </c>
      <c r="Z75" s="5">
        <v>321</v>
      </c>
      <c r="AA75" s="5">
        <v>382</v>
      </c>
      <c r="AC75" s="4"/>
      <c r="AD75" s="5">
        <v>32</v>
      </c>
      <c r="AE75" s="4">
        <v>4.9000000000000004</v>
      </c>
      <c r="AF75" s="4">
        <v>4.8</v>
      </c>
      <c r="AG75" s="4">
        <v>5.7</v>
      </c>
      <c r="AH75" s="4">
        <v>4.7</v>
      </c>
      <c r="AJ75" s="4">
        <v>5.3</v>
      </c>
      <c r="AK75" s="4"/>
      <c r="AL75" s="4">
        <v>3.3</v>
      </c>
      <c r="AM75" s="4">
        <v>5.7</v>
      </c>
      <c r="AN75" s="4">
        <v>3.5</v>
      </c>
      <c r="AO75" s="4">
        <v>6.8</v>
      </c>
      <c r="AP75" s="4">
        <v>5.8</v>
      </c>
      <c r="AQ75" s="4">
        <v>7.1</v>
      </c>
      <c r="AR75" s="4">
        <v>3.2</v>
      </c>
      <c r="AS75" s="5">
        <v>142434</v>
      </c>
      <c r="AT75" s="5">
        <v>140756</v>
      </c>
      <c r="AU75" s="5">
        <v>11663</v>
      </c>
      <c r="AV75" s="5">
        <v>16030</v>
      </c>
      <c r="AW75" s="5"/>
      <c r="AX75" s="5">
        <v>21581</v>
      </c>
      <c r="AY75" s="5">
        <v>16883</v>
      </c>
      <c r="AZ75" s="5">
        <v>7596</v>
      </c>
      <c r="BA75" s="5">
        <v>14606</v>
      </c>
      <c r="BB75" s="5">
        <v>28416</v>
      </c>
      <c r="BC75" s="5">
        <v>12833</v>
      </c>
      <c r="BD75" s="5">
        <v>3168</v>
      </c>
      <c r="BE75" s="5">
        <v>9665</v>
      </c>
      <c r="BF75" s="5">
        <v>6738</v>
      </c>
      <c r="BG75" s="4">
        <v>181</v>
      </c>
    </row>
    <row r="76" spans="1:59" x14ac:dyDescent="0.25">
      <c r="A76" t="s">
        <v>131</v>
      </c>
      <c r="B76" s="3">
        <v>38596</v>
      </c>
      <c r="C76" s="5">
        <v>7553</v>
      </c>
      <c r="D76" s="5">
        <v>5706</v>
      </c>
      <c r="E76" s="5">
        <v>572</v>
      </c>
      <c r="F76" s="5">
        <v>775</v>
      </c>
      <c r="H76" s="5">
        <v>1038</v>
      </c>
      <c r="I76" s="5">
        <v>886</v>
      </c>
      <c r="J76" s="5">
        <v>211</v>
      </c>
      <c r="K76" s="5">
        <v>862</v>
      </c>
      <c r="L76" s="5">
        <v>658</v>
      </c>
      <c r="M76" s="5">
        <v>842</v>
      </c>
      <c r="N76" s="5">
        <v>144</v>
      </c>
      <c r="O76" s="5">
        <v>698</v>
      </c>
      <c r="P76" s="5">
        <v>567</v>
      </c>
      <c r="Q76" s="5">
        <v>2763</v>
      </c>
      <c r="R76" s="5"/>
      <c r="S76" s="5">
        <v>298</v>
      </c>
      <c r="T76" s="5">
        <v>240</v>
      </c>
      <c r="U76" s="5"/>
      <c r="V76" s="5">
        <v>404</v>
      </c>
      <c r="W76" s="5"/>
      <c r="X76" s="5">
        <v>92</v>
      </c>
      <c r="Y76" s="5">
        <v>286</v>
      </c>
      <c r="Z76" s="5">
        <v>363</v>
      </c>
      <c r="AA76" s="5">
        <v>363</v>
      </c>
      <c r="AC76" s="4"/>
      <c r="AD76" s="5">
        <v>54</v>
      </c>
      <c r="AE76" s="4">
        <v>5</v>
      </c>
      <c r="AF76" s="4">
        <v>4.9000000000000004</v>
      </c>
      <c r="AG76" s="4">
        <v>5.7</v>
      </c>
      <c r="AH76" s="4">
        <v>4.7</v>
      </c>
      <c r="AJ76" s="4">
        <v>4.9000000000000004</v>
      </c>
      <c r="AK76" s="4"/>
      <c r="AL76" s="4">
        <v>3.7</v>
      </c>
      <c r="AM76" s="4">
        <v>6.7</v>
      </c>
      <c r="AN76" s="4">
        <v>3.5</v>
      </c>
      <c r="AO76" s="4">
        <v>7.3</v>
      </c>
      <c r="AP76" s="4">
        <v>7</v>
      </c>
      <c r="AQ76" s="4">
        <v>7.4</v>
      </c>
      <c r="AR76" s="4">
        <v>2.7</v>
      </c>
      <c r="AS76" s="5">
        <v>142401</v>
      </c>
      <c r="AT76" s="5">
        <v>140296</v>
      </c>
      <c r="AU76" s="5">
        <v>11783</v>
      </c>
      <c r="AV76" s="5">
        <v>16188</v>
      </c>
      <c r="AW76" s="5"/>
      <c r="AX76" s="5">
        <v>21495</v>
      </c>
      <c r="AY76" s="5">
        <v>16819</v>
      </c>
      <c r="AZ76" s="5">
        <v>7561</v>
      </c>
      <c r="BA76" s="5">
        <v>14360</v>
      </c>
      <c r="BB76" s="5">
        <v>29327</v>
      </c>
      <c r="BC76" s="5">
        <v>11797</v>
      </c>
      <c r="BD76" s="5">
        <v>2694</v>
      </c>
      <c r="BE76" s="5">
        <v>9103</v>
      </c>
      <c r="BF76" s="5">
        <v>6436</v>
      </c>
      <c r="BG76" s="4">
        <v>161</v>
      </c>
    </row>
    <row r="77" spans="1:59" x14ac:dyDescent="0.25">
      <c r="A77" t="s">
        <v>132</v>
      </c>
      <c r="B77" s="3">
        <v>38626</v>
      </c>
      <c r="C77" s="5">
        <v>7453</v>
      </c>
      <c r="D77" s="5">
        <v>5529</v>
      </c>
      <c r="E77" s="5">
        <v>519</v>
      </c>
      <c r="F77" s="5">
        <v>800</v>
      </c>
      <c r="H77" s="5">
        <v>1050</v>
      </c>
      <c r="I77" s="5">
        <v>872</v>
      </c>
      <c r="J77" s="5">
        <v>251</v>
      </c>
      <c r="K77" s="5">
        <v>748</v>
      </c>
      <c r="L77" s="5">
        <v>628</v>
      </c>
      <c r="M77" s="5">
        <v>796</v>
      </c>
      <c r="N77" s="5">
        <v>118</v>
      </c>
      <c r="O77" s="5">
        <v>678</v>
      </c>
      <c r="P77" s="5">
        <v>496</v>
      </c>
      <c r="Q77" s="5">
        <v>2719</v>
      </c>
      <c r="R77" s="5"/>
      <c r="S77" s="5">
        <v>289</v>
      </c>
      <c r="T77" s="5">
        <v>246</v>
      </c>
      <c r="U77" s="5"/>
      <c r="V77" s="5">
        <v>360</v>
      </c>
      <c r="W77" s="5"/>
      <c r="X77" s="5">
        <v>89</v>
      </c>
      <c r="Y77" s="5">
        <v>284</v>
      </c>
      <c r="Z77" s="5">
        <v>282</v>
      </c>
      <c r="AA77" s="5">
        <v>403</v>
      </c>
      <c r="AC77" s="4"/>
      <c r="AD77" s="5">
        <v>51</v>
      </c>
      <c r="AE77" s="4">
        <v>5</v>
      </c>
      <c r="AF77" s="4">
        <v>4.7</v>
      </c>
      <c r="AG77" s="4">
        <v>5.3</v>
      </c>
      <c r="AH77" s="4">
        <v>4.8</v>
      </c>
      <c r="AJ77" s="4">
        <v>4.9000000000000004</v>
      </c>
      <c r="AK77" s="4"/>
      <c r="AL77" s="4">
        <v>4.4000000000000004</v>
      </c>
      <c r="AM77" s="4">
        <v>5.8</v>
      </c>
      <c r="AN77" s="4">
        <v>3.4</v>
      </c>
      <c r="AO77" s="4">
        <v>6.8</v>
      </c>
      <c r="AP77" s="4">
        <v>5.8</v>
      </c>
      <c r="AQ77" s="4">
        <v>7</v>
      </c>
      <c r="AR77" s="4">
        <v>2.4</v>
      </c>
      <c r="AS77" s="5">
        <v>142548</v>
      </c>
      <c r="AT77" s="5">
        <v>141101</v>
      </c>
      <c r="AU77" s="5">
        <v>11544</v>
      </c>
      <c r="AV77" s="5">
        <v>16214</v>
      </c>
      <c r="AW77" s="5"/>
      <c r="AX77" s="5">
        <v>21672</v>
      </c>
      <c r="AY77" s="5">
        <v>16909</v>
      </c>
      <c r="AZ77" s="5">
        <v>7470</v>
      </c>
      <c r="BA77" s="5">
        <v>14495</v>
      </c>
      <c r="BB77" s="5">
        <v>29767</v>
      </c>
      <c r="BC77" s="5">
        <v>11943</v>
      </c>
      <c r="BD77" s="5">
        <v>2601</v>
      </c>
      <c r="BE77" s="5">
        <v>9342</v>
      </c>
      <c r="BF77" s="5">
        <v>6409</v>
      </c>
      <c r="BG77" s="4">
        <v>172</v>
      </c>
    </row>
    <row r="78" spans="1:59" x14ac:dyDescent="0.25">
      <c r="A78" t="s">
        <v>133</v>
      </c>
      <c r="B78" s="3">
        <v>38657</v>
      </c>
      <c r="C78" s="5">
        <v>7566</v>
      </c>
      <c r="D78" s="5">
        <v>5711</v>
      </c>
      <c r="E78" s="5">
        <v>564</v>
      </c>
      <c r="F78" s="5">
        <v>823</v>
      </c>
      <c r="H78" s="5">
        <v>1013</v>
      </c>
      <c r="I78" s="5">
        <v>872</v>
      </c>
      <c r="J78" s="5">
        <v>199</v>
      </c>
      <c r="K78" s="5">
        <v>711</v>
      </c>
      <c r="L78" s="5">
        <v>677</v>
      </c>
      <c r="M78" s="5">
        <v>966</v>
      </c>
      <c r="N78" s="5">
        <v>150</v>
      </c>
      <c r="O78" s="5">
        <v>816</v>
      </c>
      <c r="P78" s="5">
        <v>490</v>
      </c>
      <c r="Q78" s="5">
        <v>2823</v>
      </c>
      <c r="R78" s="5"/>
      <c r="S78" s="5">
        <v>215</v>
      </c>
      <c r="T78" s="5">
        <v>230</v>
      </c>
      <c r="U78" s="5"/>
      <c r="V78" s="5">
        <v>348</v>
      </c>
      <c r="W78" s="5"/>
      <c r="X78" s="5">
        <v>89</v>
      </c>
      <c r="Y78" s="5">
        <v>260</v>
      </c>
      <c r="Z78" s="5">
        <v>296</v>
      </c>
      <c r="AA78" s="5">
        <v>434</v>
      </c>
      <c r="AC78" s="4"/>
      <c r="AD78" s="5">
        <v>38</v>
      </c>
      <c r="AE78" s="4">
        <v>5</v>
      </c>
      <c r="AF78" s="4">
        <v>4.9000000000000004</v>
      </c>
      <c r="AG78" s="4">
        <v>5.7</v>
      </c>
      <c r="AH78" s="4">
        <v>4.9000000000000004</v>
      </c>
      <c r="AJ78" s="4">
        <v>4.7</v>
      </c>
      <c r="AK78" s="4"/>
      <c r="AL78" s="4">
        <v>3.5</v>
      </c>
      <c r="AM78" s="4">
        <v>5.5</v>
      </c>
      <c r="AN78" s="4">
        <v>3.6</v>
      </c>
      <c r="AO78" s="4">
        <v>8.1</v>
      </c>
      <c r="AP78" s="4">
        <v>7.5</v>
      </c>
      <c r="AQ78" s="4">
        <v>8.1999999999999993</v>
      </c>
      <c r="AR78" s="4">
        <v>2.4</v>
      </c>
      <c r="AS78" s="5">
        <v>142499</v>
      </c>
      <c r="AT78" s="5">
        <v>140851</v>
      </c>
      <c r="AU78" s="5">
        <v>11534</v>
      </c>
      <c r="AV78" s="5">
        <v>16259</v>
      </c>
      <c r="AW78" s="5"/>
      <c r="AX78" s="5">
        <v>21805</v>
      </c>
      <c r="AY78" s="5">
        <v>17054</v>
      </c>
      <c r="AZ78" s="5">
        <v>7477</v>
      </c>
      <c r="BA78" s="5">
        <v>14401</v>
      </c>
      <c r="BB78" s="5">
        <v>29798</v>
      </c>
      <c r="BC78" s="5">
        <v>11901</v>
      </c>
      <c r="BD78" s="5">
        <v>2519</v>
      </c>
      <c r="BE78" s="5">
        <v>9382</v>
      </c>
      <c r="BF78" s="5">
        <v>6362</v>
      </c>
      <c r="BG78" s="4">
        <v>250</v>
      </c>
    </row>
    <row r="79" spans="1:59" x14ac:dyDescent="0.25">
      <c r="A79" t="s">
        <v>134</v>
      </c>
      <c r="B79" s="3">
        <v>38687</v>
      </c>
      <c r="C79" s="5">
        <v>7279</v>
      </c>
      <c r="D79" s="5">
        <v>5611</v>
      </c>
      <c r="E79" s="5">
        <v>813</v>
      </c>
      <c r="F79" s="5">
        <v>757</v>
      </c>
      <c r="H79" s="5">
        <v>968</v>
      </c>
      <c r="I79" s="5">
        <v>785</v>
      </c>
      <c r="J79" s="5">
        <v>202</v>
      </c>
      <c r="K79" s="5">
        <v>788</v>
      </c>
      <c r="L79" s="5">
        <v>529</v>
      </c>
      <c r="M79" s="5">
        <v>930</v>
      </c>
      <c r="N79" s="5">
        <v>164</v>
      </c>
      <c r="O79" s="5">
        <v>766</v>
      </c>
      <c r="P79" s="5">
        <v>392</v>
      </c>
      <c r="Q79" s="5">
        <v>2588</v>
      </c>
      <c r="R79" s="5"/>
      <c r="S79" s="5">
        <v>385</v>
      </c>
      <c r="T79" s="5">
        <v>211</v>
      </c>
      <c r="U79" s="5"/>
      <c r="V79" s="5">
        <v>283</v>
      </c>
      <c r="W79" s="5"/>
      <c r="X79" s="5">
        <v>65</v>
      </c>
      <c r="Y79" s="5">
        <v>290</v>
      </c>
      <c r="Z79" s="5">
        <v>213</v>
      </c>
      <c r="AA79" s="5">
        <v>404</v>
      </c>
      <c r="AC79" s="4"/>
      <c r="AD79" s="5">
        <v>36</v>
      </c>
      <c r="AE79" s="4">
        <v>4.9000000000000004</v>
      </c>
      <c r="AF79" s="4">
        <v>4.8</v>
      </c>
      <c r="AG79" s="4">
        <v>8.1999999999999993</v>
      </c>
      <c r="AH79" s="4">
        <v>4.5</v>
      </c>
      <c r="AJ79" s="4">
        <v>4.5</v>
      </c>
      <c r="AK79" s="4"/>
      <c r="AL79" s="4">
        <v>3.6</v>
      </c>
      <c r="AM79" s="4">
        <v>6.1</v>
      </c>
      <c r="AN79" s="4">
        <v>2.8</v>
      </c>
      <c r="AO79" s="4">
        <v>7.9</v>
      </c>
      <c r="AP79" s="4">
        <v>8</v>
      </c>
      <c r="AQ79" s="4">
        <v>7.9</v>
      </c>
      <c r="AR79" s="4">
        <v>1.9</v>
      </c>
      <c r="AS79" s="5">
        <v>142752</v>
      </c>
      <c r="AT79" s="5">
        <v>140976</v>
      </c>
      <c r="AU79" s="5">
        <v>11286</v>
      </c>
      <c r="AV79" s="5">
        <v>16527</v>
      </c>
      <c r="AW79" s="5"/>
      <c r="AX79" s="5">
        <v>21921</v>
      </c>
      <c r="AY79" s="5">
        <v>17260</v>
      </c>
      <c r="AZ79" s="5">
        <v>7380</v>
      </c>
      <c r="BA79" s="5">
        <v>14245</v>
      </c>
      <c r="BB79" s="5">
        <v>29822</v>
      </c>
      <c r="BC79" s="5">
        <v>11810</v>
      </c>
      <c r="BD79" s="5">
        <v>2560</v>
      </c>
      <c r="BE79" s="5">
        <v>9250</v>
      </c>
      <c r="BF79" s="5">
        <v>6330</v>
      </c>
      <c r="BG79" s="4">
        <v>159</v>
      </c>
    </row>
    <row r="80" spans="1:59" x14ac:dyDescent="0.25">
      <c r="A80" t="s">
        <v>135</v>
      </c>
      <c r="B80" s="3">
        <v>38718</v>
      </c>
      <c r="C80" s="5">
        <v>7064</v>
      </c>
      <c r="D80" s="5">
        <v>6135</v>
      </c>
      <c r="E80" s="5">
        <v>868</v>
      </c>
      <c r="F80" s="5">
        <v>778</v>
      </c>
      <c r="H80" s="5">
        <v>1203</v>
      </c>
      <c r="I80" s="5">
        <v>1034</v>
      </c>
      <c r="J80" s="5">
        <v>287</v>
      </c>
      <c r="K80" s="5">
        <v>825</v>
      </c>
      <c r="L80" s="5">
        <v>593</v>
      </c>
      <c r="M80" s="5">
        <v>910</v>
      </c>
      <c r="N80" s="5">
        <v>171</v>
      </c>
      <c r="O80" s="5">
        <v>739</v>
      </c>
      <c r="P80" s="5">
        <v>447</v>
      </c>
      <c r="Q80" s="5">
        <v>2527</v>
      </c>
      <c r="R80" s="5"/>
      <c r="S80" s="5">
        <v>377</v>
      </c>
      <c r="T80" s="5">
        <v>253</v>
      </c>
      <c r="U80" s="5"/>
      <c r="V80" s="5">
        <v>506</v>
      </c>
      <c r="W80" s="5"/>
      <c r="X80" s="5">
        <v>146</v>
      </c>
      <c r="Y80" s="5">
        <v>300</v>
      </c>
      <c r="Z80" s="5">
        <v>277</v>
      </c>
      <c r="AA80" s="5">
        <v>372</v>
      </c>
      <c r="AC80" s="4"/>
      <c r="AD80" s="5">
        <v>27</v>
      </c>
      <c r="AE80" s="4">
        <v>4.7</v>
      </c>
      <c r="AF80" s="4">
        <v>5.3</v>
      </c>
      <c r="AG80" s="4">
        <v>9</v>
      </c>
      <c r="AH80" s="4">
        <v>4.5999999999999996</v>
      </c>
      <c r="AJ80" s="4">
        <v>5.7</v>
      </c>
      <c r="AK80" s="4"/>
      <c r="AL80" s="4">
        <v>5</v>
      </c>
      <c r="AM80" s="4">
        <v>6.5</v>
      </c>
      <c r="AN80" s="4">
        <v>3.2</v>
      </c>
      <c r="AO80" s="4">
        <v>8.1</v>
      </c>
      <c r="AP80" s="4">
        <v>8.9</v>
      </c>
      <c r="AQ80" s="4">
        <v>8</v>
      </c>
      <c r="AR80" s="4">
        <v>2.2000000000000002</v>
      </c>
      <c r="AS80" s="5">
        <v>143150</v>
      </c>
      <c r="AT80" s="5">
        <v>139512</v>
      </c>
      <c r="AU80" s="5">
        <v>11041</v>
      </c>
      <c r="AV80" s="5">
        <v>16680</v>
      </c>
      <c r="AW80" s="5"/>
      <c r="AX80" s="5">
        <v>21410</v>
      </c>
      <c r="AY80" s="5">
        <v>16842</v>
      </c>
      <c r="AZ80" s="5">
        <v>7346</v>
      </c>
      <c r="BA80" s="5">
        <v>14252</v>
      </c>
      <c r="BB80" s="5">
        <v>29724</v>
      </c>
      <c r="BC80" s="5">
        <v>11187</v>
      </c>
      <c r="BD80" s="5">
        <v>2352</v>
      </c>
      <c r="BE80" s="5">
        <v>8835</v>
      </c>
      <c r="BF80" s="5">
        <v>6373</v>
      </c>
      <c r="BG80" s="4">
        <v>163</v>
      </c>
    </row>
    <row r="81" spans="1:59" x14ac:dyDescent="0.25">
      <c r="A81" t="s">
        <v>136</v>
      </c>
      <c r="B81" s="3">
        <v>38749</v>
      </c>
      <c r="C81" s="5">
        <v>7184</v>
      </c>
      <c r="D81" s="5">
        <v>6161</v>
      </c>
      <c r="E81" s="5">
        <v>836</v>
      </c>
      <c r="F81" s="5">
        <v>821</v>
      </c>
      <c r="H81" s="5">
        <v>1141</v>
      </c>
      <c r="I81" s="5">
        <v>986</v>
      </c>
      <c r="J81" s="5">
        <v>260</v>
      </c>
      <c r="K81" s="5">
        <v>841</v>
      </c>
      <c r="L81" s="5">
        <v>528</v>
      </c>
      <c r="M81" s="5">
        <v>1040</v>
      </c>
      <c r="N81" s="5">
        <v>203</v>
      </c>
      <c r="O81" s="5">
        <v>838</v>
      </c>
      <c r="P81" s="5">
        <v>466</v>
      </c>
      <c r="Q81" s="5">
        <v>2577</v>
      </c>
      <c r="R81" s="5"/>
      <c r="S81" s="5">
        <v>238</v>
      </c>
      <c r="T81" s="5">
        <v>277</v>
      </c>
      <c r="U81" s="5"/>
      <c r="V81" s="5">
        <v>438</v>
      </c>
      <c r="W81" s="5"/>
      <c r="X81" s="5">
        <v>78</v>
      </c>
      <c r="Y81" s="5">
        <v>235</v>
      </c>
      <c r="Z81" s="5">
        <v>216</v>
      </c>
      <c r="AA81" s="5">
        <v>316</v>
      </c>
      <c r="AC81" s="4"/>
      <c r="AD81" s="5">
        <v>41</v>
      </c>
      <c r="AE81" s="4">
        <v>4.8</v>
      </c>
      <c r="AF81" s="4">
        <v>5.3</v>
      </c>
      <c r="AG81" s="4">
        <v>8.6</v>
      </c>
      <c r="AH81" s="4">
        <v>4.9000000000000004</v>
      </c>
      <c r="AJ81" s="4">
        <v>5.4</v>
      </c>
      <c r="AK81" s="4"/>
      <c r="AL81" s="4">
        <v>4.5999999999999996</v>
      </c>
      <c r="AM81" s="4">
        <v>6.5</v>
      </c>
      <c r="AN81" s="4">
        <v>2.8</v>
      </c>
      <c r="AO81" s="4">
        <v>9.1</v>
      </c>
      <c r="AP81" s="4">
        <v>10.4</v>
      </c>
      <c r="AQ81" s="4">
        <v>8.9</v>
      </c>
      <c r="AR81" s="4">
        <v>2.2999999999999998</v>
      </c>
      <c r="AS81" s="5">
        <v>143457</v>
      </c>
      <c r="AT81" s="5">
        <v>140048</v>
      </c>
      <c r="AU81" s="5">
        <v>11216</v>
      </c>
      <c r="AV81" s="5">
        <v>16554</v>
      </c>
      <c r="AW81" s="5"/>
      <c r="AX81" s="5">
        <v>21158</v>
      </c>
      <c r="AY81" s="5">
        <v>16660</v>
      </c>
      <c r="AZ81" s="5">
        <v>7291</v>
      </c>
      <c r="BA81" s="5">
        <v>14372</v>
      </c>
      <c r="BB81" s="5">
        <v>29993</v>
      </c>
      <c r="BC81" s="5">
        <v>11319</v>
      </c>
      <c r="BD81" s="5">
        <v>2393</v>
      </c>
      <c r="BE81" s="5">
        <v>8926</v>
      </c>
      <c r="BF81" s="5">
        <v>6519</v>
      </c>
      <c r="BG81" s="4">
        <v>207</v>
      </c>
    </row>
    <row r="82" spans="1:59" x14ac:dyDescent="0.25">
      <c r="A82" t="s">
        <v>137</v>
      </c>
      <c r="B82" s="3">
        <v>38777</v>
      </c>
      <c r="C82" s="5">
        <v>7072</v>
      </c>
      <c r="D82" s="5">
        <v>5830</v>
      </c>
      <c r="E82" s="5">
        <v>820</v>
      </c>
      <c r="F82" s="5">
        <v>701</v>
      </c>
      <c r="H82" s="5">
        <v>1022</v>
      </c>
      <c r="I82" s="5">
        <v>888</v>
      </c>
      <c r="J82" s="5">
        <v>263</v>
      </c>
      <c r="K82" s="5">
        <v>824</v>
      </c>
      <c r="L82" s="5">
        <v>563</v>
      </c>
      <c r="M82" s="5">
        <v>917</v>
      </c>
      <c r="N82" s="5">
        <v>172</v>
      </c>
      <c r="O82" s="5">
        <v>745</v>
      </c>
      <c r="P82" s="5">
        <v>456</v>
      </c>
      <c r="Q82" s="5">
        <v>2659</v>
      </c>
      <c r="R82" s="5"/>
      <c r="S82" s="5">
        <v>277</v>
      </c>
      <c r="T82" s="5">
        <v>202</v>
      </c>
      <c r="U82" s="5"/>
      <c r="V82" s="5">
        <v>344</v>
      </c>
      <c r="W82" s="5"/>
      <c r="X82" s="5">
        <v>88</v>
      </c>
      <c r="Y82" s="5">
        <v>282</v>
      </c>
      <c r="Z82" s="5">
        <v>270</v>
      </c>
      <c r="AA82" s="5">
        <v>317</v>
      </c>
      <c r="AC82" s="4"/>
      <c r="AD82" s="5">
        <v>33</v>
      </c>
      <c r="AE82" s="4">
        <v>4.7</v>
      </c>
      <c r="AF82" s="4">
        <v>5</v>
      </c>
      <c r="AG82" s="4">
        <v>8.5</v>
      </c>
      <c r="AH82" s="4">
        <v>4.0999999999999996</v>
      </c>
      <c r="AJ82" s="4">
        <v>4.9000000000000004</v>
      </c>
      <c r="AK82" s="4"/>
      <c r="AL82" s="4">
        <v>4.7</v>
      </c>
      <c r="AM82" s="4">
        <v>6.3</v>
      </c>
      <c r="AN82" s="4">
        <v>3</v>
      </c>
      <c r="AO82" s="4">
        <v>8</v>
      </c>
      <c r="AP82" s="4">
        <v>8.6999999999999993</v>
      </c>
      <c r="AQ82" s="4">
        <v>7.8</v>
      </c>
      <c r="AR82" s="4">
        <v>2.2000000000000002</v>
      </c>
      <c r="AS82" s="5">
        <v>143741</v>
      </c>
      <c r="AT82" s="5">
        <v>140762</v>
      </c>
      <c r="AU82" s="5">
        <v>11163</v>
      </c>
      <c r="AV82" s="5">
        <v>16878</v>
      </c>
      <c r="AW82" s="5"/>
      <c r="AX82" s="5">
        <v>21230</v>
      </c>
      <c r="AY82" s="5">
        <v>16864</v>
      </c>
      <c r="AZ82" s="5">
        <v>7213</v>
      </c>
      <c r="BA82" s="5">
        <v>14476</v>
      </c>
      <c r="BB82" s="5">
        <v>30003</v>
      </c>
      <c r="BC82" s="5">
        <v>11609</v>
      </c>
      <c r="BD82" s="5">
        <v>2539</v>
      </c>
      <c r="BE82" s="5">
        <v>9070</v>
      </c>
      <c r="BF82" s="5">
        <v>6687</v>
      </c>
      <c r="BG82" s="4">
        <v>211</v>
      </c>
    </row>
    <row r="83" spans="1:59" x14ac:dyDescent="0.25">
      <c r="A83" t="s">
        <v>138</v>
      </c>
      <c r="B83" s="3">
        <v>38808</v>
      </c>
      <c r="C83" s="5">
        <v>7120</v>
      </c>
      <c r="D83" s="5">
        <v>5454</v>
      </c>
      <c r="E83" s="5">
        <v>674</v>
      </c>
      <c r="F83" s="5">
        <v>745</v>
      </c>
      <c r="H83" s="5">
        <v>972</v>
      </c>
      <c r="I83" s="5">
        <v>836</v>
      </c>
      <c r="J83" s="5">
        <v>272</v>
      </c>
      <c r="K83" s="5">
        <v>644</v>
      </c>
      <c r="L83" s="5">
        <v>558</v>
      </c>
      <c r="M83" s="5">
        <v>882</v>
      </c>
      <c r="N83" s="5">
        <v>135</v>
      </c>
      <c r="O83" s="5">
        <v>747</v>
      </c>
      <c r="P83" s="5">
        <v>413</v>
      </c>
      <c r="Q83" s="5">
        <v>2665</v>
      </c>
      <c r="R83" s="5"/>
      <c r="S83" s="5">
        <v>233</v>
      </c>
      <c r="T83" s="5">
        <v>256</v>
      </c>
      <c r="U83" s="5"/>
      <c r="V83" s="5">
        <v>337</v>
      </c>
      <c r="W83" s="5"/>
      <c r="X83" s="5">
        <v>92</v>
      </c>
      <c r="Y83" s="5">
        <v>229</v>
      </c>
      <c r="Z83" s="5">
        <v>246</v>
      </c>
      <c r="AA83" s="5">
        <v>327</v>
      </c>
      <c r="AC83" s="4"/>
      <c r="AD83" s="5">
        <v>14</v>
      </c>
      <c r="AE83" s="4">
        <v>4.7</v>
      </c>
      <c r="AF83" s="4">
        <v>4.7</v>
      </c>
      <c r="AG83" s="4">
        <v>6.9</v>
      </c>
      <c r="AH83" s="4">
        <v>4.5</v>
      </c>
      <c r="AJ83" s="4">
        <v>4.5999999999999996</v>
      </c>
      <c r="AK83" s="4"/>
      <c r="AL83" s="4">
        <v>4.8</v>
      </c>
      <c r="AM83" s="4">
        <v>4.9000000000000004</v>
      </c>
      <c r="AN83" s="4">
        <v>3</v>
      </c>
      <c r="AO83" s="4">
        <v>7.6</v>
      </c>
      <c r="AP83" s="4">
        <v>7</v>
      </c>
      <c r="AQ83" s="4">
        <v>7.7</v>
      </c>
      <c r="AR83" s="4">
        <v>2</v>
      </c>
      <c r="AS83" s="5">
        <v>143761</v>
      </c>
      <c r="AT83" s="5">
        <v>141186</v>
      </c>
      <c r="AU83" s="5">
        <v>11382</v>
      </c>
      <c r="AV83" s="5">
        <v>16327</v>
      </c>
      <c r="AW83" s="5"/>
      <c r="AX83" s="5">
        <v>21364</v>
      </c>
      <c r="AY83" s="5">
        <v>16939</v>
      </c>
      <c r="AZ83" s="5">
        <v>7301</v>
      </c>
      <c r="BA83" s="5">
        <v>14814</v>
      </c>
      <c r="BB83" s="5">
        <v>30012</v>
      </c>
      <c r="BC83" s="5">
        <v>11834</v>
      </c>
      <c r="BD83" s="5">
        <v>2501</v>
      </c>
      <c r="BE83" s="5">
        <v>9333</v>
      </c>
      <c r="BF83" s="5">
        <v>6588</v>
      </c>
      <c r="BG83" s="4">
        <v>188</v>
      </c>
    </row>
    <row r="84" spans="1:59" x14ac:dyDescent="0.25">
      <c r="A84" t="s">
        <v>139</v>
      </c>
      <c r="B84" s="3">
        <v>38838</v>
      </c>
      <c r="C84" s="5">
        <v>6980</v>
      </c>
      <c r="D84" s="5">
        <v>5377</v>
      </c>
      <c r="E84" s="5">
        <v>647</v>
      </c>
      <c r="F84" s="5">
        <v>680</v>
      </c>
      <c r="H84" s="5">
        <v>1025</v>
      </c>
      <c r="I84" s="5">
        <v>885</v>
      </c>
      <c r="J84" s="5">
        <v>226</v>
      </c>
      <c r="K84" s="5">
        <v>695</v>
      </c>
      <c r="L84" s="5">
        <v>543</v>
      </c>
      <c r="M84" s="5">
        <v>830</v>
      </c>
      <c r="N84" s="5">
        <v>130</v>
      </c>
      <c r="O84" s="5">
        <v>700</v>
      </c>
      <c r="P84" s="5">
        <v>426</v>
      </c>
      <c r="Q84" s="5">
        <v>2545</v>
      </c>
      <c r="R84" s="5"/>
      <c r="S84" s="5">
        <v>256</v>
      </c>
      <c r="T84" s="5">
        <v>232</v>
      </c>
      <c r="U84" s="5"/>
      <c r="V84" s="5">
        <v>407</v>
      </c>
      <c r="W84" s="5"/>
      <c r="X84" s="5">
        <v>86</v>
      </c>
      <c r="Y84" s="5">
        <v>263</v>
      </c>
      <c r="Z84" s="5">
        <v>333</v>
      </c>
      <c r="AA84" s="5">
        <v>376</v>
      </c>
      <c r="AC84" s="4"/>
      <c r="AD84" s="5">
        <v>26</v>
      </c>
      <c r="AE84" s="4">
        <v>4.5999999999999996</v>
      </c>
      <c r="AF84" s="4">
        <v>4.5999999999999996</v>
      </c>
      <c r="AG84" s="4">
        <v>6.6</v>
      </c>
      <c r="AH84" s="4">
        <v>4.0999999999999996</v>
      </c>
      <c r="AJ84" s="4">
        <v>4.8</v>
      </c>
      <c r="AK84" s="4"/>
      <c r="AL84" s="4">
        <v>4</v>
      </c>
      <c r="AM84" s="4">
        <v>5.3</v>
      </c>
      <c r="AN84" s="4">
        <v>2.9</v>
      </c>
      <c r="AO84" s="4">
        <v>7</v>
      </c>
      <c r="AP84" s="4">
        <v>6.5</v>
      </c>
      <c r="AQ84" s="4">
        <v>7.1</v>
      </c>
      <c r="AR84" s="4">
        <v>2</v>
      </c>
      <c r="AS84" s="5">
        <v>144089</v>
      </c>
      <c r="AT84" s="5">
        <v>141808</v>
      </c>
      <c r="AU84" s="5">
        <v>11443</v>
      </c>
      <c r="AV84" s="5">
        <v>16301</v>
      </c>
      <c r="AW84" s="5"/>
      <c r="AX84" s="5">
        <v>21435</v>
      </c>
      <c r="AY84" s="5">
        <v>16923</v>
      </c>
      <c r="AZ84" s="5">
        <v>7353</v>
      </c>
      <c r="BA84" s="5">
        <v>14805</v>
      </c>
      <c r="BB84" s="5">
        <v>30049</v>
      </c>
      <c r="BC84" s="5">
        <v>12243</v>
      </c>
      <c r="BD84" s="5">
        <v>2688</v>
      </c>
      <c r="BE84" s="5">
        <v>9555</v>
      </c>
      <c r="BF84" s="5">
        <v>6449</v>
      </c>
      <c r="BG84" s="4">
        <v>196</v>
      </c>
    </row>
    <row r="85" spans="1:59" x14ac:dyDescent="0.25">
      <c r="A85" t="s">
        <v>140</v>
      </c>
      <c r="B85" s="3">
        <v>38869</v>
      </c>
      <c r="C85" s="5">
        <v>7001</v>
      </c>
      <c r="D85" s="5">
        <v>5536</v>
      </c>
      <c r="E85" s="5">
        <v>569</v>
      </c>
      <c r="F85" s="5">
        <v>635</v>
      </c>
      <c r="H85" s="5">
        <v>1085</v>
      </c>
      <c r="I85" s="5">
        <v>943</v>
      </c>
      <c r="J85" s="5">
        <v>225</v>
      </c>
      <c r="K85" s="5">
        <v>753</v>
      </c>
      <c r="L85" s="5">
        <v>617</v>
      </c>
      <c r="M85" s="5">
        <v>942</v>
      </c>
      <c r="N85" s="5">
        <v>140</v>
      </c>
      <c r="O85" s="5">
        <v>803</v>
      </c>
      <c r="P85" s="5">
        <v>577</v>
      </c>
      <c r="Q85" s="5">
        <v>2705</v>
      </c>
      <c r="R85" s="5"/>
      <c r="S85" s="5">
        <v>267</v>
      </c>
      <c r="T85" s="5">
        <v>241</v>
      </c>
      <c r="U85" s="5"/>
      <c r="V85" s="5">
        <v>446</v>
      </c>
      <c r="W85" s="5"/>
      <c r="X85" s="5">
        <v>96</v>
      </c>
      <c r="Y85" s="5">
        <v>313</v>
      </c>
      <c r="Z85" s="5">
        <v>521</v>
      </c>
      <c r="AA85" s="5">
        <v>499</v>
      </c>
      <c r="AC85" s="4"/>
      <c r="AD85" s="5">
        <v>36</v>
      </c>
      <c r="AE85" s="4">
        <v>4.5999999999999996</v>
      </c>
      <c r="AF85" s="4">
        <v>4.7</v>
      </c>
      <c r="AG85" s="4">
        <v>5.6</v>
      </c>
      <c r="AH85" s="4">
        <v>3.8</v>
      </c>
      <c r="AJ85" s="4">
        <v>5.0999999999999996</v>
      </c>
      <c r="AK85" s="4"/>
      <c r="AL85" s="4">
        <v>3.9</v>
      </c>
      <c r="AM85" s="4">
        <v>5.7</v>
      </c>
      <c r="AN85" s="4">
        <v>3.3</v>
      </c>
      <c r="AO85" s="4">
        <v>7.4</v>
      </c>
      <c r="AP85" s="4">
        <v>6.1</v>
      </c>
      <c r="AQ85" s="4">
        <v>7.7</v>
      </c>
      <c r="AR85" s="4">
        <v>2.8</v>
      </c>
      <c r="AS85" s="5">
        <v>144353</v>
      </c>
      <c r="AT85" s="5">
        <v>142731</v>
      </c>
      <c r="AU85" s="5">
        <v>11954</v>
      </c>
      <c r="AV85" s="5">
        <v>16495</v>
      </c>
      <c r="AW85" s="5"/>
      <c r="AX85" s="5">
        <v>21584</v>
      </c>
      <c r="AY85" s="5">
        <v>16966</v>
      </c>
      <c r="AZ85" s="5">
        <v>7491</v>
      </c>
      <c r="BA85" s="5">
        <v>14899</v>
      </c>
      <c r="BB85" s="5">
        <v>29087</v>
      </c>
      <c r="BC85" s="5">
        <v>13014</v>
      </c>
      <c r="BD85" s="5">
        <v>3008</v>
      </c>
      <c r="BE85" s="5">
        <v>10006</v>
      </c>
      <c r="BF85" s="5">
        <v>6480</v>
      </c>
      <c r="BG85" s="4">
        <v>575</v>
      </c>
    </row>
    <row r="86" spans="1:59" x14ac:dyDescent="0.25">
      <c r="A86" t="s">
        <v>141</v>
      </c>
      <c r="B86" s="3">
        <v>38899</v>
      </c>
      <c r="C86" s="5">
        <v>7175</v>
      </c>
      <c r="D86" s="5">
        <v>5712</v>
      </c>
      <c r="E86" s="5">
        <v>633</v>
      </c>
      <c r="F86" s="5">
        <v>736</v>
      </c>
      <c r="H86" s="5">
        <v>1083</v>
      </c>
      <c r="I86" s="5">
        <v>934</v>
      </c>
      <c r="J86" s="5">
        <v>237</v>
      </c>
      <c r="K86" s="5">
        <v>735</v>
      </c>
      <c r="L86" s="5">
        <v>659</v>
      </c>
      <c r="M86" s="5">
        <v>867</v>
      </c>
      <c r="N86" s="5">
        <v>146</v>
      </c>
      <c r="O86" s="5">
        <v>721</v>
      </c>
      <c r="P86" s="5">
        <v>656</v>
      </c>
      <c r="Q86" s="5">
        <v>2721</v>
      </c>
      <c r="R86" s="5"/>
      <c r="S86" s="5">
        <v>290</v>
      </c>
      <c r="T86" s="5">
        <v>293</v>
      </c>
      <c r="U86" s="5"/>
      <c r="V86" s="5">
        <v>412</v>
      </c>
      <c r="W86" s="5"/>
      <c r="X86" s="5">
        <v>106</v>
      </c>
      <c r="Y86" s="5">
        <v>306</v>
      </c>
      <c r="Z86" s="5">
        <v>378</v>
      </c>
      <c r="AA86" s="5">
        <v>347</v>
      </c>
      <c r="AC86" s="4"/>
      <c r="AD86" s="5">
        <v>54</v>
      </c>
      <c r="AE86" s="4">
        <v>4.7</v>
      </c>
      <c r="AF86" s="4">
        <v>4.8</v>
      </c>
      <c r="AG86" s="4">
        <v>6.1</v>
      </c>
      <c r="AH86" s="4">
        <v>4.4000000000000004</v>
      </c>
      <c r="AJ86" s="4">
        <v>5.0999999999999996</v>
      </c>
      <c r="AK86" s="4"/>
      <c r="AL86" s="4">
        <v>4.2</v>
      </c>
      <c r="AM86" s="4">
        <v>5.5</v>
      </c>
      <c r="AN86" s="4">
        <v>3.5</v>
      </c>
      <c r="AO86" s="4">
        <v>6.8</v>
      </c>
      <c r="AP86" s="4">
        <v>6.3</v>
      </c>
      <c r="AQ86" s="4">
        <v>6.9</v>
      </c>
      <c r="AR86" s="4">
        <v>3.2</v>
      </c>
      <c r="AS86" s="5">
        <v>144202</v>
      </c>
      <c r="AT86" s="5">
        <v>143073</v>
      </c>
      <c r="AU86" s="5">
        <v>12030</v>
      </c>
      <c r="AV86" s="5">
        <v>16285</v>
      </c>
      <c r="AW86" s="5"/>
      <c r="AX86" s="5">
        <v>21414</v>
      </c>
      <c r="AY86" s="5">
        <v>16802</v>
      </c>
      <c r="AZ86" s="5">
        <v>7461</v>
      </c>
      <c r="BA86" s="5">
        <v>15084</v>
      </c>
      <c r="BB86" s="5">
        <v>28768</v>
      </c>
      <c r="BC86" s="5">
        <v>13221</v>
      </c>
      <c r="BD86" s="5">
        <v>3090</v>
      </c>
      <c r="BE86" s="5">
        <v>10131</v>
      </c>
      <c r="BF86" s="5">
        <v>6607</v>
      </c>
      <c r="BG86" s="4">
        <v>310</v>
      </c>
    </row>
    <row r="87" spans="1:59" x14ac:dyDescent="0.25">
      <c r="A87" t="s">
        <v>142</v>
      </c>
      <c r="B87" s="3">
        <v>38930</v>
      </c>
      <c r="C87" s="5">
        <v>7091</v>
      </c>
      <c r="D87" s="5">
        <v>5406</v>
      </c>
      <c r="E87" s="5">
        <v>618</v>
      </c>
      <c r="F87" s="5">
        <v>680</v>
      </c>
      <c r="H87" s="5">
        <v>977</v>
      </c>
      <c r="I87" s="5">
        <v>839</v>
      </c>
      <c r="J87" s="5">
        <v>217</v>
      </c>
      <c r="K87" s="5">
        <v>681</v>
      </c>
      <c r="L87" s="5">
        <v>611</v>
      </c>
      <c r="M87" s="5">
        <v>855</v>
      </c>
      <c r="N87" s="5">
        <v>129</v>
      </c>
      <c r="O87" s="5">
        <v>726</v>
      </c>
      <c r="P87" s="5">
        <v>595</v>
      </c>
      <c r="Q87" s="5">
        <v>2603</v>
      </c>
      <c r="R87" s="5"/>
      <c r="S87" s="5">
        <v>264</v>
      </c>
      <c r="T87" s="5">
        <v>232</v>
      </c>
      <c r="U87" s="5"/>
      <c r="V87" s="5">
        <v>315</v>
      </c>
      <c r="W87" s="5"/>
      <c r="X87" s="5">
        <v>61</v>
      </c>
      <c r="Y87" s="5">
        <v>262</v>
      </c>
      <c r="Z87" s="5">
        <v>273</v>
      </c>
      <c r="AA87" s="5">
        <v>377</v>
      </c>
      <c r="AC87" s="4"/>
      <c r="AD87" s="5">
        <v>31</v>
      </c>
      <c r="AE87" s="4">
        <v>4.7</v>
      </c>
      <c r="AF87" s="4">
        <v>4.5999999999999996</v>
      </c>
      <c r="AG87" s="4">
        <v>5.9</v>
      </c>
      <c r="AH87" s="4">
        <v>4.0999999999999996</v>
      </c>
      <c r="AJ87" s="4">
        <v>4.7</v>
      </c>
      <c r="AK87" s="4"/>
      <c r="AL87" s="4">
        <v>3.7</v>
      </c>
      <c r="AM87" s="4">
        <v>5.0999999999999996</v>
      </c>
      <c r="AN87" s="4">
        <v>3.2</v>
      </c>
      <c r="AO87" s="4">
        <v>6.9</v>
      </c>
      <c r="AP87" s="4">
        <v>5.8</v>
      </c>
      <c r="AQ87" s="4">
        <v>7.1</v>
      </c>
      <c r="AR87" s="4">
        <v>2.9</v>
      </c>
      <c r="AS87" s="5">
        <v>144625</v>
      </c>
      <c r="AT87" s="5">
        <v>142953</v>
      </c>
      <c r="AU87" s="5">
        <v>12162</v>
      </c>
      <c r="AV87" s="5">
        <v>16322</v>
      </c>
      <c r="AW87" s="5"/>
      <c r="AX87" s="5">
        <v>21138</v>
      </c>
      <c r="AY87" s="5">
        <v>16577</v>
      </c>
      <c r="AZ87" s="5">
        <v>7663</v>
      </c>
      <c r="BA87" s="5">
        <v>15063</v>
      </c>
      <c r="BB87" s="5">
        <v>29117</v>
      </c>
      <c r="BC87" s="5">
        <v>12862</v>
      </c>
      <c r="BD87" s="5">
        <v>2973</v>
      </c>
      <c r="BE87" s="5">
        <v>9889</v>
      </c>
      <c r="BF87" s="5">
        <v>6540</v>
      </c>
      <c r="BG87" s="4">
        <v>210</v>
      </c>
    </row>
    <row r="88" spans="1:59" x14ac:dyDescent="0.25">
      <c r="A88" t="s">
        <v>143</v>
      </c>
      <c r="B88" s="3">
        <v>38961</v>
      </c>
      <c r="C88" s="5">
        <v>6847</v>
      </c>
      <c r="D88" s="5">
        <v>5261</v>
      </c>
      <c r="E88" s="5">
        <v>586</v>
      </c>
      <c r="F88" s="5">
        <v>632</v>
      </c>
      <c r="H88" s="5">
        <v>1008</v>
      </c>
      <c r="I88" s="5">
        <v>868</v>
      </c>
      <c r="J88" s="5">
        <v>183</v>
      </c>
      <c r="K88" s="5">
        <v>736</v>
      </c>
      <c r="L88" s="5">
        <v>576</v>
      </c>
      <c r="M88" s="5">
        <v>810</v>
      </c>
      <c r="N88" s="5">
        <v>114</v>
      </c>
      <c r="O88" s="5">
        <v>696</v>
      </c>
      <c r="P88" s="5">
        <v>396</v>
      </c>
      <c r="Q88" s="5">
        <v>2608</v>
      </c>
      <c r="R88" s="5"/>
      <c r="S88" s="5">
        <v>286</v>
      </c>
      <c r="T88" s="5">
        <v>236</v>
      </c>
      <c r="U88" s="5"/>
      <c r="V88" s="5">
        <v>358</v>
      </c>
      <c r="W88" s="5"/>
      <c r="X88" s="5">
        <v>70</v>
      </c>
      <c r="Y88" s="5">
        <v>259</v>
      </c>
      <c r="Z88" s="5">
        <v>289</v>
      </c>
      <c r="AA88" s="5">
        <v>397</v>
      </c>
      <c r="AC88" s="4"/>
      <c r="AD88" s="5">
        <v>37</v>
      </c>
      <c r="AE88" s="4">
        <v>4.5</v>
      </c>
      <c r="AF88" s="4">
        <v>4.5</v>
      </c>
      <c r="AG88" s="4">
        <v>5.6</v>
      </c>
      <c r="AH88" s="4">
        <v>3.8</v>
      </c>
      <c r="AJ88" s="4">
        <v>4.9000000000000004</v>
      </c>
      <c r="AK88" s="4"/>
      <c r="AL88" s="4">
        <v>3.1</v>
      </c>
      <c r="AM88" s="4">
        <v>5.6</v>
      </c>
      <c r="AN88" s="4">
        <v>3</v>
      </c>
      <c r="AO88" s="4">
        <v>6.9</v>
      </c>
      <c r="AP88" s="4">
        <v>5.6</v>
      </c>
      <c r="AQ88" s="4">
        <v>7.2</v>
      </c>
      <c r="AR88" s="4">
        <v>1.9</v>
      </c>
      <c r="AS88" s="5">
        <v>144815</v>
      </c>
      <c r="AT88" s="5">
        <v>142749</v>
      </c>
      <c r="AU88" s="5">
        <v>12260</v>
      </c>
      <c r="AV88" s="5">
        <v>16365</v>
      </c>
      <c r="AW88" s="5"/>
      <c r="AX88" s="5">
        <v>21001</v>
      </c>
      <c r="AY88" s="5">
        <v>16426</v>
      </c>
      <c r="AZ88" s="5">
        <v>7656</v>
      </c>
      <c r="BA88" s="5">
        <v>15014</v>
      </c>
      <c r="BB88" s="5">
        <v>30098</v>
      </c>
      <c r="BC88" s="5">
        <v>11981</v>
      </c>
      <c r="BD88" s="5">
        <v>2679</v>
      </c>
      <c r="BE88" s="5">
        <v>9302</v>
      </c>
      <c r="BF88" s="5">
        <v>6487</v>
      </c>
      <c r="BG88" s="4">
        <v>215</v>
      </c>
    </row>
    <row r="89" spans="1:59" x14ac:dyDescent="0.25">
      <c r="A89" t="s">
        <v>144</v>
      </c>
      <c r="B89" s="3">
        <v>38991</v>
      </c>
      <c r="C89" s="5">
        <v>6727</v>
      </c>
      <c r="D89" s="5">
        <v>4956</v>
      </c>
      <c r="E89" s="5">
        <v>456</v>
      </c>
      <c r="F89" s="5">
        <v>618</v>
      </c>
      <c r="H89" s="5">
        <v>972</v>
      </c>
      <c r="I89" s="5">
        <v>853</v>
      </c>
      <c r="J89" s="5">
        <v>206</v>
      </c>
      <c r="K89" s="5">
        <v>768</v>
      </c>
      <c r="L89" s="5">
        <v>531</v>
      </c>
      <c r="M89" s="5">
        <v>795</v>
      </c>
      <c r="N89" s="5">
        <v>148</v>
      </c>
      <c r="O89" s="5">
        <v>647</v>
      </c>
      <c r="P89" s="5">
        <v>420</v>
      </c>
      <c r="Q89" s="5">
        <v>2616</v>
      </c>
      <c r="R89" s="5"/>
      <c r="S89" s="5">
        <v>220</v>
      </c>
      <c r="T89" s="5">
        <v>236</v>
      </c>
      <c r="U89" s="5"/>
      <c r="V89" s="5">
        <v>399</v>
      </c>
      <c r="W89" s="5"/>
      <c r="X89" s="5">
        <v>105</v>
      </c>
      <c r="Y89" s="5">
        <v>310</v>
      </c>
      <c r="Z89" s="5">
        <v>277</v>
      </c>
      <c r="AA89" s="5">
        <v>345</v>
      </c>
      <c r="AC89" s="4"/>
      <c r="AD89" s="5">
        <v>36</v>
      </c>
      <c r="AE89" s="4">
        <v>4.4000000000000004</v>
      </c>
      <c r="AF89" s="4">
        <v>4.2</v>
      </c>
      <c r="AG89" s="4">
        <v>4.5</v>
      </c>
      <c r="AH89" s="4">
        <v>3.7</v>
      </c>
      <c r="AJ89" s="4">
        <v>4.7</v>
      </c>
      <c r="AK89" s="4"/>
      <c r="AL89" s="4">
        <v>3.6</v>
      </c>
      <c r="AM89" s="4">
        <v>5.6</v>
      </c>
      <c r="AN89" s="4">
        <v>2.8</v>
      </c>
      <c r="AO89" s="4">
        <v>6.6</v>
      </c>
      <c r="AP89" s="4">
        <v>7.3</v>
      </c>
      <c r="AQ89" s="4">
        <v>6.5</v>
      </c>
      <c r="AR89" s="4">
        <v>2</v>
      </c>
      <c r="AS89" s="5">
        <v>145314</v>
      </c>
      <c r="AT89" s="5">
        <v>143915</v>
      </c>
      <c r="AU89" s="5">
        <v>12103</v>
      </c>
      <c r="AV89" s="5">
        <v>16314</v>
      </c>
      <c r="AW89" s="5"/>
      <c r="AX89" s="5">
        <v>20988</v>
      </c>
      <c r="AY89" s="5">
        <v>16285</v>
      </c>
      <c r="AZ89" s="5">
        <v>7529</v>
      </c>
      <c r="BA89" s="5">
        <v>15396</v>
      </c>
      <c r="BB89" s="5">
        <v>30664</v>
      </c>
      <c r="BC89" s="5">
        <v>12181</v>
      </c>
      <c r="BD89" s="5">
        <v>2527</v>
      </c>
      <c r="BE89" s="5">
        <v>9654</v>
      </c>
      <c r="BF89" s="5">
        <v>6473</v>
      </c>
      <c r="BG89" s="4">
        <v>175</v>
      </c>
    </row>
    <row r="90" spans="1:59" x14ac:dyDescent="0.25">
      <c r="A90" t="s">
        <v>145</v>
      </c>
      <c r="B90" s="3">
        <v>39022</v>
      </c>
      <c r="C90" s="5">
        <v>6872</v>
      </c>
      <c r="D90" s="5">
        <v>5246</v>
      </c>
      <c r="E90" s="5">
        <v>618</v>
      </c>
      <c r="F90" s="5">
        <v>702</v>
      </c>
      <c r="H90" s="5">
        <v>1018</v>
      </c>
      <c r="I90" s="5">
        <v>885</v>
      </c>
      <c r="J90" s="5">
        <v>183</v>
      </c>
      <c r="K90" s="5">
        <v>658</v>
      </c>
      <c r="L90" s="5">
        <v>536</v>
      </c>
      <c r="M90" s="5">
        <v>836</v>
      </c>
      <c r="N90" s="5">
        <v>148</v>
      </c>
      <c r="O90" s="5">
        <v>688</v>
      </c>
      <c r="P90" s="5">
        <v>399</v>
      </c>
      <c r="Q90" s="5">
        <v>2511</v>
      </c>
      <c r="R90" s="5"/>
      <c r="S90" s="5">
        <v>322</v>
      </c>
      <c r="T90" s="5">
        <v>246</v>
      </c>
      <c r="U90" s="5"/>
      <c r="V90" s="5">
        <v>377</v>
      </c>
      <c r="W90" s="5"/>
      <c r="X90" s="5">
        <v>57</v>
      </c>
      <c r="Y90" s="5">
        <v>202</v>
      </c>
      <c r="Z90" s="5">
        <v>239</v>
      </c>
      <c r="AA90" s="5">
        <v>325</v>
      </c>
      <c r="AC90" s="4"/>
      <c r="AD90" s="5">
        <v>26</v>
      </c>
      <c r="AE90" s="4">
        <v>4.5</v>
      </c>
      <c r="AF90" s="4">
        <v>4.4000000000000004</v>
      </c>
      <c r="AG90" s="4">
        <v>6</v>
      </c>
      <c r="AH90" s="4">
        <v>4.3</v>
      </c>
      <c r="AJ90" s="4">
        <v>4.8</v>
      </c>
      <c r="AK90" s="4"/>
      <c r="AL90" s="4">
        <v>3.1</v>
      </c>
      <c r="AM90" s="4">
        <v>4.9000000000000004</v>
      </c>
      <c r="AN90" s="4">
        <v>2.8</v>
      </c>
      <c r="AO90" s="4">
        <v>7.1</v>
      </c>
      <c r="AP90" s="4">
        <v>7.2</v>
      </c>
      <c r="AQ90" s="4">
        <v>7</v>
      </c>
      <c r="AR90" s="4">
        <v>1.9</v>
      </c>
      <c r="AS90" s="5">
        <v>145534</v>
      </c>
      <c r="AT90" s="5">
        <v>143910</v>
      </c>
      <c r="AU90" s="5">
        <v>12042</v>
      </c>
      <c r="AV90" s="5">
        <v>15927</v>
      </c>
      <c r="AW90" s="5"/>
      <c r="AX90" s="5">
        <v>21522</v>
      </c>
      <c r="AY90" s="5">
        <v>16886</v>
      </c>
      <c r="AZ90" s="5">
        <v>7552</v>
      </c>
      <c r="BA90" s="5">
        <v>15195</v>
      </c>
      <c r="BB90" s="5">
        <v>31004</v>
      </c>
      <c r="BC90" s="5">
        <v>12112</v>
      </c>
      <c r="BD90" s="5">
        <v>2664</v>
      </c>
      <c r="BE90" s="5">
        <v>9448</v>
      </c>
      <c r="BF90" s="5">
        <v>6510</v>
      </c>
      <c r="BG90" s="4">
        <v>167</v>
      </c>
    </row>
    <row r="91" spans="1:59" x14ac:dyDescent="0.25">
      <c r="A91" t="s">
        <v>146</v>
      </c>
      <c r="B91" s="3">
        <v>39052</v>
      </c>
      <c r="C91" s="5">
        <v>6762</v>
      </c>
      <c r="D91" s="5">
        <v>5199</v>
      </c>
      <c r="E91" s="5">
        <v>725</v>
      </c>
      <c r="F91" s="5">
        <v>660</v>
      </c>
      <c r="H91" s="5">
        <v>965</v>
      </c>
      <c r="I91" s="5">
        <v>784</v>
      </c>
      <c r="J91" s="5">
        <v>190</v>
      </c>
      <c r="K91" s="5">
        <v>791</v>
      </c>
      <c r="L91" s="5">
        <v>502</v>
      </c>
      <c r="M91" s="5">
        <v>701</v>
      </c>
      <c r="N91" s="5">
        <v>145</v>
      </c>
      <c r="O91" s="5">
        <v>556</v>
      </c>
      <c r="P91" s="5">
        <v>389</v>
      </c>
      <c r="Q91" s="5">
        <v>2596</v>
      </c>
      <c r="R91" s="5"/>
      <c r="S91" s="5">
        <v>357</v>
      </c>
      <c r="T91" s="5">
        <v>221</v>
      </c>
      <c r="U91" s="5"/>
      <c r="V91" s="5">
        <v>344</v>
      </c>
      <c r="W91" s="5"/>
      <c r="X91" s="5">
        <v>92</v>
      </c>
      <c r="Y91" s="5">
        <v>317</v>
      </c>
      <c r="Z91" s="5">
        <v>222</v>
      </c>
      <c r="AA91" s="5">
        <v>308</v>
      </c>
      <c r="AC91" s="4"/>
      <c r="AD91" s="5">
        <v>33</v>
      </c>
      <c r="AE91" s="4">
        <v>4.4000000000000004</v>
      </c>
      <c r="AF91" s="4">
        <v>4.4000000000000004</v>
      </c>
      <c r="AG91" s="4">
        <v>6.9</v>
      </c>
      <c r="AH91" s="4">
        <v>4</v>
      </c>
      <c r="AJ91" s="4">
        <v>4.5</v>
      </c>
      <c r="AK91" s="4"/>
      <c r="AL91" s="4">
        <v>3.2</v>
      </c>
      <c r="AM91" s="4">
        <v>5.9</v>
      </c>
      <c r="AN91" s="4">
        <v>2.6</v>
      </c>
      <c r="AO91" s="4">
        <v>5.9</v>
      </c>
      <c r="AP91" s="4">
        <v>7</v>
      </c>
      <c r="AQ91" s="4">
        <v>5.7</v>
      </c>
      <c r="AR91" s="4">
        <v>1.8</v>
      </c>
      <c r="AS91" s="5">
        <v>145970</v>
      </c>
      <c r="AT91" s="5">
        <v>144001</v>
      </c>
      <c r="AU91" s="5">
        <v>12188</v>
      </c>
      <c r="AV91" s="5">
        <v>16069</v>
      </c>
      <c r="AW91" s="5"/>
      <c r="AX91" s="5">
        <v>21692</v>
      </c>
      <c r="AY91" s="5">
        <v>17030</v>
      </c>
      <c r="AZ91" s="5">
        <v>7600</v>
      </c>
      <c r="BA91" s="5">
        <v>15041</v>
      </c>
      <c r="BB91" s="5">
        <v>30742</v>
      </c>
      <c r="BC91" s="5">
        <v>12175</v>
      </c>
      <c r="BD91" s="5">
        <v>2634</v>
      </c>
      <c r="BE91" s="5">
        <v>9541</v>
      </c>
      <c r="BF91" s="5">
        <v>6577</v>
      </c>
      <c r="BG91" s="4">
        <v>156</v>
      </c>
    </row>
    <row r="92" spans="1:59" x14ac:dyDescent="0.25">
      <c r="A92" t="s">
        <v>147</v>
      </c>
      <c r="B92" s="3">
        <v>39083</v>
      </c>
      <c r="C92" s="5">
        <v>7116</v>
      </c>
      <c r="D92" s="5">
        <v>6132</v>
      </c>
      <c r="E92" s="5">
        <v>922</v>
      </c>
      <c r="F92" s="5">
        <v>752</v>
      </c>
      <c r="H92" s="5">
        <v>1166</v>
      </c>
      <c r="I92" s="5">
        <v>987</v>
      </c>
      <c r="J92" s="5">
        <v>248</v>
      </c>
      <c r="K92" s="5">
        <v>885</v>
      </c>
      <c r="L92" s="5">
        <v>563</v>
      </c>
      <c r="M92" s="5">
        <v>911</v>
      </c>
      <c r="N92" s="5">
        <v>187</v>
      </c>
      <c r="O92" s="5">
        <v>724</v>
      </c>
      <c r="P92" s="5">
        <v>469</v>
      </c>
      <c r="Q92" s="5">
        <v>2561</v>
      </c>
      <c r="R92" s="5"/>
      <c r="S92" s="5">
        <v>408</v>
      </c>
      <c r="T92" s="5">
        <v>248</v>
      </c>
      <c r="U92" s="5"/>
      <c r="V92" s="5">
        <v>471</v>
      </c>
      <c r="W92" s="5"/>
      <c r="X92" s="5">
        <v>119</v>
      </c>
      <c r="Y92" s="5">
        <v>326</v>
      </c>
      <c r="Z92" s="5">
        <v>254</v>
      </c>
      <c r="AA92" s="5">
        <v>414</v>
      </c>
      <c r="AC92" s="4"/>
      <c r="AD92" s="5">
        <v>36</v>
      </c>
      <c r="AE92" s="4">
        <v>4.5999999999999996</v>
      </c>
      <c r="AF92" s="4">
        <v>5.2</v>
      </c>
      <c r="AG92" s="4">
        <v>8.9</v>
      </c>
      <c r="AH92" s="4">
        <v>4.5999999999999996</v>
      </c>
      <c r="AJ92" s="4">
        <v>5.5</v>
      </c>
      <c r="AK92" s="4"/>
      <c r="AL92" s="4">
        <v>4.2</v>
      </c>
      <c r="AM92" s="4">
        <v>6.5</v>
      </c>
      <c r="AN92" s="4">
        <v>2.9</v>
      </c>
      <c r="AO92" s="4">
        <v>7.8</v>
      </c>
      <c r="AP92" s="4">
        <v>9</v>
      </c>
      <c r="AQ92" s="4">
        <v>7.5</v>
      </c>
      <c r="AR92" s="4">
        <v>2.2000000000000002</v>
      </c>
      <c r="AS92" s="5">
        <v>146028</v>
      </c>
      <c r="AT92" s="5">
        <v>142249</v>
      </c>
      <c r="AU92" s="5">
        <v>11753</v>
      </c>
      <c r="AV92" s="5">
        <v>15936</v>
      </c>
      <c r="AW92" s="5"/>
      <c r="AX92" s="5">
        <v>21139</v>
      </c>
      <c r="AY92" s="5">
        <v>16523</v>
      </c>
      <c r="AZ92" s="5">
        <v>7457</v>
      </c>
      <c r="BA92" s="5">
        <v>14933</v>
      </c>
      <c r="BB92" s="5">
        <v>30860</v>
      </c>
      <c r="BC92" s="5">
        <v>11895</v>
      </c>
      <c r="BD92" s="5">
        <v>2601</v>
      </c>
      <c r="BE92" s="5">
        <v>9294</v>
      </c>
      <c r="BF92" s="5">
        <v>6609</v>
      </c>
      <c r="BG92" s="4">
        <v>178</v>
      </c>
    </row>
    <row r="93" spans="1:59" x14ac:dyDescent="0.25">
      <c r="A93" t="s">
        <v>148</v>
      </c>
      <c r="B93" s="3">
        <v>39114</v>
      </c>
      <c r="C93" s="5">
        <v>6927</v>
      </c>
      <c r="D93" s="5">
        <v>6074</v>
      </c>
      <c r="E93" s="5">
        <v>1086</v>
      </c>
      <c r="F93" s="5">
        <v>774</v>
      </c>
      <c r="H93" s="5">
        <v>1045</v>
      </c>
      <c r="I93" s="5">
        <v>911</v>
      </c>
      <c r="J93" s="5">
        <v>251</v>
      </c>
      <c r="K93" s="5">
        <v>825</v>
      </c>
      <c r="L93" s="5">
        <v>489</v>
      </c>
      <c r="M93" s="5">
        <v>879</v>
      </c>
      <c r="N93" s="5">
        <v>205</v>
      </c>
      <c r="O93" s="5">
        <v>675</v>
      </c>
      <c r="P93" s="5">
        <v>396</v>
      </c>
      <c r="Q93" s="5">
        <v>2574</v>
      </c>
      <c r="R93" s="5"/>
      <c r="S93" s="5">
        <v>467</v>
      </c>
      <c r="T93" s="5">
        <v>246</v>
      </c>
      <c r="U93" s="5"/>
      <c r="V93" s="5">
        <v>325</v>
      </c>
      <c r="W93" s="5"/>
      <c r="X93" s="5">
        <v>60</v>
      </c>
      <c r="Y93" s="5">
        <v>262</v>
      </c>
      <c r="Z93" s="5">
        <v>263</v>
      </c>
      <c r="AA93" s="5">
        <v>295</v>
      </c>
      <c r="AC93" s="4"/>
      <c r="AD93" s="5">
        <v>17</v>
      </c>
      <c r="AE93" s="4">
        <v>4.5</v>
      </c>
      <c r="AF93" s="4">
        <v>5.0999999999999996</v>
      </c>
      <c r="AG93" s="4">
        <v>10.5</v>
      </c>
      <c r="AH93" s="4">
        <v>4.7</v>
      </c>
      <c r="AJ93" s="4">
        <v>5.0999999999999996</v>
      </c>
      <c r="AK93" s="4"/>
      <c r="AL93" s="4">
        <v>4.2</v>
      </c>
      <c r="AM93" s="4">
        <v>6</v>
      </c>
      <c r="AN93" s="4">
        <v>2.5</v>
      </c>
      <c r="AO93" s="4">
        <v>7.4</v>
      </c>
      <c r="AP93" s="4">
        <v>9.5</v>
      </c>
      <c r="AQ93" s="4">
        <v>7</v>
      </c>
      <c r="AR93" s="4">
        <v>1.9</v>
      </c>
      <c r="AS93" s="5">
        <v>146057</v>
      </c>
      <c r="AT93" s="5">
        <v>142405</v>
      </c>
      <c r="AU93" s="5">
        <v>11691</v>
      </c>
      <c r="AV93" s="5">
        <v>16284</v>
      </c>
      <c r="AW93" s="5"/>
      <c r="AX93" s="5">
        <v>20632</v>
      </c>
      <c r="AY93" s="5">
        <v>16202</v>
      </c>
      <c r="AZ93" s="5">
        <v>7476</v>
      </c>
      <c r="BA93" s="5">
        <v>15252</v>
      </c>
      <c r="BB93" s="5">
        <v>30907</v>
      </c>
      <c r="BC93" s="5">
        <v>12076</v>
      </c>
      <c r="BD93" s="5">
        <v>2704</v>
      </c>
      <c r="BE93" s="5">
        <v>9372</v>
      </c>
      <c r="BF93" s="5">
        <v>6573</v>
      </c>
      <c r="BG93" s="4">
        <v>144</v>
      </c>
    </row>
    <row r="94" spans="1:59" x14ac:dyDescent="0.25">
      <c r="A94" t="s">
        <v>149</v>
      </c>
      <c r="B94" s="3">
        <v>39142</v>
      </c>
      <c r="C94" s="5">
        <v>6731</v>
      </c>
      <c r="D94" s="5">
        <v>5534</v>
      </c>
      <c r="E94" s="5">
        <v>924</v>
      </c>
      <c r="F94" s="5">
        <v>742</v>
      </c>
      <c r="H94" s="5">
        <v>896</v>
      </c>
      <c r="I94" s="5">
        <v>743</v>
      </c>
      <c r="J94" s="5">
        <v>249</v>
      </c>
      <c r="K94" s="5">
        <v>775</v>
      </c>
      <c r="L94" s="5">
        <v>495</v>
      </c>
      <c r="M94" s="5">
        <v>845</v>
      </c>
      <c r="N94" s="5">
        <v>167</v>
      </c>
      <c r="O94" s="5">
        <v>678</v>
      </c>
      <c r="P94" s="5">
        <v>417</v>
      </c>
      <c r="Q94" s="5">
        <v>2307</v>
      </c>
      <c r="R94" s="5"/>
      <c r="S94" s="5">
        <v>274</v>
      </c>
      <c r="T94" s="5">
        <v>223</v>
      </c>
      <c r="U94" s="5"/>
      <c r="V94" s="5">
        <v>282</v>
      </c>
      <c r="W94" s="5"/>
      <c r="X94" s="5">
        <v>80</v>
      </c>
      <c r="Y94" s="5">
        <v>230</v>
      </c>
      <c r="Z94" s="5">
        <v>210</v>
      </c>
      <c r="AA94" s="5">
        <v>254</v>
      </c>
      <c r="AC94" s="4"/>
      <c r="AD94" s="5">
        <v>30</v>
      </c>
      <c r="AE94" s="4">
        <v>4.4000000000000004</v>
      </c>
      <c r="AF94" s="4">
        <v>4.7</v>
      </c>
      <c r="AG94" s="4">
        <v>9</v>
      </c>
      <c r="AH94" s="4">
        <v>4.5</v>
      </c>
      <c r="AJ94" s="4">
        <v>4.4000000000000004</v>
      </c>
      <c r="AK94" s="4"/>
      <c r="AL94" s="4">
        <v>4.3</v>
      </c>
      <c r="AM94" s="4">
        <v>5.7</v>
      </c>
      <c r="AN94" s="4">
        <v>2.5</v>
      </c>
      <c r="AO94" s="4">
        <v>7</v>
      </c>
      <c r="AP94" s="4">
        <v>7.9</v>
      </c>
      <c r="AQ94" s="4">
        <v>6.8</v>
      </c>
      <c r="AR94" s="4">
        <v>1.9</v>
      </c>
      <c r="AS94" s="5">
        <v>146320</v>
      </c>
      <c r="AT94" s="5">
        <v>143277</v>
      </c>
      <c r="AU94" s="5">
        <v>11717</v>
      </c>
      <c r="AV94" s="5">
        <v>16330</v>
      </c>
      <c r="AW94" s="5"/>
      <c r="AX94" s="5">
        <v>20674</v>
      </c>
      <c r="AY94" s="5">
        <v>16412</v>
      </c>
      <c r="AZ94" s="5">
        <v>7469</v>
      </c>
      <c r="BA94" s="5">
        <v>15261</v>
      </c>
      <c r="BB94" s="5">
        <v>31037</v>
      </c>
      <c r="BC94" s="5">
        <v>12336</v>
      </c>
      <c r="BD94" s="5">
        <v>2679</v>
      </c>
      <c r="BE94" s="5">
        <v>9656</v>
      </c>
      <c r="BF94" s="5">
        <v>6715</v>
      </c>
      <c r="BG94" s="4">
        <v>184</v>
      </c>
    </row>
    <row r="95" spans="1:59" x14ac:dyDescent="0.25">
      <c r="A95" t="s">
        <v>150</v>
      </c>
      <c r="B95" s="3">
        <v>39173</v>
      </c>
      <c r="C95" s="5">
        <v>6850</v>
      </c>
      <c r="D95" s="5">
        <v>5276</v>
      </c>
      <c r="E95" s="5">
        <v>853</v>
      </c>
      <c r="F95" s="5">
        <v>749</v>
      </c>
      <c r="H95" s="5">
        <v>872</v>
      </c>
      <c r="I95" s="5">
        <v>756</v>
      </c>
      <c r="J95" s="5">
        <v>188</v>
      </c>
      <c r="K95" s="5">
        <v>689</v>
      </c>
      <c r="L95" s="5">
        <v>555</v>
      </c>
      <c r="M95" s="5">
        <v>822</v>
      </c>
      <c r="N95" s="5">
        <v>156</v>
      </c>
      <c r="O95" s="5">
        <v>666</v>
      </c>
      <c r="P95" s="5">
        <v>402</v>
      </c>
      <c r="Q95" s="5">
        <v>2456</v>
      </c>
      <c r="R95" s="5"/>
      <c r="S95" s="5">
        <v>276</v>
      </c>
      <c r="T95" s="5">
        <v>226</v>
      </c>
      <c r="U95" s="5"/>
      <c r="V95" s="5">
        <v>272</v>
      </c>
      <c r="W95" s="5"/>
      <c r="X95" s="5">
        <v>48</v>
      </c>
      <c r="Y95" s="5">
        <v>231</v>
      </c>
      <c r="Z95" s="5">
        <v>225</v>
      </c>
      <c r="AA95" s="5">
        <v>306</v>
      </c>
      <c r="AC95" s="4"/>
      <c r="AD95" s="5">
        <v>32</v>
      </c>
      <c r="AE95" s="4">
        <v>4.5</v>
      </c>
      <c r="AF95" s="4">
        <v>4.5</v>
      </c>
      <c r="AG95" s="4">
        <v>8.6</v>
      </c>
      <c r="AH95" s="4">
        <v>4.5999999999999996</v>
      </c>
      <c r="AJ95" s="4">
        <v>4.2</v>
      </c>
      <c r="AK95" s="4"/>
      <c r="AL95" s="4">
        <v>3.3</v>
      </c>
      <c r="AM95" s="4">
        <v>5</v>
      </c>
      <c r="AN95" s="4">
        <v>2.9</v>
      </c>
      <c r="AO95" s="4">
        <v>6.9</v>
      </c>
      <c r="AP95" s="4">
        <v>7.3</v>
      </c>
      <c r="AQ95" s="4">
        <v>6.8</v>
      </c>
      <c r="AR95" s="4">
        <v>1.8</v>
      </c>
      <c r="AS95" s="5">
        <v>145586</v>
      </c>
      <c r="AT95" s="5">
        <v>143257</v>
      </c>
      <c r="AU95" s="5">
        <v>11482</v>
      </c>
      <c r="AV95" s="5">
        <v>16168</v>
      </c>
      <c r="AW95" s="5"/>
      <c r="AX95" s="5">
        <v>21040</v>
      </c>
      <c r="AY95" s="5">
        <v>16613</v>
      </c>
      <c r="AZ95" s="5">
        <v>7314</v>
      </c>
      <c r="BA95" s="5">
        <v>15570</v>
      </c>
      <c r="BB95" s="5">
        <v>30910</v>
      </c>
      <c r="BC95" s="5">
        <v>12146</v>
      </c>
      <c r="BD95" s="5">
        <v>2688</v>
      </c>
      <c r="BE95" s="5">
        <v>9458</v>
      </c>
      <c r="BF95" s="5">
        <v>6820</v>
      </c>
      <c r="BG95" s="4">
        <v>181</v>
      </c>
    </row>
    <row r="96" spans="1:59" x14ac:dyDescent="0.25">
      <c r="A96" t="s">
        <v>151</v>
      </c>
      <c r="B96" s="3">
        <v>39203</v>
      </c>
      <c r="C96" s="5">
        <v>6766</v>
      </c>
      <c r="D96" s="5">
        <v>5188</v>
      </c>
      <c r="E96" s="5">
        <v>676</v>
      </c>
      <c r="F96" s="5">
        <v>651</v>
      </c>
      <c r="H96" s="5">
        <v>795</v>
      </c>
      <c r="I96" s="5">
        <v>676</v>
      </c>
      <c r="J96" s="5">
        <v>216</v>
      </c>
      <c r="K96" s="5">
        <v>743</v>
      </c>
      <c r="L96" s="5">
        <v>622</v>
      </c>
      <c r="M96" s="5">
        <v>831</v>
      </c>
      <c r="N96" s="5">
        <v>100</v>
      </c>
      <c r="O96" s="5">
        <v>730</v>
      </c>
      <c r="P96" s="5">
        <v>424</v>
      </c>
      <c r="Q96" s="5">
        <v>2464</v>
      </c>
      <c r="R96" s="5"/>
      <c r="S96" s="5">
        <v>207</v>
      </c>
      <c r="T96" s="5">
        <v>210</v>
      </c>
      <c r="U96" s="5"/>
      <c r="V96" s="5">
        <v>307</v>
      </c>
      <c r="W96" s="5"/>
      <c r="X96" s="5">
        <v>81</v>
      </c>
      <c r="Y96" s="5">
        <v>271</v>
      </c>
      <c r="Z96" s="5">
        <v>355</v>
      </c>
      <c r="AA96" s="5">
        <v>371</v>
      </c>
      <c r="AC96" s="4"/>
      <c r="AD96" s="5">
        <v>33</v>
      </c>
      <c r="AE96" s="4">
        <v>4.4000000000000004</v>
      </c>
      <c r="AF96" s="4">
        <v>4.4000000000000004</v>
      </c>
      <c r="AG96" s="4">
        <v>6.9</v>
      </c>
      <c r="AH96" s="4">
        <v>3.9</v>
      </c>
      <c r="AJ96" s="4">
        <v>3.9</v>
      </c>
      <c r="AK96" s="4"/>
      <c r="AL96" s="4">
        <v>3.8</v>
      </c>
      <c r="AM96" s="4">
        <v>5.4</v>
      </c>
      <c r="AN96" s="4">
        <v>3.3</v>
      </c>
      <c r="AO96" s="4">
        <v>6.8</v>
      </c>
      <c r="AP96" s="4">
        <v>4.5</v>
      </c>
      <c r="AQ96" s="4">
        <v>7.3</v>
      </c>
      <c r="AR96" s="4">
        <v>1.9</v>
      </c>
      <c r="AS96" s="5">
        <v>145903</v>
      </c>
      <c r="AT96" s="5">
        <v>143743</v>
      </c>
      <c r="AU96" s="5">
        <v>11537</v>
      </c>
      <c r="AV96" s="5">
        <v>16319</v>
      </c>
      <c r="AW96" s="5"/>
      <c r="AX96" s="5">
        <v>20794</v>
      </c>
      <c r="AY96" s="5">
        <v>16451</v>
      </c>
      <c r="AZ96" s="5">
        <v>7444</v>
      </c>
      <c r="BA96" s="5">
        <v>15582</v>
      </c>
      <c r="BB96" s="5">
        <v>30679</v>
      </c>
      <c r="BC96" s="5">
        <v>12518</v>
      </c>
      <c r="BD96" s="5">
        <v>2844</v>
      </c>
      <c r="BE96" s="5">
        <v>9674</v>
      </c>
      <c r="BF96" s="5">
        <v>6865</v>
      </c>
      <c r="BG96" s="4">
        <v>200</v>
      </c>
    </row>
    <row r="97" spans="1:59" x14ac:dyDescent="0.25">
      <c r="A97" t="s">
        <v>152</v>
      </c>
      <c r="B97" s="3">
        <v>39234</v>
      </c>
      <c r="C97" s="5">
        <v>6979</v>
      </c>
      <c r="D97" s="5">
        <v>5472</v>
      </c>
      <c r="E97" s="5">
        <v>600</v>
      </c>
      <c r="F97" s="5">
        <v>653</v>
      </c>
      <c r="H97" s="5">
        <v>979</v>
      </c>
      <c r="I97" s="5">
        <v>856</v>
      </c>
      <c r="J97" s="5">
        <v>242</v>
      </c>
      <c r="K97" s="5">
        <v>722</v>
      </c>
      <c r="L97" s="5">
        <v>653</v>
      </c>
      <c r="M97" s="5">
        <v>917</v>
      </c>
      <c r="N97" s="5">
        <v>161</v>
      </c>
      <c r="O97" s="5">
        <v>756</v>
      </c>
      <c r="P97" s="5">
        <v>572</v>
      </c>
      <c r="Q97" s="5">
        <v>2551</v>
      </c>
      <c r="R97" s="5"/>
      <c r="S97" s="5">
        <v>206</v>
      </c>
      <c r="T97" s="5">
        <v>206</v>
      </c>
      <c r="U97" s="5"/>
      <c r="V97" s="5">
        <v>377</v>
      </c>
      <c r="W97" s="5"/>
      <c r="X97" s="5">
        <v>104</v>
      </c>
      <c r="Y97" s="5">
        <v>284</v>
      </c>
      <c r="Z97" s="5">
        <v>490</v>
      </c>
      <c r="AA97" s="5">
        <v>447</v>
      </c>
      <c r="AC97" s="4"/>
      <c r="AD97" s="5">
        <v>47</v>
      </c>
      <c r="AE97" s="4">
        <v>4.5999999999999996</v>
      </c>
      <c r="AF97" s="4">
        <v>4.5999999999999996</v>
      </c>
      <c r="AG97" s="4">
        <v>5.9</v>
      </c>
      <c r="AH97" s="4">
        <v>4</v>
      </c>
      <c r="AJ97" s="4">
        <v>4.5999999999999996</v>
      </c>
      <c r="AK97" s="4"/>
      <c r="AL97" s="4">
        <v>4.0999999999999996</v>
      </c>
      <c r="AM97" s="4">
        <v>5.2</v>
      </c>
      <c r="AN97" s="4">
        <v>3.4</v>
      </c>
      <c r="AO97" s="4">
        <v>7.2</v>
      </c>
      <c r="AP97" s="4">
        <v>6.6</v>
      </c>
      <c r="AQ97" s="4">
        <v>7.4</v>
      </c>
      <c r="AR97" s="4">
        <v>2.7</v>
      </c>
      <c r="AS97" s="5">
        <v>146063</v>
      </c>
      <c r="AT97" s="5">
        <v>144813</v>
      </c>
      <c r="AU97" s="5">
        <v>11987</v>
      </c>
      <c r="AV97" s="5">
        <v>16106</v>
      </c>
      <c r="AW97" s="5"/>
      <c r="AX97" s="5">
        <v>21523</v>
      </c>
      <c r="AY97" s="5">
        <v>17115</v>
      </c>
      <c r="AZ97" s="5">
        <v>7659</v>
      </c>
      <c r="BA97" s="5">
        <v>15617</v>
      </c>
      <c r="BB97" s="5">
        <v>29730</v>
      </c>
      <c r="BC97" s="5">
        <v>13001</v>
      </c>
      <c r="BD97" s="5">
        <v>3135</v>
      </c>
      <c r="BE97" s="5">
        <v>9866</v>
      </c>
      <c r="BF97" s="5">
        <v>6879</v>
      </c>
      <c r="BG97" s="4">
        <v>602</v>
      </c>
    </row>
    <row r="98" spans="1:59" x14ac:dyDescent="0.25">
      <c r="A98" t="s">
        <v>153</v>
      </c>
      <c r="B98" s="3">
        <v>39264</v>
      </c>
      <c r="C98" s="5">
        <v>7149</v>
      </c>
      <c r="D98" s="5">
        <v>5659</v>
      </c>
      <c r="E98" s="5">
        <v>617</v>
      </c>
      <c r="F98" s="5">
        <v>621</v>
      </c>
      <c r="H98" s="5">
        <v>1089</v>
      </c>
      <c r="I98" s="5">
        <v>953</v>
      </c>
      <c r="J98" s="5">
        <v>309</v>
      </c>
      <c r="K98" s="5">
        <v>743</v>
      </c>
      <c r="L98" s="5">
        <v>665</v>
      </c>
      <c r="M98" s="5">
        <v>920</v>
      </c>
      <c r="N98" s="5">
        <v>161</v>
      </c>
      <c r="O98" s="5">
        <v>759</v>
      </c>
      <c r="P98" s="5">
        <v>704</v>
      </c>
      <c r="Q98" s="5">
        <v>2502</v>
      </c>
      <c r="R98" s="5"/>
      <c r="S98" s="5">
        <v>250</v>
      </c>
      <c r="T98" s="5">
        <v>211</v>
      </c>
      <c r="U98" s="5"/>
      <c r="V98" s="5">
        <v>382</v>
      </c>
      <c r="W98" s="5"/>
      <c r="X98" s="5">
        <v>126</v>
      </c>
      <c r="Y98" s="5">
        <v>233</v>
      </c>
      <c r="Z98" s="5">
        <v>386</v>
      </c>
      <c r="AA98" s="5">
        <v>386</v>
      </c>
      <c r="AC98" s="4"/>
      <c r="AD98" s="5">
        <v>49</v>
      </c>
      <c r="AE98" s="4">
        <v>4.7</v>
      </c>
      <c r="AF98" s="4">
        <v>4.7</v>
      </c>
      <c r="AG98" s="4">
        <v>5.9</v>
      </c>
      <c r="AH98" s="4">
        <v>3.7</v>
      </c>
      <c r="AJ98" s="4">
        <v>5.2</v>
      </c>
      <c r="AK98" s="4"/>
      <c r="AL98" s="4">
        <v>5.0999999999999996</v>
      </c>
      <c r="AM98" s="4">
        <v>5.2</v>
      </c>
      <c r="AN98" s="4">
        <v>3.5</v>
      </c>
      <c r="AO98" s="4">
        <v>7.3</v>
      </c>
      <c r="AP98" s="4">
        <v>6.9</v>
      </c>
      <c r="AQ98" s="4">
        <v>7.4</v>
      </c>
      <c r="AR98" s="4">
        <v>3.3</v>
      </c>
      <c r="AS98" s="5">
        <v>145905</v>
      </c>
      <c r="AT98" s="5">
        <v>145073</v>
      </c>
      <c r="AU98" s="5">
        <v>12166</v>
      </c>
      <c r="AV98" s="5">
        <v>16426</v>
      </c>
      <c r="AW98" s="5"/>
      <c r="AX98" s="5">
        <v>21297</v>
      </c>
      <c r="AY98" s="5">
        <v>16807</v>
      </c>
      <c r="AZ98" s="5">
        <v>7713</v>
      </c>
      <c r="BA98" s="5">
        <v>16079</v>
      </c>
      <c r="BB98" s="5">
        <v>29382</v>
      </c>
      <c r="BC98" s="5">
        <v>13104</v>
      </c>
      <c r="BD98" s="5">
        <v>3167</v>
      </c>
      <c r="BE98" s="5">
        <v>9936</v>
      </c>
      <c r="BF98" s="5">
        <v>6851</v>
      </c>
      <c r="BG98" s="4">
        <v>333</v>
      </c>
    </row>
    <row r="99" spans="1:59" x14ac:dyDescent="0.25">
      <c r="A99" t="s">
        <v>154</v>
      </c>
      <c r="B99" s="3">
        <v>39295</v>
      </c>
      <c r="C99" s="5">
        <v>7067</v>
      </c>
      <c r="D99" s="5">
        <v>5377</v>
      </c>
      <c r="E99" s="5">
        <v>558</v>
      </c>
      <c r="F99" s="5">
        <v>596</v>
      </c>
      <c r="H99" s="5">
        <v>1028</v>
      </c>
      <c r="I99" s="5">
        <v>876</v>
      </c>
      <c r="J99" s="5">
        <v>205</v>
      </c>
      <c r="K99" s="5">
        <v>683</v>
      </c>
      <c r="L99" s="5">
        <v>648</v>
      </c>
      <c r="M99" s="5">
        <v>877</v>
      </c>
      <c r="N99" s="5">
        <v>133</v>
      </c>
      <c r="O99" s="5">
        <v>744</v>
      </c>
      <c r="P99" s="5">
        <v>695</v>
      </c>
      <c r="Q99" s="5">
        <v>2614</v>
      </c>
      <c r="R99" s="5"/>
      <c r="S99" s="5">
        <v>212</v>
      </c>
      <c r="T99" s="5">
        <v>200</v>
      </c>
      <c r="U99" s="5"/>
      <c r="V99" s="5">
        <v>377</v>
      </c>
      <c r="W99" s="5"/>
      <c r="X99" s="5">
        <v>65</v>
      </c>
      <c r="Y99" s="5">
        <v>256</v>
      </c>
      <c r="Z99" s="5">
        <v>384</v>
      </c>
      <c r="AA99" s="5">
        <v>337</v>
      </c>
      <c r="AC99" s="4"/>
      <c r="AD99" s="5">
        <v>39</v>
      </c>
      <c r="AE99" s="4">
        <v>4.5999999999999996</v>
      </c>
      <c r="AF99" s="4">
        <v>4.5</v>
      </c>
      <c r="AG99" s="4">
        <v>5.3</v>
      </c>
      <c r="AH99" s="4">
        <v>3.6</v>
      </c>
      <c r="AJ99" s="4">
        <v>5.0999999999999996</v>
      </c>
      <c r="AK99" s="4"/>
      <c r="AL99" s="4">
        <v>3.4</v>
      </c>
      <c r="AM99" s="4">
        <v>4.9000000000000004</v>
      </c>
      <c r="AN99" s="4">
        <v>3.4</v>
      </c>
      <c r="AO99" s="4">
        <v>7.1</v>
      </c>
      <c r="AP99" s="4">
        <v>5.7</v>
      </c>
      <c r="AQ99" s="4">
        <v>7.4</v>
      </c>
      <c r="AR99" s="4">
        <v>3.3</v>
      </c>
      <c r="AS99" s="5">
        <v>145682</v>
      </c>
      <c r="AT99" s="5">
        <v>144401</v>
      </c>
      <c r="AU99" s="5">
        <v>12209</v>
      </c>
      <c r="AV99" s="5">
        <v>16320</v>
      </c>
      <c r="AW99" s="5"/>
      <c r="AX99" s="5">
        <v>20603</v>
      </c>
      <c r="AY99" s="5">
        <v>16173</v>
      </c>
      <c r="AZ99" s="5">
        <v>7841</v>
      </c>
      <c r="BA99" s="5">
        <v>15961</v>
      </c>
      <c r="BB99" s="5">
        <v>30034</v>
      </c>
      <c r="BC99" s="5">
        <v>12789</v>
      </c>
      <c r="BD99" s="5">
        <v>3172</v>
      </c>
      <c r="BE99" s="5">
        <v>9617</v>
      </c>
      <c r="BF99" s="5">
        <v>6692</v>
      </c>
      <c r="BG99" s="4">
        <v>202</v>
      </c>
    </row>
    <row r="100" spans="1:59" x14ac:dyDescent="0.25">
      <c r="A100" t="s">
        <v>155</v>
      </c>
      <c r="B100" s="3">
        <v>39326</v>
      </c>
      <c r="C100" s="5">
        <v>7170</v>
      </c>
      <c r="D100" s="5">
        <v>5418</v>
      </c>
      <c r="E100" s="5">
        <v>596</v>
      </c>
      <c r="F100" s="5">
        <v>673</v>
      </c>
      <c r="H100" s="5">
        <v>1027</v>
      </c>
      <c r="I100" s="5">
        <v>860</v>
      </c>
      <c r="J100" s="5">
        <v>224</v>
      </c>
      <c r="K100" s="5">
        <v>655</v>
      </c>
      <c r="L100" s="5">
        <v>630</v>
      </c>
      <c r="M100" s="5">
        <v>892</v>
      </c>
      <c r="N100" s="5">
        <v>187</v>
      </c>
      <c r="O100" s="5">
        <v>704</v>
      </c>
      <c r="P100" s="5">
        <v>525</v>
      </c>
      <c r="Q100" s="5">
        <v>2557</v>
      </c>
      <c r="R100" s="5"/>
      <c r="S100" s="5">
        <v>244</v>
      </c>
      <c r="T100" s="5">
        <v>262</v>
      </c>
      <c r="U100" s="5"/>
      <c r="V100" s="5">
        <v>319</v>
      </c>
      <c r="W100" s="5"/>
      <c r="X100" s="5">
        <v>76</v>
      </c>
      <c r="Y100" s="5">
        <v>268</v>
      </c>
      <c r="Z100" s="5">
        <v>329</v>
      </c>
      <c r="AA100" s="5">
        <v>404</v>
      </c>
      <c r="AC100" s="4"/>
      <c r="AD100" s="5">
        <v>40</v>
      </c>
      <c r="AE100" s="4">
        <v>4.7</v>
      </c>
      <c r="AF100" s="4">
        <v>4.5999999999999996</v>
      </c>
      <c r="AG100" s="4">
        <v>5.8</v>
      </c>
      <c r="AH100" s="4">
        <v>4.0999999999999996</v>
      </c>
      <c r="AJ100" s="4">
        <v>5.0999999999999996</v>
      </c>
      <c r="AK100" s="4"/>
      <c r="AL100" s="4">
        <v>3.7</v>
      </c>
      <c r="AM100" s="4">
        <v>4.7</v>
      </c>
      <c r="AN100" s="4">
        <v>3.2</v>
      </c>
      <c r="AO100" s="4">
        <v>7.4</v>
      </c>
      <c r="AP100" s="4">
        <v>8.6999999999999993</v>
      </c>
      <c r="AQ100" s="4">
        <v>7.1</v>
      </c>
      <c r="AR100" s="4">
        <v>2.4</v>
      </c>
      <c r="AS100" s="5">
        <v>146244</v>
      </c>
      <c r="AT100" s="5">
        <v>144300</v>
      </c>
      <c r="AU100" s="5">
        <v>12002</v>
      </c>
      <c r="AV100" s="5">
        <v>16323</v>
      </c>
      <c r="AW100" s="5"/>
      <c r="AX100" s="5">
        <v>20485</v>
      </c>
      <c r="AY100" s="5">
        <v>16164</v>
      </c>
      <c r="AZ100" s="5">
        <v>7801</v>
      </c>
      <c r="BA100" s="5">
        <v>15959</v>
      </c>
      <c r="BB100" s="5">
        <v>31059</v>
      </c>
      <c r="BC100" s="5">
        <v>12319</v>
      </c>
      <c r="BD100" s="5">
        <v>2786</v>
      </c>
      <c r="BE100" s="5">
        <v>9532</v>
      </c>
      <c r="BF100" s="5">
        <v>6632</v>
      </c>
      <c r="BG100" s="4">
        <v>231</v>
      </c>
    </row>
    <row r="101" spans="1:59" x14ac:dyDescent="0.25">
      <c r="A101" t="s">
        <v>156</v>
      </c>
      <c r="B101" s="3">
        <v>39356</v>
      </c>
      <c r="C101" s="5">
        <v>7237</v>
      </c>
      <c r="D101" s="5">
        <v>5233</v>
      </c>
      <c r="E101" s="5">
        <v>641</v>
      </c>
      <c r="F101" s="5">
        <v>729</v>
      </c>
      <c r="H101" s="5">
        <v>907</v>
      </c>
      <c r="I101" s="5">
        <v>770</v>
      </c>
      <c r="J101" s="5">
        <v>218</v>
      </c>
      <c r="K101" s="5">
        <v>675</v>
      </c>
      <c r="L101" s="5">
        <v>534</v>
      </c>
      <c r="M101" s="5">
        <v>911</v>
      </c>
      <c r="N101" s="5">
        <v>116</v>
      </c>
      <c r="O101" s="5">
        <v>795</v>
      </c>
      <c r="P101" s="5">
        <v>489</v>
      </c>
      <c r="Q101" s="5">
        <v>2545</v>
      </c>
      <c r="R101" s="5"/>
      <c r="S101" s="5">
        <v>311</v>
      </c>
      <c r="T101" s="5">
        <v>227</v>
      </c>
      <c r="U101" s="5"/>
      <c r="V101" s="5">
        <v>272</v>
      </c>
      <c r="W101" s="5"/>
      <c r="X101" s="5">
        <v>85</v>
      </c>
      <c r="Y101" s="5">
        <v>263</v>
      </c>
      <c r="Z101" s="5">
        <v>252</v>
      </c>
      <c r="AA101" s="5">
        <v>380</v>
      </c>
      <c r="AC101" s="4"/>
      <c r="AD101" s="5">
        <v>50</v>
      </c>
      <c r="AE101" s="4">
        <v>4.7</v>
      </c>
      <c r="AF101" s="4">
        <v>4.4000000000000004</v>
      </c>
      <c r="AG101" s="4">
        <v>6.1</v>
      </c>
      <c r="AH101" s="4">
        <v>4.3</v>
      </c>
      <c r="AJ101" s="4">
        <v>4.4000000000000004</v>
      </c>
      <c r="AK101" s="4"/>
      <c r="AL101" s="4">
        <v>3.6</v>
      </c>
      <c r="AM101" s="4">
        <v>4.8</v>
      </c>
      <c r="AN101" s="4">
        <v>2.7</v>
      </c>
      <c r="AO101" s="4">
        <v>7.5</v>
      </c>
      <c r="AP101" s="4">
        <v>5.3</v>
      </c>
      <c r="AQ101" s="4">
        <v>8</v>
      </c>
      <c r="AR101" s="4">
        <v>2.2999999999999998</v>
      </c>
      <c r="AS101" s="5">
        <v>145946</v>
      </c>
      <c r="AT101" s="5">
        <v>144612</v>
      </c>
      <c r="AU101" s="5">
        <v>12146</v>
      </c>
      <c r="AV101" s="5">
        <v>16490</v>
      </c>
      <c r="AW101" s="5"/>
      <c r="AX101" s="5">
        <v>20759</v>
      </c>
      <c r="AY101" s="5">
        <v>16490</v>
      </c>
      <c r="AZ101" s="5">
        <v>7774</v>
      </c>
      <c r="BA101" s="5">
        <v>15816</v>
      </c>
      <c r="BB101" s="5">
        <v>31215</v>
      </c>
      <c r="BC101" s="5">
        <v>12258</v>
      </c>
      <c r="BD101" s="5">
        <v>2841</v>
      </c>
      <c r="BE101" s="5">
        <v>9417</v>
      </c>
      <c r="BF101" s="5">
        <v>6772</v>
      </c>
      <c r="BG101" s="4">
        <v>189</v>
      </c>
    </row>
    <row r="102" spans="1:59" x14ac:dyDescent="0.25">
      <c r="A102" t="s">
        <v>157</v>
      </c>
      <c r="B102" s="3">
        <v>39387</v>
      </c>
      <c r="C102" s="5">
        <v>7240</v>
      </c>
      <c r="D102" s="5">
        <v>5397</v>
      </c>
      <c r="E102" s="5">
        <v>645</v>
      </c>
      <c r="F102" s="5">
        <v>762</v>
      </c>
      <c r="H102" s="5">
        <v>893</v>
      </c>
      <c r="I102" s="5">
        <v>753</v>
      </c>
      <c r="J102" s="5">
        <v>242</v>
      </c>
      <c r="K102" s="5">
        <v>679</v>
      </c>
      <c r="L102" s="5">
        <v>526</v>
      </c>
      <c r="M102" s="5">
        <v>986</v>
      </c>
      <c r="N102" s="5">
        <v>170</v>
      </c>
      <c r="O102" s="5">
        <v>816</v>
      </c>
      <c r="P102" s="5">
        <v>477</v>
      </c>
      <c r="Q102" s="5">
        <v>2645</v>
      </c>
      <c r="R102" s="5"/>
      <c r="S102" s="5">
        <v>252</v>
      </c>
      <c r="T102" s="5">
        <v>260</v>
      </c>
      <c r="U102" s="5"/>
      <c r="V102" s="5">
        <v>353</v>
      </c>
      <c r="W102" s="5"/>
      <c r="X102" s="5">
        <v>85</v>
      </c>
      <c r="Y102" s="5">
        <v>236</v>
      </c>
      <c r="Z102" s="5">
        <v>252</v>
      </c>
      <c r="AA102" s="5">
        <v>359</v>
      </c>
      <c r="AC102" s="4"/>
      <c r="AD102" s="5">
        <v>51</v>
      </c>
      <c r="AE102" s="4">
        <v>4.7</v>
      </c>
      <c r="AF102" s="4">
        <v>4.5</v>
      </c>
      <c r="AG102" s="4">
        <v>6.2</v>
      </c>
      <c r="AH102" s="4">
        <v>4.5</v>
      </c>
      <c r="AJ102" s="4">
        <v>4.3</v>
      </c>
      <c r="AK102" s="4"/>
      <c r="AL102" s="4">
        <v>3.9</v>
      </c>
      <c r="AM102" s="4">
        <v>4.8</v>
      </c>
      <c r="AN102" s="4">
        <v>2.7</v>
      </c>
      <c r="AO102" s="4">
        <v>8.1</v>
      </c>
      <c r="AP102" s="4">
        <v>7.9</v>
      </c>
      <c r="AQ102" s="4">
        <v>8.1</v>
      </c>
      <c r="AR102" s="4">
        <v>2.2000000000000002</v>
      </c>
      <c r="AS102" s="5">
        <v>146595</v>
      </c>
      <c r="AT102" s="5">
        <v>145036</v>
      </c>
      <c r="AU102" s="5">
        <v>12016</v>
      </c>
      <c r="AV102" s="5">
        <v>16482</v>
      </c>
      <c r="AW102" s="5"/>
      <c r="AX102" s="5">
        <v>21125</v>
      </c>
      <c r="AY102" s="5">
        <v>16855</v>
      </c>
      <c r="AZ102" s="5">
        <v>7896</v>
      </c>
      <c r="BA102" s="5">
        <v>15816</v>
      </c>
      <c r="BB102" s="5">
        <v>31159</v>
      </c>
      <c r="BC102" s="5">
        <v>12241</v>
      </c>
      <c r="BD102" s="5">
        <v>2703</v>
      </c>
      <c r="BE102" s="5">
        <v>9538</v>
      </c>
      <c r="BF102" s="5">
        <v>6816</v>
      </c>
      <c r="BG102" s="4">
        <v>204</v>
      </c>
    </row>
    <row r="103" spans="1:59" x14ac:dyDescent="0.25">
      <c r="A103" t="s">
        <v>158</v>
      </c>
      <c r="B103" s="3">
        <v>39417</v>
      </c>
      <c r="C103" s="5">
        <v>7645</v>
      </c>
      <c r="D103" s="5">
        <v>5943</v>
      </c>
      <c r="E103" s="5">
        <v>968</v>
      </c>
      <c r="F103" s="5">
        <v>772</v>
      </c>
      <c r="H103" s="5">
        <v>1009</v>
      </c>
      <c r="I103" s="5">
        <v>874</v>
      </c>
      <c r="J103" s="5">
        <v>210</v>
      </c>
      <c r="K103" s="5">
        <v>803</v>
      </c>
      <c r="L103" s="5">
        <v>521</v>
      </c>
      <c r="M103" s="5">
        <v>961</v>
      </c>
      <c r="N103" s="5">
        <v>174</v>
      </c>
      <c r="O103" s="5">
        <v>787</v>
      </c>
      <c r="P103" s="5">
        <v>445</v>
      </c>
      <c r="Q103" s="5">
        <v>2718</v>
      </c>
      <c r="R103" s="5"/>
      <c r="S103" s="5">
        <v>480</v>
      </c>
      <c r="T103" s="5">
        <v>226</v>
      </c>
      <c r="U103" s="5"/>
      <c r="V103" s="5">
        <v>361</v>
      </c>
      <c r="W103" s="5"/>
      <c r="X103" s="5">
        <v>70</v>
      </c>
      <c r="Y103" s="5">
        <v>284</v>
      </c>
      <c r="Z103" s="5">
        <v>199</v>
      </c>
      <c r="AA103" s="5">
        <v>379</v>
      </c>
      <c r="AC103" s="4"/>
      <c r="AD103" s="5">
        <v>55</v>
      </c>
      <c r="AE103" s="4">
        <v>5</v>
      </c>
      <c r="AF103" s="4">
        <v>4.9000000000000004</v>
      </c>
      <c r="AG103" s="4">
        <v>9.4</v>
      </c>
      <c r="AH103" s="4">
        <v>4.5999999999999996</v>
      </c>
      <c r="AJ103" s="4">
        <v>4.8</v>
      </c>
      <c r="AK103" s="4"/>
      <c r="AL103" s="4">
        <v>3.4</v>
      </c>
      <c r="AM103" s="4">
        <v>5.7</v>
      </c>
      <c r="AN103" s="4">
        <v>2.6</v>
      </c>
      <c r="AO103" s="4">
        <v>7.9</v>
      </c>
      <c r="AP103" s="4">
        <v>8.1999999999999993</v>
      </c>
      <c r="AQ103" s="4">
        <v>7.8</v>
      </c>
      <c r="AR103" s="4">
        <v>2.1</v>
      </c>
      <c r="AS103" s="5">
        <v>146273</v>
      </c>
      <c r="AT103" s="5">
        <v>144256</v>
      </c>
      <c r="AU103" s="5">
        <v>11571</v>
      </c>
      <c r="AV103" s="5">
        <v>16434</v>
      </c>
      <c r="AW103" s="5"/>
      <c r="AX103" s="5">
        <v>21178</v>
      </c>
      <c r="AY103" s="5">
        <v>17038</v>
      </c>
      <c r="AZ103" s="5">
        <v>7959</v>
      </c>
      <c r="BA103" s="5">
        <v>15603</v>
      </c>
      <c r="BB103" s="5">
        <v>30979</v>
      </c>
      <c r="BC103" s="5">
        <v>12296</v>
      </c>
      <c r="BD103" s="5">
        <v>2678</v>
      </c>
      <c r="BE103" s="5">
        <v>9617</v>
      </c>
      <c r="BF103" s="5">
        <v>6726</v>
      </c>
      <c r="BG103" s="4">
        <v>191</v>
      </c>
    </row>
    <row r="104" spans="1:59" x14ac:dyDescent="0.25">
      <c r="A104" t="s">
        <v>159</v>
      </c>
      <c r="B104" s="3">
        <v>39448</v>
      </c>
      <c r="C104" s="5">
        <v>7678</v>
      </c>
      <c r="D104" s="5">
        <v>6720</v>
      </c>
      <c r="E104" s="5">
        <v>1099</v>
      </c>
      <c r="F104" s="5">
        <v>837</v>
      </c>
      <c r="H104" s="5">
        <v>1120</v>
      </c>
      <c r="I104" s="5">
        <v>992</v>
      </c>
      <c r="J104" s="5">
        <v>271</v>
      </c>
      <c r="K104" s="5">
        <v>893</v>
      </c>
      <c r="L104" s="5">
        <v>576</v>
      </c>
      <c r="M104" s="5">
        <v>1176</v>
      </c>
      <c r="N104" s="5">
        <v>216</v>
      </c>
      <c r="O104" s="5">
        <v>960</v>
      </c>
      <c r="P104" s="5">
        <v>464</v>
      </c>
      <c r="Q104" s="5">
        <v>2552</v>
      </c>
      <c r="R104" s="5"/>
      <c r="S104" s="5">
        <v>460</v>
      </c>
      <c r="T104" s="5">
        <v>243</v>
      </c>
      <c r="U104" s="5"/>
      <c r="V104" s="5">
        <v>416</v>
      </c>
      <c r="W104" s="5"/>
      <c r="X104" s="5">
        <v>131</v>
      </c>
      <c r="Y104" s="5">
        <v>319</v>
      </c>
      <c r="Z104" s="5">
        <v>276</v>
      </c>
      <c r="AA104" s="5">
        <v>454</v>
      </c>
      <c r="AC104" s="4"/>
      <c r="AD104" s="5">
        <v>41</v>
      </c>
      <c r="AE104" s="4">
        <v>5</v>
      </c>
      <c r="AF104" s="4">
        <v>5.6</v>
      </c>
      <c r="AG104" s="4">
        <v>11</v>
      </c>
      <c r="AH104" s="4">
        <v>5.0999999999999996</v>
      </c>
      <c r="AJ104" s="4">
        <v>5.4</v>
      </c>
      <c r="AK104" s="4"/>
      <c r="AL104" s="4">
        <v>4.4000000000000004</v>
      </c>
      <c r="AM104" s="4">
        <v>6.4</v>
      </c>
      <c r="AN104" s="4">
        <v>2.9</v>
      </c>
      <c r="AO104" s="4">
        <v>9.4</v>
      </c>
      <c r="AP104" s="4">
        <v>9.6999999999999993</v>
      </c>
      <c r="AQ104" s="4">
        <v>9.4</v>
      </c>
      <c r="AR104" s="4">
        <v>2.2000000000000002</v>
      </c>
      <c r="AS104" s="5">
        <v>146397</v>
      </c>
      <c r="AT104" s="5">
        <v>142575</v>
      </c>
      <c r="AU104" s="5">
        <v>11103</v>
      </c>
      <c r="AV104" s="5">
        <v>15966</v>
      </c>
      <c r="AW104" s="5"/>
      <c r="AX104" s="5">
        <v>20959</v>
      </c>
      <c r="AY104" s="5">
        <v>16946</v>
      </c>
      <c r="AZ104" s="5">
        <v>7893</v>
      </c>
      <c r="BA104" s="5">
        <v>15365</v>
      </c>
      <c r="BB104" s="5">
        <v>31031</v>
      </c>
      <c r="BC104" s="5">
        <v>12395</v>
      </c>
      <c r="BD104" s="5">
        <v>2757</v>
      </c>
      <c r="BE104" s="5">
        <v>9638</v>
      </c>
      <c r="BF104" s="5">
        <v>6731</v>
      </c>
      <c r="BG104" s="4">
        <v>196</v>
      </c>
    </row>
    <row r="105" spans="1:59" x14ac:dyDescent="0.25">
      <c r="A105" t="s">
        <v>160</v>
      </c>
      <c r="B105" s="3">
        <v>39479</v>
      </c>
      <c r="C105" s="5">
        <v>7491</v>
      </c>
      <c r="D105" s="5">
        <v>6564</v>
      </c>
      <c r="E105" s="5">
        <v>1118</v>
      </c>
      <c r="F105" s="5">
        <v>820</v>
      </c>
      <c r="H105" s="5">
        <v>1007</v>
      </c>
      <c r="I105" s="5">
        <v>889</v>
      </c>
      <c r="J105" s="5">
        <v>289</v>
      </c>
      <c r="K105" s="5">
        <v>866</v>
      </c>
      <c r="L105" s="5">
        <v>562</v>
      </c>
      <c r="M105" s="5">
        <v>1056</v>
      </c>
      <c r="N105" s="5">
        <v>189</v>
      </c>
      <c r="O105" s="5">
        <v>867</v>
      </c>
      <c r="P105" s="5">
        <v>369</v>
      </c>
      <c r="Q105" s="5">
        <v>2649</v>
      </c>
      <c r="R105" s="5"/>
      <c r="S105" s="5">
        <v>340</v>
      </c>
      <c r="T105" s="5">
        <v>272</v>
      </c>
      <c r="U105" s="5"/>
      <c r="V105" s="5">
        <v>344</v>
      </c>
      <c r="W105" s="5"/>
      <c r="X105" s="5">
        <v>102</v>
      </c>
      <c r="Y105" s="5">
        <v>274</v>
      </c>
      <c r="Z105" s="5">
        <v>211</v>
      </c>
      <c r="AA105" s="5">
        <v>340</v>
      </c>
      <c r="AC105" s="4"/>
      <c r="AD105" s="5">
        <v>34</v>
      </c>
      <c r="AE105" s="4">
        <v>4.9000000000000004</v>
      </c>
      <c r="AF105" s="4">
        <v>5.5</v>
      </c>
      <c r="AG105" s="4">
        <v>11.4</v>
      </c>
      <c r="AH105" s="4">
        <v>5</v>
      </c>
      <c r="AJ105" s="4">
        <v>4.9000000000000004</v>
      </c>
      <c r="AK105" s="4"/>
      <c r="AL105" s="4">
        <v>4.5999999999999996</v>
      </c>
      <c r="AM105" s="4">
        <v>6.2</v>
      </c>
      <c r="AN105" s="4">
        <v>2.9</v>
      </c>
      <c r="AO105" s="4">
        <v>8.5</v>
      </c>
      <c r="AP105" s="4">
        <v>8.1999999999999993</v>
      </c>
      <c r="AQ105" s="4">
        <v>8.6</v>
      </c>
      <c r="AR105" s="4">
        <v>1.7</v>
      </c>
      <c r="AS105" s="5">
        <v>146157</v>
      </c>
      <c r="AT105" s="5">
        <v>142551</v>
      </c>
      <c r="AU105" s="5">
        <v>10920</v>
      </c>
      <c r="AV105" s="5">
        <v>15976</v>
      </c>
      <c r="AW105" s="5"/>
      <c r="AX105" s="5">
        <v>20674</v>
      </c>
      <c r="AY105" s="5">
        <v>16681</v>
      </c>
      <c r="AZ105" s="5">
        <v>7868</v>
      </c>
      <c r="BA105" s="5">
        <v>15559</v>
      </c>
      <c r="BB105" s="5">
        <v>31155</v>
      </c>
      <c r="BC105" s="5">
        <v>12494</v>
      </c>
      <c r="BD105" s="5">
        <v>2888</v>
      </c>
      <c r="BE105" s="5">
        <v>9606</v>
      </c>
      <c r="BF105" s="5">
        <v>6751</v>
      </c>
      <c r="BG105" s="4">
        <v>150</v>
      </c>
    </row>
    <row r="106" spans="1:59" x14ac:dyDescent="0.25">
      <c r="A106" t="s">
        <v>161</v>
      </c>
      <c r="B106" s="3">
        <v>39508</v>
      </c>
      <c r="C106" s="5">
        <v>7816</v>
      </c>
      <c r="D106" s="5">
        <v>6480</v>
      </c>
      <c r="E106" s="5">
        <v>1170</v>
      </c>
      <c r="F106" s="5">
        <v>831</v>
      </c>
      <c r="H106" s="5">
        <v>992</v>
      </c>
      <c r="I106" s="5">
        <v>880</v>
      </c>
      <c r="J106" s="5">
        <v>267</v>
      </c>
      <c r="K106" s="5">
        <v>876</v>
      </c>
      <c r="L106" s="5">
        <v>609</v>
      </c>
      <c r="M106" s="5">
        <v>944</v>
      </c>
      <c r="N106" s="5">
        <v>152</v>
      </c>
      <c r="O106" s="5">
        <v>792</v>
      </c>
      <c r="P106" s="5">
        <v>421</v>
      </c>
      <c r="Q106" s="5">
        <v>2813</v>
      </c>
      <c r="R106" s="5"/>
      <c r="S106" s="5">
        <v>340</v>
      </c>
      <c r="T106" s="5">
        <v>257</v>
      </c>
      <c r="U106" s="5"/>
      <c r="V106" s="5">
        <v>348</v>
      </c>
      <c r="W106" s="5"/>
      <c r="X106" s="5">
        <v>93</v>
      </c>
      <c r="Y106" s="5">
        <v>287</v>
      </c>
      <c r="Z106" s="5">
        <v>280</v>
      </c>
      <c r="AA106" s="5">
        <v>308</v>
      </c>
      <c r="AC106" s="4"/>
      <c r="AD106" s="5">
        <v>41</v>
      </c>
      <c r="AE106" s="4">
        <v>5.0999999999999996</v>
      </c>
      <c r="AF106" s="4">
        <v>5.5</v>
      </c>
      <c r="AG106" s="4">
        <v>12</v>
      </c>
      <c r="AH106" s="4">
        <v>5</v>
      </c>
      <c r="AJ106" s="4">
        <v>4.9000000000000004</v>
      </c>
      <c r="AK106" s="4"/>
      <c r="AL106" s="4">
        <v>4.3</v>
      </c>
      <c r="AM106" s="4">
        <v>6.2</v>
      </c>
      <c r="AN106" s="4">
        <v>3.1</v>
      </c>
      <c r="AO106" s="4">
        <v>7.6</v>
      </c>
      <c r="AP106" s="4">
        <v>6.7</v>
      </c>
      <c r="AQ106" s="4">
        <v>7.8</v>
      </c>
      <c r="AR106" s="4">
        <v>1.9</v>
      </c>
      <c r="AS106" s="5">
        <v>146108</v>
      </c>
      <c r="AT106" s="5">
        <v>143051</v>
      </c>
      <c r="AU106" s="5">
        <v>10760</v>
      </c>
      <c r="AV106" s="5">
        <v>16072</v>
      </c>
      <c r="AW106" s="5"/>
      <c r="AX106" s="5">
        <v>20548</v>
      </c>
      <c r="AY106" s="5">
        <v>16465</v>
      </c>
      <c r="AZ106" s="5">
        <v>7835</v>
      </c>
      <c r="BA106" s="5">
        <v>15692</v>
      </c>
      <c r="BB106" s="5">
        <v>31393</v>
      </c>
      <c r="BC106" s="5">
        <v>12532</v>
      </c>
      <c r="BD106" s="5">
        <v>2850</v>
      </c>
      <c r="BE106" s="5">
        <v>9682</v>
      </c>
      <c r="BF106" s="5">
        <v>6921</v>
      </c>
      <c r="BG106" s="4">
        <v>187</v>
      </c>
    </row>
    <row r="107" spans="1:59" x14ac:dyDescent="0.25">
      <c r="A107" t="s">
        <v>162</v>
      </c>
      <c r="B107" s="3">
        <v>39539</v>
      </c>
      <c r="C107" s="5">
        <v>7631</v>
      </c>
      <c r="D107" s="5">
        <v>5923</v>
      </c>
      <c r="E107" s="5">
        <v>1057</v>
      </c>
      <c r="F107" s="5">
        <v>796</v>
      </c>
      <c r="H107" s="5">
        <v>919</v>
      </c>
      <c r="I107" s="5">
        <v>782</v>
      </c>
      <c r="J107" s="5">
        <v>245</v>
      </c>
      <c r="K107" s="5">
        <v>736</v>
      </c>
      <c r="L107" s="5">
        <v>551</v>
      </c>
      <c r="M107" s="5">
        <v>874</v>
      </c>
      <c r="N107" s="5">
        <v>139</v>
      </c>
      <c r="O107" s="5">
        <v>734</v>
      </c>
      <c r="P107" s="5">
        <v>373</v>
      </c>
      <c r="Q107" s="5">
        <v>2492</v>
      </c>
      <c r="R107" s="5"/>
      <c r="S107" s="5">
        <v>322</v>
      </c>
      <c r="T107" s="5">
        <v>238</v>
      </c>
      <c r="U107" s="5"/>
      <c r="V107" s="5">
        <v>271</v>
      </c>
      <c r="W107" s="5"/>
      <c r="X107" s="5">
        <v>80</v>
      </c>
      <c r="Y107" s="5">
        <v>185</v>
      </c>
      <c r="Z107" s="5">
        <v>195</v>
      </c>
      <c r="AA107" s="5">
        <v>305</v>
      </c>
      <c r="AC107" s="4"/>
      <c r="AD107" s="5">
        <v>29</v>
      </c>
      <c r="AE107" s="4">
        <v>5</v>
      </c>
      <c r="AF107" s="4">
        <v>5</v>
      </c>
      <c r="AG107" s="4">
        <v>11.1</v>
      </c>
      <c r="AH107" s="4">
        <v>4.8</v>
      </c>
      <c r="AJ107" s="4">
        <v>4.5</v>
      </c>
      <c r="AK107" s="4"/>
      <c r="AL107" s="4">
        <v>4</v>
      </c>
      <c r="AM107" s="4">
        <v>5.3</v>
      </c>
      <c r="AN107" s="4">
        <v>2.8</v>
      </c>
      <c r="AO107" s="4">
        <v>6.9</v>
      </c>
      <c r="AP107" s="4">
        <v>5.8</v>
      </c>
      <c r="AQ107" s="4">
        <v>7.2</v>
      </c>
      <c r="AR107" s="4">
        <v>1.7</v>
      </c>
      <c r="AS107" s="5">
        <v>146130</v>
      </c>
      <c r="AT107" s="5">
        <v>143847</v>
      </c>
      <c r="AU107" s="5">
        <v>10771</v>
      </c>
      <c r="AV107" s="5">
        <v>16042</v>
      </c>
      <c r="AW107" s="5"/>
      <c r="AX107" s="5">
        <v>20686</v>
      </c>
      <c r="AY107" s="5">
        <v>16573</v>
      </c>
      <c r="AZ107" s="5">
        <v>7809</v>
      </c>
      <c r="BA107" s="5">
        <v>15614</v>
      </c>
      <c r="BB107" s="5">
        <v>31870</v>
      </c>
      <c r="BC107" s="5">
        <v>12754</v>
      </c>
      <c r="BD107" s="5">
        <v>2937</v>
      </c>
      <c r="BE107" s="5">
        <v>9817</v>
      </c>
      <c r="BF107" s="5">
        <v>6892</v>
      </c>
      <c r="BG107" s="4">
        <v>176</v>
      </c>
    </row>
    <row r="108" spans="1:59" x14ac:dyDescent="0.25">
      <c r="A108" t="s">
        <v>163</v>
      </c>
      <c r="B108" s="3">
        <v>39569</v>
      </c>
      <c r="C108" s="5">
        <v>8395</v>
      </c>
      <c r="D108" s="5">
        <v>6362</v>
      </c>
      <c r="E108" s="5">
        <v>809</v>
      </c>
      <c r="F108" s="5">
        <v>879</v>
      </c>
      <c r="H108" s="5">
        <v>1049</v>
      </c>
      <c r="I108" s="5">
        <v>884</v>
      </c>
      <c r="J108" s="5">
        <v>269</v>
      </c>
      <c r="K108" s="5">
        <v>829</v>
      </c>
      <c r="L108" s="5">
        <v>619</v>
      </c>
      <c r="M108" s="5">
        <v>1074</v>
      </c>
      <c r="N108" s="5">
        <v>172</v>
      </c>
      <c r="O108" s="5">
        <v>902</v>
      </c>
      <c r="P108" s="5">
        <v>460</v>
      </c>
      <c r="Q108" s="5">
        <v>3278</v>
      </c>
      <c r="R108" s="5"/>
      <c r="S108" s="5">
        <v>308</v>
      </c>
      <c r="T108" s="5">
        <v>337</v>
      </c>
      <c r="U108" s="5"/>
      <c r="V108" s="5">
        <v>439</v>
      </c>
      <c r="W108" s="5"/>
      <c r="X108" s="5">
        <v>93</v>
      </c>
      <c r="Y108" s="5">
        <v>323</v>
      </c>
      <c r="Z108" s="5">
        <v>335</v>
      </c>
      <c r="AA108" s="5">
        <v>469</v>
      </c>
      <c r="AC108" s="4"/>
      <c r="AD108" s="5">
        <v>51</v>
      </c>
      <c r="AE108" s="4">
        <v>5.4</v>
      </c>
      <c r="AF108" s="4">
        <v>5.3</v>
      </c>
      <c r="AG108" s="4">
        <v>8.6</v>
      </c>
      <c r="AH108" s="4">
        <v>5.3</v>
      </c>
      <c r="AJ108" s="4">
        <v>5.2</v>
      </c>
      <c r="AK108" s="4"/>
      <c r="AL108" s="4">
        <v>4.3</v>
      </c>
      <c r="AM108" s="4">
        <v>5.9</v>
      </c>
      <c r="AN108" s="4">
        <v>3.2</v>
      </c>
      <c r="AO108" s="4">
        <v>8.4</v>
      </c>
      <c r="AP108" s="4">
        <v>7.3</v>
      </c>
      <c r="AQ108" s="4">
        <v>8.6</v>
      </c>
      <c r="AR108" s="4">
        <v>2.1</v>
      </c>
      <c r="AS108" s="5">
        <v>145929</v>
      </c>
      <c r="AT108" s="5">
        <v>143767</v>
      </c>
      <c r="AU108" s="5">
        <v>10970</v>
      </c>
      <c r="AV108" s="5">
        <v>15998</v>
      </c>
      <c r="AW108" s="5"/>
      <c r="AX108" s="5">
        <v>20350</v>
      </c>
      <c r="AY108" s="5">
        <v>16152</v>
      </c>
      <c r="AZ108" s="5">
        <v>8055</v>
      </c>
      <c r="BA108" s="5">
        <v>15851</v>
      </c>
      <c r="BB108" s="5">
        <v>31147</v>
      </c>
      <c r="BC108" s="5">
        <v>12833</v>
      </c>
      <c r="BD108" s="5">
        <v>2980</v>
      </c>
      <c r="BE108" s="5">
        <v>9853</v>
      </c>
      <c r="BF108" s="5">
        <v>6753</v>
      </c>
      <c r="BG108" s="4">
        <v>369</v>
      </c>
    </row>
    <row r="109" spans="1:59" x14ac:dyDescent="0.25">
      <c r="A109" t="s">
        <v>164</v>
      </c>
      <c r="B109" s="3">
        <v>39600</v>
      </c>
      <c r="C109" s="5">
        <v>8578</v>
      </c>
      <c r="D109" s="5">
        <v>6693</v>
      </c>
      <c r="E109" s="5">
        <v>785</v>
      </c>
      <c r="F109" s="5">
        <v>862</v>
      </c>
      <c r="H109" s="5">
        <v>1160</v>
      </c>
      <c r="I109" s="5">
        <v>1000</v>
      </c>
      <c r="J109" s="5">
        <v>329</v>
      </c>
      <c r="K109" s="5">
        <v>890</v>
      </c>
      <c r="L109" s="5">
        <v>669</v>
      </c>
      <c r="M109" s="5">
        <v>1154</v>
      </c>
      <c r="N109" s="5">
        <v>171</v>
      </c>
      <c r="O109" s="5">
        <v>983</v>
      </c>
      <c r="P109" s="5">
        <v>646</v>
      </c>
      <c r="Q109" s="5">
        <v>2759</v>
      </c>
      <c r="R109" s="5"/>
      <c r="S109" s="5">
        <v>332</v>
      </c>
      <c r="T109" s="5">
        <v>227</v>
      </c>
      <c r="U109" s="5"/>
      <c r="V109" s="5">
        <v>359</v>
      </c>
      <c r="W109" s="5"/>
      <c r="X109" s="5">
        <v>94</v>
      </c>
      <c r="Y109" s="5">
        <v>272</v>
      </c>
      <c r="Z109" s="5">
        <v>484</v>
      </c>
      <c r="AA109" s="5">
        <v>496</v>
      </c>
      <c r="AC109" s="4"/>
      <c r="AD109" s="5">
        <v>42</v>
      </c>
      <c r="AE109" s="4">
        <v>5.6</v>
      </c>
      <c r="AF109" s="4">
        <v>5.6</v>
      </c>
      <c r="AG109" s="4">
        <v>8.1999999999999993</v>
      </c>
      <c r="AH109" s="4">
        <v>5.2</v>
      </c>
      <c r="AJ109" s="4">
        <v>5.7</v>
      </c>
      <c r="AK109" s="4"/>
      <c r="AL109" s="4">
        <v>5.0999999999999996</v>
      </c>
      <c r="AM109" s="4">
        <v>6.2</v>
      </c>
      <c r="AN109" s="4">
        <v>3.4</v>
      </c>
      <c r="AO109" s="4">
        <v>8.9</v>
      </c>
      <c r="AP109" s="4">
        <v>6.9</v>
      </c>
      <c r="AQ109" s="4">
        <v>9.4</v>
      </c>
      <c r="AR109" s="4">
        <v>3</v>
      </c>
      <c r="AS109" s="5">
        <v>145738</v>
      </c>
      <c r="AT109" s="5">
        <v>144319</v>
      </c>
      <c r="AU109" s="5">
        <v>11091</v>
      </c>
      <c r="AV109" s="5">
        <v>16187</v>
      </c>
      <c r="AW109" s="5"/>
      <c r="AX109" s="5">
        <v>20414</v>
      </c>
      <c r="AY109" s="5">
        <v>16331</v>
      </c>
      <c r="AZ109" s="5">
        <v>8138</v>
      </c>
      <c r="BA109" s="5">
        <v>15974</v>
      </c>
      <c r="BB109" s="5">
        <v>30798</v>
      </c>
      <c r="BC109" s="5">
        <v>13077</v>
      </c>
      <c r="BD109" s="5">
        <v>3240</v>
      </c>
      <c r="BE109" s="5">
        <v>9837</v>
      </c>
      <c r="BF109" s="5">
        <v>6672</v>
      </c>
      <c r="BG109" s="4">
        <v>598</v>
      </c>
    </row>
    <row r="110" spans="1:59" x14ac:dyDescent="0.25">
      <c r="A110" t="s">
        <v>165</v>
      </c>
      <c r="B110" s="3">
        <v>39630</v>
      </c>
      <c r="C110" s="5">
        <v>8950</v>
      </c>
      <c r="D110" s="5">
        <v>7050</v>
      </c>
      <c r="E110" s="5">
        <v>783</v>
      </c>
      <c r="F110" s="5">
        <v>908</v>
      </c>
      <c r="H110" s="5">
        <v>1329</v>
      </c>
      <c r="I110" s="5">
        <v>1146</v>
      </c>
      <c r="J110" s="5">
        <v>359</v>
      </c>
      <c r="K110" s="5">
        <v>866</v>
      </c>
      <c r="L110" s="5">
        <v>776</v>
      </c>
      <c r="M110" s="5">
        <v>1172</v>
      </c>
      <c r="N110" s="5">
        <v>197</v>
      </c>
      <c r="O110" s="5">
        <v>976</v>
      </c>
      <c r="P110" s="5">
        <v>763</v>
      </c>
      <c r="Q110" s="5">
        <v>2855</v>
      </c>
      <c r="R110" s="5"/>
      <c r="S110" s="5">
        <v>251</v>
      </c>
      <c r="T110" s="5">
        <v>312</v>
      </c>
      <c r="U110" s="5"/>
      <c r="V110" s="5">
        <v>385</v>
      </c>
      <c r="W110" s="5"/>
      <c r="X110" s="5">
        <v>147</v>
      </c>
      <c r="Y110" s="5">
        <v>298</v>
      </c>
      <c r="Z110" s="5">
        <v>428</v>
      </c>
      <c r="AA110" s="5">
        <v>436</v>
      </c>
      <c r="AC110" s="4"/>
      <c r="AD110" s="5">
        <v>49</v>
      </c>
      <c r="AE110" s="4">
        <v>5.8</v>
      </c>
      <c r="AF110" s="4">
        <v>5.8</v>
      </c>
      <c r="AG110" s="4">
        <v>8</v>
      </c>
      <c r="AH110" s="4">
        <v>5.5</v>
      </c>
      <c r="AJ110" s="4">
        <v>6.5</v>
      </c>
      <c r="AK110" s="4"/>
      <c r="AL110" s="4">
        <v>5.7</v>
      </c>
      <c r="AM110" s="4">
        <v>6.1</v>
      </c>
      <c r="AN110" s="4">
        <v>3.9</v>
      </c>
      <c r="AO110" s="4">
        <v>8.8000000000000007</v>
      </c>
      <c r="AP110" s="4">
        <v>7.7</v>
      </c>
      <c r="AQ110" s="4">
        <v>9.1</v>
      </c>
      <c r="AR110" s="4">
        <v>3.6</v>
      </c>
      <c r="AS110" s="5">
        <v>145530</v>
      </c>
      <c r="AT110" s="5">
        <v>144495</v>
      </c>
      <c r="AU110" s="5">
        <v>11408</v>
      </c>
      <c r="AV110" s="5">
        <v>16205</v>
      </c>
      <c r="AW110" s="5"/>
      <c r="AX110" s="5">
        <v>20300</v>
      </c>
      <c r="AY110" s="5">
        <v>16253</v>
      </c>
      <c r="AZ110" s="5">
        <v>8131</v>
      </c>
      <c r="BA110" s="5">
        <v>15740</v>
      </c>
      <c r="BB110" s="5">
        <v>30162</v>
      </c>
      <c r="BC110" s="5">
        <v>13492</v>
      </c>
      <c r="BD110" s="5">
        <v>3348</v>
      </c>
      <c r="BE110" s="5">
        <v>10144</v>
      </c>
      <c r="BF110" s="5">
        <v>6627</v>
      </c>
      <c r="BG110" s="4">
        <v>438</v>
      </c>
    </row>
    <row r="111" spans="1:59" x14ac:dyDescent="0.25">
      <c r="A111" t="s">
        <v>166</v>
      </c>
      <c r="B111" s="3">
        <v>39661</v>
      </c>
      <c r="C111" s="5">
        <v>9450</v>
      </c>
      <c r="D111" s="5">
        <v>7359</v>
      </c>
      <c r="E111" s="5">
        <v>814</v>
      </c>
      <c r="F111" s="5">
        <v>960</v>
      </c>
      <c r="H111" s="5">
        <v>1366</v>
      </c>
      <c r="I111" s="5">
        <v>1170</v>
      </c>
      <c r="J111" s="5">
        <v>309</v>
      </c>
      <c r="K111" s="5">
        <v>961</v>
      </c>
      <c r="L111" s="5">
        <v>844</v>
      </c>
      <c r="M111" s="5">
        <v>1122</v>
      </c>
      <c r="N111" s="5">
        <v>183</v>
      </c>
      <c r="O111" s="5">
        <v>939</v>
      </c>
      <c r="P111" s="5">
        <v>720</v>
      </c>
      <c r="Q111" s="5">
        <v>3277</v>
      </c>
      <c r="R111" s="5"/>
      <c r="S111" s="5">
        <v>343</v>
      </c>
      <c r="T111" s="5">
        <v>294</v>
      </c>
      <c r="U111" s="5"/>
      <c r="V111" s="5">
        <v>433</v>
      </c>
      <c r="W111" s="5"/>
      <c r="X111" s="5">
        <v>88</v>
      </c>
      <c r="Y111" s="5">
        <v>344</v>
      </c>
      <c r="Z111" s="5">
        <v>363</v>
      </c>
      <c r="AA111" s="5">
        <v>427</v>
      </c>
      <c r="AC111" s="4"/>
      <c r="AD111" s="5">
        <v>49</v>
      </c>
      <c r="AE111" s="4">
        <v>6.1</v>
      </c>
      <c r="AF111" s="4">
        <v>6.1</v>
      </c>
      <c r="AG111" s="4">
        <v>8.1999999999999993</v>
      </c>
      <c r="AH111" s="4">
        <v>5.7</v>
      </c>
      <c r="AJ111" s="4">
        <v>6.6</v>
      </c>
      <c r="AK111" s="4"/>
      <c r="AL111" s="4">
        <v>5.2</v>
      </c>
      <c r="AM111" s="4">
        <v>6.9</v>
      </c>
      <c r="AN111" s="4">
        <v>4.3</v>
      </c>
      <c r="AO111" s="4">
        <v>8.6999999999999993</v>
      </c>
      <c r="AP111" s="4">
        <v>7.2</v>
      </c>
      <c r="AQ111" s="4">
        <v>9</v>
      </c>
      <c r="AR111" s="4">
        <v>3.3</v>
      </c>
      <c r="AS111" s="5">
        <v>145196</v>
      </c>
      <c r="AT111" s="5">
        <v>143607</v>
      </c>
      <c r="AU111" s="5">
        <v>11461</v>
      </c>
      <c r="AV111" s="5">
        <v>16226</v>
      </c>
      <c r="AW111" s="5"/>
      <c r="AX111" s="5">
        <v>20391</v>
      </c>
      <c r="AY111" s="5">
        <v>16375</v>
      </c>
      <c r="AZ111" s="5">
        <v>7583</v>
      </c>
      <c r="BA111" s="5">
        <v>15405</v>
      </c>
      <c r="BB111" s="5">
        <v>30612</v>
      </c>
      <c r="BC111" s="5">
        <v>13185</v>
      </c>
      <c r="BD111" s="5">
        <v>3337</v>
      </c>
      <c r="BE111" s="5">
        <v>9848</v>
      </c>
      <c r="BF111" s="5">
        <v>6546</v>
      </c>
      <c r="BG111" s="4">
        <v>257</v>
      </c>
    </row>
    <row r="112" spans="1:59" x14ac:dyDescent="0.25">
      <c r="A112" t="s">
        <v>167</v>
      </c>
      <c r="B112" s="3">
        <v>39692</v>
      </c>
      <c r="C112" s="5">
        <v>9501</v>
      </c>
      <c r="D112" s="5">
        <v>7328</v>
      </c>
      <c r="E112" s="5">
        <v>970</v>
      </c>
      <c r="F112" s="5">
        <v>984</v>
      </c>
      <c r="H112" s="5">
        <v>1277</v>
      </c>
      <c r="I112" s="5">
        <v>1062</v>
      </c>
      <c r="J112" s="5">
        <v>337</v>
      </c>
      <c r="K112" s="5">
        <v>951</v>
      </c>
      <c r="L112" s="5">
        <v>835</v>
      </c>
      <c r="M112" s="5">
        <v>1029</v>
      </c>
      <c r="N112" s="5">
        <v>194</v>
      </c>
      <c r="O112" s="5">
        <v>835</v>
      </c>
      <c r="P112" s="5">
        <v>571</v>
      </c>
      <c r="Q112" s="5">
        <v>2849</v>
      </c>
      <c r="R112" s="5"/>
      <c r="S112" s="5">
        <v>377</v>
      </c>
      <c r="T112" s="5">
        <v>280</v>
      </c>
      <c r="U112" s="5"/>
      <c r="V112" s="5">
        <v>373</v>
      </c>
      <c r="W112" s="5"/>
      <c r="X112" s="5">
        <v>110</v>
      </c>
      <c r="Y112" s="5">
        <v>302</v>
      </c>
      <c r="Z112" s="5">
        <v>315</v>
      </c>
      <c r="AA112" s="5">
        <v>398</v>
      </c>
      <c r="AC112" s="4"/>
      <c r="AD112" s="5">
        <v>41</v>
      </c>
      <c r="AE112" s="4">
        <v>6.1</v>
      </c>
      <c r="AF112" s="4">
        <v>6.1</v>
      </c>
      <c r="AG112" s="4">
        <v>9.9</v>
      </c>
      <c r="AH112" s="4">
        <v>6</v>
      </c>
      <c r="AJ112" s="4">
        <v>6.2</v>
      </c>
      <c r="AK112" s="4"/>
      <c r="AL112" s="4">
        <v>5.8</v>
      </c>
      <c r="AM112" s="4">
        <v>6.9</v>
      </c>
      <c r="AN112" s="4">
        <v>4.0999999999999996</v>
      </c>
      <c r="AO112" s="4">
        <v>8.1999999999999993</v>
      </c>
      <c r="AP112" s="4">
        <v>8.1999999999999993</v>
      </c>
      <c r="AQ112" s="4">
        <v>8.1999999999999993</v>
      </c>
      <c r="AR112" s="4">
        <v>2.6</v>
      </c>
      <c r="AS112" s="5">
        <v>145059</v>
      </c>
      <c r="AT112" s="5">
        <v>143034</v>
      </c>
      <c r="AU112" s="5">
        <v>11218</v>
      </c>
      <c r="AV112" s="5">
        <v>15958</v>
      </c>
      <c r="AW112" s="5"/>
      <c r="AX112" s="5">
        <v>20545</v>
      </c>
      <c r="AY112" s="5">
        <v>16520</v>
      </c>
      <c r="AZ112" s="5">
        <v>7282</v>
      </c>
      <c r="BA112" s="5">
        <v>15203</v>
      </c>
      <c r="BB112" s="5">
        <v>31796</v>
      </c>
      <c r="BC112" s="5">
        <v>12669</v>
      </c>
      <c r="BD112" s="5">
        <v>2976</v>
      </c>
      <c r="BE112" s="5">
        <v>9693</v>
      </c>
      <c r="BF112" s="5">
        <v>6713</v>
      </c>
      <c r="BG112" s="4">
        <v>231</v>
      </c>
    </row>
    <row r="113" spans="1:59" x14ac:dyDescent="0.25">
      <c r="A113" t="s">
        <v>168</v>
      </c>
      <c r="B113" s="3">
        <v>39722</v>
      </c>
      <c r="C113" s="5">
        <v>10083</v>
      </c>
      <c r="D113" s="5">
        <v>7641</v>
      </c>
      <c r="E113" s="5">
        <v>1078</v>
      </c>
      <c r="F113" s="5">
        <v>1007</v>
      </c>
      <c r="H113" s="5">
        <v>1313</v>
      </c>
      <c r="I113" s="5">
        <v>1076</v>
      </c>
      <c r="J113" s="5">
        <v>316</v>
      </c>
      <c r="K113" s="5">
        <v>1052</v>
      </c>
      <c r="L113" s="5">
        <v>797</v>
      </c>
      <c r="M113" s="5">
        <v>1126</v>
      </c>
      <c r="N113" s="5">
        <v>249</v>
      </c>
      <c r="O113" s="5">
        <v>877</v>
      </c>
      <c r="P113" s="5">
        <v>550</v>
      </c>
      <c r="Q113" s="5">
        <v>3174</v>
      </c>
      <c r="R113" s="5"/>
      <c r="S113" s="5">
        <v>399</v>
      </c>
      <c r="T113" s="5">
        <v>348</v>
      </c>
      <c r="U113" s="5"/>
      <c r="V113" s="5">
        <v>345</v>
      </c>
      <c r="W113" s="5"/>
      <c r="X113" s="5">
        <v>91</v>
      </c>
      <c r="Y113" s="5">
        <v>316</v>
      </c>
      <c r="Z113" s="5">
        <v>254</v>
      </c>
      <c r="AA113" s="5">
        <v>418</v>
      </c>
      <c r="AC113" s="4"/>
      <c r="AD113" s="5">
        <v>55</v>
      </c>
      <c r="AE113" s="4">
        <v>6.5</v>
      </c>
      <c r="AF113" s="4">
        <v>6.4</v>
      </c>
      <c r="AG113" s="4">
        <v>10.8</v>
      </c>
      <c r="AH113" s="4">
        <v>6.2</v>
      </c>
      <c r="AJ113" s="4">
        <v>6.3</v>
      </c>
      <c r="AK113" s="4"/>
      <c r="AL113" s="4">
        <v>5.7</v>
      </c>
      <c r="AM113" s="4">
        <v>7.5</v>
      </c>
      <c r="AN113" s="4">
        <v>3.9</v>
      </c>
      <c r="AO113" s="4">
        <v>8.9</v>
      </c>
      <c r="AP113" s="4">
        <v>10.6</v>
      </c>
      <c r="AQ113" s="4">
        <v>8.5</v>
      </c>
      <c r="AR113" s="4">
        <v>2.5</v>
      </c>
      <c r="AS113" s="5">
        <v>144792</v>
      </c>
      <c r="AT113" s="5">
        <v>143340</v>
      </c>
      <c r="AU113" s="5">
        <v>11124</v>
      </c>
      <c r="AV113" s="5">
        <v>15745</v>
      </c>
      <c r="AW113" s="5"/>
      <c r="AX113" s="5">
        <v>20689</v>
      </c>
      <c r="AY113" s="5">
        <v>16601</v>
      </c>
      <c r="AZ113" s="5">
        <v>7054</v>
      </c>
      <c r="BA113" s="5">
        <v>15358</v>
      </c>
      <c r="BB113" s="5">
        <v>32340</v>
      </c>
      <c r="BC113" s="5">
        <v>12644</v>
      </c>
      <c r="BD113" s="5">
        <v>2812</v>
      </c>
      <c r="BE113" s="5">
        <v>9831</v>
      </c>
      <c r="BF113" s="5">
        <v>6852</v>
      </c>
      <c r="BG113" s="4">
        <v>197</v>
      </c>
    </row>
    <row r="114" spans="1:59" x14ac:dyDescent="0.25">
      <c r="A114" t="s">
        <v>169</v>
      </c>
      <c r="B114" s="3">
        <v>39753</v>
      </c>
      <c r="C114" s="5">
        <v>10544</v>
      </c>
      <c r="D114" s="5">
        <v>8264</v>
      </c>
      <c r="E114" s="5">
        <v>1237</v>
      </c>
      <c r="F114" s="5">
        <v>1144</v>
      </c>
      <c r="H114" s="5">
        <v>1397</v>
      </c>
      <c r="I114" s="5">
        <v>1149</v>
      </c>
      <c r="J114" s="5">
        <v>331</v>
      </c>
      <c r="K114" s="5">
        <v>992</v>
      </c>
      <c r="L114" s="5">
        <v>748</v>
      </c>
      <c r="M114" s="5">
        <v>1283</v>
      </c>
      <c r="N114" s="5">
        <v>290</v>
      </c>
      <c r="O114" s="5">
        <v>992</v>
      </c>
      <c r="P114" s="5">
        <v>525</v>
      </c>
      <c r="Q114" s="5">
        <v>3326</v>
      </c>
      <c r="R114" s="5"/>
      <c r="S114" s="5">
        <v>467</v>
      </c>
      <c r="T114" s="5">
        <v>335</v>
      </c>
      <c r="U114" s="5"/>
      <c r="V114" s="5">
        <v>408</v>
      </c>
      <c r="W114" s="5"/>
      <c r="X114" s="5">
        <v>109</v>
      </c>
      <c r="Y114" s="5">
        <v>290</v>
      </c>
      <c r="Z114" s="5">
        <v>238</v>
      </c>
      <c r="AA114" s="5">
        <v>491</v>
      </c>
      <c r="AC114" s="4"/>
      <c r="AD114" s="5">
        <v>31</v>
      </c>
      <c r="AE114" s="4">
        <v>6.8</v>
      </c>
      <c r="AF114" s="4">
        <v>6.9</v>
      </c>
      <c r="AG114" s="4">
        <v>12.7</v>
      </c>
      <c r="AH114" s="4">
        <v>7</v>
      </c>
      <c r="AJ114" s="4">
        <v>6.7</v>
      </c>
      <c r="AK114" s="4"/>
      <c r="AL114" s="4">
        <v>5.8</v>
      </c>
      <c r="AM114" s="4">
        <v>7</v>
      </c>
      <c r="AN114" s="4">
        <v>3.6</v>
      </c>
      <c r="AO114" s="4">
        <v>9.9</v>
      </c>
      <c r="AP114" s="4">
        <v>12.1</v>
      </c>
      <c r="AQ114" s="4">
        <v>9.4</v>
      </c>
      <c r="AR114" s="4">
        <v>2.4</v>
      </c>
      <c r="AS114" s="5">
        <v>144078</v>
      </c>
      <c r="AT114" s="5">
        <v>142468</v>
      </c>
      <c r="AU114" s="5">
        <v>10709</v>
      </c>
      <c r="AV114" s="5">
        <v>15526</v>
      </c>
      <c r="AW114" s="5"/>
      <c r="AX114" s="5">
        <v>20625</v>
      </c>
      <c r="AY114" s="5">
        <v>16613</v>
      </c>
      <c r="AZ114" s="5">
        <v>7231</v>
      </c>
      <c r="BA114" s="5">
        <v>15493</v>
      </c>
      <c r="BB114" s="5">
        <v>32385</v>
      </c>
      <c r="BC114" s="5">
        <v>12621</v>
      </c>
      <c r="BD114" s="5">
        <v>2785</v>
      </c>
      <c r="BE114" s="5">
        <v>9835</v>
      </c>
      <c r="BF114" s="5">
        <v>6866</v>
      </c>
      <c r="BG114" s="4">
        <v>149</v>
      </c>
    </row>
    <row r="115" spans="1:59" x14ac:dyDescent="0.25">
      <c r="A115" t="s">
        <v>170</v>
      </c>
      <c r="B115" s="3">
        <v>39783</v>
      </c>
      <c r="C115" s="5">
        <v>11299</v>
      </c>
      <c r="D115" s="5">
        <v>9030</v>
      </c>
      <c r="E115" s="5">
        <v>1438</v>
      </c>
      <c r="F115" s="5">
        <v>1315</v>
      </c>
      <c r="H115" s="5">
        <v>1535</v>
      </c>
      <c r="I115" s="5">
        <v>1282</v>
      </c>
      <c r="J115" s="5">
        <v>421</v>
      </c>
      <c r="K115" s="5">
        <v>1147</v>
      </c>
      <c r="L115" s="5">
        <v>791</v>
      </c>
      <c r="M115" s="5">
        <v>1210</v>
      </c>
      <c r="N115" s="5">
        <v>178</v>
      </c>
      <c r="O115" s="5">
        <v>1033</v>
      </c>
      <c r="P115" s="5">
        <v>508</v>
      </c>
      <c r="Q115" s="5">
        <v>3256</v>
      </c>
      <c r="R115" s="5"/>
      <c r="S115" s="5">
        <v>541</v>
      </c>
      <c r="T115" s="5">
        <v>390</v>
      </c>
      <c r="U115" s="5"/>
      <c r="V115" s="5">
        <v>445</v>
      </c>
      <c r="W115" s="5"/>
      <c r="X115" s="5">
        <v>136</v>
      </c>
      <c r="Y115" s="5">
        <v>321</v>
      </c>
      <c r="Z115" s="5">
        <v>293</v>
      </c>
      <c r="AA115" s="5">
        <v>373</v>
      </c>
      <c r="AC115" s="4"/>
      <c r="AD115" s="5">
        <v>31</v>
      </c>
      <c r="AE115" s="4">
        <v>7.3</v>
      </c>
      <c r="AF115" s="4">
        <v>7.5</v>
      </c>
      <c r="AG115" s="4">
        <v>15.3</v>
      </c>
      <c r="AH115" s="4">
        <v>8.3000000000000007</v>
      </c>
      <c r="AJ115" s="4">
        <v>7.2</v>
      </c>
      <c r="AK115" s="4"/>
      <c r="AL115" s="4">
        <v>6.7</v>
      </c>
      <c r="AM115" s="4">
        <v>8.1</v>
      </c>
      <c r="AN115" s="4">
        <v>3.8</v>
      </c>
      <c r="AO115" s="4">
        <v>9.5</v>
      </c>
      <c r="AP115" s="4">
        <v>7.8</v>
      </c>
      <c r="AQ115" s="4">
        <v>9.8000000000000007</v>
      </c>
      <c r="AR115" s="4">
        <v>2.2999999999999998</v>
      </c>
      <c r="AS115" s="5">
        <v>143328</v>
      </c>
      <c r="AT115" s="5">
        <v>141282</v>
      </c>
      <c r="AU115" s="5">
        <v>10155</v>
      </c>
      <c r="AV115" s="5">
        <v>14941</v>
      </c>
      <c r="AW115" s="5"/>
      <c r="AX115" s="5">
        <v>20836</v>
      </c>
      <c r="AY115" s="5">
        <v>16886</v>
      </c>
      <c r="AZ115" s="5">
        <v>7840</v>
      </c>
      <c r="BA115" s="5">
        <v>15230</v>
      </c>
      <c r="BB115" s="5">
        <v>32134</v>
      </c>
      <c r="BC115" s="5">
        <v>12510</v>
      </c>
      <c r="BD115" s="5">
        <v>2755</v>
      </c>
      <c r="BE115" s="5">
        <v>9755</v>
      </c>
      <c r="BF115" s="5">
        <v>6833</v>
      </c>
      <c r="BG115" s="4">
        <v>146</v>
      </c>
    </row>
    <row r="116" spans="1:59" x14ac:dyDescent="0.25">
      <c r="A116" t="s">
        <v>171</v>
      </c>
      <c r="B116" s="3">
        <v>39814</v>
      </c>
      <c r="C116" s="5">
        <v>12049</v>
      </c>
      <c r="D116" s="5">
        <v>10787</v>
      </c>
      <c r="E116" s="5">
        <v>1744</v>
      </c>
      <c r="F116" s="5">
        <v>1711</v>
      </c>
      <c r="H116" s="5">
        <v>1794</v>
      </c>
      <c r="I116" s="5">
        <v>1513</v>
      </c>
      <c r="J116" s="5">
        <v>522</v>
      </c>
      <c r="K116" s="5">
        <v>1445</v>
      </c>
      <c r="L116" s="5">
        <v>792</v>
      </c>
      <c r="M116" s="5">
        <v>1487</v>
      </c>
      <c r="N116" s="5">
        <v>253</v>
      </c>
      <c r="O116" s="5">
        <v>1234</v>
      </c>
      <c r="P116" s="5">
        <v>643</v>
      </c>
      <c r="Q116" s="5">
        <v>3515</v>
      </c>
      <c r="R116" s="5"/>
      <c r="S116" s="5">
        <v>579</v>
      </c>
      <c r="T116" s="5">
        <v>541</v>
      </c>
      <c r="U116" s="5"/>
      <c r="V116" s="5">
        <v>572</v>
      </c>
      <c r="W116" s="5"/>
      <c r="X116" s="5">
        <v>210</v>
      </c>
      <c r="Y116" s="5">
        <v>491</v>
      </c>
      <c r="Z116" s="5">
        <v>383</v>
      </c>
      <c r="AA116" s="5">
        <v>475</v>
      </c>
      <c r="AC116" s="4"/>
      <c r="AD116" s="5">
        <v>45</v>
      </c>
      <c r="AE116" s="4">
        <v>7.8</v>
      </c>
      <c r="AF116" s="4">
        <v>9</v>
      </c>
      <c r="AG116" s="4">
        <v>18.2</v>
      </c>
      <c r="AH116" s="4">
        <v>10.9</v>
      </c>
      <c r="AJ116" s="4">
        <v>8.6999999999999993</v>
      </c>
      <c r="AK116" s="4"/>
      <c r="AL116" s="4">
        <v>8.4</v>
      </c>
      <c r="AM116" s="4">
        <v>10.4</v>
      </c>
      <c r="AN116" s="4">
        <v>3.8</v>
      </c>
      <c r="AO116" s="4">
        <v>11.5</v>
      </c>
      <c r="AP116" s="4">
        <v>10.5</v>
      </c>
      <c r="AQ116" s="4">
        <v>11.7</v>
      </c>
      <c r="AR116" s="4">
        <v>3</v>
      </c>
      <c r="AS116" s="5">
        <v>142187</v>
      </c>
      <c r="AT116" s="5">
        <v>138449</v>
      </c>
      <c r="AU116" s="5">
        <v>9931</v>
      </c>
      <c r="AV116" s="5">
        <v>14406</v>
      </c>
      <c r="AW116" s="5"/>
      <c r="AX116" s="5">
        <v>19826</v>
      </c>
      <c r="AY116" s="5">
        <v>16026</v>
      </c>
      <c r="AZ116" s="5">
        <v>7525</v>
      </c>
      <c r="BA116" s="5">
        <v>14735</v>
      </c>
      <c r="BB116" s="5">
        <v>32033</v>
      </c>
      <c r="BC116" s="5">
        <v>12388</v>
      </c>
      <c r="BD116" s="5">
        <v>2825</v>
      </c>
      <c r="BE116" s="5">
        <v>9562</v>
      </c>
      <c r="BF116" s="5">
        <v>6896</v>
      </c>
      <c r="BG116" s="4">
        <v>139</v>
      </c>
    </row>
    <row r="117" spans="1:59" x14ac:dyDescent="0.25">
      <c r="A117" t="s">
        <v>172</v>
      </c>
      <c r="B117" s="3">
        <v>39845</v>
      </c>
      <c r="C117" s="5">
        <v>12860</v>
      </c>
      <c r="D117" s="5">
        <v>11469</v>
      </c>
      <c r="E117" s="5">
        <v>2025</v>
      </c>
      <c r="F117" s="5">
        <v>1822</v>
      </c>
      <c r="H117" s="5">
        <v>1847</v>
      </c>
      <c r="I117" s="5">
        <v>1547</v>
      </c>
      <c r="J117" s="5">
        <v>563</v>
      </c>
      <c r="K117" s="5">
        <v>1512</v>
      </c>
      <c r="L117" s="5">
        <v>847</v>
      </c>
      <c r="M117" s="5">
        <v>1477</v>
      </c>
      <c r="N117" s="5">
        <v>224</v>
      </c>
      <c r="O117" s="5">
        <v>1254</v>
      </c>
      <c r="P117" s="5">
        <v>551</v>
      </c>
      <c r="Q117" s="5">
        <v>3423</v>
      </c>
      <c r="R117" s="5"/>
      <c r="S117" s="5">
        <v>528</v>
      </c>
      <c r="T117" s="5">
        <v>414</v>
      </c>
      <c r="U117" s="5"/>
      <c r="V117" s="5">
        <v>443</v>
      </c>
      <c r="W117" s="5"/>
      <c r="X117" s="5">
        <v>137</v>
      </c>
      <c r="Y117" s="5">
        <v>366</v>
      </c>
      <c r="Z117" s="5">
        <v>267</v>
      </c>
      <c r="AA117" s="5">
        <v>361</v>
      </c>
      <c r="AC117" s="4"/>
      <c r="AD117" s="5">
        <v>52</v>
      </c>
      <c r="AE117" s="4">
        <v>8.3000000000000007</v>
      </c>
      <c r="AF117" s="4">
        <v>9.6</v>
      </c>
      <c r="AG117" s="4">
        <v>21.4</v>
      </c>
      <c r="AH117" s="4">
        <v>11.5</v>
      </c>
      <c r="AJ117" s="4">
        <v>8.9</v>
      </c>
      <c r="AK117" s="4"/>
      <c r="AL117" s="4">
        <v>9.1</v>
      </c>
      <c r="AM117" s="4">
        <v>10.8</v>
      </c>
      <c r="AN117" s="4">
        <v>4.0999999999999996</v>
      </c>
      <c r="AO117" s="4">
        <v>11.4</v>
      </c>
      <c r="AP117" s="4">
        <v>9.6</v>
      </c>
      <c r="AQ117" s="4">
        <v>11.8</v>
      </c>
      <c r="AR117" s="4">
        <v>2.5</v>
      </c>
      <c r="AS117" s="5">
        <v>141660</v>
      </c>
      <c r="AT117" s="5">
        <v>138144</v>
      </c>
      <c r="AU117" s="5">
        <v>9546</v>
      </c>
      <c r="AV117" s="5">
        <v>14451</v>
      </c>
      <c r="AW117" s="5"/>
      <c r="AX117" s="5">
        <v>19913</v>
      </c>
      <c r="AY117" s="5">
        <v>16127</v>
      </c>
      <c r="AZ117" s="5">
        <v>7434</v>
      </c>
      <c r="BA117" s="5">
        <v>14893</v>
      </c>
      <c r="BB117" s="5">
        <v>31965</v>
      </c>
      <c r="BC117" s="5">
        <v>12415</v>
      </c>
      <c r="BD117" s="5">
        <v>2784</v>
      </c>
      <c r="BE117" s="5">
        <v>9631</v>
      </c>
      <c r="BF117" s="5">
        <v>6946</v>
      </c>
      <c r="BG117" s="4">
        <v>208</v>
      </c>
    </row>
    <row r="118" spans="1:59" x14ac:dyDescent="0.25">
      <c r="A118" t="s">
        <v>173</v>
      </c>
      <c r="B118" s="3">
        <v>39873</v>
      </c>
      <c r="C118" s="5">
        <v>13389</v>
      </c>
      <c r="D118" s="5">
        <v>11685</v>
      </c>
      <c r="E118" s="5">
        <v>1979</v>
      </c>
      <c r="F118" s="5">
        <v>1912</v>
      </c>
      <c r="H118" s="5">
        <v>1852</v>
      </c>
      <c r="I118" s="5">
        <v>1606</v>
      </c>
      <c r="J118" s="5">
        <v>558</v>
      </c>
      <c r="K118" s="5">
        <v>1597</v>
      </c>
      <c r="L118" s="5">
        <v>931</v>
      </c>
      <c r="M118" s="5">
        <v>1484</v>
      </c>
      <c r="N118" s="5">
        <v>268</v>
      </c>
      <c r="O118" s="5">
        <v>1216</v>
      </c>
      <c r="P118" s="5">
        <v>588</v>
      </c>
      <c r="Q118" s="5">
        <v>3408</v>
      </c>
      <c r="R118" s="5"/>
      <c r="S118" s="5">
        <v>429</v>
      </c>
      <c r="T118" s="5">
        <v>455</v>
      </c>
      <c r="U118" s="5"/>
      <c r="V118" s="5">
        <v>407</v>
      </c>
      <c r="W118" s="5"/>
      <c r="X118" s="5">
        <v>136</v>
      </c>
      <c r="Y118" s="5">
        <v>318</v>
      </c>
      <c r="Z118" s="5">
        <v>315</v>
      </c>
      <c r="AA118" s="5">
        <v>297</v>
      </c>
      <c r="AC118" s="4"/>
      <c r="AD118" s="5">
        <v>27</v>
      </c>
      <c r="AE118" s="4">
        <v>8.6999999999999993</v>
      </c>
      <c r="AF118" s="4">
        <v>9.8000000000000007</v>
      </c>
      <c r="AG118" s="4">
        <v>21.1</v>
      </c>
      <c r="AH118" s="4">
        <v>12.2</v>
      </c>
      <c r="AJ118" s="4">
        <v>9</v>
      </c>
      <c r="AK118" s="4"/>
      <c r="AL118" s="4">
        <v>9</v>
      </c>
      <c r="AM118" s="4">
        <v>11.4</v>
      </c>
      <c r="AN118" s="4">
        <v>4.5</v>
      </c>
      <c r="AO118" s="4">
        <v>11.6</v>
      </c>
      <c r="AP118" s="4">
        <v>11.4</v>
      </c>
      <c r="AQ118" s="4">
        <v>11.6</v>
      </c>
      <c r="AR118" s="4">
        <v>2.7</v>
      </c>
      <c r="AS118" s="5">
        <v>140754</v>
      </c>
      <c r="AT118" s="5">
        <v>137903</v>
      </c>
      <c r="AU118" s="5">
        <v>9586</v>
      </c>
      <c r="AV118" s="5">
        <v>14195</v>
      </c>
      <c r="AW118" s="5"/>
      <c r="AX118" s="5">
        <v>19842</v>
      </c>
      <c r="AY118" s="5">
        <v>16060</v>
      </c>
      <c r="AZ118" s="5">
        <v>7439</v>
      </c>
      <c r="BA118" s="5">
        <v>14889</v>
      </c>
      <c r="BB118" s="5">
        <v>32079</v>
      </c>
      <c r="BC118" s="5">
        <v>12359</v>
      </c>
      <c r="BD118" s="5">
        <v>2800</v>
      </c>
      <c r="BE118" s="5">
        <v>9559</v>
      </c>
      <c r="BF118" s="5">
        <v>6863</v>
      </c>
      <c r="BG118" s="4">
        <v>188</v>
      </c>
    </row>
    <row r="119" spans="1:59" x14ac:dyDescent="0.25">
      <c r="A119" t="s">
        <v>174</v>
      </c>
      <c r="B119" s="3">
        <v>39904</v>
      </c>
      <c r="C119" s="5">
        <v>13796</v>
      </c>
      <c r="D119" s="5">
        <v>11222</v>
      </c>
      <c r="E119" s="5">
        <v>1737</v>
      </c>
      <c r="F119" s="5">
        <v>1968</v>
      </c>
      <c r="H119" s="5">
        <v>1833</v>
      </c>
      <c r="I119" s="5">
        <v>1591</v>
      </c>
      <c r="J119" s="5">
        <v>541</v>
      </c>
      <c r="K119" s="5">
        <v>1448</v>
      </c>
      <c r="L119" s="5">
        <v>964</v>
      </c>
      <c r="M119" s="5">
        <v>1322</v>
      </c>
      <c r="N119" s="5">
        <v>255</v>
      </c>
      <c r="O119" s="5">
        <v>1067</v>
      </c>
      <c r="P119" s="5">
        <v>569</v>
      </c>
      <c r="Q119" s="5">
        <v>3328</v>
      </c>
      <c r="R119" s="5"/>
      <c r="S119" s="5">
        <v>356</v>
      </c>
      <c r="T119" s="5">
        <v>433</v>
      </c>
      <c r="U119" s="5"/>
      <c r="V119" s="5">
        <v>359</v>
      </c>
      <c r="W119" s="5"/>
      <c r="X119" s="5">
        <v>130</v>
      </c>
      <c r="Y119" s="5">
        <v>288</v>
      </c>
      <c r="Z119" s="5">
        <v>274</v>
      </c>
      <c r="AA119" s="5">
        <v>316</v>
      </c>
      <c r="AC119" s="4"/>
      <c r="AD119" s="5">
        <v>9</v>
      </c>
      <c r="AE119" s="4">
        <v>8.9</v>
      </c>
      <c r="AF119" s="4">
        <v>9.4</v>
      </c>
      <c r="AG119" s="4">
        <v>18.7</v>
      </c>
      <c r="AH119" s="4">
        <v>12.4</v>
      </c>
      <c r="AJ119" s="4">
        <v>9</v>
      </c>
      <c r="AK119" s="4"/>
      <c r="AL119" s="4">
        <v>9</v>
      </c>
      <c r="AM119" s="4">
        <v>10.4</v>
      </c>
      <c r="AN119" s="4">
        <v>4.5999999999999996</v>
      </c>
      <c r="AO119" s="4">
        <v>10.199999999999999</v>
      </c>
      <c r="AP119" s="4">
        <v>10.4</v>
      </c>
      <c r="AQ119" s="4">
        <v>10.1</v>
      </c>
      <c r="AR119" s="4">
        <v>2.6</v>
      </c>
      <c r="AS119" s="5">
        <v>140654</v>
      </c>
      <c r="AT119" s="5">
        <v>138498</v>
      </c>
      <c r="AU119" s="5">
        <v>9768</v>
      </c>
      <c r="AV119" s="5">
        <v>14264</v>
      </c>
      <c r="AW119" s="5"/>
      <c r="AX119" s="5">
        <v>19516</v>
      </c>
      <c r="AY119" s="5">
        <v>15843</v>
      </c>
      <c r="AZ119" s="5">
        <v>7304</v>
      </c>
      <c r="BA119" s="5">
        <v>15045</v>
      </c>
      <c r="BB119" s="5">
        <v>32567</v>
      </c>
      <c r="BC119" s="5">
        <v>12728</v>
      </c>
      <c r="BD119" s="5">
        <v>2932</v>
      </c>
      <c r="BE119" s="5">
        <v>9795</v>
      </c>
      <c r="BF119" s="5">
        <v>6998</v>
      </c>
      <c r="BG119" s="4">
        <v>226</v>
      </c>
    </row>
    <row r="120" spans="1:59" x14ac:dyDescent="0.25">
      <c r="A120" t="s">
        <v>175</v>
      </c>
      <c r="B120" s="3">
        <v>39934</v>
      </c>
      <c r="C120" s="5">
        <v>14505</v>
      </c>
      <c r="D120" s="5">
        <v>11649</v>
      </c>
      <c r="E120" s="5">
        <v>1768</v>
      </c>
      <c r="F120" s="5">
        <v>2010</v>
      </c>
      <c r="H120" s="5">
        <v>1835</v>
      </c>
      <c r="I120" s="5">
        <v>1569</v>
      </c>
      <c r="J120" s="5">
        <v>506</v>
      </c>
      <c r="K120" s="5">
        <v>1514</v>
      </c>
      <c r="L120" s="5">
        <v>1005</v>
      </c>
      <c r="M120" s="5">
        <v>1599</v>
      </c>
      <c r="N120" s="5">
        <v>283</v>
      </c>
      <c r="O120" s="5">
        <v>1316</v>
      </c>
      <c r="P120" s="5">
        <v>697</v>
      </c>
      <c r="Q120" s="5">
        <v>3242</v>
      </c>
      <c r="R120" s="5"/>
      <c r="S120" s="5">
        <v>400</v>
      </c>
      <c r="T120" s="5">
        <v>386</v>
      </c>
      <c r="U120" s="5"/>
      <c r="V120" s="5">
        <v>389</v>
      </c>
      <c r="W120" s="5"/>
      <c r="X120" s="5">
        <v>105</v>
      </c>
      <c r="Y120" s="5">
        <v>341</v>
      </c>
      <c r="Z120" s="5">
        <v>353</v>
      </c>
      <c r="AA120" s="5">
        <v>457</v>
      </c>
      <c r="AC120" s="4"/>
      <c r="AD120" s="5">
        <v>67</v>
      </c>
      <c r="AE120" s="4">
        <v>9.4</v>
      </c>
      <c r="AF120" s="4">
        <v>9.8000000000000007</v>
      </c>
      <c r="AG120" s="4">
        <v>19.2</v>
      </c>
      <c r="AH120" s="4">
        <v>12.6</v>
      </c>
      <c r="AJ120" s="4">
        <v>9</v>
      </c>
      <c r="AK120" s="4"/>
      <c r="AL120" s="4">
        <v>8.5</v>
      </c>
      <c r="AM120" s="4">
        <v>10.9</v>
      </c>
      <c r="AN120" s="4">
        <v>4.9000000000000004</v>
      </c>
      <c r="AO120" s="4">
        <v>11.9</v>
      </c>
      <c r="AP120" s="4">
        <v>11</v>
      </c>
      <c r="AQ120" s="4">
        <v>12.1</v>
      </c>
      <c r="AR120" s="4">
        <v>3.1</v>
      </c>
      <c r="AS120" s="5">
        <v>140294</v>
      </c>
      <c r="AT120" s="5">
        <v>138158</v>
      </c>
      <c r="AU120" s="5">
        <v>9700</v>
      </c>
      <c r="AV120" s="5">
        <v>14362</v>
      </c>
      <c r="AW120" s="5"/>
      <c r="AX120" s="5">
        <v>19701</v>
      </c>
      <c r="AY120" s="5">
        <v>15779</v>
      </c>
      <c r="AZ120" s="5">
        <v>7400</v>
      </c>
      <c r="BA120" s="5">
        <v>14840</v>
      </c>
      <c r="BB120" s="5">
        <v>31961</v>
      </c>
      <c r="BC120" s="5">
        <v>12911</v>
      </c>
      <c r="BD120" s="5">
        <v>3042</v>
      </c>
      <c r="BE120" s="5">
        <v>9868</v>
      </c>
      <c r="BF120" s="5">
        <v>6859</v>
      </c>
      <c r="BG120" s="4">
        <v>249</v>
      </c>
    </row>
    <row r="121" spans="1:59" x14ac:dyDescent="0.25">
      <c r="A121" t="s">
        <v>176</v>
      </c>
      <c r="B121" s="3">
        <v>39965</v>
      </c>
      <c r="C121" s="5">
        <v>14727</v>
      </c>
      <c r="D121" s="5">
        <v>12024</v>
      </c>
      <c r="E121" s="5">
        <v>1601</v>
      </c>
      <c r="F121" s="5">
        <v>2010</v>
      </c>
      <c r="H121" s="5">
        <v>1863</v>
      </c>
      <c r="I121" s="5">
        <v>1592</v>
      </c>
      <c r="J121" s="5">
        <v>499</v>
      </c>
      <c r="K121" s="5">
        <v>1580</v>
      </c>
      <c r="L121" s="5">
        <v>1267</v>
      </c>
      <c r="M121" s="5">
        <v>1688</v>
      </c>
      <c r="N121" s="5">
        <v>310</v>
      </c>
      <c r="O121" s="5">
        <v>1378</v>
      </c>
      <c r="P121" s="5">
        <v>988</v>
      </c>
      <c r="Q121" s="5">
        <v>3154</v>
      </c>
      <c r="R121" s="5"/>
      <c r="S121" s="5">
        <v>323</v>
      </c>
      <c r="T121" s="5">
        <v>364</v>
      </c>
      <c r="U121" s="5"/>
      <c r="V121" s="5">
        <v>472</v>
      </c>
      <c r="W121" s="5"/>
      <c r="X121" s="5">
        <v>102</v>
      </c>
      <c r="Y121" s="5">
        <v>278</v>
      </c>
      <c r="Z121" s="5">
        <v>620</v>
      </c>
      <c r="AA121" s="5">
        <v>505</v>
      </c>
      <c r="AC121" s="4"/>
      <c r="AD121" s="5">
        <v>54</v>
      </c>
      <c r="AE121" s="4">
        <v>9.5</v>
      </c>
      <c r="AF121" s="4">
        <v>10</v>
      </c>
      <c r="AG121" s="4">
        <v>17.399999999999999</v>
      </c>
      <c r="AH121" s="4">
        <v>12.6</v>
      </c>
      <c r="AJ121" s="4">
        <v>9.1</v>
      </c>
      <c r="AK121" s="4"/>
      <c r="AL121" s="4">
        <v>8.4</v>
      </c>
      <c r="AM121" s="4">
        <v>11.3</v>
      </c>
      <c r="AN121" s="4">
        <v>6.1</v>
      </c>
      <c r="AO121" s="4">
        <v>12.1</v>
      </c>
      <c r="AP121" s="4">
        <v>11.1</v>
      </c>
      <c r="AQ121" s="4">
        <v>12.3</v>
      </c>
      <c r="AR121" s="4">
        <v>4.4000000000000004</v>
      </c>
      <c r="AS121" s="5">
        <v>140003</v>
      </c>
      <c r="AT121" s="5">
        <v>138475</v>
      </c>
      <c r="AU121" s="5">
        <v>9862</v>
      </c>
      <c r="AV121" s="5">
        <v>14385</v>
      </c>
      <c r="AW121" s="5"/>
      <c r="AX121" s="5">
        <v>19830</v>
      </c>
      <c r="AY121" s="5">
        <v>15955</v>
      </c>
      <c r="AZ121" s="5">
        <v>7417</v>
      </c>
      <c r="BA121" s="5">
        <v>14886</v>
      </c>
      <c r="BB121" s="5">
        <v>31148</v>
      </c>
      <c r="BC121" s="5">
        <v>13517</v>
      </c>
      <c r="BD121" s="5">
        <v>3420</v>
      </c>
      <c r="BE121" s="5">
        <v>10097</v>
      </c>
      <c r="BF121" s="5">
        <v>6914</v>
      </c>
      <c r="BG121" s="4">
        <v>667</v>
      </c>
    </row>
    <row r="122" spans="1:59" x14ac:dyDescent="0.25">
      <c r="A122" t="s">
        <v>177</v>
      </c>
      <c r="B122" s="3">
        <v>39995</v>
      </c>
      <c r="C122" s="5">
        <v>14646</v>
      </c>
      <c r="D122" s="5">
        <v>11967</v>
      </c>
      <c r="E122" s="5">
        <v>1687</v>
      </c>
      <c r="F122" s="5">
        <v>1988</v>
      </c>
      <c r="H122" s="5">
        <v>1854</v>
      </c>
      <c r="I122" s="5">
        <v>1538</v>
      </c>
      <c r="J122" s="5">
        <v>511</v>
      </c>
      <c r="K122" s="5">
        <v>1531</v>
      </c>
      <c r="L122" s="5">
        <v>1269</v>
      </c>
      <c r="M122" s="5">
        <v>1600</v>
      </c>
      <c r="N122" s="5">
        <v>273</v>
      </c>
      <c r="O122" s="5">
        <v>1327</v>
      </c>
      <c r="P122" s="5">
        <v>1126</v>
      </c>
      <c r="Q122" s="5">
        <v>3150</v>
      </c>
      <c r="R122" s="5"/>
      <c r="S122" s="5">
        <v>367</v>
      </c>
      <c r="T122" s="5">
        <v>378</v>
      </c>
      <c r="U122" s="5"/>
      <c r="V122" s="5">
        <v>389</v>
      </c>
      <c r="W122" s="5"/>
      <c r="X122" s="5">
        <v>106</v>
      </c>
      <c r="Y122" s="5">
        <v>303</v>
      </c>
      <c r="Z122" s="5">
        <v>505</v>
      </c>
      <c r="AA122" s="5">
        <v>403</v>
      </c>
      <c r="AC122" s="4"/>
      <c r="AD122" s="5">
        <v>64</v>
      </c>
      <c r="AE122" s="4">
        <v>9.5</v>
      </c>
      <c r="AF122" s="4">
        <v>9.9</v>
      </c>
      <c r="AG122" s="4">
        <v>18.2</v>
      </c>
      <c r="AH122" s="4">
        <v>12.4</v>
      </c>
      <c r="AJ122" s="4">
        <v>9</v>
      </c>
      <c r="AK122" s="4"/>
      <c r="AL122" s="4">
        <v>8.8000000000000007</v>
      </c>
      <c r="AM122" s="4">
        <v>10.9</v>
      </c>
      <c r="AN122" s="4">
        <v>6.1</v>
      </c>
      <c r="AO122" s="4">
        <v>11.2</v>
      </c>
      <c r="AP122" s="4">
        <v>9.6999999999999993</v>
      </c>
      <c r="AQ122" s="4">
        <v>11.6</v>
      </c>
      <c r="AR122" s="4">
        <v>5.0999999999999996</v>
      </c>
      <c r="AS122" s="5">
        <v>139891</v>
      </c>
      <c r="AT122" s="5">
        <v>138694</v>
      </c>
      <c r="AU122" s="5">
        <v>9840</v>
      </c>
      <c r="AV122" s="5">
        <v>14518</v>
      </c>
      <c r="AW122" s="5"/>
      <c r="AX122" s="5">
        <v>19813</v>
      </c>
      <c r="AY122" s="5">
        <v>15815</v>
      </c>
      <c r="AZ122" s="5">
        <v>7304</v>
      </c>
      <c r="BA122" s="5">
        <v>14951</v>
      </c>
      <c r="BB122" s="5">
        <v>30755</v>
      </c>
      <c r="BC122" s="5">
        <v>13864</v>
      </c>
      <c r="BD122" s="5">
        <v>3501</v>
      </c>
      <c r="BE122" s="5">
        <v>10363</v>
      </c>
      <c r="BF122" s="5">
        <v>6893</v>
      </c>
      <c r="BG122" s="4">
        <v>407</v>
      </c>
    </row>
    <row r="123" spans="1:59" x14ac:dyDescent="0.25">
      <c r="A123" t="s">
        <v>178</v>
      </c>
      <c r="B123" s="3">
        <v>40026</v>
      </c>
      <c r="C123" s="5">
        <v>14861</v>
      </c>
      <c r="D123" s="5">
        <v>11729</v>
      </c>
      <c r="E123" s="5">
        <v>1542</v>
      </c>
      <c r="F123" s="5">
        <v>1866</v>
      </c>
      <c r="H123" s="5">
        <v>1794</v>
      </c>
      <c r="I123" s="5">
        <v>1517</v>
      </c>
      <c r="J123" s="5">
        <v>547</v>
      </c>
      <c r="K123" s="5">
        <v>1560</v>
      </c>
      <c r="L123" s="5">
        <v>1239</v>
      </c>
      <c r="M123" s="5">
        <v>1636</v>
      </c>
      <c r="N123" s="5">
        <v>269</v>
      </c>
      <c r="O123" s="5">
        <v>1368</v>
      </c>
      <c r="P123" s="5">
        <v>1114</v>
      </c>
      <c r="Q123" s="5">
        <v>2978</v>
      </c>
      <c r="R123" s="5"/>
      <c r="S123" s="5">
        <v>303</v>
      </c>
      <c r="T123" s="5">
        <v>337</v>
      </c>
      <c r="U123" s="5"/>
      <c r="V123" s="5">
        <v>318</v>
      </c>
      <c r="W123" s="5"/>
      <c r="X123" s="5">
        <v>109</v>
      </c>
      <c r="Y123" s="5">
        <v>326</v>
      </c>
      <c r="Z123" s="5">
        <v>344</v>
      </c>
      <c r="AA123" s="5">
        <v>419</v>
      </c>
      <c r="AC123" s="4"/>
      <c r="AD123" s="5">
        <v>47</v>
      </c>
      <c r="AE123" s="4">
        <v>9.6</v>
      </c>
      <c r="AF123" s="4">
        <v>9.8000000000000007</v>
      </c>
      <c r="AG123" s="4">
        <v>16.5</v>
      </c>
      <c r="AH123" s="4">
        <v>11.8</v>
      </c>
      <c r="AJ123" s="4">
        <v>8.8000000000000007</v>
      </c>
      <c r="AK123" s="4"/>
      <c r="AL123" s="4">
        <v>9.8000000000000007</v>
      </c>
      <c r="AM123" s="4">
        <v>11</v>
      </c>
      <c r="AN123" s="4">
        <v>6</v>
      </c>
      <c r="AO123" s="4">
        <v>12</v>
      </c>
      <c r="AP123" s="4">
        <v>9.6999999999999993</v>
      </c>
      <c r="AQ123" s="4">
        <v>12.6</v>
      </c>
      <c r="AR123" s="4">
        <v>5.0999999999999996</v>
      </c>
      <c r="AS123" s="5">
        <v>139458</v>
      </c>
      <c r="AT123" s="5">
        <v>137833</v>
      </c>
      <c r="AU123" s="5">
        <v>10004</v>
      </c>
      <c r="AV123" s="5">
        <v>14461</v>
      </c>
      <c r="AW123" s="5"/>
      <c r="AX123" s="5">
        <v>19699</v>
      </c>
      <c r="AY123" s="5">
        <v>15816</v>
      </c>
      <c r="AZ123" s="5">
        <v>7030</v>
      </c>
      <c r="BA123" s="5">
        <v>15059</v>
      </c>
      <c r="BB123" s="5">
        <v>30639</v>
      </c>
      <c r="BC123" s="5">
        <v>13233</v>
      </c>
      <c r="BD123" s="5">
        <v>3433</v>
      </c>
      <c r="BE123" s="5">
        <v>9800</v>
      </c>
      <c r="BF123" s="5">
        <v>6887</v>
      </c>
      <c r="BG123" s="4">
        <v>195</v>
      </c>
    </row>
    <row r="124" spans="1:59" x14ac:dyDescent="0.25">
      <c r="A124" t="s">
        <v>179</v>
      </c>
      <c r="B124" s="3">
        <v>40057</v>
      </c>
      <c r="C124" s="5">
        <v>15012</v>
      </c>
      <c r="D124" s="5">
        <v>11697</v>
      </c>
      <c r="E124" s="5">
        <v>1594</v>
      </c>
      <c r="F124" s="5">
        <v>1876</v>
      </c>
      <c r="H124" s="5">
        <v>1809</v>
      </c>
      <c r="I124" s="5">
        <v>1519</v>
      </c>
      <c r="J124" s="5">
        <v>538</v>
      </c>
      <c r="K124" s="5">
        <v>1596</v>
      </c>
      <c r="L124" s="5">
        <v>1257</v>
      </c>
      <c r="M124" s="5">
        <v>1469</v>
      </c>
      <c r="N124" s="5">
        <v>254</v>
      </c>
      <c r="O124" s="5">
        <v>1215</v>
      </c>
      <c r="P124" s="5">
        <v>920</v>
      </c>
      <c r="Q124" s="5">
        <v>2843</v>
      </c>
      <c r="R124" s="5"/>
      <c r="S124" s="5">
        <v>372</v>
      </c>
      <c r="T124" s="5">
        <v>296</v>
      </c>
      <c r="U124" s="5"/>
      <c r="V124" s="5">
        <v>284</v>
      </c>
      <c r="W124" s="5"/>
      <c r="X124" s="5">
        <v>106</v>
      </c>
      <c r="Y124" s="5">
        <v>326</v>
      </c>
      <c r="Z124" s="5">
        <v>333</v>
      </c>
      <c r="AA124" s="5">
        <v>379</v>
      </c>
      <c r="AC124" s="4"/>
      <c r="AD124" s="5">
        <v>52</v>
      </c>
      <c r="AE124" s="4">
        <v>9.8000000000000007</v>
      </c>
      <c r="AF124" s="4">
        <v>9.9</v>
      </c>
      <c r="AG124" s="4">
        <v>17.100000000000001</v>
      </c>
      <c r="AH124" s="4">
        <v>11.9</v>
      </c>
      <c r="AJ124" s="4">
        <v>9</v>
      </c>
      <c r="AK124" s="4"/>
      <c r="AL124" s="4">
        <v>9.5</v>
      </c>
      <c r="AM124" s="4">
        <v>11.3</v>
      </c>
      <c r="AN124" s="4">
        <v>6</v>
      </c>
      <c r="AO124" s="4">
        <v>11.4</v>
      </c>
      <c r="AP124" s="4">
        <v>10.199999999999999</v>
      </c>
      <c r="AQ124" s="4">
        <v>11.7</v>
      </c>
      <c r="AR124" s="4">
        <v>4.2</v>
      </c>
      <c r="AS124" s="5">
        <v>138775</v>
      </c>
      <c r="AT124" s="5">
        <v>137006</v>
      </c>
      <c r="AU124" s="5">
        <v>9864</v>
      </c>
      <c r="AV124" s="5">
        <v>14380</v>
      </c>
      <c r="AW124" s="5"/>
      <c r="AX124" s="5">
        <v>19423</v>
      </c>
      <c r="AY124" s="5">
        <v>15620</v>
      </c>
      <c r="AZ124" s="5">
        <v>6999</v>
      </c>
      <c r="BA124" s="5">
        <v>14945</v>
      </c>
      <c r="BB124" s="5">
        <v>31581</v>
      </c>
      <c r="BC124" s="5">
        <v>12554</v>
      </c>
      <c r="BD124" s="5">
        <v>3081</v>
      </c>
      <c r="BE124" s="5">
        <v>9473</v>
      </c>
      <c r="BF124" s="5">
        <v>6712</v>
      </c>
      <c r="BG124" s="4">
        <v>210</v>
      </c>
    </row>
    <row r="125" spans="1:59" x14ac:dyDescent="0.25">
      <c r="A125" t="s">
        <v>180</v>
      </c>
      <c r="B125" s="3">
        <v>40087</v>
      </c>
      <c r="C125" s="5">
        <v>15421</v>
      </c>
      <c r="D125" s="5">
        <v>11929</v>
      </c>
      <c r="E125" s="5">
        <v>1744</v>
      </c>
      <c r="F125" s="5">
        <v>1884</v>
      </c>
      <c r="H125" s="5">
        <v>1919</v>
      </c>
      <c r="I125" s="5">
        <v>1641</v>
      </c>
      <c r="J125" s="5">
        <v>480</v>
      </c>
      <c r="K125" s="5">
        <v>1488</v>
      </c>
      <c r="L125" s="5">
        <v>1280</v>
      </c>
      <c r="M125" s="5">
        <v>1604</v>
      </c>
      <c r="N125" s="5">
        <v>302</v>
      </c>
      <c r="O125" s="5">
        <v>1302</v>
      </c>
      <c r="P125" s="5">
        <v>782</v>
      </c>
      <c r="Q125" s="5">
        <v>3233</v>
      </c>
      <c r="R125" s="5"/>
      <c r="S125" s="5">
        <v>424</v>
      </c>
      <c r="T125" s="5">
        <v>271</v>
      </c>
      <c r="U125" s="5"/>
      <c r="V125" s="5">
        <v>388</v>
      </c>
      <c r="W125" s="5"/>
      <c r="X125" s="5">
        <v>81</v>
      </c>
      <c r="Y125" s="5">
        <v>343</v>
      </c>
      <c r="Z125" s="5">
        <v>329</v>
      </c>
      <c r="AA125" s="5">
        <v>402</v>
      </c>
      <c r="AC125" s="4"/>
      <c r="AD125" s="5">
        <v>43</v>
      </c>
      <c r="AE125" s="4">
        <v>10</v>
      </c>
      <c r="AF125" s="4">
        <v>10.1</v>
      </c>
      <c r="AG125" s="4">
        <v>18.7</v>
      </c>
      <c r="AH125" s="4">
        <v>12.2</v>
      </c>
      <c r="AJ125" s="4">
        <v>9.6</v>
      </c>
      <c r="AK125" s="4"/>
      <c r="AL125" s="4">
        <v>8.6</v>
      </c>
      <c r="AM125" s="4">
        <v>10.3</v>
      </c>
      <c r="AN125" s="4">
        <v>6</v>
      </c>
      <c r="AO125" s="4">
        <v>12.4</v>
      </c>
      <c r="AP125" s="4">
        <v>12.4</v>
      </c>
      <c r="AQ125" s="4">
        <v>12.3</v>
      </c>
      <c r="AR125" s="4">
        <v>3.5</v>
      </c>
      <c r="AS125" s="5">
        <v>138401</v>
      </c>
      <c r="AT125" s="5">
        <v>137039</v>
      </c>
      <c r="AU125" s="5">
        <v>9699</v>
      </c>
      <c r="AV125" s="5">
        <v>14039</v>
      </c>
      <c r="AW125" s="5"/>
      <c r="AX125" s="5">
        <v>19276</v>
      </c>
      <c r="AY125" s="5">
        <v>15613</v>
      </c>
      <c r="AZ125" s="5">
        <v>6911</v>
      </c>
      <c r="BA125" s="5">
        <v>15321</v>
      </c>
      <c r="BB125" s="5">
        <v>32326</v>
      </c>
      <c r="BC125" s="5">
        <v>12397</v>
      </c>
      <c r="BD125" s="5">
        <v>2831</v>
      </c>
      <c r="BE125" s="5">
        <v>9566</v>
      </c>
      <c r="BF125" s="5">
        <v>6760</v>
      </c>
      <c r="BG125" s="4">
        <v>187</v>
      </c>
    </row>
    <row r="126" spans="1:59" x14ac:dyDescent="0.25">
      <c r="A126" t="s">
        <v>181</v>
      </c>
      <c r="B126" s="3">
        <v>40118</v>
      </c>
      <c r="C126" s="5">
        <v>15227</v>
      </c>
      <c r="D126" s="5">
        <v>11688</v>
      </c>
      <c r="E126" s="5">
        <v>1780</v>
      </c>
      <c r="F126" s="5">
        <v>1882</v>
      </c>
      <c r="H126" s="5">
        <v>1879</v>
      </c>
      <c r="I126" s="5">
        <v>1588</v>
      </c>
      <c r="J126" s="5">
        <v>493</v>
      </c>
      <c r="K126" s="5">
        <v>1514</v>
      </c>
      <c r="L126" s="5">
        <v>1168</v>
      </c>
      <c r="M126" s="5">
        <v>1524</v>
      </c>
      <c r="N126" s="5">
        <v>341</v>
      </c>
      <c r="O126" s="5">
        <v>1183</v>
      </c>
      <c r="P126" s="5">
        <v>744</v>
      </c>
      <c r="Q126" s="5">
        <v>2797</v>
      </c>
      <c r="R126" s="5"/>
      <c r="S126" s="5">
        <v>341</v>
      </c>
      <c r="T126" s="5">
        <v>260</v>
      </c>
      <c r="U126" s="5"/>
      <c r="V126" s="5">
        <v>309</v>
      </c>
      <c r="W126" s="5"/>
      <c r="X126" s="5">
        <v>83</v>
      </c>
      <c r="Y126" s="5">
        <v>297</v>
      </c>
      <c r="Z126" s="5">
        <v>249</v>
      </c>
      <c r="AA126" s="5">
        <v>342</v>
      </c>
      <c r="AC126" s="4"/>
      <c r="AD126" s="5">
        <v>47</v>
      </c>
      <c r="AE126" s="4">
        <v>9.9</v>
      </c>
      <c r="AF126" s="4">
        <v>9.9</v>
      </c>
      <c r="AG126" s="4">
        <v>19.399999999999999</v>
      </c>
      <c r="AH126" s="4">
        <v>12.5</v>
      </c>
      <c r="AJ126" s="4">
        <v>9.1999999999999993</v>
      </c>
      <c r="AK126" s="4"/>
      <c r="AL126" s="4">
        <v>8.5</v>
      </c>
      <c r="AM126" s="4">
        <v>10.6</v>
      </c>
      <c r="AN126" s="4">
        <v>5.5</v>
      </c>
      <c r="AO126" s="4">
        <v>11.9</v>
      </c>
      <c r="AP126" s="4">
        <v>13.9</v>
      </c>
      <c r="AQ126" s="4">
        <v>11.5</v>
      </c>
      <c r="AR126" s="4">
        <v>3.3</v>
      </c>
      <c r="AS126" s="5">
        <v>138607</v>
      </c>
      <c r="AT126" s="5">
        <v>137093</v>
      </c>
      <c r="AU126" s="5">
        <v>9533</v>
      </c>
      <c r="AV126" s="5">
        <v>13635</v>
      </c>
      <c r="AW126" s="5"/>
      <c r="AX126" s="5">
        <v>19674</v>
      </c>
      <c r="AY126" s="5">
        <v>15904</v>
      </c>
      <c r="AZ126" s="5">
        <v>7065</v>
      </c>
      <c r="BA126" s="5">
        <v>15212</v>
      </c>
      <c r="BB126" s="5">
        <v>32492</v>
      </c>
      <c r="BC126" s="5">
        <v>12242</v>
      </c>
      <c r="BD126" s="5">
        <v>2788</v>
      </c>
      <c r="BE126" s="5">
        <v>9454</v>
      </c>
      <c r="BF126" s="5">
        <v>6934</v>
      </c>
      <c r="BG126" s="4">
        <v>211</v>
      </c>
    </row>
    <row r="127" spans="1:59" x14ac:dyDescent="0.25">
      <c r="A127" t="s">
        <v>182</v>
      </c>
      <c r="B127" s="3">
        <v>40148</v>
      </c>
      <c r="C127" s="5">
        <v>15124</v>
      </c>
      <c r="D127" s="5">
        <v>11997</v>
      </c>
      <c r="E127" s="5">
        <v>2044</v>
      </c>
      <c r="F127" s="5">
        <v>1747</v>
      </c>
      <c r="H127" s="5">
        <v>1851</v>
      </c>
      <c r="I127" s="5">
        <v>1544</v>
      </c>
      <c r="J127" s="5">
        <v>539</v>
      </c>
      <c r="K127" s="5">
        <v>1486</v>
      </c>
      <c r="L127" s="5">
        <v>1183</v>
      </c>
      <c r="M127" s="5">
        <v>1624</v>
      </c>
      <c r="N127" s="5">
        <v>321</v>
      </c>
      <c r="O127" s="5">
        <v>1303</v>
      </c>
      <c r="P127" s="5">
        <v>783</v>
      </c>
      <c r="Q127" s="5">
        <v>2892</v>
      </c>
      <c r="R127" s="5"/>
      <c r="S127" s="5">
        <v>454</v>
      </c>
      <c r="T127" s="5">
        <v>282</v>
      </c>
      <c r="U127" s="5"/>
      <c r="V127" s="5">
        <v>352</v>
      </c>
      <c r="W127" s="5"/>
      <c r="X127" s="5">
        <v>117</v>
      </c>
      <c r="Y127" s="5">
        <v>308</v>
      </c>
      <c r="Z127" s="5">
        <v>255</v>
      </c>
      <c r="AA127" s="5">
        <v>349</v>
      </c>
      <c r="AC127" s="4"/>
      <c r="AD127" s="5">
        <v>41</v>
      </c>
      <c r="AE127" s="4">
        <v>9.9</v>
      </c>
      <c r="AF127" s="4">
        <v>10.199999999999999</v>
      </c>
      <c r="AG127" s="4">
        <v>22.7</v>
      </c>
      <c r="AH127" s="4">
        <v>11.9</v>
      </c>
      <c r="AJ127" s="4">
        <v>9.1</v>
      </c>
      <c r="AK127" s="4"/>
      <c r="AL127" s="4">
        <v>9</v>
      </c>
      <c r="AM127" s="4">
        <v>10.3</v>
      </c>
      <c r="AN127" s="4">
        <v>5.6</v>
      </c>
      <c r="AO127" s="4">
        <v>12.6</v>
      </c>
      <c r="AP127" s="4">
        <v>13.1</v>
      </c>
      <c r="AQ127" s="4">
        <v>12.4</v>
      </c>
      <c r="AR127" s="4">
        <v>3.6</v>
      </c>
      <c r="AS127" s="5">
        <v>137968</v>
      </c>
      <c r="AT127" s="5">
        <v>136001</v>
      </c>
      <c r="AU127" s="5">
        <v>9088</v>
      </c>
      <c r="AV127" s="5">
        <v>13331</v>
      </c>
      <c r="AW127" s="5"/>
      <c r="AX127" s="5">
        <v>19697</v>
      </c>
      <c r="AY127" s="5">
        <v>15965</v>
      </c>
      <c r="AZ127" s="5">
        <v>7113</v>
      </c>
      <c r="BA127" s="5">
        <v>15323</v>
      </c>
      <c r="BB127" s="5">
        <v>32286</v>
      </c>
      <c r="BC127" s="5">
        <v>12221</v>
      </c>
      <c r="BD127" s="5">
        <v>2781</v>
      </c>
      <c r="BE127" s="5">
        <v>9440</v>
      </c>
      <c r="BF127" s="5">
        <v>6836</v>
      </c>
      <c r="BG127" s="4">
        <v>167</v>
      </c>
    </row>
    <row r="128" spans="1:59" x14ac:dyDescent="0.25">
      <c r="A128" t="s">
        <v>183</v>
      </c>
      <c r="B128" s="3">
        <v>40179</v>
      </c>
      <c r="C128" s="5">
        <v>14953</v>
      </c>
      <c r="D128" s="5">
        <v>13129</v>
      </c>
      <c r="E128" s="5">
        <v>2194</v>
      </c>
      <c r="F128" s="5">
        <v>1918</v>
      </c>
      <c r="H128" s="5">
        <v>2154</v>
      </c>
      <c r="I128" s="5">
        <v>1815</v>
      </c>
      <c r="J128" s="5">
        <v>657</v>
      </c>
      <c r="K128" s="5">
        <v>1614</v>
      </c>
      <c r="L128" s="5">
        <v>1175</v>
      </c>
      <c r="M128" s="5">
        <v>1804</v>
      </c>
      <c r="N128" s="5">
        <v>370</v>
      </c>
      <c r="O128" s="5">
        <v>1434</v>
      </c>
      <c r="P128" s="5">
        <v>933</v>
      </c>
      <c r="Q128" s="5">
        <v>2909</v>
      </c>
      <c r="R128" s="5"/>
      <c r="S128" s="5">
        <v>532</v>
      </c>
      <c r="T128" s="5">
        <v>299</v>
      </c>
      <c r="U128" s="5"/>
      <c r="V128" s="5">
        <v>477</v>
      </c>
      <c r="W128" s="5"/>
      <c r="X128" s="5">
        <v>135</v>
      </c>
      <c r="Y128" s="5">
        <v>334</v>
      </c>
      <c r="Z128" s="5">
        <v>373</v>
      </c>
      <c r="AA128" s="5">
        <v>480</v>
      </c>
      <c r="AC128" s="4"/>
      <c r="AD128" s="5">
        <v>55</v>
      </c>
      <c r="AE128" s="4">
        <v>9.6999999999999993</v>
      </c>
      <c r="AF128" s="4">
        <v>11.1</v>
      </c>
      <c r="AG128" s="4">
        <v>24.7</v>
      </c>
      <c r="AH128" s="4">
        <v>13</v>
      </c>
      <c r="AJ128" s="4">
        <v>10.5</v>
      </c>
      <c r="AK128" s="4"/>
      <c r="AL128" s="4">
        <v>11.3</v>
      </c>
      <c r="AM128" s="4">
        <v>11.1</v>
      </c>
      <c r="AN128" s="4">
        <v>5.5</v>
      </c>
      <c r="AO128" s="4">
        <v>14.2</v>
      </c>
      <c r="AP128" s="4">
        <v>15.3</v>
      </c>
      <c r="AQ128" s="4">
        <v>13.9</v>
      </c>
      <c r="AR128" s="4">
        <v>4.2</v>
      </c>
      <c r="AS128" s="5">
        <v>138500</v>
      </c>
      <c r="AT128" s="5">
        <v>134836</v>
      </c>
      <c r="AU128" s="5">
        <v>8816</v>
      </c>
      <c r="AV128" s="5">
        <v>13269</v>
      </c>
      <c r="AW128" s="5"/>
      <c r="AX128" s="5">
        <v>19441</v>
      </c>
      <c r="AY128" s="5">
        <v>15742</v>
      </c>
      <c r="AZ128" s="5">
        <v>6903</v>
      </c>
      <c r="BA128" s="5">
        <v>15200</v>
      </c>
      <c r="BB128" s="5">
        <v>32539</v>
      </c>
      <c r="BC128" s="5">
        <v>11814</v>
      </c>
      <c r="BD128" s="5">
        <v>2670</v>
      </c>
      <c r="BE128" s="5">
        <v>9144</v>
      </c>
      <c r="BF128" s="5">
        <v>6799</v>
      </c>
      <c r="BG128" s="4">
        <v>198</v>
      </c>
    </row>
    <row r="129" spans="1:59" x14ac:dyDescent="0.25">
      <c r="A129" t="s">
        <v>184</v>
      </c>
      <c r="B129" s="3">
        <v>40210</v>
      </c>
      <c r="C129" s="5">
        <v>15039</v>
      </c>
      <c r="D129" s="5">
        <v>13142</v>
      </c>
      <c r="E129" s="5">
        <v>2440</v>
      </c>
      <c r="F129" s="5">
        <v>1814</v>
      </c>
      <c r="H129" s="5">
        <v>2071</v>
      </c>
      <c r="I129" s="5">
        <v>1776</v>
      </c>
      <c r="J129" s="5">
        <v>591</v>
      </c>
      <c r="K129" s="5">
        <v>1740</v>
      </c>
      <c r="L129" s="5">
        <v>1200</v>
      </c>
      <c r="M129" s="5">
        <v>1597</v>
      </c>
      <c r="N129" s="5">
        <v>280</v>
      </c>
      <c r="O129" s="5">
        <v>1318</v>
      </c>
      <c r="P129" s="5">
        <v>870</v>
      </c>
      <c r="Q129" s="5">
        <v>2760</v>
      </c>
      <c r="R129" s="5"/>
      <c r="S129" s="5">
        <v>414</v>
      </c>
      <c r="T129" s="5">
        <v>229</v>
      </c>
      <c r="U129" s="5"/>
      <c r="V129" s="5">
        <v>308</v>
      </c>
      <c r="W129" s="5"/>
      <c r="X129" s="5">
        <v>72</v>
      </c>
      <c r="Y129" s="5">
        <v>261</v>
      </c>
      <c r="Z129" s="5">
        <v>284</v>
      </c>
      <c r="AA129" s="5">
        <v>322</v>
      </c>
      <c r="AC129" s="4"/>
      <c r="AD129" s="5">
        <v>48</v>
      </c>
      <c r="AE129" s="4">
        <v>9.8000000000000007</v>
      </c>
      <c r="AF129" s="4">
        <v>11.1</v>
      </c>
      <c r="AG129" s="4">
        <v>27.1</v>
      </c>
      <c r="AH129" s="4">
        <v>12.1</v>
      </c>
      <c r="AJ129" s="4">
        <v>10</v>
      </c>
      <c r="AK129" s="4"/>
      <c r="AL129" s="4">
        <v>10.5</v>
      </c>
      <c r="AM129" s="4">
        <v>12</v>
      </c>
      <c r="AN129" s="4">
        <v>5.6</v>
      </c>
      <c r="AO129" s="4">
        <v>12.7</v>
      </c>
      <c r="AP129" s="4">
        <v>11.6</v>
      </c>
      <c r="AQ129" s="4">
        <v>12.9</v>
      </c>
      <c r="AR129" s="4">
        <v>3.9</v>
      </c>
      <c r="AS129" s="5">
        <v>138665</v>
      </c>
      <c r="AT129" s="5">
        <v>135071</v>
      </c>
      <c r="AU129" s="5">
        <v>8741</v>
      </c>
      <c r="AV129" s="5">
        <v>13564</v>
      </c>
      <c r="AW129" s="5"/>
      <c r="AX129" s="5">
        <v>19558</v>
      </c>
      <c r="AY129" s="5">
        <v>15830</v>
      </c>
      <c r="AZ129" s="5">
        <v>6895</v>
      </c>
      <c r="BA129" s="5">
        <v>15123</v>
      </c>
      <c r="BB129" s="5">
        <v>32237</v>
      </c>
      <c r="BC129" s="5">
        <v>11930</v>
      </c>
      <c r="BD129" s="5">
        <v>2769</v>
      </c>
      <c r="BE129" s="5">
        <v>9161</v>
      </c>
      <c r="BF129" s="5">
        <v>7071</v>
      </c>
      <c r="BG129" s="4">
        <v>149</v>
      </c>
    </row>
    <row r="130" spans="1:59" x14ac:dyDescent="0.25">
      <c r="A130" t="s">
        <v>185</v>
      </c>
      <c r="B130" s="3">
        <v>40238</v>
      </c>
      <c r="C130" s="5">
        <v>15128</v>
      </c>
      <c r="D130" s="5">
        <v>12901</v>
      </c>
      <c r="E130" s="5">
        <v>2251</v>
      </c>
      <c r="F130" s="5">
        <v>1898</v>
      </c>
      <c r="H130" s="5">
        <v>2097</v>
      </c>
      <c r="I130" s="5">
        <v>1794</v>
      </c>
      <c r="J130" s="5">
        <v>569</v>
      </c>
      <c r="K130" s="5">
        <v>1785</v>
      </c>
      <c r="L130" s="5">
        <v>1101</v>
      </c>
      <c r="M130" s="5">
        <v>1571</v>
      </c>
      <c r="N130" s="5">
        <v>282</v>
      </c>
      <c r="O130" s="5">
        <v>1289</v>
      </c>
      <c r="P130" s="5">
        <v>867</v>
      </c>
      <c r="Q130" s="5">
        <v>2691</v>
      </c>
      <c r="R130" s="5"/>
      <c r="S130" s="5">
        <v>309</v>
      </c>
      <c r="T130" s="5">
        <v>238</v>
      </c>
      <c r="U130" s="5"/>
      <c r="V130" s="5">
        <v>295</v>
      </c>
      <c r="W130" s="5"/>
      <c r="X130" s="5">
        <v>102</v>
      </c>
      <c r="Y130" s="5">
        <v>262</v>
      </c>
      <c r="Z130" s="5">
        <v>261</v>
      </c>
      <c r="AA130" s="5">
        <v>270</v>
      </c>
      <c r="AC130" s="4"/>
      <c r="AD130" s="5">
        <v>27</v>
      </c>
      <c r="AE130" s="4">
        <v>9.8000000000000007</v>
      </c>
      <c r="AF130" s="4">
        <v>10.9</v>
      </c>
      <c r="AG130" s="4">
        <v>24.9</v>
      </c>
      <c r="AH130" s="4">
        <v>12.6</v>
      </c>
      <c r="AJ130" s="4">
        <v>10.1</v>
      </c>
      <c r="AK130" s="4"/>
      <c r="AL130" s="4">
        <v>9.6999999999999993</v>
      </c>
      <c r="AM130" s="4">
        <v>12.4</v>
      </c>
      <c r="AN130" s="4">
        <v>5.2</v>
      </c>
      <c r="AO130" s="4">
        <v>12.5</v>
      </c>
      <c r="AP130" s="4">
        <v>11.7</v>
      </c>
      <c r="AQ130" s="4">
        <v>12.7</v>
      </c>
      <c r="AR130" s="4">
        <v>3.9</v>
      </c>
      <c r="AS130" s="5">
        <v>138836</v>
      </c>
      <c r="AT130" s="5">
        <v>135880</v>
      </c>
      <c r="AU130" s="5">
        <v>8999</v>
      </c>
      <c r="AV130" s="5">
        <v>13612</v>
      </c>
      <c r="AW130" s="5"/>
      <c r="AX130" s="5">
        <v>19759</v>
      </c>
      <c r="AY130" s="5">
        <v>16061</v>
      </c>
      <c r="AZ130" s="5">
        <v>7098</v>
      </c>
      <c r="BA130" s="5">
        <v>15134</v>
      </c>
      <c r="BB130" s="5">
        <v>32338</v>
      </c>
      <c r="BC130" s="5">
        <v>11945</v>
      </c>
      <c r="BD130" s="5">
        <v>2781</v>
      </c>
      <c r="BE130" s="5">
        <v>9164</v>
      </c>
      <c r="BF130" s="5">
        <v>7098</v>
      </c>
      <c r="BG130" s="4">
        <v>192</v>
      </c>
    </row>
    <row r="131" spans="1:59" x14ac:dyDescent="0.25">
      <c r="A131" t="s">
        <v>186</v>
      </c>
      <c r="B131" s="3">
        <v>40269</v>
      </c>
      <c r="C131" s="5">
        <v>15221</v>
      </c>
      <c r="D131" s="5">
        <v>11967</v>
      </c>
      <c r="E131" s="5">
        <v>1919</v>
      </c>
      <c r="F131" s="5">
        <v>1688</v>
      </c>
      <c r="H131" s="5">
        <v>1967</v>
      </c>
      <c r="I131" s="5">
        <v>1668</v>
      </c>
      <c r="J131" s="5">
        <v>530</v>
      </c>
      <c r="K131" s="5">
        <v>1586</v>
      </c>
      <c r="L131" s="5">
        <v>1051</v>
      </c>
      <c r="M131" s="5">
        <v>1633</v>
      </c>
      <c r="N131" s="5">
        <v>278</v>
      </c>
      <c r="O131" s="5">
        <v>1355</v>
      </c>
      <c r="P131" s="5">
        <v>767</v>
      </c>
      <c r="Q131" s="5">
        <v>2696</v>
      </c>
      <c r="R131" s="5"/>
      <c r="S131" s="5">
        <v>299</v>
      </c>
      <c r="T131" s="5">
        <v>190</v>
      </c>
      <c r="U131" s="5"/>
      <c r="V131" s="5">
        <v>362</v>
      </c>
      <c r="W131" s="5"/>
      <c r="X131" s="5">
        <v>50</v>
      </c>
      <c r="Y131" s="5">
        <v>221</v>
      </c>
      <c r="Z131" s="5">
        <v>253</v>
      </c>
      <c r="AA131" s="5">
        <v>287</v>
      </c>
      <c r="AC131" s="4"/>
      <c r="AD131" s="5">
        <v>30</v>
      </c>
      <c r="AE131" s="4">
        <v>9.9</v>
      </c>
      <c r="AF131" s="4">
        <v>10.1</v>
      </c>
      <c r="AG131" s="4">
        <v>21.8</v>
      </c>
      <c r="AH131" s="4">
        <v>11.1</v>
      </c>
      <c r="AJ131" s="4">
        <v>9.5</v>
      </c>
      <c r="AK131" s="4"/>
      <c r="AL131" s="4">
        <v>9.1</v>
      </c>
      <c r="AM131" s="4">
        <v>11.1</v>
      </c>
      <c r="AN131" s="4">
        <v>5</v>
      </c>
      <c r="AO131" s="4">
        <v>12.8</v>
      </c>
      <c r="AP131" s="4">
        <v>11.4</v>
      </c>
      <c r="AQ131" s="4">
        <v>13.2</v>
      </c>
      <c r="AR131" s="4">
        <v>3.4</v>
      </c>
      <c r="AS131" s="5">
        <v>139306</v>
      </c>
      <c r="AT131" s="5">
        <v>137092</v>
      </c>
      <c r="AU131" s="5">
        <v>9034</v>
      </c>
      <c r="AV131" s="5">
        <v>13948</v>
      </c>
      <c r="AW131" s="5"/>
      <c r="AX131" s="5">
        <v>19852</v>
      </c>
      <c r="AY131" s="5">
        <v>16069</v>
      </c>
      <c r="AZ131" s="5">
        <v>7172</v>
      </c>
      <c r="BA131" s="5">
        <v>15180</v>
      </c>
      <c r="BB131" s="5">
        <v>32602</v>
      </c>
      <c r="BC131" s="5">
        <v>12085</v>
      </c>
      <c r="BD131" s="5">
        <v>2870</v>
      </c>
      <c r="BE131" s="5">
        <v>9214</v>
      </c>
      <c r="BF131" s="5">
        <v>7086</v>
      </c>
      <c r="BG131" s="4">
        <v>195</v>
      </c>
    </row>
    <row r="132" spans="1:59" x14ac:dyDescent="0.25">
      <c r="A132" t="s">
        <v>187</v>
      </c>
      <c r="B132" s="3">
        <v>40299</v>
      </c>
      <c r="C132" s="5">
        <v>14876</v>
      </c>
      <c r="D132" s="5">
        <v>11655</v>
      </c>
      <c r="E132" s="5">
        <v>1755</v>
      </c>
      <c r="F132" s="5">
        <v>1584</v>
      </c>
      <c r="H132" s="5">
        <v>1998</v>
      </c>
      <c r="I132" s="5">
        <v>1709</v>
      </c>
      <c r="J132" s="5">
        <v>461</v>
      </c>
      <c r="K132" s="5">
        <v>1624</v>
      </c>
      <c r="L132" s="5">
        <v>1150</v>
      </c>
      <c r="M132" s="5">
        <v>1601</v>
      </c>
      <c r="N132" s="5">
        <v>256</v>
      </c>
      <c r="O132" s="5">
        <v>1345</v>
      </c>
      <c r="P132" s="5">
        <v>764</v>
      </c>
      <c r="Q132" s="5">
        <v>2775</v>
      </c>
      <c r="R132" s="5"/>
      <c r="S132" s="5">
        <v>281</v>
      </c>
      <c r="T132" s="5">
        <v>193</v>
      </c>
      <c r="U132" s="5"/>
      <c r="V132" s="5">
        <v>389</v>
      </c>
      <c r="W132" s="5"/>
      <c r="X132" s="5">
        <v>60</v>
      </c>
      <c r="Y132" s="5">
        <v>256</v>
      </c>
      <c r="Z132" s="5">
        <v>353</v>
      </c>
      <c r="AA132" s="5">
        <v>398</v>
      </c>
      <c r="AC132" s="4"/>
      <c r="AD132" s="5">
        <v>69</v>
      </c>
      <c r="AE132" s="4">
        <v>9.6</v>
      </c>
      <c r="AF132" s="4">
        <v>9.9</v>
      </c>
      <c r="AG132" s="4">
        <v>20.100000000000001</v>
      </c>
      <c r="AH132" s="4">
        <v>10.3</v>
      </c>
      <c r="AJ132" s="4">
        <v>9.8000000000000007</v>
      </c>
      <c r="AK132" s="4"/>
      <c r="AL132" s="4">
        <v>7.8</v>
      </c>
      <c r="AM132" s="4">
        <v>11.5</v>
      </c>
      <c r="AN132" s="4">
        <v>5.4</v>
      </c>
      <c r="AO132" s="4">
        <v>12.4</v>
      </c>
      <c r="AP132" s="4">
        <v>10</v>
      </c>
      <c r="AQ132" s="4">
        <v>13</v>
      </c>
      <c r="AR132" s="4">
        <v>3.4</v>
      </c>
      <c r="AS132" s="5">
        <v>139340</v>
      </c>
      <c r="AT132" s="5">
        <v>137225</v>
      </c>
      <c r="AU132" s="5">
        <v>9158</v>
      </c>
      <c r="AV132" s="5">
        <v>14135</v>
      </c>
      <c r="AW132" s="5"/>
      <c r="AX132" s="5">
        <v>19538</v>
      </c>
      <c r="AY132" s="5">
        <v>15709</v>
      </c>
      <c r="AZ132" s="5">
        <v>7324</v>
      </c>
      <c r="BA132" s="5">
        <v>15070</v>
      </c>
      <c r="BB132" s="5">
        <v>32232</v>
      </c>
      <c r="BC132" s="5">
        <v>12401</v>
      </c>
      <c r="BD132" s="5">
        <v>3092</v>
      </c>
      <c r="BE132" s="5">
        <v>9309</v>
      </c>
      <c r="BF132" s="5">
        <v>7245</v>
      </c>
      <c r="BG132" s="4">
        <v>342</v>
      </c>
    </row>
    <row r="133" spans="1:59" x14ac:dyDescent="0.25">
      <c r="A133" t="s">
        <v>188</v>
      </c>
      <c r="B133" s="3">
        <v>40330</v>
      </c>
      <c r="C133" s="5">
        <v>14517</v>
      </c>
      <c r="D133" s="5">
        <v>11568</v>
      </c>
      <c r="E133" s="5">
        <v>1785</v>
      </c>
      <c r="F133" s="5">
        <v>1519</v>
      </c>
      <c r="H133" s="5">
        <v>1900</v>
      </c>
      <c r="I133" s="5">
        <v>1631</v>
      </c>
      <c r="J133" s="5">
        <v>434</v>
      </c>
      <c r="K133" s="5">
        <v>1465</v>
      </c>
      <c r="L133" s="5">
        <v>1339</v>
      </c>
      <c r="M133" s="5">
        <v>1609</v>
      </c>
      <c r="N133" s="5">
        <v>282</v>
      </c>
      <c r="O133" s="5">
        <v>1327</v>
      </c>
      <c r="P133" s="5">
        <v>961</v>
      </c>
      <c r="Q133" s="5">
        <v>2758</v>
      </c>
      <c r="R133" s="5"/>
      <c r="S133" s="5">
        <v>365</v>
      </c>
      <c r="T133" s="5">
        <v>204</v>
      </c>
      <c r="U133" s="5"/>
      <c r="V133" s="5">
        <v>355</v>
      </c>
      <c r="W133" s="5"/>
      <c r="X133" s="5">
        <v>80</v>
      </c>
      <c r="Y133" s="5">
        <v>248</v>
      </c>
      <c r="Z133" s="5">
        <v>605</v>
      </c>
      <c r="AA133" s="5">
        <v>387</v>
      </c>
      <c r="AC133" s="4"/>
      <c r="AD133" s="5">
        <v>85</v>
      </c>
      <c r="AE133" s="4">
        <v>9.4</v>
      </c>
      <c r="AF133" s="4">
        <v>9.6999999999999993</v>
      </c>
      <c r="AG133" s="4">
        <v>20.100000000000001</v>
      </c>
      <c r="AH133" s="4">
        <v>9.9</v>
      </c>
      <c r="AJ133" s="4">
        <v>9.3000000000000007</v>
      </c>
      <c r="AK133" s="4"/>
      <c r="AL133" s="4">
        <v>7.2</v>
      </c>
      <c r="AM133" s="4">
        <v>10.3</v>
      </c>
      <c r="AN133" s="4">
        <v>6.2</v>
      </c>
      <c r="AO133" s="4">
        <v>12.3</v>
      </c>
      <c r="AP133" s="4">
        <v>10.9</v>
      </c>
      <c r="AQ133" s="4">
        <v>12.6</v>
      </c>
      <c r="AR133" s="4">
        <v>4.4000000000000004</v>
      </c>
      <c r="AS133" s="5">
        <v>139137</v>
      </c>
      <c r="AT133" s="5">
        <v>137572</v>
      </c>
      <c r="AU133" s="5">
        <v>9358</v>
      </c>
      <c r="AV133" s="5">
        <v>14176</v>
      </c>
      <c r="AW133" s="5"/>
      <c r="AX133" s="5">
        <v>19718</v>
      </c>
      <c r="AY133" s="5">
        <v>15765</v>
      </c>
      <c r="AZ133" s="5">
        <v>7412</v>
      </c>
      <c r="BA133" s="5">
        <v>15169</v>
      </c>
      <c r="BB133" s="5">
        <v>31758</v>
      </c>
      <c r="BC133" s="5">
        <v>12690</v>
      </c>
      <c r="BD133" s="5">
        <v>3194</v>
      </c>
      <c r="BE133" s="5">
        <v>9496</v>
      </c>
      <c r="BF133" s="5">
        <v>7000</v>
      </c>
      <c r="BG133" s="4">
        <v>653</v>
      </c>
    </row>
    <row r="134" spans="1:59" x14ac:dyDescent="0.25">
      <c r="A134" t="s">
        <v>189</v>
      </c>
      <c r="B134" s="3">
        <v>40360</v>
      </c>
      <c r="C134" s="5">
        <v>14609</v>
      </c>
      <c r="D134" s="5">
        <v>11555</v>
      </c>
      <c r="E134" s="5">
        <v>1528</v>
      </c>
      <c r="F134" s="5">
        <v>1556</v>
      </c>
      <c r="H134" s="5">
        <v>2023</v>
      </c>
      <c r="I134" s="5">
        <v>1745</v>
      </c>
      <c r="J134" s="5">
        <v>537</v>
      </c>
      <c r="K134" s="5">
        <v>1447</v>
      </c>
      <c r="L134" s="5">
        <v>1420</v>
      </c>
      <c r="M134" s="5">
        <v>1570</v>
      </c>
      <c r="N134" s="5">
        <v>237</v>
      </c>
      <c r="O134" s="5">
        <v>1333</v>
      </c>
      <c r="P134" s="5">
        <v>1180</v>
      </c>
      <c r="Q134" s="5">
        <v>2829</v>
      </c>
      <c r="R134" s="5"/>
      <c r="S134" s="5">
        <v>274</v>
      </c>
      <c r="T134" s="5">
        <v>252</v>
      </c>
      <c r="U134" s="5"/>
      <c r="V134" s="5">
        <v>407</v>
      </c>
      <c r="W134" s="5"/>
      <c r="X134" s="5">
        <v>117</v>
      </c>
      <c r="Y134" s="5">
        <v>244</v>
      </c>
      <c r="Z134" s="5">
        <v>511</v>
      </c>
      <c r="AA134" s="5">
        <v>380</v>
      </c>
      <c r="AC134" s="4"/>
      <c r="AD134" s="5">
        <v>96</v>
      </c>
      <c r="AE134" s="4">
        <v>9.5</v>
      </c>
      <c r="AF134" s="4">
        <v>9.6</v>
      </c>
      <c r="AG134" s="4">
        <v>17.3</v>
      </c>
      <c r="AH134" s="4">
        <v>10</v>
      </c>
      <c r="AJ134" s="4">
        <v>9.8000000000000007</v>
      </c>
      <c r="AK134" s="4"/>
      <c r="AL134" s="4">
        <v>9.1999999999999993</v>
      </c>
      <c r="AM134" s="4">
        <v>10</v>
      </c>
      <c r="AN134" s="4">
        <v>6.6</v>
      </c>
      <c r="AO134" s="4">
        <v>11.4</v>
      </c>
      <c r="AP134" s="4">
        <v>8.6</v>
      </c>
      <c r="AQ134" s="4">
        <v>12.1</v>
      </c>
      <c r="AR134" s="4">
        <v>5.5</v>
      </c>
      <c r="AS134" s="5">
        <v>139139</v>
      </c>
      <c r="AT134" s="5">
        <v>137717</v>
      </c>
      <c r="AU134" s="5">
        <v>9564</v>
      </c>
      <c r="AV134" s="5">
        <v>14473</v>
      </c>
      <c r="AW134" s="5"/>
      <c r="AX134" s="5">
        <v>19594</v>
      </c>
      <c r="AY134" s="5">
        <v>15603</v>
      </c>
      <c r="AZ134" s="5">
        <v>7112</v>
      </c>
      <c r="BA134" s="5">
        <v>15489</v>
      </c>
      <c r="BB134" s="5">
        <v>30842</v>
      </c>
      <c r="BC134" s="5">
        <v>13367</v>
      </c>
      <c r="BD134" s="5">
        <v>3413</v>
      </c>
      <c r="BE134" s="5">
        <v>9954</v>
      </c>
      <c r="BF134" s="5">
        <v>6980</v>
      </c>
      <c r="BG134" s="4">
        <v>357</v>
      </c>
    </row>
    <row r="135" spans="1:59" x14ac:dyDescent="0.25">
      <c r="A135" t="s">
        <v>190</v>
      </c>
      <c r="B135" s="3">
        <v>40391</v>
      </c>
      <c r="C135" s="5">
        <v>14735</v>
      </c>
      <c r="D135" s="5">
        <v>11285</v>
      </c>
      <c r="E135" s="5">
        <v>1483</v>
      </c>
      <c r="F135" s="5">
        <v>1463</v>
      </c>
      <c r="H135" s="5">
        <v>1909</v>
      </c>
      <c r="I135" s="5">
        <v>1638</v>
      </c>
      <c r="J135" s="5">
        <v>440</v>
      </c>
      <c r="K135" s="5">
        <v>1524</v>
      </c>
      <c r="L135" s="5">
        <v>1430</v>
      </c>
      <c r="M135" s="5">
        <v>1507</v>
      </c>
      <c r="N135" s="5">
        <v>250</v>
      </c>
      <c r="O135" s="5">
        <v>1257</v>
      </c>
      <c r="P135" s="5">
        <v>1289</v>
      </c>
      <c r="Q135" s="5">
        <v>2730</v>
      </c>
      <c r="R135" s="5"/>
      <c r="S135" s="5">
        <v>262</v>
      </c>
      <c r="T135" s="5">
        <v>228</v>
      </c>
      <c r="U135" s="5"/>
      <c r="V135" s="5">
        <v>335</v>
      </c>
      <c r="W135" s="5"/>
      <c r="X135" s="5">
        <v>80</v>
      </c>
      <c r="Y135" s="5">
        <v>292</v>
      </c>
      <c r="Z135" s="5">
        <v>338</v>
      </c>
      <c r="AA135" s="5">
        <v>358</v>
      </c>
      <c r="AC135" s="4"/>
      <c r="AD135" s="5">
        <v>88</v>
      </c>
      <c r="AE135" s="4">
        <v>9.6</v>
      </c>
      <c r="AF135" s="4">
        <v>9.4</v>
      </c>
      <c r="AG135" s="4">
        <v>17</v>
      </c>
      <c r="AH135" s="4">
        <v>9.5</v>
      </c>
      <c r="AJ135" s="4">
        <v>9.3000000000000007</v>
      </c>
      <c r="AK135" s="4"/>
      <c r="AL135" s="4">
        <v>7.3</v>
      </c>
      <c r="AM135" s="4">
        <v>10.5</v>
      </c>
      <c r="AN135" s="4">
        <v>6.7</v>
      </c>
      <c r="AO135" s="4">
        <v>10.8</v>
      </c>
      <c r="AP135" s="4">
        <v>8.9</v>
      </c>
      <c r="AQ135" s="4">
        <v>11.3</v>
      </c>
      <c r="AR135" s="4">
        <v>6</v>
      </c>
      <c r="AS135" s="5">
        <v>139338</v>
      </c>
      <c r="AT135" s="5">
        <v>137592</v>
      </c>
      <c r="AU135" s="5">
        <v>9492</v>
      </c>
      <c r="AV135" s="5">
        <v>14345</v>
      </c>
      <c r="AW135" s="5"/>
      <c r="AX135" s="5">
        <v>19652</v>
      </c>
      <c r="AY135" s="5">
        <v>15679</v>
      </c>
      <c r="AZ135" s="5">
        <v>7362</v>
      </c>
      <c r="BA135" s="5">
        <v>15493</v>
      </c>
      <c r="BB135" s="5">
        <v>30832</v>
      </c>
      <c r="BC135" s="5">
        <v>13491</v>
      </c>
      <c r="BD135" s="5">
        <v>3386</v>
      </c>
      <c r="BE135" s="5">
        <v>10104</v>
      </c>
      <c r="BF135" s="5">
        <v>6901</v>
      </c>
      <c r="BG135" s="4">
        <v>215</v>
      </c>
    </row>
    <row r="136" spans="1:59" x14ac:dyDescent="0.25">
      <c r="A136" t="s">
        <v>191</v>
      </c>
      <c r="B136" s="3">
        <v>40422</v>
      </c>
      <c r="C136" s="5">
        <v>14574</v>
      </c>
      <c r="D136" s="5">
        <v>11127</v>
      </c>
      <c r="E136" s="5">
        <v>1464</v>
      </c>
      <c r="F136" s="5">
        <v>1471</v>
      </c>
      <c r="H136" s="5">
        <v>1962</v>
      </c>
      <c r="I136" s="5">
        <v>1697</v>
      </c>
      <c r="J136" s="5">
        <v>418</v>
      </c>
      <c r="K136" s="5">
        <v>1426</v>
      </c>
      <c r="L136" s="5">
        <v>1352</v>
      </c>
      <c r="M136" s="5">
        <v>1536</v>
      </c>
      <c r="N136" s="5">
        <v>299</v>
      </c>
      <c r="O136" s="5">
        <v>1237</v>
      </c>
      <c r="P136" s="5">
        <v>1081</v>
      </c>
      <c r="Q136" s="5">
        <v>2819</v>
      </c>
      <c r="R136" s="5"/>
      <c r="S136" s="5">
        <v>316</v>
      </c>
      <c r="T136" s="5">
        <v>236</v>
      </c>
      <c r="U136" s="5"/>
      <c r="V136" s="5">
        <v>327</v>
      </c>
      <c r="W136" s="5"/>
      <c r="X136" s="5">
        <v>70</v>
      </c>
      <c r="Y136" s="5">
        <v>306</v>
      </c>
      <c r="Z136" s="5">
        <v>389</v>
      </c>
      <c r="AA136" s="5">
        <v>375</v>
      </c>
      <c r="AC136" s="4"/>
      <c r="AD136" s="5">
        <v>75</v>
      </c>
      <c r="AE136" s="4">
        <v>9.5</v>
      </c>
      <c r="AF136" s="4">
        <v>9.4</v>
      </c>
      <c r="AG136" s="4">
        <v>17.2</v>
      </c>
      <c r="AH136" s="4">
        <v>9.6</v>
      </c>
      <c r="AJ136" s="4">
        <v>9.6</v>
      </c>
      <c r="AK136" s="4"/>
      <c r="AL136" s="4">
        <v>7.1</v>
      </c>
      <c r="AM136" s="4">
        <v>9.9</v>
      </c>
      <c r="AN136" s="4">
        <v>6.3</v>
      </c>
      <c r="AO136" s="4">
        <v>11.4</v>
      </c>
      <c r="AP136" s="4">
        <v>11.6</v>
      </c>
      <c r="AQ136" s="4">
        <v>11.4</v>
      </c>
      <c r="AR136" s="4">
        <v>4.9000000000000004</v>
      </c>
      <c r="AS136" s="5">
        <v>139344</v>
      </c>
      <c r="AT136" s="5">
        <v>137512</v>
      </c>
      <c r="AU136" s="5">
        <v>9187</v>
      </c>
      <c r="AV136" s="5">
        <v>14330</v>
      </c>
      <c r="AW136" s="5"/>
      <c r="AX136" s="5">
        <v>19718</v>
      </c>
      <c r="AY136" s="5">
        <v>15879</v>
      </c>
      <c r="AZ136" s="5">
        <v>7228</v>
      </c>
      <c r="BA136" s="5">
        <v>15379</v>
      </c>
      <c r="BB136" s="5">
        <v>31945</v>
      </c>
      <c r="BC136" s="5">
        <v>12924</v>
      </c>
      <c r="BD136" s="5">
        <v>3025</v>
      </c>
      <c r="BE136" s="5">
        <v>9899</v>
      </c>
      <c r="BF136" s="5">
        <v>6850</v>
      </c>
      <c r="BG136" s="4">
        <v>239</v>
      </c>
    </row>
    <row r="137" spans="1:59" x14ac:dyDescent="0.25">
      <c r="A137" t="s">
        <v>192</v>
      </c>
      <c r="B137" s="3">
        <v>40452</v>
      </c>
      <c r="C137" s="5">
        <v>14636</v>
      </c>
      <c r="D137" s="5">
        <v>10990</v>
      </c>
      <c r="E137" s="5">
        <v>1445</v>
      </c>
      <c r="F137" s="5">
        <v>1474</v>
      </c>
      <c r="H137" s="5">
        <v>1888</v>
      </c>
      <c r="I137" s="5">
        <v>1611</v>
      </c>
      <c r="J137" s="5">
        <v>404</v>
      </c>
      <c r="K137" s="5">
        <v>1525</v>
      </c>
      <c r="L137" s="5">
        <v>1263</v>
      </c>
      <c r="M137" s="5">
        <v>1458</v>
      </c>
      <c r="N137" s="5">
        <v>285</v>
      </c>
      <c r="O137" s="5">
        <v>1173</v>
      </c>
      <c r="P137" s="5">
        <v>947</v>
      </c>
      <c r="Q137" s="5">
        <v>2664</v>
      </c>
      <c r="R137" s="5"/>
      <c r="S137" s="5">
        <v>269</v>
      </c>
      <c r="T137" s="5">
        <v>206</v>
      </c>
      <c r="U137" s="5"/>
      <c r="V137" s="5">
        <v>319</v>
      </c>
      <c r="W137" s="5"/>
      <c r="X137" s="5">
        <v>50</v>
      </c>
      <c r="Y137" s="5">
        <v>301</v>
      </c>
      <c r="Z137" s="5">
        <v>258</v>
      </c>
      <c r="AA137" s="5">
        <v>341</v>
      </c>
      <c r="AC137" s="4"/>
      <c r="AD137" s="5">
        <v>59</v>
      </c>
      <c r="AE137" s="4">
        <v>9.5</v>
      </c>
      <c r="AF137" s="4">
        <v>9.3000000000000007</v>
      </c>
      <c r="AG137" s="4">
        <v>17.3</v>
      </c>
      <c r="AH137" s="4">
        <v>9.5</v>
      </c>
      <c r="AJ137" s="4">
        <v>9.1999999999999993</v>
      </c>
      <c r="AK137" s="4"/>
      <c r="AL137" s="4">
        <v>6.9</v>
      </c>
      <c r="AM137" s="4">
        <v>10.6</v>
      </c>
      <c r="AN137" s="4">
        <v>5.8</v>
      </c>
      <c r="AO137" s="4">
        <v>11.1</v>
      </c>
      <c r="AP137" s="4">
        <v>11.6</v>
      </c>
      <c r="AQ137" s="4">
        <v>11</v>
      </c>
      <c r="AR137" s="4">
        <v>4.3</v>
      </c>
      <c r="AS137" s="5">
        <v>139072</v>
      </c>
      <c r="AT137" s="5">
        <v>137389</v>
      </c>
      <c r="AU137" s="5">
        <v>9042</v>
      </c>
      <c r="AV137" s="5">
        <v>14473</v>
      </c>
      <c r="AW137" s="5"/>
      <c r="AX137" s="5">
        <v>19737</v>
      </c>
      <c r="AY137" s="5">
        <v>16042</v>
      </c>
      <c r="AZ137" s="5">
        <v>7183</v>
      </c>
      <c r="BA137" s="5">
        <v>15259</v>
      </c>
      <c r="BB137" s="5">
        <v>32363</v>
      </c>
      <c r="BC137" s="5">
        <v>12697</v>
      </c>
      <c r="BD137" s="5">
        <v>2898</v>
      </c>
      <c r="BE137" s="5">
        <v>9799</v>
      </c>
      <c r="BF137" s="5">
        <v>6953</v>
      </c>
      <c r="BG137" s="4">
        <v>229</v>
      </c>
    </row>
    <row r="138" spans="1:59" x14ac:dyDescent="0.25">
      <c r="A138" t="s">
        <v>193</v>
      </c>
      <c r="B138" s="3">
        <v>40483</v>
      </c>
      <c r="C138" s="5">
        <v>15104</v>
      </c>
      <c r="D138" s="5">
        <v>11363</v>
      </c>
      <c r="E138" s="5">
        <v>1596</v>
      </c>
      <c r="F138" s="5">
        <v>1526</v>
      </c>
      <c r="H138" s="5">
        <v>1883</v>
      </c>
      <c r="I138" s="5">
        <v>1579</v>
      </c>
      <c r="J138" s="5">
        <v>434</v>
      </c>
      <c r="K138" s="5">
        <v>1521</v>
      </c>
      <c r="L138" s="5">
        <v>1298</v>
      </c>
      <c r="M138" s="5">
        <v>1634</v>
      </c>
      <c r="N138" s="5">
        <v>372</v>
      </c>
      <c r="O138" s="5">
        <v>1262</v>
      </c>
      <c r="P138" s="5">
        <v>942</v>
      </c>
      <c r="Q138" s="5">
        <v>2875</v>
      </c>
      <c r="R138" s="5"/>
      <c r="S138" s="5">
        <v>344</v>
      </c>
      <c r="T138" s="5">
        <v>259</v>
      </c>
      <c r="U138" s="5"/>
      <c r="V138" s="5">
        <v>365</v>
      </c>
      <c r="W138" s="5"/>
      <c r="X138" s="5">
        <v>85</v>
      </c>
      <c r="Y138" s="5">
        <v>239</v>
      </c>
      <c r="Z138" s="5">
        <v>328</v>
      </c>
      <c r="AA138" s="5">
        <v>328</v>
      </c>
      <c r="AC138" s="4"/>
      <c r="AD138" s="5">
        <v>41</v>
      </c>
      <c r="AE138" s="4">
        <v>9.8000000000000007</v>
      </c>
      <c r="AF138" s="4">
        <v>9.5</v>
      </c>
      <c r="AG138" s="4">
        <v>18.8</v>
      </c>
      <c r="AH138" s="4">
        <v>9.9</v>
      </c>
      <c r="AJ138" s="4">
        <v>9</v>
      </c>
      <c r="AK138" s="4"/>
      <c r="AL138" s="4">
        <v>7.6</v>
      </c>
      <c r="AM138" s="4">
        <v>10.6</v>
      </c>
      <c r="AN138" s="4">
        <v>5.9</v>
      </c>
      <c r="AO138" s="4">
        <v>12.4</v>
      </c>
      <c r="AP138" s="4">
        <v>15.5</v>
      </c>
      <c r="AQ138" s="4">
        <v>11.7</v>
      </c>
      <c r="AR138" s="4">
        <v>4.3</v>
      </c>
      <c r="AS138" s="5">
        <v>138937</v>
      </c>
      <c r="AT138" s="5">
        <v>137289</v>
      </c>
      <c r="AU138" s="5">
        <v>8899</v>
      </c>
      <c r="AV138" s="5">
        <v>14302</v>
      </c>
      <c r="AW138" s="5"/>
      <c r="AX138" s="5">
        <v>20237</v>
      </c>
      <c r="AY138" s="5">
        <v>16409</v>
      </c>
      <c r="AZ138" s="5">
        <v>6972</v>
      </c>
      <c r="BA138" s="5">
        <v>15265</v>
      </c>
      <c r="BB138" s="5">
        <v>32510</v>
      </c>
      <c r="BC138" s="5">
        <v>12490</v>
      </c>
      <c r="BD138" s="5">
        <v>2728</v>
      </c>
      <c r="BE138" s="5">
        <v>9762</v>
      </c>
      <c r="BF138" s="5">
        <v>6874</v>
      </c>
      <c r="BG138" s="4">
        <v>175</v>
      </c>
    </row>
    <row r="139" spans="1:59" x14ac:dyDescent="0.25">
      <c r="A139" t="s">
        <v>194</v>
      </c>
      <c r="B139" s="3">
        <v>40513</v>
      </c>
      <c r="C139" s="5">
        <v>14393</v>
      </c>
      <c r="D139" s="5">
        <v>11008</v>
      </c>
      <c r="E139" s="5">
        <v>1749</v>
      </c>
      <c r="F139" s="5">
        <v>1551</v>
      </c>
      <c r="H139" s="5">
        <v>1698</v>
      </c>
      <c r="I139" s="5">
        <v>1443</v>
      </c>
      <c r="J139" s="5">
        <v>428</v>
      </c>
      <c r="K139" s="5">
        <v>1477</v>
      </c>
      <c r="L139" s="5">
        <v>1139</v>
      </c>
      <c r="M139" s="5">
        <v>1580</v>
      </c>
      <c r="N139" s="5">
        <v>296</v>
      </c>
      <c r="O139" s="5">
        <v>1284</v>
      </c>
      <c r="P139" s="5">
        <v>945</v>
      </c>
      <c r="Q139" s="5">
        <v>2701</v>
      </c>
      <c r="R139" s="5"/>
      <c r="S139" s="5">
        <v>471</v>
      </c>
      <c r="T139" s="5">
        <v>242</v>
      </c>
      <c r="U139" s="5"/>
      <c r="V139" s="5">
        <v>263</v>
      </c>
      <c r="W139" s="5"/>
      <c r="X139" s="5">
        <v>117</v>
      </c>
      <c r="Y139" s="5">
        <v>297</v>
      </c>
      <c r="Z139" s="5">
        <v>223</v>
      </c>
      <c r="AA139" s="5">
        <v>359</v>
      </c>
      <c r="AC139" s="4"/>
      <c r="AD139" s="5">
        <v>33</v>
      </c>
      <c r="AE139" s="4">
        <v>9.4</v>
      </c>
      <c r="AF139" s="4">
        <v>9.3000000000000007</v>
      </c>
      <c r="AG139" s="4">
        <v>20.7</v>
      </c>
      <c r="AH139" s="4">
        <v>10</v>
      </c>
      <c r="AJ139" s="4">
        <v>8.1999999999999993</v>
      </c>
      <c r="AK139" s="4"/>
      <c r="AL139" s="4">
        <v>7.4</v>
      </c>
      <c r="AM139" s="4">
        <v>10.199999999999999</v>
      </c>
      <c r="AN139" s="4">
        <v>5.2</v>
      </c>
      <c r="AO139" s="4">
        <v>12</v>
      </c>
      <c r="AP139" s="4">
        <v>12.6</v>
      </c>
      <c r="AQ139" s="4">
        <v>11.9</v>
      </c>
      <c r="AR139" s="4">
        <v>4.4000000000000004</v>
      </c>
      <c r="AS139" s="5">
        <v>139220</v>
      </c>
      <c r="AT139" s="5">
        <v>137123</v>
      </c>
      <c r="AU139" s="5">
        <v>8630</v>
      </c>
      <c r="AV139" s="5">
        <v>14350</v>
      </c>
      <c r="AW139" s="5"/>
      <c r="AX139" s="5">
        <v>20071</v>
      </c>
      <c r="AY139" s="5">
        <v>16420</v>
      </c>
      <c r="AZ139" s="5">
        <v>6943</v>
      </c>
      <c r="BA139" s="5">
        <v>15270</v>
      </c>
      <c r="BB139" s="5">
        <v>32546</v>
      </c>
      <c r="BC139" s="5">
        <v>12531</v>
      </c>
      <c r="BD139" s="5">
        <v>2764</v>
      </c>
      <c r="BE139" s="5">
        <v>9767</v>
      </c>
      <c r="BF139" s="5">
        <v>6940</v>
      </c>
      <c r="BG139" s="4">
        <v>193</v>
      </c>
    </row>
    <row r="140" spans="1:59" x14ac:dyDescent="0.25">
      <c r="A140" t="s">
        <v>195</v>
      </c>
      <c r="B140" s="3">
        <v>40544</v>
      </c>
      <c r="C140" s="5">
        <v>13919</v>
      </c>
      <c r="D140" s="5">
        <v>11778</v>
      </c>
      <c r="E140" s="5">
        <v>1879</v>
      </c>
      <c r="F140" s="5">
        <v>1519</v>
      </c>
      <c r="H140" s="5">
        <v>1866</v>
      </c>
      <c r="I140" s="5">
        <v>1599</v>
      </c>
      <c r="J140" s="5">
        <v>498</v>
      </c>
      <c r="K140" s="5">
        <v>1511</v>
      </c>
      <c r="L140" s="5">
        <v>1264</v>
      </c>
      <c r="M140" s="5">
        <v>1788</v>
      </c>
      <c r="N140" s="5">
        <v>329</v>
      </c>
      <c r="O140" s="5">
        <v>1459</v>
      </c>
      <c r="P140" s="5">
        <v>1084</v>
      </c>
      <c r="Q140" s="5">
        <v>2659</v>
      </c>
      <c r="R140" s="5"/>
      <c r="S140" s="5">
        <v>497</v>
      </c>
      <c r="T140" s="5">
        <v>218</v>
      </c>
      <c r="U140" s="5"/>
      <c r="V140" s="5">
        <v>514</v>
      </c>
      <c r="W140" s="5"/>
      <c r="X140" s="5">
        <v>110</v>
      </c>
      <c r="Y140" s="5">
        <v>318</v>
      </c>
      <c r="Z140" s="5">
        <v>370</v>
      </c>
      <c r="AA140" s="5">
        <v>421</v>
      </c>
      <c r="AC140" s="4"/>
      <c r="AD140" s="5">
        <v>59</v>
      </c>
      <c r="AE140" s="4">
        <v>9.1</v>
      </c>
      <c r="AF140" s="4">
        <v>10</v>
      </c>
      <c r="AG140" s="4">
        <v>22.5</v>
      </c>
      <c r="AH140" s="4">
        <v>9.9</v>
      </c>
      <c r="AJ140" s="4">
        <v>9.1</v>
      </c>
      <c r="AK140" s="4"/>
      <c r="AL140" s="4">
        <v>8.8000000000000007</v>
      </c>
      <c r="AM140" s="4">
        <v>10.199999999999999</v>
      </c>
      <c r="AN140" s="4">
        <v>5.8</v>
      </c>
      <c r="AO140" s="4">
        <v>13.8</v>
      </c>
      <c r="AP140" s="4">
        <v>14</v>
      </c>
      <c r="AQ140" s="4">
        <v>13.7</v>
      </c>
      <c r="AR140" s="4">
        <v>5</v>
      </c>
      <c r="AS140" s="5">
        <v>139330</v>
      </c>
      <c r="AT140" s="5">
        <v>135499</v>
      </c>
      <c r="AU140" s="5">
        <v>8386</v>
      </c>
      <c r="AV140" s="5">
        <v>14139</v>
      </c>
      <c r="AW140" s="5"/>
      <c r="AX140" s="5">
        <v>19851</v>
      </c>
      <c r="AY140" s="5">
        <v>16044</v>
      </c>
      <c r="AZ140" s="5">
        <v>6909</v>
      </c>
      <c r="BA140" s="5">
        <v>15541</v>
      </c>
      <c r="BB140" s="5">
        <v>32044</v>
      </c>
      <c r="BC140" s="5">
        <v>12189</v>
      </c>
      <c r="BD140" s="5">
        <v>2725</v>
      </c>
      <c r="BE140" s="5">
        <v>9464</v>
      </c>
      <c r="BF140" s="5">
        <v>6822</v>
      </c>
      <c r="BG140" s="4">
        <v>200</v>
      </c>
    </row>
    <row r="141" spans="1:59" x14ac:dyDescent="0.25">
      <c r="A141" t="s">
        <v>196</v>
      </c>
      <c r="B141" s="3">
        <v>40575</v>
      </c>
      <c r="C141" s="5">
        <v>13751</v>
      </c>
      <c r="D141" s="5">
        <v>11641</v>
      </c>
      <c r="E141" s="5">
        <v>1883</v>
      </c>
      <c r="F141" s="5">
        <v>1492</v>
      </c>
      <c r="H141" s="5">
        <v>1889</v>
      </c>
      <c r="I141" s="5">
        <v>1556</v>
      </c>
      <c r="J141" s="5">
        <v>499</v>
      </c>
      <c r="K141" s="5">
        <v>1469</v>
      </c>
      <c r="L141" s="5">
        <v>1198</v>
      </c>
      <c r="M141" s="5">
        <v>1783</v>
      </c>
      <c r="N141" s="5">
        <v>354</v>
      </c>
      <c r="O141" s="5">
        <v>1428</v>
      </c>
      <c r="P141" s="5">
        <v>919</v>
      </c>
      <c r="Q141" s="5">
        <v>2408</v>
      </c>
      <c r="R141" s="5"/>
      <c r="S141" s="5">
        <v>320</v>
      </c>
      <c r="T141" s="5">
        <v>208</v>
      </c>
      <c r="U141" s="5"/>
      <c r="V141" s="5">
        <v>291</v>
      </c>
      <c r="W141" s="5"/>
      <c r="X141" s="5">
        <v>79</v>
      </c>
      <c r="Y141" s="5">
        <v>248</v>
      </c>
      <c r="Z141" s="5">
        <v>230</v>
      </c>
      <c r="AA141" s="5">
        <v>289</v>
      </c>
      <c r="AC141" s="4"/>
      <c r="AD141" s="5">
        <v>26</v>
      </c>
      <c r="AE141" s="4">
        <v>9</v>
      </c>
      <c r="AF141" s="4">
        <v>9.9</v>
      </c>
      <c r="AG141" s="4">
        <v>21.8</v>
      </c>
      <c r="AH141" s="4">
        <v>9.9</v>
      </c>
      <c r="AJ141" s="4">
        <v>9.1999999999999993</v>
      </c>
      <c r="AK141" s="4"/>
      <c r="AL141" s="4">
        <v>9</v>
      </c>
      <c r="AM141" s="4">
        <v>10.1</v>
      </c>
      <c r="AN141" s="4">
        <v>5.6</v>
      </c>
      <c r="AO141" s="4">
        <v>13.8</v>
      </c>
      <c r="AP141" s="4">
        <v>14.8</v>
      </c>
      <c r="AQ141" s="4">
        <v>13.6</v>
      </c>
      <c r="AR141" s="4">
        <v>4.2</v>
      </c>
      <c r="AS141" s="5">
        <v>139551</v>
      </c>
      <c r="AT141" s="5">
        <v>135996</v>
      </c>
      <c r="AU141" s="5">
        <v>8701</v>
      </c>
      <c r="AV141" s="5">
        <v>14056</v>
      </c>
      <c r="AW141" s="5"/>
      <c r="AX141" s="5">
        <v>19792</v>
      </c>
      <c r="AY141" s="5">
        <v>15844</v>
      </c>
      <c r="AZ141" s="5">
        <v>6786</v>
      </c>
      <c r="BA141" s="5">
        <v>15443</v>
      </c>
      <c r="BB141" s="5">
        <v>32150</v>
      </c>
      <c r="BC141" s="5">
        <v>12104</v>
      </c>
      <c r="BD141" s="5">
        <v>2741</v>
      </c>
      <c r="BE141" s="5">
        <v>9363</v>
      </c>
      <c r="BF141" s="5">
        <v>6943</v>
      </c>
      <c r="BG141" s="4">
        <v>173</v>
      </c>
    </row>
    <row r="142" spans="1:59" x14ac:dyDescent="0.25">
      <c r="A142" t="s">
        <v>197</v>
      </c>
      <c r="B142" s="3">
        <v>40603</v>
      </c>
      <c r="C142" s="5">
        <v>13628</v>
      </c>
      <c r="D142" s="5">
        <v>11288</v>
      </c>
      <c r="E142" s="5">
        <v>1695</v>
      </c>
      <c r="F142" s="5">
        <v>1475</v>
      </c>
      <c r="H142" s="5">
        <v>1796</v>
      </c>
      <c r="I142" s="5">
        <v>1462</v>
      </c>
      <c r="J142" s="5">
        <v>562</v>
      </c>
      <c r="K142" s="5">
        <v>1488</v>
      </c>
      <c r="L142" s="5">
        <v>1152</v>
      </c>
      <c r="M142" s="5">
        <v>1695</v>
      </c>
      <c r="N142" s="5">
        <v>386</v>
      </c>
      <c r="O142" s="5">
        <v>1308</v>
      </c>
      <c r="P142" s="5">
        <v>883</v>
      </c>
      <c r="Q142" s="5">
        <v>2437</v>
      </c>
      <c r="R142" s="5"/>
      <c r="S142" s="5">
        <v>267</v>
      </c>
      <c r="T142" s="5">
        <v>197</v>
      </c>
      <c r="U142" s="5"/>
      <c r="V142" s="5">
        <v>284</v>
      </c>
      <c r="W142" s="5"/>
      <c r="X142" s="5">
        <v>56</v>
      </c>
      <c r="Y142" s="5">
        <v>235</v>
      </c>
      <c r="Z142" s="5">
        <v>228</v>
      </c>
      <c r="AA142" s="5">
        <v>274</v>
      </c>
      <c r="AC142" s="4"/>
      <c r="AD142" s="5">
        <v>30</v>
      </c>
      <c r="AE142" s="4">
        <v>8.9</v>
      </c>
      <c r="AF142" s="4">
        <v>9.5</v>
      </c>
      <c r="AG142" s="4">
        <v>20</v>
      </c>
      <c r="AH142" s="4">
        <v>9.6999999999999993</v>
      </c>
      <c r="AJ142" s="4">
        <v>8.8000000000000007</v>
      </c>
      <c r="AK142" s="4"/>
      <c r="AL142" s="4">
        <v>9.6</v>
      </c>
      <c r="AM142" s="4">
        <v>10</v>
      </c>
      <c r="AN142" s="4">
        <v>5.3</v>
      </c>
      <c r="AO142" s="4">
        <v>13.2</v>
      </c>
      <c r="AP142" s="4">
        <v>16.399999999999999</v>
      </c>
      <c r="AQ142" s="4">
        <v>12.5</v>
      </c>
      <c r="AR142" s="4">
        <v>4</v>
      </c>
      <c r="AS142" s="5">
        <v>139764</v>
      </c>
      <c r="AT142" s="5">
        <v>136818</v>
      </c>
      <c r="AU142" s="5">
        <v>8704</v>
      </c>
      <c r="AV142" s="5">
        <v>14083</v>
      </c>
      <c r="AW142" s="5"/>
      <c r="AX142" s="5">
        <v>19542</v>
      </c>
      <c r="AY142" s="5">
        <v>15600</v>
      </c>
      <c r="AZ142" s="5">
        <v>7042</v>
      </c>
      <c r="BA142" s="5">
        <v>15900</v>
      </c>
      <c r="BB142" s="5">
        <v>32450</v>
      </c>
      <c r="BC142" s="5">
        <v>12176</v>
      </c>
      <c r="BD142" s="5">
        <v>2706</v>
      </c>
      <c r="BE142" s="5">
        <v>9470</v>
      </c>
      <c r="BF142" s="5">
        <v>7058</v>
      </c>
      <c r="BG142" s="4">
        <v>174</v>
      </c>
    </row>
    <row r="143" spans="1:59" x14ac:dyDescent="0.25">
      <c r="A143" t="s">
        <v>198</v>
      </c>
      <c r="B143" s="3">
        <v>40634</v>
      </c>
      <c r="C143" s="5">
        <v>13792</v>
      </c>
      <c r="D143" s="5">
        <v>10560</v>
      </c>
      <c r="E143" s="5">
        <v>1501</v>
      </c>
      <c r="F143" s="5">
        <v>1444</v>
      </c>
      <c r="H143" s="5">
        <v>1776</v>
      </c>
      <c r="I143" s="5">
        <v>1504</v>
      </c>
      <c r="J143" s="5">
        <v>500</v>
      </c>
      <c r="K143" s="5">
        <v>1340</v>
      </c>
      <c r="L143" s="5">
        <v>1088</v>
      </c>
      <c r="M143" s="5">
        <v>1482</v>
      </c>
      <c r="N143" s="5">
        <v>280</v>
      </c>
      <c r="O143" s="5">
        <v>1202</v>
      </c>
      <c r="P143" s="5">
        <v>777</v>
      </c>
      <c r="Q143" s="5">
        <v>2725</v>
      </c>
      <c r="R143" s="5"/>
      <c r="S143" s="5">
        <v>248</v>
      </c>
      <c r="T143" s="5">
        <v>267</v>
      </c>
      <c r="U143" s="5"/>
      <c r="V143" s="5">
        <v>288</v>
      </c>
      <c r="W143" s="5"/>
      <c r="X143" s="5">
        <v>74</v>
      </c>
      <c r="Y143" s="5">
        <v>257</v>
      </c>
      <c r="Z143" s="5">
        <v>266</v>
      </c>
      <c r="AA143" s="5">
        <v>345</v>
      </c>
      <c r="AC143" s="4"/>
      <c r="AD143" s="5">
        <v>40</v>
      </c>
      <c r="AE143" s="4">
        <v>9</v>
      </c>
      <c r="AF143" s="4">
        <v>8.9</v>
      </c>
      <c r="AG143" s="4">
        <v>17.8</v>
      </c>
      <c r="AH143" s="4">
        <v>9.4</v>
      </c>
      <c r="AJ143" s="4">
        <v>8.8000000000000007</v>
      </c>
      <c r="AK143" s="4"/>
      <c r="AL143" s="4">
        <v>8.4</v>
      </c>
      <c r="AM143" s="4">
        <v>9.1</v>
      </c>
      <c r="AN143" s="4">
        <v>5</v>
      </c>
      <c r="AO143" s="4">
        <v>11.7</v>
      </c>
      <c r="AP143" s="4">
        <v>11.6</v>
      </c>
      <c r="AQ143" s="4">
        <v>11.7</v>
      </c>
      <c r="AR143" s="4">
        <v>3.6</v>
      </c>
      <c r="AS143" s="5">
        <v>139628</v>
      </c>
      <c r="AT143" s="5">
        <v>137601</v>
      </c>
      <c r="AU143" s="5">
        <v>8965</v>
      </c>
      <c r="AV143" s="5">
        <v>14368</v>
      </c>
      <c r="AW143" s="5"/>
      <c r="AX143" s="5">
        <v>19534</v>
      </c>
      <c r="AY143" s="5">
        <v>15649</v>
      </c>
      <c r="AZ143" s="5">
        <v>7195</v>
      </c>
      <c r="BA143" s="5">
        <v>15920</v>
      </c>
      <c r="BB143" s="5">
        <v>32466</v>
      </c>
      <c r="BC143" s="5">
        <v>12302</v>
      </c>
      <c r="BD143" s="5">
        <v>2911</v>
      </c>
      <c r="BE143" s="5">
        <v>9391</v>
      </c>
      <c r="BF143" s="5">
        <v>6957</v>
      </c>
      <c r="BG143" s="4">
        <v>248</v>
      </c>
    </row>
    <row r="144" spans="1:59" x14ac:dyDescent="0.25">
      <c r="A144" t="s">
        <v>199</v>
      </c>
      <c r="B144" s="3">
        <v>40664</v>
      </c>
      <c r="C144" s="5">
        <v>13892</v>
      </c>
      <c r="D144" s="5">
        <v>10628</v>
      </c>
      <c r="E144" s="5">
        <v>1367</v>
      </c>
      <c r="F144" s="5">
        <v>1453</v>
      </c>
      <c r="H144" s="5">
        <v>1845</v>
      </c>
      <c r="I144" s="5">
        <v>1612</v>
      </c>
      <c r="J144" s="5">
        <v>483</v>
      </c>
      <c r="K144" s="5">
        <v>1429</v>
      </c>
      <c r="L144" s="5">
        <v>1242</v>
      </c>
      <c r="M144" s="5">
        <v>1402</v>
      </c>
      <c r="N144" s="5">
        <v>262</v>
      </c>
      <c r="O144" s="5">
        <v>1140</v>
      </c>
      <c r="P144" s="5">
        <v>836</v>
      </c>
      <c r="Q144" s="5">
        <v>2687</v>
      </c>
      <c r="R144" s="5"/>
      <c r="S144" s="5">
        <v>234</v>
      </c>
      <c r="T144" s="5">
        <v>227</v>
      </c>
      <c r="U144" s="5"/>
      <c r="V144" s="5">
        <v>381</v>
      </c>
      <c r="W144" s="5"/>
      <c r="X144" s="5">
        <v>106</v>
      </c>
      <c r="Y144" s="5">
        <v>303</v>
      </c>
      <c r="Z144" s="5">
        <v>346</v>
      </c>
      <c r="AA144" s="5">
        <v>322</v>
      </c>
      <c r="AC144" s="4"/>
      <c r="AD144" s="5">
        <v>35</v>
      </c>
      <c r="AE144" s="4">
        <v>9</v>
      </c>
      <c r="AF144" s="4">
        <v>8.9</v>
      </c>
      <c r="AG144" s="4">
        <v>16.3</v>
      </c>
      <c r="AH144" s="4">
        <v>9.6</v>
      </c>
      <c r="AJ144" s="4">
        <v>9</v>
      </c>
      <c r="AK144" s="4"/>
      <c r="AL144" s="4">
        <v>8</v>
      </c>
      <c r="AM144" s="4">
        <v>9.8000000000000007</v>
      </c>
      <c r="AN144" s="4">
        <v>5.7</v>
      </c>
      <c r="AO144" s="4">
        <v>10.6</v>
      </c>
      <c r="AP144" s="4">
        <v>10.6</v>
      </c>
      <c r="AQ144" s="4">
        <v>10.6</v>
      </c>
      <c r="AR144" s="4">
        <v>3.9</v>
      </c>
      <c r="AS144" s="5">
        <v>139808</v>
      </c>
      <c r="AT144" s="5">
        <v>137713</v>
      </c>
      <c r="AU144" s="5">
        <v>9083</v>
      </c>
      <c r="AV144" s="5">
        <v>14084</v>
      </c>
      <c r="AW144" s="5"/>
      <c r="AX144" s="5">
        <v>19606</v>
      </c>
      <c r="AY144" s="5">
        <v>15739</v>
      </c>
      <c r="AZ144" s="5">
        <v>7349</v>
      </c>
      <c r="BA144" s="5">
        <v>15666</v>
      </c>
      <c r="BB144" s="5">
        <v>32118</v>
      </c>
      <c r="BC144" s="5">
        <v>12921</v>
      </c>
      <c r="BD144" s="5">
        <v>2962</v>
      </c>
      <c r="BE144" s="5">
        <v>9959</v>
      </c>
      <c r="BF144" s="5">
        <v>6869</v>
      </c>
      <c r="BG144" s="4">
        <v>264</v>
      </c>
    </row>
    <row r="145" spans="1:59" x14ac:dyDescent="0.25">
      <c r="A145" t="s">
        <v>200</v>
      </c>
      <c r="B145" s="3">
        <v>40695</v>
      </c>
      <c r="C145" s="5">
        <v>14024</v>
      </c>
      <c r="D145" s="5">
        <v>10733</v>
      </c>
      <c r="E145" s="5">
        <v>1317</v>
      </c>
      <c r="F145" s="5">
        <v>1405</v>
      </c>
      <c r="H145" s="5">
        <v>1995</v>
      </c>
      <c r="I145" s="5">
        <v>1737</v>
      </c>
      <c r="J145" s="5">
        <v>504</v>
      </c>
      <c r="K145" s="5">
        <v>1349</v>
      </c>
      <c r="L145" s="5">
        <v>1228</v>
      </c>
      <c r="M145" s="5">
        <v>1483</v>
      </c>
      <c r="N145" s="5">
        <v>240</v>
      </c>
      <c r="O145" s="5">
        <v>1243</v>
      </c>
      <c r="P145" s="5">
        <v>1231</v>
      </c>
      <c r="Q145" s="5">
        <v>3068</v>
      </c>
      <c r="R145" s="5"/>
      <c r="S145" s="5">
        <v>310</v>
      </c>
      <c r="T145" s="5">
        <v>224</v>
      </c>
      <c r="U145" s="5"/>
      <c r="V145" s="5">
        <v>411</v>
      </c>
      <c r="W145" s="5"/>
      <c r="X145" s="5">
        <v>116</v>
      </c>
      <c r="Y145" s="5">
        <v>316</v>
      </c>
      <c r="Z145" s="5">
        <v>694</v>
      </c>
      <c r="AA145" s="5">
        <v>524</v>
      </c>
      <c r="AC145" s="4"/>
      <c r="AD145" s="5">
        <v>41</v>
      </c>
      <c r="AE145" s="4">
        <v>9.1</v>
      </c>
      <c r="AF145" s="4">
        <v>9</v>
      </c>
      <c r="AG145" s="4">
        <v>15.6</v>
      </c>
      <c r="AH145" s="4">
        <v>9.1999999999999993</v>
      </c>
      <c r="AJ145" s="4">
        <v>9.6999999999999993</v>
      </c>
      <c r="AK145" s="4"/>
      <c r="AL145" s="4">
        <v>8.1999999999999993</v>
      </c>
      <c r="AM145" s="4">
        <v>9.1</v>
      </c>
      <c r="AN145" s="4">
        <v>5.8</v>
      </c>
      <c r="AO145" s="4">
        <v>10.9</v>
      </c>
      <c r="AP145" s="4">
        <v>9.5</v>
      </c>
      <c r="AQ145" s="4">
        <v>11.2</v>
      </c>
      <c r="AR145" s="4">
        <v>5.8</v>
      </c>
      <c r="AS145" s="5">
        <v>139385</v>
      </c>
      <c r="AT145" s="5">
        <v>137711</v>
      </c>
      <c r="AU145" s="5">
        <v>9237</v>
      </c>
      <c r="AV145" s="5">
        <v>14245</v>
      </c>
      <c r="AW145" s="5"/>
      <c r="AX145" s="5">
        <v>19557</v>
      </c>
      <c r="AY145" s="5">
        <v>15794</v>
      </c>
      <c r="AZ145" s="5">
        <v>7434</v>
      </c>
      <c r="BA145" s="5">
        <v>15948</v>
      </c>
      <c r="BB145" s="5">
        <v>31138</v>
      </c>
      <c r="BC145" s="5">
        <v>13344</v>
      </c>
      <c r="BD145" s="5">
        <v>3168</v>
      </c>
      <c r="BE145" s="5">
        <v>10177</v>
      </c>
      <c r="BF145" s="5">
        <v>6826</v>
      </c>
      <c r="BG145" s="4">
        <v>678</v>
      </c>
    </row>
    <row r="146" spans="1:59" x14ac:dyDescent="0.25">
      <c r="A146" t="s">
        <v>201</v>
      </c>
      <c r="B146" s="3">
        <v>40725</v>
      </c>
      <c r="C146" s="5">
        <v>13908</v>
      </c>
      <c r="D146" s="5">
        <v>10515</v>
      </c>
      <c r="E146" s="5">
        <v>1137</v>
      </c>
      <c r="F146" s="5">
        <v>1418</v>
      </c>
      <c r="H146" s="5">
        <v>1916</v>
      </c>
      <c r="I146" s="5">
        <v>1664</v>
      </c>
      <c r="J146" s="5">
        <v>486</v>
      </c>
      <c r="K146" s="5">
        <v>1389</v>
      </c>
      <c r="L146" s="5">
        <v>1263</v>
      </c>
      <c r="M146" s="5">
        <v>1510</v>
      </c>
      <c r="N146" s="5">
        <v>226</v>
      </c>
      <c r="O146" s="5">
        <v>1284</v>
      </c>
      <c r="P146" s="5">
        <v>1349</v>
      </c>
      <c r="Q146" s="5">
        <v>2675</v>
      </c>
      <c r="R146" s="5"/>
      <c r="S146" s="5">
        <v>226</v>
      </c>
      <c r="T146" s="5">
        <v>244</v>
      </c>
      <c r="U146" s="5"/>
      <c r="V146" s="5">
        <v>333</v>
      </c>
      <c r="W146" s="5"/>
      <c r="X146" s="5">
        <v>85</v>
      </c>
      <c r="Y146" s="5">
        <v>257</v>
      </c>
      <c r="Z146" s="5">
        <v>489</v>
      </c>
      <c r="AA146" s="5">
        <v>369</v>
      </c>
      <c r="AC146" s="4"/>
      <c r="AD146" s="5">
        <v>51</v>
      </c>
      <c r="AE146" s="4">
        <v>9.1</v>
      </c>
      <c r="AF146" s="4">
        <v>8.8000000000000007</v>
      </c>
      <c r="AG146" s="4">
        <v>13.6</v>
      </c>
      <c r="AH146" s="4">
        <v>9.1999999999999993</v>
      </c>
      <c r="AJ146" s="4">
        <v>9.4</v>
      </c>
      <c r="AK146" s="4"/>
      <c r="AL146" s="4">
        <v>7.8</v>
      </c>
      <c r="AM146" s="4">
        <v>9.4</v>
      </c>
      <c r="AN146" s="4">
        <v>5.9</v>
      </c>
      <c r="AO146" s="4">
        <v>10.9</v>
      </c>
      <c r="AP146" s="4">
        <v>8.4</v>
      </c>
      <c r="AQ146" s="4">
        <v>11.5</v>
      </c>
      <c r="AR146" s="4">
        <v>6.4</v>
      </c>
      <c r="AS146" s="5">
        <v>139450</v>
      </c>
      <c r="AT146" s="5">
        <v>137900</v>
      </c>
      <c r="AU146" s="5">
        <v>9387</v>
      </c>
      <c r="AV146" s="5">
        <v>14289</v>
      </c>
      <c r="AW146" s="5"/>
      <c r="AX146" s="5">
        <v>19604</v>
      </c>
      <c r="AY146" s="5">
        <v>15798</v>
      </c>
      <c r="AZ146" s="5">
        <v>7572</v>
      </c>
      <c r="BA146" s="5">
        <v>15780</v>
      </c>
      <c r="BB146" s="5">
        <v>30475</v>
      </c>
      <c r="BC146" s="5">
        <v>13624</v>
      </c>
      <c r="BD146" s="5">
        <v>3337</v>
      </c>
      <c r="BE146" s="5">
        <v>10287</v>
      </c>
      <c r="BF146" s="5">
        <v>6870</v>
      </c>
      <c r="BG146" s="4">
        <v>477</v>
      </c>
    </row>
    <row r="147" spans="1:59" x14ac:dyDescent="0.25">
      <c r="A147" t="s">
        <v>202</v>
      </c>
      <c r="B147" s="3">
        <v>40756</v>
      </c>
      <c r="C147" s="5">
        <v>13920</v>
      </c>
      <c r="D147" s="5">
        <v>10524</v>
      </c>
      <c r="E147" s="5">
        <v>1154</v>
      </c>
      <c r="F147" s="5">
        <v>1365</v>
      </c>
      <c r="H147" s="5">
        <v>1851</v>
      </c>
      <c r="I147" s="5">
        <v>1570</v>
      </c>
      <c r="J147" s="5">
        <v>537</v>
      </c>
      <c r="K147" s="5">
        <v>1440</v>
      </c>
      <c r="L147" s="5">
        <v>1371</v>
      </c>
      <c r="M147" s="5">
        <v>1399</v>
      </c>
      <c r="N147" s="5">
        <v>251</v>
      </c>
      <c r="O147" s="5">
        <v>1149</v>
      </c>
      <c r="P147" s="5">
        <v>1271</v>
      </c>
      <c r="Q147" s="5">
        <v>2734</v>
      </c>
      <c r="R147" s="5"/>
      <c r="S147" s="5">
        <v>296</v>
      </c>
      <c r="T147" s="5">
        <v>205</v>
      </c>
      <c r="U147" s="5"/>
      <c r="V147" s="5">
        <v>276</v>
      </c>
      <c r="W147" s="5"/>
      <c r="X147" s="5">
        <v>111</v>
      </c>
      <c r="Y147" s="5">
        <v>251</v>
      </c>
      <c r="Z147" s="5">
        <v>418</v>
      </c>
      <c r="AA147" s="5">
        <v>292</v>
      </c>
      <c r="AC147" s="4"/>
      <c r="AD147" s="5">
        <v>46</v>
      </c>
      <c r="AE147" s="4">
        <v>9.1</v>
      </c>
      <c r="AF147" s="4">
        <v>8.8000000000000007</v>
      </c>
      <c r="AG147" s="4">
        <v>13.5</v>
      </c>
      <c r="AH147" s="4">
        <v>8.9</v>
      </c>
      <c r="AJ147" s="4">
        <v>9.1</v>
      </c>
      <c r="AK147" s="4"/>
      <c r="AL147" s="4">
        <v>8.6999999999999993</v>
      </c>
      <c r="AM147" s="4">
        <v>9.5</v>
      </c>
      <c r="AN147" s="4">
        <v>6.3</v>
      </c>
      <c r="AO147" s="4">
        <v>10.5</v>
      </c>
      <c r="AP147" s="4">
        <v>10</v>
      </c>
      <c r="AQ147" s="4">
        <v>10.6</v>
      </c>
      <c r="AR147" s="4">
        <v>6.1</v>
      </c>
      <c r="AS147" s="5">
        <v>139754</v>
      </c>
      <c r="AT147" s="5">
        <v>137804</v>
      </c>
      <c r="AU147" s="5">
        <v>9512</v>
      </c>
      <c r="AV147" s="5">
        <v>14247</v>
      </c>
      <c r="AW147" s="5"/>
      <c r="AX147" s="5">
        <v>19468</v>
      </c>
      <c r="AY147" s="5">
        <v>15765</v>
      </c>
      <c r="AZ147" s="5">
        <v>7514</v>
      </c>
      <c r="BA147" s="5">
        <v>16124</v>
      </c>
      <c r="BB147" s="5">
        <v>30846</v>
      </c>
      <c r="BC147" s="5">
        <v>13064</v>
      </c>
      <c r="BD147" s="5">
        <v>3066</v>
      </c>
      <c r="BE147" s="5">
        <v>9998</v>
      </c>
      <c r="BF147" s="5">
        <v>6769</v>
      </c>
      <c r="BG147" s="4">
        <v>259</v>
      </c>
    </row>
    <row r="148" spans="1:59" x14ac:dyDescent="0.25">
      <c r="A148" t="s">
        <v>203</v>
      </c>
      <c r="B148" s="3">
        <v>40787</v>
      </c>
      <c r="C148" s="5">
        <v>13897</v>
      </c>
      <c r="D148" s="5">
        <v>10375</v>
      </c>
      <c r="E148" s="5">
        <v>1110</v>
      </c>
      <c r="F148" s="5">
        <v>1306</v>
      </c>
      <c r="H148" s="5">
        <v>1882</v>
      </c>
      <c r="I148" s="5">
        <v>1648</v>
      </c>
      <c r="J148" s="5">
        <v>458</v>
      </c>
      <c r="K148" s="5">
        <v>1509</v>
      </c>
      <c r="L148" s="5">
        <v>1241</v>
      </c>
      <c r="M148" s="5">
        <v>1492</v>
      </c>
      <c r="N148" s="5">
        <v>243</v>
      </c>
      <c r="O148" s="5">
        <v>1250</v>
      </c>
      <c r="P148" s="5">
        <v>1009</v>
      </c>
      <c r="Q148" s="5">
        <v>2743</v>
      </c>
      <c r="R148" s="5"/>
      <c r="S148" s="5">
        <v>253</v>
      </c>
      <c r="T148" s="5">
        <v>237</v>
      </c>
      <c r="U148" s="5"/>
      <c r="V148" s="5">
        <v>358</v>
      </c>
      <c r="W148" s="5"/>
      <c r="X148" s="5">
        <v>81</v>
      </c>
      <c r="Y148" s="5">
        <v>290</v>
      </c>
      <c r="Z148" s="5">
        <v>343</v>
      </c>
      <c r="AA148" s="5">
        <v>422</v>
      </c>
      <c r="AC148" s="4"/>
      <c r="AD148" s="5">
        <v>56</v>
      </c>
      <c r="AE148" s="4">
        <v>9</v>
      </c>
      <c r="AF148" s="4">
        <v>8.6999999999999993</v>
      </c>
      <c r="AG148" s="4">
        <v>13.3</v>
      </c>
      <c r="AH148" s="4">
        <v>8.4</v>
      </c>
      <c r="AJ148" s="4">
        <v>9.1999999999999993</v>
      </c>
      <c r="AK148" s="4"/>
      <c r="AL148" s="4">
        <v>7.8</v>
      </c>
      <c r="AM148" s="4">
        <v>10.1</v>
      </c>
      <c r="AN148" s="4">
        <v>5.7</v>
      </c>
      <c r="AO148" s="4">
        <v>11.3</v>
      </c>
      <c r="AP148" s="4">
        <v>9.9</v>
      </c>
      <c r="AQ148" s="4">
        <v>11.6</v>
      </c>
      <c r="AR148" s="4">
        <v>4.7</v>
      </c>
      <c r="AS148" s="5">
        <v>140107</v>
      </c>
      <c r="AT148" s="5">
        <v>138221</v>
      </c>
      <c r="AU148" s="5">
        <v>9233</v>
      </c>
      <c r="AV148" s="5">
        <v>14609</v>
      </c>
      <c r="AW148" s="5"/>
      <c r="AX148" s="5">
        <v>19716</v>
      </c>
      <c r="AY148" s="5">
        <v>16025</v>
      </c>
      <c r="AZ148" s="5">
        <v>7212</v>
      </c>
      <c r="BA148" s="5">
        <v>15783</v>
      </c>
      <c r="BB148" s="5">
        <v>31913</v>
      </c>
      <c r="BC148" s="5">
        <v>12731</v>
      </c>
      <c r="BD148" s="5">
        <v>2883</v>
      </c>
      <c r="BE148" s="5">
        <v>9848</v>
      </c>
      <c r="BF148" s="5">
        <v>6923</v>
      </c>
      <c r="BG148" s="4">
        <v>251</v>
      </c>
    </row>
    <row r="149" spans="1:59" x14ac:dyDescent="0.25">
      <c r="A149" t="s">
        <v>204</v>
      </c>
      <c r="B149" s="3">
        <v>40817</v>
      </c>
      <c r="C149" s="5">
        <v>13759</v>
      </c>
      <c r="D149" s="5">
        <v>10126</v>
      </c>
      <c r="E149" s="5">
        <v>1129</v>
      </c>
      <c r="F149" s="5">
        <v>1200</v>
      </c>
      <c r="H149" s="5">
        <v>1764</v>
      </c>
      <c r="I149" s="5">
        <v>1513</v>
      </c>
      <c r="J149" s="5">
        <v>462</v>
      </c>
      <c r="K149" s="5">
        <v>1495</v>
      </c>
      <c r="L149" s="5">
        <v>1221</v>
      </c>
      <c r="M149" s="5">
        <v>1448</v>
      </c>
      <c r="N149" s="5">
        <v>260</v>
      </c>
      <c r="O149" s="5">
        <v>1187</v>
      </c>
      <c r="P149" s="5">
        <v>916</v>
      </c>
      <c r="Q149" s="5">
        <v>2676</v>
      </c>
      <c r="R149" s="5"/>
      <c r="S149" s="5">
        <v>253</v>
      </c>
      <c r="T149" s="5">
        <v>194</v>
      </c>
      <c r="U149" s="5"/>
      <c r="V149" s="5">
        <v>288</v>
      </c>
      <c r="W149" s="5"/>
      <c r="X149" s="5">
        <v>84</v>
      </c>
      <c r="Y149" s="5">
        <v>286</v>
      </c>
      <c r="Z149" s="5">
        <v>271</v>
      </c>
      <c r="AA149" s="5">
        <v>379</v>
      </c>
      <c r="AC149" s="4"/>
      <c r="AD149" s="5">
        <v>44</v>
      </c>
      <c r="AE149" s="4">
        <v>8.9</v>
      </c>
      <c r="AF149" s="4">
        <v>8.5</v>
      </c>
      <c r="AG149" s="4">
        <v>13.7</v>
      </c>
      <c r="AH149" s="4">
        <v>7.7</v>
      </c>
      <c r="AJ149" s="4">
        <v>8.6</v>
      </c>
      <c r="AK149" s="4"/>
      <c r="AL149" s="4">
        <v>7.8</v>
      </c>
      <c r="AM149" s="4">
        <v>10.1</v>
      </c>
      <c r="AN149" s="4">
        <v>5.6</v>
      </c>
      <c r="AO149" s="4">
        <v>10.8</v>
      </c>
      <c r="AP149" s="4">
        <v>10.3</v>
      </c>
      <c r="AQ149" s="4">
        <v>10.9</v>
      </c>
      <c r="AR149" s="4">
        <v>4.2</v>
      </c>
      <c r="AS149" s="5">
        <v>140297</v>
      </c>
      <c r="AT149" s="5">
        <v>138740</v>
      </c>
      <c r="AU149" s="5">
        <v>9031</v>
      </c>
      <c r="AV149" s="5">
        <v>14677</v>
      </c>
      <c r="AW149" s="5"/>
      <c r="AX149" s="5">
        <v>19900</v>
      </c>
      <c r="AY149" s="5">
        <v>16099</v>
      </c>
      <c r="AZ149" s="5">
        <v>7161</v>
      </c>
      <c r="BA149" s="5">
        <v>15667</v>
      </c>
      <c r="BB149" s="5">
        <v>32256</v>
      </c>
      <c r="BC149" s="5">
        <v>12981</v>
      </c>
      <c r="BD149" s="5">
        <v>2998</v>
      </c>
      <c r="BE149" s="5">
        <v>9984</v>
      </c>
      <c r="BF149" s="5">
        <v>6859</v>
      </c>
      <c r="BG149" s="4">
        <v>182</v>
      </c>
    </row>
    <row r="150" spans="1:59" x14ac:dyDescent="0.25">
      <c r="A150" t="s">
        <v>205</v>
      </c>
      <c r="B150" s="3">
        <v>40848</v>
      </c>
      <c r="C150" s="5">
        <v>13323</v>
      </c>
      <c r="D150" s="5">
        <v>9740</v>
      </c>
      <c r="E150" s="5">
        <v>1100</v>
      </c>
      <c r="F150" s="5">
        <v>1176</v>
      </c>
      <c r="H150" s="5">
        <v>1726</v>
      </c>
      <c r="I150" s="5">
        <v>1471</v>
      </c>
      <c r="J150" s="5">
        <v>423</v>
      </c>
      <c r="K150" s="5">
        <v>1340</v>
      </c>
      <c r="L150" s="5">
        <v>1132</v>
      </c>
      <c r="M150" s="5">
        <v>1451</v>
      </c>
      <c r="N150" s="5">
        <v>265</v>
      </c>
      <c r="O150" s="5">
        <v>1186</v>
      </c>
      <c r="P150" s="5">
        <v>956</v>
      </c>
      <c r="Q150" s="5">
        <v>2510</v>
      </c>
      <c r="R150" s="5"/>
      <c r="S150" s="5">
        <v>213</v>
      </c>
      <c r="T150" s="5">
        <v>186</v>
      </c>
      <c r="U150" s="5"/>
      <c r="V150" s="5">
        <v>240</v>
      </c>
      <c r="W150" s="5"/>
      <c r="X150" s="5">
        <v>76</v>
      </c>
      <c r="Y150" s="5">
        <v>248</v>
      </c>
      <c r="Z150" s="5">
        <v>254</v>
      </c>
      <c r="AA150" s="5">
        <v>361</v>
      </c>
      <c r="AC150" s="4"/>
      <c r="AD150" s="5">
        <v>51</v>
      </c>
      <c r="AE150" s="4">
        <v>8.6999999999999993</v>
      </c>
      <c r="AF150" s="4">
        <v>8.1999999999999993</v>
      </c>
      <c r="AG150" s="4">
        <v>13.1</v>
      </c>
      <c r="AH150" s="4">
        <v>7.7</v>
      </c>
      <c r="AJ150" s="4">
        <v>8.4</v>
      </c>
      <c r="AK150" s="4"/>
      <c r="AL150" s="4">
        <v>7.2</v>
      </c>
      <c r="AM150" s="4">
        <v>9</v>
      </c>
      <c r="AN150" s="4">
        <v>5.2</v>
      </c>
      <c r="AO150" s="4">
        <v>11.1</v>
      </c>
      <c r="AP150" s="4">
        <v>10.8</v>
      </c>
      <c r="AQ150" s="4">
        <v>11.2</v>
      </c>
      <c r="AR150" s="4">
        <v>4.5</v>
      </c>
      <c r="AS150" s="5">
        <v>140614</v>
      </c>
      <c r="AT150" s="5">
        <v>138894</v>
      </c>
      <c r="AU150" s="5">
        <v>9280</v>
      </c>
      <c r="AV150" s="5">
        <v>14587</v>
      </c>
      <c r="AW150" s="5"/>
      <c r="AX150" s="5">
        <v>20060</v>
      </c>
      <c r="AY150" s="5">
        <v>16364</v>
      </c>
      <c r="AZ150" s="5">
        <v>7190</v>
      </c>
      <c r="BA150" s="5">
        <v>15931</v>
      </c>
      <c r="BB150" s="5">
        <v>32364</v>
      </c>
      <c r="BC150" s="5">
        <v>12515</v>
      </c>
      <c r="BD150" s="5">
        <v>2853</v>
      </c>
      <c r="BE150" s="5">
        <v>9662</v>
      </c>
      <c r="BF150" s="5">
        <v>6641</v>
      </c>
      <c r="BG150" s="4">
        <v>187</v>
      </c>
    </row>
    <row r="151" spans="1:59" x14ac:dyDescent="0.25">
      <c r="A151" t="s">
        <v>206</v>
      </c>
      <c r="B151" s="3">
        <v>40878</v>
      </c>
      <c r="C151" s="5">
        <v>13097</v>
      </c>
      <c r="D151" s="5">
        <v>9956</v>
      </c>
      <c r="E151" s="5">
        <v>1327</v>
      </c>
      <c r="F151" s="5">
        <v>1217</v>
      </c>
      <c r="H151" s="5">
        <v>1701</v>
      </c>
      <c r="I151" s="5">
        <v>1459</v>
      </c>
      <c r="J151" s="5">
        <v>399</v>
      </c>
      <c r="K151" s="5">
        <v>1403</v>
      </c>
      <c r="L151" s="5">
        <v>1201</v>
      </c>
      <c r="M151" s="5">
        <v>1395</v>
      </c>
      <c r="N151" s="5">
        <v>283</v>
      </c>
      <c r="O151" s="5">
        <v>1112</v>
      </c>
      <c r="P151" s="5">
        <v>876</v>
      </c>
      <c r="Q151" s="5">
        <v>2669</v>
      </c>
      <c r="R151" s="5"/>
      <c r="S151" s="5">
        <v>396</v>
      </c>
      <c r="T151" s="5">
        <v>202</v>
      </c>
      <c r="U151" s="5"/>
      <c r="V151" s="5">
        <v>334</v>
      </c>
      <c r="W151" s="5"/>
      <c r="X151" s="5">
        <v>82</v>
      </c>
      <c r="Y151" s="5">
        <v>324</v>
      </c>
      <c r="Z151" s="5">
        <v>318</v>
      </c>
      <c r="AA151" s="5">
        <v>310</v>
      </c>
      <c r="AC151" s="4"/>
      <c r="AD151" s="5">
        <v>33</v>
      </c>
      <c r="AE151" s="4">
        <v>8.5</v>
      </c>
      <c r="AF151" s="4">
        <v>8.3000000000000007</v>
      </c>
      <c r="AG151" s="4">
        <v>16</v>
      </c>
      <c r="AH151" s="4">
        <v>7.9</v>
      </c>
      <c r="AJ151" s="4">
        <v>8.1999999999999993</v>
      </c>
      <c r="AK151" s="4"/>
      <c r="AL151" s="4">
        <v>7</v>
      </c>
      <c r="AM151" s="4">
        <v>9.3000000000000007</v>
      </c>
      <c r="AN151" s="4">
        <v>5.5</v>
      </c>
      <c r="AO151" s="4">
        <v>10.8</v>
      </c>
      <c r="AP151" s="4">
        <v>12.2</v>
      </c>
      <c r="AQ151" s="4">
        <v>10.5</v>
      </c>
      <c r="AR151" s="4">
        <v>4.0999999999999996</v>
      </c>
      <c r="AS151" s="5">
        <v>140790</v>
      </c>
      <c r="AT151" s="5">
        <v>138485</v>
      </c>
      <c r="AU151" s="5">
        <v>8956</v>
      </c>
      <c r="AV151" s="5">
        <v>14652</v>
      </c>
      <c r="AW151" s="5"/>
      <c r="AX151" s="5">
        <v>20079</v>
      </c>
      <c r="AY151" s="5">
        <v>16405</v>
      </c>
      <c r="AZ151" s="5">
        <v>7033</v>
      </c>
      <c r="BA151" s="5">
        <v>16121</v>
      </c>
      <c r="BB151" s="5">
        <v>32184</v>
      </c>
      <c r="BC151" s="5">
        <v>12411</v>
      </c>
      <c r="BD151" s="5">
        <v>2717</v>
      </c>
      <c r="BE151" s="5">
        <v>9694</v>
      </c>
      <c r="BF151" s="5">
        <v>6705</v>
      </c>
      <c r="BG151" s="4">
        <v>152</v>
      </c>
    </row>
    <row r="152" spans="1:59" x14ac:dyDescent="0.25">
      <c r="A152" t="s">
        <v>207</v>
      </c>
      <c r="B152" s="3">
        <v>40909</v>
      </c>
      <c r="C152" s="5">
        <v>12758</v>
      </c>
      <c r="D152" s="5">
        <v>10736</v>
      </c>
      <c r="E152" s="5">
        <v>1479</v>
      </c>
      <c r="F152" s="5">
        <v>1283</v>
      </c>
      <c r="H152" s="5">
        <v>1906</v>
      </c>
      <c r="I152" s="5">
        <v>1633</v>
      </c>
      <c r="J152" s="5">
        <v>400</v>
      </c>
      <c r="K152" s="5">
        <v>1441</v>
      </c>
      <c r="L152" s="5">
        <v>1214</v>
      </c>
      <c r="M152" s="5">
        <v>1647</v>
      </c>
      <c r="N152" s="5">
        <v>343</v>
      </c>
      <c r="O152" s="5">
        <v>1304</v>
      </c>
      <c r="P152" s="5">
        <v>885</v>
      </c>
      <c r="Q152" s="5">
        <v>2486</v>
      </c>
      <c r="R152" s="5"/>
      <c r="S152" s="5">
        <v>375</v>
      </c>
      <c r="T152" s="5">
        <v>231</v>
      </c>
      <c r="U152" s="5"/>
      <c r="V152" s="5">
        <v>464</v>
      </c>
      <c r="W152" s="5"/>
      <c r="X152" s="5">
        <v>106</v>
      </c>
      <c r="Y152" s="5">
        <v>387</v>
      </c>
      <c r="Z152" s="5">
        <v>317</v>
      </c>
      <c r="AA152" s="5">
        <v>384</v>
      </c>
      <c r="AC152" s="4"/>
      <c r="AD152" s="5">
        <v>57</v>
      </c>
      <c r="AE152" s="4">
        <v>8.3000000000000007</v>
      </c>
      <c r="AF152" s="4">
        <v>9</v>
      </c>
      <c r="AG152" s="4">
        <v>17.7</v>
      </c>
      <c r="AH152" s="4">
        <v>8.4</v>
      </c>
      <c r="AJ152" s="4">
        <v>9.3000000000000007</v>
      </c>
      <c r="AK152" s="4"/>
      <c r="AL152" s="4">
        <v>7</v>
      </c>
      <c r="AM152" s="4">
        <v>9.5</v>
      </c>
      <c r="AN152" s="4">
        <v>5.5</v>
      </c>
      <c r="AO152" s="4">
        <v>12.6</v>
      </c>
      <c r="AP152" s="4">
        <v>15.1</v>
      </c>
      <c r="AQ152" s="4">
        <v>12.1</v>
      </c>
      <c r="AR152" s="4">
        <v>4.0999999999999996</v>
      </c>
      <c r="AS152" s="5">
        <v>141637</v>
      </c>
      <c r="AT152" s="5">
        <v>137902</v>
      </c>
      <c r="AU152" s="5">
        <v>8790</v>
      </c>
      <c r="AV152" s="5">
        <v>14337</v>
      </c>
      <c r="AW152" s="5"/>
      <c r="AX152" s="5">
        <v>19710</v>
      </c>
      <c r="AY152" s="5">
        <v>16078</v>
      </c>
      <c r="AZ152" s="5">
        <v>7047</v>
      </c>
      <c r="BA152" s="5">
        <v>16099</v>
      </c>
      <c r="BB152" s="5">
        <v>32347</v>
      </c>
      <c r="BC152" s="5">
        <v>12371</v>
      </c>
      <c r="BD152" s="5">
        <v>2613</v>
      </c>
      <c r="BE152" s="5">
        <v>9758</v>
      </c>
      <c r="BF152" s="5">
        <v>6766</v>
      </c>
      <c r="BG152" s="4">
        <v>150</v>
      </c>
    </row>
    <row r="153" spans="1:59" x14ac:dyDescent="0.25">
      <c r="A153" t="s">
        <v>208</v>
      </c>
      <c r="B153" s="3">
        <v>40940</v>
      </c>
      <c r="C153" s="5">
        <v>12806</v>
      </c>
      <c r="D153" s="5">
        <v>10517</v>
      </c>
      <c r="E153" s="5">
        <v>1404</v>
      </c>
      <c r="F153" s="5">
        <v>1294</v>
      </c>
      <c r="H153" s="5">
        <v>1824</v>
      </c>
      <c r="I153" s="5">
        <v>1556</v>
      </c>
      <c r="J153" s="5">
        <v>440</v>
      </c>
      <c r="K153" s="5">
        <v>1590</v>
      </c>
      <c r="L153" s="5">
        <v>1197</v>
      </c>
      <c r="M153" s="5">
        <v>1496</v>
      </c>
      <c r="N153" s="5">
        <v>244</v>
      </c>
      <c r="O153" s="5">
        <v>1252</v>
      </c>
      <c r="P153" s="5">
        <v>836</v>
      </c>
      <c r="Q153" s="5">
        <v>2541</v>
      </c>
      <c r="R153" s="5"/>
      <c r="S153" s="5">
        <v>292</v>
      </c>
      <c r="T153" s="5">
        <v>177</v>
      </c>
      <c r="U153" s="5"/>
      <c r="V153" s="5">
        <v>340</v>
      </c>
      <c r="W153" s="5"/>
      <c r="X153" s="5">
        <v>101</v>
      </c>
      <c r="Y153" s="5">
        <v>314</v>
      </c>
      <c r="Z153" s="5">
        <v>219</v>
      </c>
      <c r="AA153" s="5">
        <v>306</v>
      </c>
      <c r="AC153" s="4"/>
      <c r="AD153" s="5">
        <v>40</v>
      </c>
      <c r="AE153" s="4">
        <v>8.3000000000000007</v>
      </c>
      <c r="AF153" s="4">
        <v>8.8000000000000007</v>
      </c>
      <c r="AG153" s="4">
        <v>17.100000000000001</v>
      </c>
      <c r="AH153" s="4">
        <v>8.4</v>
      </c>
      <c r="AJ153" s="4">
        <v>8.9</v>
      </c>
      <c r="AK153" s="4"/>
      <c r="AL153" s="4">
        <v>7.6</v>
      </c>
      <c r="AM153" s="4">
        <v>10.3</v>
      </c>
      <c r="AN153" s="4">
        <v>5.4</v>
      </c>
      <c r="AO153" s="4">
        <v>11.6</v>
      </c>
      <c r="AP153" s="4">
        <v>10.8</v>
      </c>
      <c r="AQ153" s="4">
        <v>11.8</v>
      </c>
      <c r="AR153" s="4">
        <v>3.9</v>
      </c>
      <c r="AS153" s="5">
        <v>142065</v>
      </c>
      <c r="AT153" s="5">
        <v>138654</v>
      </c>
      <c r="AU153" s="5">
        <v>8624</v>
      </c>
      <c r="AV153" s="5">
        <v>14447</v>
      </c>
      <c r="AW153" s="5"/>
      <c r="AX153" s="5">
        <v>19540</v>
      </c>
      <c r="AY153" s="5">
        <v>16038</v>
      </c>
      <c r="AZ153" s="5">
        <v>7098</v>
      </c>
      <c r="BA153" s="5">
        <v>16352</v>
      </c>
      <c r="BB153" s="5">
        <v>32628</v>
      </c>
      <c r="BC153" s="5">
        <v>12332</v>
      </c>
      <c r="BD153" s="5">
        <v>2658</v>
      </c>
      <c r="BE153" s="5">
        <v>9674</v>
      </c>
      <c r="BF153" s="5">
        <v>6802</v>
      </c>
      <c r="BG153" s="4">
        <v>213</v>
      </c>
    </row>
    <row r="154" spans="1:59" x14ac:dyDescent="0.25">
      <c r="A154" t="s">
        <v>209</v>
      </c>
      <c r="B154" s="3">
        <v>40969</v>
      </c>
      <c r="C154" s="5">
        <v>12673</v>
      </c>
      <c r="D154" s="5">
        <v>10106</v>
      </c>
      <c r="E154" s="5">
        <v>1431</v>
      </c>
      <c r="F154" s="5">
        <v>1164</v>
      </c>
      <c r="H154" s="5">
        <v>1763</v>
      </c>
      <c r="I154" s="5">
        <v>1514</v>
      </c>
      <c r="J154" s="5">
        <v>383</v>
      </c>
      <c r="K154" s="5">
        <v>1521</v>
      </c>
      <c r="L154" s="5">
        <v>1172</v>
      </c>
      <c r="M154" s="5">
        <v>1395</v>
      </c>
      <c r="N154" s="5">
        <v>214</v>
      </c>
      <c r="O154" s="5">
        <v>1181</v>
      </c>
      <c r="P154" s="5">
        <v>782</v>
      </c>
      <c r="Q154" s="5">
        <v>2572</v>
      </c>
      <c r="R154" s="5"/>
      <c r="S154" s="5">
        <v>238</v>
      </c>
      <c r="T154" s="5">
        <v>170</v>
      </c>
      <c r="U154" s="5"/>
      <c r="V154" s="5">
        <v>317</v>
      </c>
      <c r="W154" s="5"/>
      <c r="X154" s="5">
        <v>53</v>
      </c>
      <c r="Y154" s="5">
        <v>292</v>
      </c>
      <c r="Z154" s="5">
        <v>243</v>
      </c>
      <c r="AA154" s="5">
        <v>256</v>
      </c>
      <c r="AC154" s="4"/>
      <c r="AD154" s="5">
        <v>46</v>
      </c>
      <c r="AE154" s="4">
        <v>8.1999999999999993</v>
      </c>
      <c r="AF154" s="4">
        <v>8.4</v>
      </c>
      <c r="AG154" s="4">
        <v>17.2</v>
      </c>
      <c r="AH154" s="4">
        <v>7.6</v>
      </c>
      <c r="AJ154" s="4">
        <v>8.6</v>
      </c>
      <c r="AK154" s="4"/>
      <c r="AL154" s="4">
        <v>6.7</v>
      </c>
      <c r="AM154" s="4">
        <v>9.6999999999999993</v>
      </c>
      <c r="AN154" s="4">
        <v>5.3</v>
      </c>
      <c r="AO154" s="4">
        <v>10.9</v>
      </c>
      <c r="AP154" s="4">
        <v>9.1999999999999993</v>
      </c>
      <c r="AQ154" s="4">
        <v>11.2</v>
      </c>
      <c r="AR154" s="4">
        <v>3.7</v>
      </c>
      <c r="AS154" s="5">
        <v>142034</v>
      </c>
      <c r="AT154" s="5">
        <v>139290</v>
      </c>
      <c r="AU154" s="5">
        <v>8647</v>
      </c>
      <c r="AV154" s="5">
        <v>14537</v>
      </c>
      <c r="AW154" s="5"/>
      <c r="AX154" s="5">
        <v>19716</v>
      </c>
      <c r="AY154" s="5">
        <v>16139</v>
      </c>
      <c r="AZ154" s="5">
        <v>7076</v>
      </c>
      <c r="BA154" s="5">
        <v>16602</v>
      </c>
      <c r="BB154" s="5">
        <v>32777</v>
      </c>
      <c r="BC154" s="5">
        <v>12458</v>
      </c>
      <c r="BD154" s="5">
        <v>2833</v>
      </c>
      <c r="BE154" s="5">
        <v>9625</v>
      </c>
      <c r="BF154" s="5">
        <v>6763</v>
      </c>
      <c r="BG154" s="4">
        <v>243</v>
      </c>
    </row>
    <row r="155" spans="1:59" x14ac:dyDescent="0.25">
      <c r="A155" t="s">
        <v>210</v>
      </c>
      <c r="B155" s="3">
        <v>41000</v>
      </c>
      <c r="C155" s="5">
        <v>12500</v>
      </c>
      <c r="D155" s="5">
        <v>9197</v>
      </c>
      <c r="E155" s="5">
        <v>1156</v>
      </c>
      <c r="F155" s="5">
        <v>1046</v>
      </c>
      <c r="H155" s="5">
        <v>1603</v>
      </c>
      <c r="I155" s="5">
        <v>1380</v>
      </c>
      <c r="J155" s="5">
        <v>453</v>
      </c>
      <c r="K155" s="5">
        <v>1322</v>
      </c>
      <c r="L155" s="5">
        <v>1058</v>
      </c>
      <c r="M155" s="5">
        <v>1290</v>
      </c>
      <c r="N155" s="5">
        <v>210</v>
      </c>
      <c r="O155" s="5">
        <v>1080</v>
      </c>
      <c r="P155" s="5">
        <v>776</v>
      </c>
      <c r="Q155" s="5">
        <v>2543</v>
      </c>
      <c r="R155" s="5"/>
      <c r="S155" s="5">
        <v>202</v>
      </c>
      <c r="T155" s="5">
        <v>171</v>
      </c>
      <c r="U155" s="5"/>
      <c r="V155" s="5">
        <v>255</v>
      </c>
      <c r="W155" s="5"/>
      <c r="X155" s="5">
        <v>99</v>
      </c>
      <c r="Y155" s="5">
        <v>263</v>
      </c>
      <c r="Z155" s="5">
        <v>251</v>
      </c>
      <c r="AA155" s="5">
        <v>278</v>
      </c>
      <c r="AC155" s="4"/>
      <c r="AD155" s="5">
        <v>30</v>
      </c>
      <c r="AE155" s="4">
        <v>8.1</v>
      </c>
      <c r="AF155" s="4">
        <v>7.7</v>
      </c>
      <c r="AG155" s="4">
        <v>14.5</v>
      </c>
      <c r="AH155" s="4">
        <v>6.9</v>
      </c>
      <c r="AJ155" s="4">
        <v>7.9</v>
      </c>
      <c r="AK155" s="4"/>
      <c r="AL155" s="4">
        <v>7.6</v>
      </c>
      <c r="AM155" s="4">
        <v>8.5</v>
      </c>
      <c r="AN155" s="4">
        <v>4.8</v>
      </c>
      <c r="AO155" s="4">
        <v>9.8000000000000007</v>
      </c>
      <c r="AP155" s="4">
        <v>8.6999999999999993</v>
      </c>
      <c r="AQ155" s="4">
        <v>10</v>
      </c>
      <c r="AR155" s="4">
        <v>3.7</v>
      </c>
      <c r="AS155" s="5">
        <v>141865</v>
      </c>
      <c r="AT155" s="5">
        <v>139888</v>
      </c>
      <c r="AU155" s="5">
        <v>8655</v>
      </c>
      <c r="AV155" s="5">
        <v>14609</v>
      </c>
      <c r="AW155" s="5"/>
      <c r="AX155" s="5">
        <v>19640</v>
      </c>
      <c r="AY155" s="5">
        <v>16025</v>
      </c>
      <c r="AZ155" s="5">
        <v>7173</v>
      </c>
      <c r="BA155" s="5">
        <v>16773</v>
      </c>
      <c r="BB155" s="5">
        <v>32624</v>
      </c>
      <c r="BC155" s="5">
        <v>13081</v>
      </c>
      <c r="BD155" s="5">
        <v>2975</v>
      </c>
      <c r="BE155" s="5">
        <v>10107</v>
      </c>
      <c r="BF155" s="5">
        <v>6720</v>
      </c>
      <c r="BG155" s="4">
        <v>235</v>
      </c>
    </row>
    <row r="156" spans="1:59" x14ac:dyDescent="0.25">
      <c r="A156" t="s">
        <v>211</v>
      </c>
      <c r="B156" s="3">
        <v>41030</v>
      </c>
      <c r="C156" s="5">
        <v>12720</v>
      </c>
      <c r="D156" s="5">
        <v>9419</v>
      </c>
      <c r="E156" s="5">
        <v>1150</v>
      </c>
      <c r="F156" s="5">
        <v>1099</v>
      </c>
      <c r="H156" s="5">
        <v>1654</v>
      </c>
      <c r="I156" s="5">
        <v>1442</v>
      </c>
      <c r="J156" s="5">
        <v>480</v>
      </c>
      <c r="K156" s="5">
        <v>1296</v>
      </c>
      <c r="L156" s="5">
        <v>1172</v>
      </c>
      <c r="M156" s="5">
        <v>1326</v>
      </c>
      <c r="N156" s="5">
        <v>250</v>
      </c>
      <c r="O156" s="5">
        <v>1076</v>
      </c>
      <c r="P156" s="5">
        <v>893</v>
      </c>
      <c r="Q156" s="5">
        <v>2580</v>
      </c>
      <c r="R156" s="5"/>
      <c r="S156" s="5">
        <v>248</v>
      </c>
      <c r="T156" s="5">
        <v>192</v>
      </c>
      <c r="U156" s="5"/>
      <c r="V156" s="5">
        <v>303</v>
      </c>
      <c r="W156" s="5"/>
      <c r="X156" s="5">
        <v>101</v>
      </c>
      <c r="Y156" s="5">
        <v>255</v>
      </c>
      <c r="Z156" s="5">
        <v>393</v>
      </c>
      <c r="AA156" s="5">
        <v>339</v>
      </c>
      <c r="AC156" s="4"/>
      <c r="AD156" s="5">
        <v>52</v>
      </c>
      <c r="AE156" s="4">
        <v>8.1999999999999993</v>
      </c>
      <c r="AF156" s="4">
        <v>7.8</v>
      </c>
      <c r="AG156" s="4">
        <v>14.2</v>
      </c>
      <c r="AH156" s="4">
        <v>7.1</v>
      </c>
      <c r="AJ156" s="4">
        <v>8.1</v>
      </c>
      <c r="AK156" s="4"/>
      <c r="AL156" s="4">
        <v>7.8</v>
      </c>
      <c r="AM156" s="4">
        <v>8.5</v>
      </c>
      <c r="AN156" s="4">
        <v>5.3</v>
      </c>
      <c r="AO156" s="4">
        <v>9.6999999999999993</v>
      </c>
      <c r="AP156" s="4">
        <v>9.8000000000000007</v>
      </c>
      <c r="AQ156" s="4">
        <v>9.6999999999999993</v>
      </c>
      <c r="AR156" s="4">
        <v>4.2</v>
      </c>
      <c r="AS156" s="5">
        <v>142287</v>
      </c>
      <c r="AT156" s="5">
        <v>140356</v>
      </c>
      <c r="AU156" s="5">
        <v>8907</v>
      </c>
      <c r="AV156" s="5">
        <v>14686</v>
      </c>
      <c r="AW156" s="5"/>
      <c r="AX156" s="5">
        <v>19672</v>
      </c>
      <c r="AY156" s="5">
        <v>15956</v>
      </c>
      <c r="AZ156" s="5">
        <v>7359</v>
      </c>
      <c r="BA156" s="5">
        <v>16584</v>
      </c>
      <c r="BB156" s="5">
        <v>32522</v>
      </c>
      <c r="BC156" s="5">
        <v>13510</v>
      </c>
      <c r="BD156" s="5">
        <v>3087</v>
      </c>
      <c r="BE156" s="5">
        <v>10422</v>
      </c>
      <c r="BF156" s="5">
        <v>6630</v>
      </c>
      <c r="BG156" s="4">
        <v>296</v>
      </c>
    </row>
    <row r="157" spans="1:59" x14ac:dyDescent="0.25">
      <c r="A157" t="s">
        <v>212</v>
      </c>
      <c r="B157" s="3">
        <v>41061</v>
      </c>
      <c r="C157" s="5">
        <v>12749</v>
      </c>
      <c r="D157" s="5">
        <v>9626</v>
      </c>
      <c r="E157" s="5">
        <v>1039</v>
      </c>
      <c r="F157" s="5">
        <v>1056</v>
      </c>
      <c r="H157" s="5">
        <v>1709</v>
      </c>
      <c r="I157" s="5">
        <v>1481</v>
      </c>
      <c r="J157" s="5">
        <v>437</v>
      </c>
      <c r="K157" s="5">
        <v>1356</v>
      </c>
      <c r="L157" s="5">
        <v>1368</v>
      </c>
      <c r="M157" s="5">
        <v>1407</v>
      </c>
      <c r="N157" s="5">
        <v>248</v>
      </c>
      <c r="O157" s="5">
        <v>1159</v>
      </c>
      <c r="P157" s="5">
        <v>1077</v>
      </c>
      <c r="Q157" s="5">
        <v>2810</v>
      </c>
      <c r="R157" s="5"/>
      <c r="S157" s="5">
        <v>227</v>
      </c>
      <c r="T157" s="5">
        <v>157</v>
      </c>
      <c r="U157" s="5"/>
      <c r="V157" s="5">
        <v>393</v>
      </c>
      <c r="W157" s="5"/>
      <c r="X157" s="5">
        <v>94</v>
      </c>
      <c r="Y157" s="5">
        <v>290</v>
      </c>
      <c r="Z157" s="5">
        <v>728</v>
      </c>
      <c r="AA157" s="5">
        <v>406</v>
      </c>
      <c r="AC157" s="4"/>
      <c r="AD157" s="5">
        <v>57</v>
      </c>
      <c r="AE157" s="4">
        <v>8.1999999999999993</v>
      </c>
      <c r="AF157" s="4">
        <v>7.9</v>
      </c>
      <c r="AG157" s="4">
        <v>12.8</v>
      </c>
      <c r="AH157" s="4">
        <v>6.9</v>
      </c>
      <c r="AJ157" s="4">
        <v>8.3000000000000007</v>
      </c>
      <c r="AK157" s="4"/>
      <c r="AL157" s="4">
        <v>7.2</v>
      </c>
      <c r="AM157" s="4">
        <v>8.9</v>
      </c>
      <c r="AN157" s="4">
        <v>6.2</v>
      </c>
      <c r="AO157" s="4">
        <v>9.8000000000000007</v>
      </c>
      <c r="AP157" s="4">
        <v>8.9</v>
      </c>
      <c r="AQ157" s="4">
        <v>10</v>
      </c>
      <c r="AR157" s="4">
        <v>5.2</v>
      </c>
      <c r="AS157" s="5">
        <v>142415</v>
      </c>
      <c r="AT157" s="5">
        <v>140824</v>
      </c>
      <c r="AU157" s="5">
        <v>9027</v>
      </c>
      <c r="AV157" s="5">
        <v>14752</v>
      </c>
      <c r="AW157" s="5"/>
      <c r="AX157" s="5">
        <v>20030</v>
      </c>
      <c r="AY157" s="5">
        <v>16234</v>
      </c>
      <c r="AZ157" s="5">
        <v>7472</v>
      </c>
      <c r="BA157" s="5">
        <v>16552</v>
      </c>
      <c r="BB157" s="5">
        <v>31325</v>
      </c>
      <c r="BC157" s="5">
        <v>14216</v>
      </c>
      <c r="BD157" s="5">
        <v>3395</v>
      </c>
      <c r="BE157" s="5">
        <v>10820</v>
      </c>
      <c r="BF157" s="5">
        <v>6698</v>
      </c>
      <c r="BG157" s="4">
        <v>810</v>
      </c>
    </row>
    <row r="158" spans="1:59" x14ac:dyDescent="0.25">
      <c r="A158" t="s">
        <v>213</v>
      </c>
      <c r="B158" s="3">
        <v>41091</v>
      </c>
      <c r="C158" s="5">
        <v>12794</v>
      </c>
      <c r="D158" s="5">
        <v>9692</v>
      </c>
      <c r="E158" s="5">
        <v>994</v>
      </c>
      <c r="F158" s="5">
        <v>1128</v>
      </c>
      <c r="H158" s="5">
        <v>1780</v>
      </c>
      <c r="I158" s="5">
        <v>1568</v>
      </c>
      <c r="J158" s="5">
        <v>392</v>
      </c>
      <c r="K158" s="5">
        <v>1378</v>
      </c>
      <c r="L158" s="5">
        <v>1436</v>
      </c>
      <c r="M158" s="5">
        <v>1420</v>
      </c>
      <c r="N158" s="5">
        <v>256</v>
      </c>
      <c r="O158" s="5">
        <v>1164</v>
      </c>
      <c r="P158" s="5">
        <v>1182</v>
      </c>
      <c r="Q158" s="5">
        <v>2711</v>
      </c>
      <c r="R158" s="5"/>
      <c r="S158" s="5">
        <v>233</v>
      </c>
      <c r="T158" s="5">
        <v>175</v>
      </c>
      <c r="U158" s="5"/>
      <c r="V158" s="5">
        <v>377</v>
      </c>
      <c r="W158" s="5"/>
      <c r="X158" s="5">
        <v>100</v>
      </c>
      <c r="Y158" s="5">
        <v>287</v>
      </c>
      <c r="Z158" s="5">
        <v>530</v>
      </c>
      <c r="AA158" s="5">
        <v>347</v>
      </c>
      <c r="AC158" s="4"/>
      <c r="AD158" s="5">
        <v>34</v>
      </c>
      <c r="AE158" s="4">
        <v>8.3000000000000007</v>
      </c>
      <c r="AF158" s="4">
        <v>7.9</v>
      </c>
      <c r="AG158" s="4">
        <v>12.3</v>
      </c>
      <c r="AH158" s="4">
        <v>7.2</v>
      </c>
      <c r="AJ158" s="4">
        <v>8.6</v>
      </c>
      <c r="AK158" s="4"/>
      <c r="AL158" s="4">
        <v>6.5</v>
      </c>
      <c r="AM158" s="4">
        <v>9.1</v>
      </c>
      <c r="AN158" s="4">
        <v>6.5</v>
      </c>
      <c r="AO158" s="4">
        <v>9.6999999999999993</v>
      </c>
      <c r="AP158" s="4">
        <v>8.8000000000000007</v>
      </c>
      <c r="AQ158" s="4">
        <v>9.9</v>
      </c>
      <c r="AR158" s="4">
        <v>5.8</v>
      </c>
      <c r="AS158" s="5">
        <v>142220</v>
      </c>
      <c r="AT158" s="5">
        <v>140649</v>
      </c>
      <c r="AU158" s="5">
        <v>9139</v>
      </c>
      <c r="AV158" s="5">
        <v>14929</v>
      </c>
      <c r="AW158" s="5"/>
      <c r="AX158" s="5">
        <v>20054</v>
      </c>
      <c r="AY158" s="5">
        <v>16226</v>
      </c>
      <c r="AZ158" s="5">
        <v>7396</v>
      </c>
      <c r="BA158" s="5">
        <v>16490</v>
      </c>
      <c r="BB158" s="5">
        <v>31018</v>
      </c>
      <c r="BC158" s="5">
        <v>14448</v>
      </c>
      <c r="BD158" s="5">
        <v>3508</v>
      </c>
      <c r="BE158" s="5">
        <v>10939</v>
      </c>
      <c r="BF158" s="5">
        <v>6610</v>
      </c>
      <c r="BG158" s="4">
        <v>484</v>
      </c>
    </row>
    <row r="159" spans="1:59" x14ac:dyDescent="0.25">
      <c r="A159" t="s">
        <v>214</v>
      </c>
      <c r="B159" s="3">
        <v>41122</v>
      </c>
      <c r="C159" s="5" t="e">
        <v>#N/A</v>
      </c>
      <c r="D159" s="5" t="e">
        <v>#N/A</v>
      </c>
      <c r="E159" s="5" t="e">
        <v>#N/A</v>
      </c>
      <c r="F159" s="5" t="e">
        <v>#N/A</v>
      </c>
      <c r="H159" s="5" t="e">
        <v>#N/A</v>
      </c>
      <c r="I159" s="5" t="e">
        <v>#N/A</v>
      </c>
      <c r="J159" s="5" t="e">
        <v>#N/A</v>
      </c>
      <c r="K159" s="5" t="e">
        <v>#N/A</v>
      </c>
      <c r="L159" s="5" t="e">
        <v>#N/A</v>
      </c>
      <c r="M159" s="5" t="e">
        <v>#N/A</v>
      </c>
      <c r="N159" s="5" t="e">
        <v>#N/A</v>
      </c>
      <c r="O159" s="5" t="e">
        <v>#N/A</v>
      </c>
      <c r="P159" s="5" t="e">
        <v>#N/A</v>
      </c>
      <c r="Q159" s="5" t="e">
        <v>#N/A</v>
      </c>
      <c r="R159" s="5"/>
      <c r="S159" s="5" t="e">
        <v>#N/A</v>
      </c>
      <c r="T159" s="5" t="e">
        <v>#N/A</v>
      </c>
      <c r="U159" s="5"/>
      <c r="V159" s="5" t="e">
        <v>#N/A</v>
      </c>
      <c r="W159" s="5"/>
      <c r="X159" s="5" t="e">
        <v>#N/A</v>
      </c>
      <c r="Y159" s="5" t="e">
        <v>#N/A</v>
      </c>
      <c r="Z159" s="5" t="e">
        <v>#N/A</v>
      </c>
      <c r="AA159" s="5" t="e">
        <v>#N/A</v>
      </c>
      <c r="AC159" s="4"/>
      <c r="AD159" s="5" t="e">
        <v>#N/A</v>
      </c>
      <c r="AE159" s="4" t="e">
        <v>#N/A</v>
      </c>
      <c r="AF159" s="4" t="e">
        <v>#N/A</v>
      </c>
      <c r="AG159" s="4" t="e">
        <v>#N/A</v>
      </c>
      <c r="AH159" s="4" t="e">
        <v>#N/A</v>
      </c>
      <c r="AJ159" s="4" t="e">
        <v>#N/A</v>
      </c>
      <c r="AK159" s="4"/>
      <c r="AL159" s="4" t="e">
        <v>#N/A</v>
      </c>
      <c r="AM159" s="4" t="e">
        <v>#N/A</v>
      </c>
      <c r="AN159" s="4" t="e">
        <v>#N/A</v>
      </c>
      <c r="AO159" s="4" t="e">
        <v>#N/A</v>
      </c>
      <c r="AP159" s="4" t="e">
        <v>#N/A</v>
      </c>
      <c r="AQ159" s="4" t="e">
        <v>#N/A</v>
      </c>
      <c r="AR159" s="4" t="e">
        <v>#N/A</v>
      </c>
      <c r="AS159" s="5" t="e">
        <v>#N/A</v>
      </c>
      <c r="AT159" s="5" t="e">
        <v>#N/A</v>
      </c>
      <c r="AU159" s="5" t="e">
        <v>#N/A</v>
      </c>
      <c r="AV159" s="5" t="e">
        <v>#N/A</v>
      </c>
      <c r="AW159" s="5"/>
      <c r="AX159" s="5" t="e">
        <v>#N/A</v>
      </c>
      <c r="AY159" s="5" t="e">
        <v>#N/A</v>
      </c>
      <c r="AZ159" s="5" t="e">
        <v>#N/A</v>
      </c>
      <c r="BA159" s="5" t="e">
        <v>#N/A</v>
      </c>
      <c r="BB159" s="5" t="e">
        <v>#N/A</v>
      </c>
      <c r="BC159" s="5" t="e">
        <v>#N/A</v>
      </c>
      <c r="BD159" s="5" t="e">
        <v>#N/A</v>
      </c>
      <c r="BE159" s="5" t="e">
        <v>#N/A</v>
      </c>
      <c r="BF159" s="5" t="e">
        <v>#N/A</v>
      </c>
      <c r="BG159" s="4" t="e">
        <v>#N/A</v>
      </c>
    </row>
    <row r="160" spans="1:59" x14ac:dyDescent="0.25">
      <c r="A160" t="s">
        <v>215</v>
      </c>
      <c r="B160" s="3">
        <v>41153</v>
      </c>
      <c r="C160" s="5" t="e">
        <v>#N/A</v>
      </c>
      <c r="D160" s="5" t="e">
        <v>#N/A</v>
      </c>
      <c r="E160" s="5" t="e">
        <v>#N/A</v>
      </c>
      <c r="F160" s="5" t="e">
        <v>#N/A</v>
      </c>
      <c r="H160" s="5" t="e">
        <v>#N/A</v>
      </c>
      <c r="I160" s="5" t="e">
        <v>#N/A</v>
      </c>
      <c r="J160" s="5" t="e">
        <v>#N/A</v>
      </c>
      <c r="K160" s="5" t="e">
        <v>#N/A</v>
      </c>
      <c r="L160" s="5" t="e">
        <v>#N/A</v>
      </c>
      <c r="M160" s="5" t="e">
        <v>#N/A</v>
      </c>
      <c r="N160" s="5" t="e">
        <v>#N/A</v>
      </c>
      <c r="O160" s="5" t="e">
        <v>#N/A</v>
      </c>
      <c r="P160" s="5" t="e">
        <v>#N/A</v>
      </c>
      <c r="Q160" s="5" t="e">
        <v>#N/A</v>
      </c>
      <c r="R160" s="5"/>
      <c r="S160" s="5" t="e">
        <v>#N/A</v>
      </c>
      <c r="T160" s="5" t="e">
        <v>#N/A</v>
      </c>
      <c r="U160" s="5"/>
      <c r="V160" s="5" t="e">
        <v>#N/A</v>
      </c>
      <c r="W160" s="5"/>
      <c r="X160" s="5" t="e">
        <v>#N/A</v>
      </c>
      <c r="Y160" s="5" t="e">
        <v>#N/A</v>
      </c>
      <c r="Z160" s="5" t="e">
        <v>#N/A</v>
      </c>
      <c r="AA160" s="5" t="e">
        <v>#N/A</v>
      </c>
      <c r="AC160" s="4"/>
      <c r="AD160" s="5" t="e">
        <v>#N/A</v>
      </c>
      <c r="AE160" s="4" t="e">
        <v>#N/A</v>
      </c>
      <c r="AF160" s="4" t="e">
        <v>#N/A</v>
      </c>
      <c r="AG160" s="4" t="e">
        <v>#N/A</v>
      </c>
      <c r="AH160" s="4" t="e">
        <v>#N/A</v>
      </c>
      <c r="AJ160" s="4" t="e">
        <v>#N/A</v>
      </c>
      <c r="AK160" s="4"/>
      <c r="AL160" s="4" t="e">
        <v>#N/A</v>
      </c>
      <c r="AM160" s="4" t="e">
        <v>#N/A</v>
      </c>
      <c r="AN160" s="4" t="e">
        <v>#N/A</v>
      </c>
      <c r="AO160" s="4" t="e">
        <v>#N/A</v>
      </c>
      <c r="AP160" s="4" t="e">
        <v>#N/A</v>
      </c>
      <c r="AQ160" s="4" t="e">
        <v>#N/A</v>
      </c>
      <c r="AR160" s="4" t="e">
        <v>#N/A</v>
      </c>
      <c r="AS160" s="5" t="e">
        <v>#N/A</v>
      </c>
      <c r="AT160" s="5" t="e">
        <v>#N/A</v>
      </c>
      <c r="AU160" s="5" t="e">
        <v>#N/A</v>
      </c>
      <c r="AV160" s="5" t="e">
        <v>#N/A</v>
      </c>
      <c r="AW160" s="5"/>
      <c r="AX160" s="5" t="e">
        <v>#N/A</v>
      </c>
      <c r="AY160" s="5" t="e">
        <v>#N/A</v>
      </c>
      <c r="AZ160" s="5" t="e">
        <v>#N/A</v>
      </c>
      <c r="BA160" s="5" t="e">
        <v>#N/A</v>
      </c>
      <c r="BB160" s="5" t="e">
        <v>#N/A</v>
      </c>
      <c r="BC160" s="5" t="e">
        <v>#N/A</v>
      </c>
      <c r="BD160" s="5" t="e">
        <v>#N/A</v>
      </c>
      <c r="BE160" s="5" t="e">
        <v>#N/A</v>
      </c>
      <c r="BF160" s="5" t="e">
        <v>#N/A</v>
      </c>
      <c r="BG160" s="4" t="e">
        <v>#N/A</v>
      </c>
    </row>
    <row r="161" spans="1:59" x14ac:dyDescent="0.25">
      <c r="A161" t="s">
        <v>216</v>
      </c>
      <c r="B161" s="3">
        <v>41183</v>
      </c>
      <c r="C161" s="5" t="e">
        <v>#N/A</v>
      </c>
      <c r="D161" s="5" t="e">
        <v>#N/A</v>
      </c>
      <c r="E161" s="5" t="e">
        <v>#N/A</v>
      </c>
      <c r="F161" s="5" t="e">
        <v>#N/A</v>
      </c>
      <c r="H161" s="5" t="e">
        <v>#N/A</v>
      </c>
      <c r="I161" s="5" t="e">
        <v>#N/A</v>
      </c>
      <c r="J161" s="5" t="e">
        <v>#N/A</v>
      </c>
      <c r="K161" s="5" t="e">
        <v>#N/A</v>
      </c>
      <c r="L161" s="5" t="e">
        <v>#N/A</v>
      </c>
      <c r="M161" s="5" t="e">
        <v>#N/A</v>
      </c>
      <c r="N161" s="5" t="e">
        <v>#N/A</v>
      </c>
      <c r="O161" s="5" t="e">
        <v>#N/A</v>
      </c>
      <c r="P161" s="5" t="e">
        <v>#N/A</v>
      </c>
      <c r="Q161" s="5" t="e">
        <v>#N/A</v>
      </c>
      <c r="R161" s="5"/>
      <c r="S161" s="5" t="e">
        <v>#N/A</v>
      </c>
      <c r="T161" s="5" t="e">
        <v>#N/A</v>
      </c>
      <c r="U161" s="5"/>
      <c r="V161" s="5" t="e">
        <v>#N/A</v>
      </c>
      <c r="W161" s="5"/>
      <c r="X161" s="5" t="e">
        <v>#N/A</v>
      </c>
      <c r="Y161" s="5" t="e">
        <v>#N/A</v>
      </c>
      <c r="Z161" s="5" t="e">
        <v>#N/A</v>
      </c>
      <c r="AA161" s="5" t="e">
        <v>#N/A</v>
      </c>
      <c r="AC161" s="4"/>
      <c r="AD161" s="5" t="e">
        <v>#N/A</v>
      </c>
      <c r="AE161" s="4" t="e">
        <v>#N/A</v>
      </c>
      <c r="AF161" s="4" t="e">
        <v>#N/A</v>
      </c>
      <c r="AG161" s="4" t="e">
        <v>#N/A</v>
      </c>
      <c r="AH161" s="4" t="e">
        <v>#N/A</v>
      </c>
      <c r="AJ161" s="4" t="e">
        <v>#N/A</v>
      </c>
      <c r="AK161" s="4"/>
      <c r="AL161" s="4" t="e">
        <v>#N/A</v>
      </c>
      <c r="AM161" s="4" t="e">
        <v>#N/A</v>
      </c>
      <c r="AN161" s="4" t="e">
        <v>#N/A</v>
      </c>
      <c r="AO161" s="4" t="e">
        <v>#N/A</v>
      </c>
      <c r="AP161" s="4" t="e">
        <v>#N/A</v>
      </c>
      <c r="AQ161" s="4" t="e">
        <v>#N/A</v>
      </c>
      <c r="AR161" s="4" t="e">
        <v>#N/A</v>
      </c>
      <c r="AS161" s="5" t="e">
        <v>#N/A</v>
      </c>
      <c r="AT161" s="5" t="e">
        <v>#N/A</v>
      </c>
      <c r="AU161" s="5" t="e">
        <v>#N/A</v>
      </c>
      <c r="AV161" s="5" t="e">
        <v>#N/A</v>
      </c>
      <c r="AW161" s="5"/>
      <c r="AX161" s="5" t="e">
        <v>#N/A</v>
      </c>
      <c r="AY161" s="5" t="e">
        <v>#N/A</v>
      </c>
      <c r="AZ161" s="5" t="e">
        <v>#N/A</v>
      </c>
      <c r="BA161" s="5" t="e">
        <v>#N/A</v>
      </c>
      <c r="BB161" s="5" t="e">
        <v>#N/A</v>
      </c>
      <c r="BC161" s="5" t="e">
        <v>#N/A</v>
      </c>
      <c r="BD161" s="5" t="e">
        <v>#N/A</v>
      </c>
      <c r="BE161" s="5" t="e">
        <v>#N/A</v>
      </c>
      <c r="BF161" s="5" t="e">
        <v>#N/A</v>
      </c>
      <c r="BG161" s="4" t="e">
        <v>#N/A</v>
      </c>
    </row>
    <row r="162" spans="1:59" x14ac:dyDescent="0.25">
      <c r="A162" t="s">
        <v>217</v>
      </c>
      <c r="B162" s="3">
        <v>41214</v>
      </c>
      <c r="C162" s="5" t="e">
        <v>#N/A</v>
      </c>
      <c r="D162" s="5" t="e">
        <v>#N/A</v>
      </c>
      <c r="E162" s="5" t="e">
        <v>#N/A</v>
      </c>
      <c r="F162" s="5" t="e">
        <v>#N/A</v>
      </c>
      <c r="H162" s="5" t="e">
        <v>#N/A</v>
      </c>
      <c r="I162" s="5" t="e">
        <v>#N/A</v>
      </c>
      <c r="J162" s="5" t="e">
        <v>#N/A</v>
      </c>
      <c r="K162" s="5" t="e">
        <v>#N/A</v>
      </c>
      <c r="L162" s="5" t="e">
        <v>#N/A</v>
      </c>
      <c r="M162" s="5" t="e">
        <v>#N/A</v>
      </c>
      <c r="N162" s="5" t="e">
        <v>#N/A</v>
      </c>
      <c r="O162" s="5" t="e">
        <v>#N/A</v>
      </c>
      <c r="P162" s="5" t="e">
        <v>#N/A</v>
      </c>
      <c r="Q162" s="5" t="e">
        <v>#N/A</v>
      </c>
      <c r="R162" s="5"/>
      <c r="S162" s="5" t="e">
        <v>#N/A</v>
      </c>
      <c r="T162" s="5" t="e">
        <v>#N/A</v>
      </c>
      <c r="U162" s="5"/>
      <c r="V162" s="5" t="e">
        <v>#N/A</v>
      </c>
      <c r="W162" s="5"/>
      <c r="X162" s="5" t="e">
        <v>#N/A</v>
      </c>
      <c r="Y162" s="5" t="e">
        <v>#N/A</v>
      </c>
      <c r="Z162" s="5" t="e">
        <v>#N/A</v>
      </c>
      <c r="AA162" s="5" t="e">
        <v>#N/A</v>
      </c>
      <c r="AC162" s="4"/>
      <c r="AD162" s="5" t="e">
        <v>#N/A</v>
      </c>
      <c r="AE162" s="4" t="e">
        <v>#N/A</v>
      </c>
      <c r="AF162" s="4" t="e">
        <v>#N/A</v>
      </c>
      <c r="AG162" s="4" t="e">
        <v>#N/A</v>
      </c>
      <c r="AH162" s="4" t="e">
        <v>#N/A</v>
      </c>
      <c r="AJ162" s="4" t="e">
        <v>#N/A</v>
      </c>
      <c r="AK162" s="4"/>
      <c r="AL162" s="4" t="e">
        <v>#N/A</v>
      </c>
      <c r="AM162" s="4" t="e">
        <v>#N/A</v>
      </c>
      <c r="AN162" s="4" t="e">
        <v>#N/A</v>
      </c>
      <c r="AO162" s="4" t="e">
        <v>#N/A</v>
      </c>
      <c r="AP162" s="4" t="e">
        <v>#N/A</v>
      </c>
      <c r="AQ162" s="4" t="e">
        <v>#N/A</v>
      </c>
      <c r="AR162" s="4" t="e">
        <v>#N/A</v>
      </c>
      <c r="AS162" s="5" t="e">
        <v>#N/A</v>
      </c>
      <c r="AT162" s="5" t="e">
        <v>#N/A</v>
      </c>
      <c r="AU162" s="5" t="e">
        <v>#N/A</v>
      </c>
      <c r="AV162" s="5" t="e">
        <v>#N/A</v>
      </c>
      <c r="AW162" s="5"/>
      <c r="AX162" s="5" t="e">
        <v>#N/A</v>
      </c>
      <c r="AY162" s="5" t="e">
        <v>#N/A</v>
      </c>
      <c r="AZ162" s="5" t="e">
        <v>#N/A</v>
      </c>
      <c r="BA162" s="5" t="e">
        <v>#N/A</v>
      </c>
      <c r="BB162" s="5" t="e">
        <v>#N/A</v>
      </c>
      <c r="BC162" s="5" t="e">
        <v>#N/A</v>
      </c>
      <c r="BD162" s="5" t="e">
        <v>#N/A</v>
      </c>
      <c r="BE162" s="5" t="e">
        <v>#N/A</v>
      </c>
      <c r="BF162" s="5" t="e">
        <v>#N/A</v>
      </c>
      <c r="BG162" s="4" t="e">
        <v>#N/A</v>
      </c>
    </row>
    <row r="163" spans="1:59" x14ac:dyDescent="0.25">
      <c r="A163" t="s">
        <v>218</v>
      </c>
      <c r="B163" s="3">
        <v>41244</v>
      </c>
      <c r="C163" s="5" t="e">
        <v>#N/A</v>
      </c>
      <c r="D163" s="5" t="e">
        <v>#N/A</v>
      </c>
      <c r="E163" s="5" t="e">
        <v>#N/A</v>
      </c>
      <c r="F163" s="5" t="e">
        <v>#N/A</v>
      </c>
      <c r="H163" s="5" t="e">
        <v>#N/A</v>
      </c>
      <c r="I163" s="5" t="e">
        <v>#N/A</v>
      </c>
      <c r="J163" s="5" t="e">
        <v>#N/A</v>
      </c>
      <c r="K163" s="5" t="e">
        <v>#N/A</v>
      </c>
      <c r="L163" s="5" t="e">
        <v>#N/A</v>
      </c>
      <c r="M163" s="5" t="e">
        <v>#N/A</v>
      </c>
      <c r="N163" s="5" t="e">
        <v>#N/A</v>
      </c>
      <c r="O163" s="5" t="e">
        <v>#N/A</v>
      </c>
      <c r="P163" s="5" t="e">
        <v>#N/A</v>
      </c>
      <c r="Q163" s="5" t="e">
        <v>#N/A</v>
      </c>
      <c r="R163" s="5"/>
      <c r="S163" s="5" t="e">
        <v>#N/A</v>
      </c>
      <c r="T163" s="5" t="e">
        <v>#N/A</v>
      </c>
      <c r="U163" s="5"/>
      <c r="V163" s="5" t="e">
        <v>#N/A</v>
      </c>
      <c r="W163" s="5"/>
      <c r="X163" s="5" t="e">
        <v>#N/A</v>
      </c>
      <c r="Y163" s="5" t="e">
        <v>#N/A</v>
      </c>
      <c r="Z163" s="5" t="e">
        <v>#N/A</v>
      </c>
      <c r="AA163" s="5" t="e">
        <v>#N/A</v>
      </c>
      <c r="AC163" s="4"/>
      <c r="AD163" s="5" t="e">
        <v>#N/A</v>
      </c>
      <c r="AE163" s="4" t="e">
        <v>#N/A</v>
      </c>
      <c r="AF163" s="4" t="e">
        <v>#N/A</v>
      </c>
      <c r="AG163" s="4" t="e">
        <v>#N/A</v>
      </c>
      <c r="AH163" s="4" t="e">
        <v>#N/A</v>
      </c>
      <c r="AJ163" s="4" t="e">
        <v>#N/A</v>
      </c>
      <c r="AK163" s="4"/>
      <c r="AL163" s="4" t="e">
        <v>#N/A</v>
      </c>
      <c r="AM163" s="4" t="e">
        <v>#N/A</v>
      </c>
      <c r="AN163" s="4" t="e">
        <v>#N/A</v>
      </c>
      <c r="AO163" s="4" t="e">
        <v>#N/A</v>
      </c>
      <c r="AP163" s="4" t="e">
        <v>#N/A</v>
      </c>
      <c r="AQ163" s="4" t="e">
        <v>#N/A</v>
      </c>
      <c r="AR163" s="4" t="e">
        <v>#N/A</v>
      </c>
      <c r="AS163" s="5" t="e">
        <v>#N/A</v>
      </c>
      <c r="AT163" s="5" t="e">
        <v>#N/A</v>
      </c>
      <c r="AU163" s="5" t="e">
        <v>#N/A</v>
      </c>
      <c r="AV163" s="5" t="e">
        <v>#N/A</v>
      </c>
      <c r="AW163" s="5"/>
      <c r="AX163" s="5" t="e">
        <v>#N/A</v>
      </c>
      <c r="AY163" s="5" t="e">
        <v>#N/A</v>
      </c>
      <c r="AZ163" s="5" t="e">
        <v>#N/A</v>
      </c>
      <c r="BA163" s="5" t="e">
        <v>#N/A</v>
      </c>
      <c r="BB163" s="5" t="e">
        <v>#N/A</v>
      </c>
      <c r="BC163" s="5" t="e">
        <v>#N/A</v>
      </c>
      <c r="BD163" s="5" t="e">
        <v>#N/A</v>
      </c>
      <c r="BE163" s="5" t="e">
        <v>#N/A</v>
      </c>
      <c r="BF163" s="5" t="e">
        <v>#N/A</v>
      </c>
      <c r="BG163" s="4" t="e">
        <v>#N/A</v>
      </c>
    </row>
    <row r="164" spans="1:59" x14ac:dyDescent="0.25">
      <c r="A164" t="s">
        <v>219</v>
      </c>
      <c r="B164" s="3">
        <v>41275</v>
      </c>
      <c r="C164" s="5" t="e">
        <v>#N/A</v>
      </c>
      <c r="D164" s="5" t="e">
        <v>#N/A</v>
      </c>
      <c r="E164" s="5" t="e">
        <v>#N/A</v>
      </c>
      <c r="F164" s="5" t="e">
        <v>#N/A</v>
      </c>
      <c r="H164" s="5" t="e">
        <v>#N/A</v>
      </c>
      <c r="I164" s="5" t="e">
        <v>#N/A</v>
      </c>
      <c r="J164" s="5" t="e">
        <v>#N/A</v>
      </c>
      <c r="K164" s="5" t="e">
        <v>#N/A</v>
      </c>
      <c r="L164" s="5" t="e">
        <v>#N/A</v>
      </c>
      <c r="M164" s="5" t="e">
        <v>#N/A</v>
      </c>
      <c r="N164" s="5" t="e">
        <v>#N/A</v>
      </c>
      <c r="O164" s="5" t="e">
        <v>#N/A</v>
      </c>
      <c r="P164" s="5" t="e">
        <v>#N/A</v>
      </c>
      <c r="Q164" s="5" t="e">
        <v>#N/A</v>
      </c>
      <c r="R164" s="5"/>
      <c r="S164" s="5" t="e">
        <v>#N/A</v>
      </c>
      <c r="T164" s="5" t="e">
        <v>#N/A</v>
      </c>
      <c r="U164" s="5"/>
      <c r="V164" s="5" t="e">
        <v>#N/A</v>
      </c>
      <c r="W164" s="5"/>
      <c r="X164" s="5" t="e">
        <v>#N/A</v>
      </c>
      <c r="Y164" s="5" t="e">
        <v>#N/A</v>
      </c>
      <c r="Z164" s="5" t="e">
        <v>#N/A</v>
      </c>
      <c r="AA164" s="5" t="e">
        <v>#N/A</v>
      </c>
      <c r="AC164" s="4"/>
      <c r="AD164" s="5" t="e">
        <v>#N/A</v>
      </c>
      <c r="AE164" s="4" t="e">
        <v>#N/A</v>
      </c>
      <c r="AF164" s="4" t="e">
        <v>#N/A</v>
      </c>
      <c r="AG164" s="4" t="e">
        <v>#N/A</v>
      </c>
      <c r="AH164" s="4" t="e">
        <v>#N/A</v>
      </c>
      <c r="AJ164" s="4" t="e">
        <v>#N/A</v>
      </c>
      <c r="AK164" s="4"/>
      <c r="AL164" s="4" t="e">
        <v>#N/A</v>
      </c>
      <c r="AM164" s="4" t="e">
        <v>#N/A</v>
      </c>
      <c r="AN164" s="4" t="e">
        <v>#N/A</v>
      </c>
      <c r="AO164" s="4" t="e">
        <v>#N/A</v>
      </c>
      <c r="AP164" s="4" t="e">
        <v>#N/A</v>
      </c>
      <c r="AQ164" s="4" t="e">
        <v>#N/A</v>
      </c>
      <c r="AR164" s="4" t="e">
        <v>#N/A</v>
      </c>
      <c r="AS164" s="5" t="e">
        <v>#N/A</v>
      </c>
      <c r="AT164" s="5" t="e">
        <v>#N/A</v>
      </c>
      <c r="AU164" s="5" t="e">
        <v>#N/A</v>
      </c>
      <c r="AV164" s="5" t="e">
        <v>#N/A</v>
      </c>
      <c r="AW164" s="5"/>
      <c r="AX164" s="5" t="e">
        <v>#N/A</v>
      </c>
      <c r="AY164" s="5" t="e">
        <v>#N/A</v>
      </c>
      <c r="AZ164" s="5" t="e">
        <v>#N/A</v>
      </c>
      <c r="BA164" s="5" t="e">
        <v>#N/A</v>
      </c>
      <c r="BB164" s="5" t="e">
        <v>#N/A</v>
      </c>
      <c r="BC164" s="5" t="e">
        <v>#N/A</v>
      </c>
      <c r="BD164" s="5" t="e">
        <v>#N/A</v>
      </c>
      <c r="BE164" s="5" t="e">
        <v>#N/A</v>
      </c>
      <c r="BF164" s="5" t="e">
        <v>#N/A</v>
      </c>
      <c r="BG164" s="4" t="e">
        <v>#N/A</v>
      </c>
    </row>
    <row r="165" spans="1:59" x14ac:dyDescent="0.25">
      <c r="A165" t="s">
        <v>220</v>
      </c>
      <c r="B165" s="3">
        <v>41306</v>
      </c>
      <c r="C165" s="5" t="e">
        <v>#N/A</v>
      </c>
      <c r="D165" s="5" t="e">
        <v>#N/A</v>
      </c>
      <c r="E165" s="5" t="e">
        <v>#N/A</v>
      </c>
      <c r="F165" s="5" t="e">
        <v>#N/A</v>
      </c>
      <c r="H165" s="5" t="e">
        <v>#N/A</v>
      </c>
      <c r="I165" s="5" t="e">
        <v>#N/A</v>
      </c>
      <c r="J165" s="5" t="e">
        <v>#N/A</v>
      </c>
      <c r="K165" s="5" t="e">
        <v>#N/A</v>
      </c>
      <c r="L165" s="5" t="e">
        <v>#N/A</v>
      </c>
      <c r="M165" s="5" t="e">
        <v>#N/A</v>
      </c>
      <c r="N165" s="5" t="e">
        <v>#N/A</v>
      </c>
      <c r="O165" s="5" t="e">
        <v>#N/A</v>
      </c>
      <c r="P165" s="5" t="e">
        <v>#N/A</v>
      </c>
      <c r="Q165" s="5" t="e">
        <v>#N/A</v>
      </c>
      <c r="R165" s="5"/>
      <c r="S165" s="5" t="e">
        <v>#N/A</v>
      </c>
      <c r="T165" s="5" t="e">
        <v>#N/A</v>
      </c>
      <c r="U165" s="5"/>
      <c r="V165" s="5" t="e">
        <v>#N/A</v>
      </c>
      <c r="W165" s="5"/>
      <c r="X165" s="5" t="e">
        <v>#N/A</v>
      </c>
      <c r="Y165" s="5" t="e">
        <v>#N/A</v>
      </c>
      <c r="Z165" s="5" t="e">
        <v>#N/A</v>
      </c>
      <c r="AA165" s="5" t="e">
        <v>#N/A</v>
      </c>
      <c r="AC165" s="4"/>
      <c r="AD165" s="5" t="e">
        <v>#N/A</v>
      </c>
      <c r="AE165" s="4" t="e">
        <v>#N/A</v>
      </c>
      <c r="AF165" s="4" t="e">
        <v>#N/A</v>
      </c>
      <c r="AG165" s="4" t="e">
        <v>#N/A</v>
      </c>
      <c r="AH165" s="4" t="e">
        <v>#N/A</v>
      </c>
      <c r="AJ165" s="4" t="e">
        <v>#N/A</v>
      </c>
      <c r="AK165" s="4"/>
      <c r="AL165" s="4" t="e">
        <v>#N/A</v>
      </c>
      <c r="AM165" s="4" t="e">
        <v>#N/A</v>
      </c>
      <c r="AN165" s="4" t="e">
        <v>#N/A</v>
      </c>
      <c r="AO165" s="4" t="e">
        <v>#N/A</v>
      </c>
      <c r="AP165" s="4" t="e">
        <v>#N/A</v>
      </c>
      <c r="AQ165" s="4" t="e">
        <v>#N/A</v>
      </c>
      <c r="AR165" s="4" t="e">
        <v>#N/A</v>
      </c>
      <c r="AS165" s="5" t="e">
        <v>#N/A</v>
      </c>
      <c r="AT165" s="5" t="e">
        <v>#N/A</v>
      </c>
      <c r="AU165" s="5" t="e">
        <v>#N/A</v>
      </c>
      <c r="AV165" s="5" t="e">
        <v>#N/A</v>
      </c>
      <c r="AW165" s="5"/>
      <c r="AX165" s="5" t="e">
        <v>#N/A</v>
      </c>
      <c r="AY165" s="5" t="e">
        <v>#N/A</v>
      </c>
      <c r="AZ165" s="5" t="e">
        <v>#N/A</v>
      </c>
      <c r="BA165" s="5" t="e">
        <v>#N/A</v>
      </c>
      <c r="BB165" s="5" t="e">
        <v>#N/A</v>
      </c>
      <c r="BC165" s="5" t="e">
        <v>#N/A</v>
      </c>
      <c r="BD165" s="5" t="e">
        <v>#N/A</v>
      </c>
      <c r="BE165" s="5" t="e">
        <v>#N/A</v>
      </c>
      <c r="BF165" s="5" t="e">
        <v>#N/A</v>
      </c>
      <c r="BG165" s="4" t="e">
        <v>#N/A</v>
      </c>
    </row>
    <row r="166" spans="1:59" x14ac:dyDescent="0.25">
      <c r="A166" t="s">
        <v>221</v>
      </c>
      <c r="B166" s="3">
        <v>41334</v>
      </c>
      <c r="C166" s="5" t="e">
        <v>#N/A</v>
      </c>
      <c r="D166" s="5" t="e">
        <v>#N/A</v>
      </c>
      <c r="E166" s="5" t="e">
        <v>#N/A</v>
      </c>
      <c r="F166" s="5" t="e">
        <v>#N/A</v>
      </c>
      <c r="H166" s="5" t="e">
        <v>#N/A</v>
      </c>
      <c r="I166" s="5" t="e">
        <v>#N/A</v>
      </c>
      <c r="J166" s="5" t="e">
        <v>#N/A</v>
      </c>
      <c r="K166" s="5" t="e">
        <v>#N/A</v>
      </c>
      <c r="L166" s="5" t="e">
        <v>#N/A</v>
      </c>
      <c r="M166" s="5" t="e">
        <v>#N/A</v>
      </c>
      <c r="N166" s="5" t="e">
        <v>#N/A</v>
      </c>
      <c r="O166" s="5" t="e">
        <v>#N/A</v>
      </c>
      <c r="P166" s="5" t="e">
        <v>#N/A</v>
      </c>
      <c r="Q166" s="5" t="e">
        <v>#N/A</v>
      </c>
      <c r="R166" s="5"/>
      <c r="S166" s="5" t="e">
        <v>#N/A</v>
      </c>
      <c r="T166" s="5" t="e">
        <v>#N/A</v>
      </c>
      <c r="U166" s="5"/>
      <c r="V166" s="5" t="e">
        <v>#N/A</v>
      </c>
      <c r="W166" s="5"/>
      <c r="X166" s="5" t="e">
        <v>#N/A</v>
      </c>
      <c r="Y166" s="5" t="e">
        <v>#N/A</v>
      </c>
      <c r="Z166" s="5" t="e">
        <v>#N/A</v>
      </c>
      <c r="AA166" s="5" t="e">
        <v>#N/A</v>
      </c>
      <c r="AC166" s="4"/>
      <c r="AD166" s="5" t="e">
        <v>#N/A</v>
      </c>
      <c r="AE166" s="4" t="e">
        <v>#N/A</v>
      </c>
      <c r="AF166" s="4" t="e">
        <v>#N/A</v>
      </c>
      <c r="AG166" s="4" t="e">
        <v>#N/A</v>
      </c>
      <c r="AH166" s="4" t="e">
        <v>#N/A</v>
      </c>
      <c r="AJ166" s="4" t="e">
        <v>#N/A</v>
      </c>
      <c r="AK166" s="4"/>
      <c r="AL166" s="4" t="e">
        <v>#N/A</v>
      </c>
      <c r="AM166" s="4" t="e">
        <v>#N/A</v>
      </c>
      <c r="AN166" s="4" t="e">
        <v>#N/A</v>
      </c>
      <c r="AO166" s="4" t="e">
        <v>#N/A</v>
      </c>
      <c r="AP166" s="4" t="e">
        <v>#N/A</v>
      </c>
      <c r="AQ166" s="4" t="e">
        <v>#N/A</v>
      </c>
      <c r="AR166" s="4" t="e">
        <v>#N/A</v>
      </c>
      <c r="AS166" s="5" t="e">
        <v>#N/A</v>
      </c>
      <c r="AT166" s="5" t="e">
        <v>#N/A</v>
      </c>
      <c r="AU166" s="5" t="e">
        <v>#N/A</v>
      </c>
      <c r="AV166" s="5" t="e">
        <v>#N/A</v>
      </c>
      <c r="AW166" s="5"/>
      <c r="AX166" s="5" t="e">
        <v>#N/A</v>
      </c>
      <c r="AY166" s="5" t="e">
        <v>#N/A</v>
      </c>
      <c r="AZ166" s="5" t="e">
        <v>#N/A</v>
      </c>
      <c r="BA166" s="5" t="e">
        <v>#N/A</v>
      </c>
      <c r="BB166" s="5" t="e">
        <v>#N/A</v>
      </c>
      <c r="BC166" s="5" t="e">
        <v>#N/A</v>
      </c>
      <c r="BD166" s="5" t="e">
        <v>#N/A</v>
      </c>
      <c r="BE166" s="5" t="e">
        <v>#N/A</v>
      </c>
      <c r="BF166" s="5" t="e">
        <v>#N/A</v>
      </c>
      <c r="BG166" s="4" t="e">
        <v>#N/A</v>
      </c>
    </row>
    <row r="167" spans="1:59" x14ac:dyDescent="0.25">
      <c r="A167" t="s">
        <v>222</v>
      </c>
      <c r="B167" s="3">
        <v>41365</v>
      </c>
      <c r="C167" s="5" t="e">
        <v>#N/A</v>
      </c>
      <c r="D167" s="5" t="e">
        <v>#N/A</v>
      </c>
      <c r="E167" s="5" t="e">
        <v>#N/A</v>
      </c>
      <c r="F167" s="5" t="e">
        <v>#N/A</v>
      </c>
      <c r="H167" s="5" t="e">
        <v>#N/A</v>
      </c>
      <c r="I167" s="5" t="e">
        <v>#N/A</v>
      </c>
      <c r="J167" s="5" t="e">
        <v>#N/A</v>
      </c>
      <c r="K167" s="5" t="e">
        <v>#N/A</v>
      </c>
      <c r="L167" s="5" t="e">
        <v>#N/A</v>
      </c>
      <c r="M167" s="5" t="e">
        <v>#N/A</v>
      </c>
      <c r="N167" s="5" t="e">
        <v>#N/A</v>
      </c>
      <c r="O167" s="5" t="e">
        <v>#N/A</v>
      </c>
      <c r="P167" s="5" t="e">
        <v>#N/A</v>
      </c>
      <c r="Q167" s="5" t="e">
        <v>#N/A</v>
      </c>
      <c r="R167" s="5"/>
      <c r="S167" s="5" t="e">
        <v>#N/A</v>
      </c>
      <c r="T167" s="5" t="e">
        <v>#N/A</v>
      </c>
      <c r="U167" s="5"/>
      <c r="V167" s="5" t="e">
        <v>#N/A</v>
      </c>
      <c r="W167" s="5"/>
      <c r="X167" s="5" t="e">
        <v>#N/A</v>
      </c>
      <c r="Y167" s="5" t="e">
        <v>#N/A</v>
      </c>
      <c r="Z167" s="5" t="e">
        <v>#N/A</v>
      </c>
      <c r="AA167" s="5" t="e">
        <v>#N/A</v>
      </c>
      <c r="AC167" s="4"/>
      <c r="AD167" s="5" t="e">
        <v>#N/A</v>
      </c>
      <c r="AE167" s="4" t="e">
        <v>#N/A</v>
      </c>
      <c r="AF167" s="4" t="e">
        <v>#N/A</v>
      </c>
      <c r="AG167" s="4" t="e">
        <v>#N/A</v>
      </c>
      <c r="AH167" s="4" t="e">
        <v>#N/A</v>
      </c>
      <c r="AJ167" s="4" t="e">
        <v>#N/A</v>
      </c>
      <c r="AK167" s="4"/>
      <c r="AL167" s="4" t="e">
        <v>#N/A</v>
      </c>
      <c r="AM167" s="4" t="e">
        <v>#N/A</v>
      </c>
      <c r="AN167" s="4" t="e">
        <v>#N/A</v>
      </c>
      <c r="AO167" s="4" t="e">
        <v>#N/A</v>
      </c>
      <c r="AP167" s="4" t="e">
        <v>#N/A</v>
      </c>
      <c r="AQ167" s="4" t="e">
        <v>#N/A</v>
      </c>
      <c r="AR167" s="4" t="e">
        <v>#N/A</v>
      </c>
      <c r="AS167" s="5" t="e">
        <v>#N/A</v>
      </c>
      <c r="AT167" s="5" t="e">
        <v>#N/A</v>
      </c>
      <c r="AU167" s="5" t="e">
        <v>#N/A</v>
      </c>
      <c r="AV167" s="5" t="e">
        <v>#N/A</v>
      </c>
      <c r="AW167" s="5"/>
      <c r="AX167" s="5" t="e">
        <v>#N/A</v>
      </c>
      <c r="AY167" s="5" t="e">
        <v>#N/A</v>
      </c>
      <c r="AZ167" s="5" t="e">
        <v>#N/A</v>
      </c>
      <c r="BA167" s="5" t="e">
        <v>#N/A</v>
      </c>
      <c r="BB167" s="5" t="e">
        <v>#N/A</v>
      </c>
      <c r="BC167" s="5" t="e">
        <v>#N/A</v>
      </c>
      <c r="BD167" s="5" t="e">
        <v>#N/A</v>
      </c>
      <c r="BE167" s="5" t="e">
        <v>#N/A</v>
      </c>
      <c r="BF167" s="5" t="e">
        <v>#N/A</v>
      </c>
      <c r="BG167" s="4" t="e">
        <v>#N/A</v>
      </c>
    </row>
    <row r="168" spans="1:59" x14ac:dyDescent="0.25">
      <c r="A168" t="s">
        <v>223</v>
      </c>
      <c r="B168" s="3">
        <v>41395</v>
      </c>
      <c r="C168" s="5" t="e">
        <v>#N/A</v>
      </c>
      <c r="D168" s="5" t="e">
        <v>#N/A</v>
      </c>
      <c r="E168" s="5" t="e">
        <v>#N/A</v>
      </c>
      <c r="F168" s="5" t="e">
        <v>#N/A</v>
      </c>
      <c r="H168" s="5" t="e">
        <v>#N/A</v>
      </c>
      <c r="I168" s="5" t="e">
        <v>#N/A</v>
      </c>
      <c r="J168" s="5" t="e">
        <v>#N/A</v>
      </c>
      <c r="K168" s="5" t="e">
        <v>#N/A</v>
      </c>
      <c r="L168" s="5" t="e">
        <v>#N/A</v>
      </c>
      <c r="M168" s="5" t="e">
        <v>#N/A</v>
      </c>
      <c r="N168" s="5" t="e">
        <v>#N/A</v>
      </c>
      <c r="O168" s="5" t="e">
        <v>#N/A</v>
      </c>
      <c r="P168" s="5" t="e">
        <v>#N/A</v>
      </c>
      <c r="Q168" s="5" t="e">
        <v>#N/A</v>
      </c>
      <c r="R168" s="5"/>
      <c r="S168" s="5" t="e">
        <v>#N/A</v>
      </c>
      <c r="T168" s="5" t="e">
        <v>#N/A</v>
      </c>
      <c r="U168" s="5"/>
      <c r="V168" s="5" t="e">
        <v>#N/A</v>
      </c>
      <c r="W168" s="5"/>
      <c r="X168" s="5" t="e">
        <v>#N/A</v>
      </c>
      <c r="Y168" s="5" t="e">
        <v>#N/A</v>
      </c>
      <c r="Z168" s="5" t="e">
        <v>#N/A</v>
      </c>
      <c r="AA168" s="5" t="e">
        <v>#N/A</v>
      </c>
      <c r="AC168" s="4"/>
      <c r="AD168" s="5" t="e">
        <v>#N/A</v>
      </c>
      <c r="AE168" s="4" t="e">
        <v>#N/A</v>
      </c>
      <c r="AF168" s="4" t="e">
        <v>#N/A</v>
      </c>
      <c r="AG168" s="4" t="e">
        <v>#N/A</v>
      </c>
      <c r="AH168" s="4" t="e">
        <v>#N/A</v>
      </c>
      <c r="AJ168" s="4" t="e">
        <v>#N/A</v>
      </c>
      <c r="AK168" s="4"/>
      <c r="AL168" s="4" t="e">
        <v>#N/A</v>
      </c>
      <c r="AM168" s="4" t="e">
        <v>#N/A</v>
      </c>
      <c r="AN168" s="4" t="e">
        <v>#N/A</v>
      </c>
      <c r="AO168" s="4" t="e">
        <v>#N/A</v>
      </c>
      <c r="AP168" s="4" t="e">
        <v>#N/A</v>
      </c>
      <c r="AQ168" s="4" t="e">
        <v>#N/A</v>
      </c>
      <c r="AR168" s="4" t="e">
        <v>#N/A</v>
      </c>
      <c r="AS168" s="5" t="e">
        <v>#N/A</v>
      </c>
      <c r="AT168" s="5" t="e">
        <v>#N/A</v>
      </c>
      <c r="AU168" s="5" t="e">
        <v>#N/A</v>
      </c>
      <c r="AV168" s="5" t="e">
        <v>#N/A</v>
      </c>
      <c r="AW168" s="5"/>
      <c r="AX168" s="5" t="e">
        <v>#N/A</v>
      </c>
      <c r="AY168" s="5" t="e">
        <v>#N/A</v>
      </c>
      <c r="AZ168" s="5" t="e">
        <v>#N/A</v>
      </c>
      <c r="BA168" s="5" t="e">
        <v>#N/A</v>
      </c>
      <c r="BB168" s="5" t="e">
        <v>#N/A</v>
      </c>
      <c r="BC168" s="5" t="e">
        <v>#N/A</v>
      </c>
      <c r="BD168" s="5" t="e">
        <v>#N/A</v>
      </c>
      <c r="BE168" s="5" t="e">
        <v>#N/A</v>
      </c>
      <c r="BF168" s="5" t="e">
        <v>#N/A</v>
      </c>
      <c r="BG168" s="4" t="e">
        <v>#N/A</v>
      </c>
    </row>
    <row r="169" spans="1:59" x14ac:dyDescent="0.25">
      <c r="A169" t="s">
        <v>224</v>
      </c>
      <c r="B169" s="3">
        <v>41426</v>
      </c>
      <c r="C169" s="5" t="e">
        <v>#N/A</v>
      </c>
      <c r="D169" s="5" t="e">
        <v>#N/A</v>
      </c>
      <c r="E169" s="5" t="e">
        <v>#N/A</v>
      </c>
      <c r="F169" s="5" t="e">
        <v>#N/A</v>
      </c>
      <c r="H169" s="5" t="e">
        <v>#N/A</v>
      </c>
      <c r="I169" s="5" t="e">
        <v>#N/A</v>
      </c>
      <c r="J169" s="5" t="e">
        <v>#N/A</v>
      </c>
      <c r="K169" s="5" t="e">
        <v>#N/A</v>
      </c>
      <c r="L169" s="5" t="e">
        <v>#N/A</v>
      </c>
      <c r="M169" s="5" t="e">
        <v>#N/A</v>
      </c>
      <c r="N169" s="5" t="e">
        <v>#N/A</v>
      </c>
      <c r="O169" s="5" t="e">
        <v>#N/A</v>
      </c>
      <c r="P169" s="5" t="e">
        <v>#N/A</v>
      </c>
      <c r="Q169" s="5" t="e">
        <v>#N/A</v>
      </c>
      <c r="R169" s="5"/>
      <c r="S169" s="5" t="e">
        <v>#N/A</v>
      </c>
      <c r="T169" s="5" t="e">
        <v>#N/A</v>
      </c>
      <c r="U169" s="5"/>
      <c r="V169" s="5" t="e">
        <v>#N/A</v>
      </c>
      <c r="W169" s="5"/>
      <c r="X169" s="5" t="e">
        <v>#N/A</v>
      </c>
      <c r="Y169" s="5" t="e">
        <v>#N/A</v>
      </c>
      <c r="Z169" s="5" t="e">
        <v>#N/A</v>
      </c>
      <c r="AA169" s="5" t="e">
        <v>#N/A</v>
      </c>
      <c r="AC169" s="4"/>
      <c r="AD169" s="5" t="e">
        <v>#N/A</v>
      </c>
      <c r="AE169" s="4" t="e">
        <v>#N/A</v>
      </c>
      <c r="AF169" s="4" t="e">
        <v>#N/A</v>
      </c>
      <c r="AG169" s="4" t="e">
        <v>#N/A</v>
      </c>
      <c r="AH169" s="4" t="e">
        <v>#N/A</v>
      </c>
      <c r="AJ169" s="4" t="e">
        <v>#N/A</v>
      </c>
      <c r="AK169" s="4"/>
      <c r="AL169" s="4" t="e">
        <v>#N/A</v>
      </c>
      <c r="AM169" s="4" t="e">
        <v>#N/A</v>
      </c>
      <c r="AN169" s="4" t="e">
        <v>#N/A</v>
      </c>
      <c r="AO169" s="4" t="e">
        <v>#N/A</v>
      </c>
      <c r="AP169" s="4" t="e">
        <v>#N/A</v>
      </c>
      <c r="AQ169" s="4" t="e">
        <v>#N/A</v>
      </c>
      <c r="AR169" s="4" t="e">
        <v>#N/A</v>
      </c>
      <c r="AS169" s="5" t="e">
        <v>#N/A</v>
      </c>
      <c r="AT169" s="5" t="e">
        <v>#N/A</v>
      </c>
      <c r="AU169" s="5" t="e">
        <v>#N/A</v>
      </c>
      <c r="AV169" s="5" t="e">
        <v>#N/A</v>
      </c>
      <c r="AW169" s="5"/>
      <c r="AX169" s="5" t="e">
        <v>#N/A</v>
      </c>
      <c r="AY169" s="5" t="e">
        <v>#N/A</v>
      </c>
      <c r="AZ169" s="5" t="e">
        <v>#N/A</v>
      </c>
      <c r="BA169" s="5" t="e">
        <v>#N/A</v>
      </c>
      <c r="BB169" s="5" t="e">
        <v>#N/A</v>
      </c>
      <c r="BC169" s="5" t="e">
        <v>#N/A</v>
      </c>
      <c r="BD169" s="5" t="e">
        <v>#N/A</v>
      </c>
      <c r="BE169" s="5" t="e">
        <v>#N/A</v>
      </c>
      <c r="BF169" s="5" t="e">
        <v>#N/A</v>
      </c>
      <c r="BG169" s="4" t="e">
        <v>#N/A</v>
      </c>
    </row>
    <row r="170" spans="1:59" x14ac:dyDescent="0.25">
      <c r="A170" t="s">
        <v>225</v>
      </c>
      <c r="B170" s="3">
        <v>41456</v>
      </c>
      <c r="C170" s="5" t="e">
        <v>#N/A</v>
      </c>
      <c r="D170" s="5" t="e">
        <v>#N/A</v>
      </c>
      <c r="E170" s="5" t="e">
        <v>#N/A</v>
      </c>
      <c r="F170" s="5" t="e">
        <v>#N/A</v>
      </c>
      <c r="H170" s="5" t="e">
        <v>#N/A</v>
      </c>
      <c r="I170" s="5" t="e">
        <v>#N/A</v>
      </c>
      <c r="J170" s="5" t="e">
        <v>#N/A</v>
      </c>
      <c r="K170" s="5" t="e">
        <v>#N/A</v>
      </c>
      <c r="L170" s="5" t="e">
        <v>#N/A</v>
      </c>
      <c r="M170" s="5" t="e">
        <v>#N/A</v>
      </c>
      <c r="N170" s="5" t="e">
        <v>#N/A</v>
      </c>
      <c r="O170" s="5" t="e">
        <v>#N/A</v>
      </c>
      <c r="P170" s="5" t="e">
        <v>#N/A</v>
      </c>
      <c r="Q170" s="5" t="e">
        <v>#N/A</v>
      </c>
      <c r="R170" s="5"/>
      <c r="S170" s="5" t="e">
        <v>#N/A</v>
      </c>
      <c r="T170" s="5" t="e">
        <v>#N/A</v>
      </c>
      <c r="U170" s="5"/>
      <c r="V170" s="5" t="e">
        <v>#N/A</v>
      </c>
      <c r="W170" s="5"/>
      <c r="X170" s="5" t="e">
        <v>#N/A</v>
      </c>
      <c r="Y170" s="5" t="e">
        <v>#N/A</v>
      </c>
      <c r="Z170" s="5" t="e">
        <v>#N/A</v>
      </c>
      <c r="AA170" s="5" t="e">
        <v>#N/A</v>
      </c>
      <c r="AC170" s="4"/>
      <c r="AD170" s="5" t="e">
        <v>#N/A</v>
      </c>
      <c r="AE170" s="4" t="e">
        <v>#N/A</v>
      </c>
      <c r="AF170" s="4" t="e">
        <v>#N/A</v>
      </c>
      <c r="AG170" s="4" t="e">
        <v>#N/A</v>
      </c>
      <c r="AH170" s="4" t="e">
        <v>#N/A</v>
      </c>
      <c r="AJ170" s="4" t="e">
        <v>#N/A</v>
      </c>
      <c r="AK170" s="4"/>
      <c r="AL170" s="4" t="e">
        <v>#N/A</v>
      </c>
      <c r="AM170" s="4" t="e">
        <v>#N/A</v>
      </c>
      <c r="AN170" s="4" t="e">
        <v>#N/A</v>
      </c>
      <c r="AO170" s="4" t="e">
        <v>#N/A</v>
      </c>
      <c r="AP170" s="4" t="e">
        <v>#N/A</v>
      </c>
      <c r="AQ170" s="4" t="e">
        <v>#N/A</v>
      </c>
      <c r="AR170" s="4" t="e">
        <v>#N/A</v>
      </c>
      <c r="AS170" s="5" t="e">
        <v>#N/A</v>
      </c>
      <c r="AT170" s="5" t="e">
        <v>#N/A</v>
      </c>
      <c r="AU170" s="5" t="e">
        <v>#N/A</v>
      </c>
      <c r="AV170" s="5" t="e">
        <v>#N/A</v>
      </c>
      <c r="AW170" s="5"/>
      <c r="AX170" s="5" t="e">
        <v>#N/A</v>
      </c>
      <c r="AY170" s="5" t="e">
        <v>#N/A</v>
      </c>
      <c r="AZ170" s="5" t="e">
        <v>#N/A</v>
      </c>
      <c r="BA170" s="5" t="e">
        <v>#N/A</v>
      </c>
      <c r="BB170" s="5" t="e">
        <v>#N/A</v>
      </c>
      <c r="BC170" s="5" t="e">
        <v>#N/A</v>
      </c>
      <c r="BD170" s="5" t="e">
        <v>#N/A</v>
      </c>
      <c r="BE170" s="5" t="e">
        <v>#N/A</v>
      </c>
      <c r="BF170" s="5" t="e">
        <v>#N/A</v>
      </c>
      <c r="BG170" s="4" t="e">
        <v>#N/A</v>
      </c>
    </row>
    <row r="171" spans="1:59" x14ac:dyDescent="0.25">
      <c r="A171" t="s">
        <v>226</v>
      </c>
      <c r="B171" s="3">
        <v>41487</v>
      </c>
      <c r="C171" s="5" t="e">
        <v>#N/A</v>
      </c>
      <c r="D171" s="5" t="e">
        <v>#N/A</v>
      </c>
      <c r="E171" s="5" t="e">
        <v>#N/A</v>
      </c>
      <c r="F171" s="5" t="e">
        <v>#N/A</v>
      </c>
      <c r="H171" s="5" t="e">
        <v>#N/A</v>
      </c>
      <c r="I171" s="5" t="e">
        <v>#N/A</v>
      </c>
      <c r="J171" s="5" t="e">
        <v>#N/A</v>
      </c>
      <c r="K171" s="5" t="e">
        <v>#N/A</v>
      </c>
      <c r="L171" s="5" t="e">
        <v>#N/A</v>
      </c>
      <c r="M171" s="5" t="e">
        <v>#N/A</v>
      </c>
      <c r="N171" s="5" t="e">
        <v>#N/A</v>
      </c>
      <c r="O171" s="5" t="e">
        <v>#N/A</v>
      </c>
      <c r="P171" s="5" t="e">
        <v>#N/A</v>
      </c>
      <c r="Q171" s="5" t="e">
        <v>#N/A</v>
      </c>
      <c r="R171" s="5"/>
      <c r="S171" s="5" t="e">
        <v>#N/A</v>
      </c>
      <c r="T171" s="5" t="e">
        <v>#N/A</v>
      </c>
      <c r="U171" s="5"/>
      <c r="V171" s="5" t="e">
        <v>#N/A</v>
      </c>
      <c r="W171" s="5"/>
      <c r="X171" s="5" t="e">
        <v>#N/A</v>
      </c>
      <c r="Y171" s="5" t="e">
        <v>#N/A</v>
      </c>
      <c r="Z171" s="5" t="e">
        <v>#N/A</v>
      </c>
      <c r="AA171" s="5" t="e">
        <v>#N/A</v>
      </c>
      <c r="AC171" s="4"/>
      <c r="AD171" s="5" t="e">
        <v>#N/A</v>
      </c>
      <c r="AE171" s="4" t="e">
        <v>#N/A</v>
      </c>
      <c r="AF171" s="4" t="e">
        <v>#N/A</v>
      </c>
      <c r="AG171" s="4" t="e">
        <v>#N/A</v>
      </c>
      <c r="AH171" s="4" t="e">
        <v>#N/A</v>
      </c>
      <c r="AJ171" s="4" t="e">
        <v>#N/A</v>
      </c>
      <c r="AK171" s="4"/>
      <c r="AL171" s="4" t="e">
        <v>#N/A</v>
      </c>
      <c r="AM171" s="4" t="e">
        <v>#N/A</v>
      </c>
      <c r="AN171" s="4" t="e">
        <v>#N/A</v>
      </c>
      <c r="AO171" s="4" t="e">
        <v>#N/A</v>
      </c>
      <c r="AP171" s="4" t="e">
        <v>#N/A</v>
      </c>
      <c r="AQ171" s="4" t="e">
        <v>#N/A</v>
      </c>
      <c r="AR171" s="4" t="e">
        <v>#N/A</v>
      </c>
      <c r="AS171" s="5" t="e">
        <v>#N/A</v>
      </c>
      <c r="AT171" s="5" t="e">
        <v>#N/A</v>
      </c>
      <c r="AU171" s="5" t="e">
        <v>#N/A</v>
      </c>
      <c r="AV171" s="5" t="e">
        <v>#N/A</v>
      </c>
      <c r="AW171" s="5"/>
      <c r="AX171" s="5" t="e">
        <v>#N/A</v>
      </c>
      <c r="AY171" s="5" t="e">
        <v>#N/A</v>
      </c>
      <c r="AZ171" s="5" t="e">
        <v>#N/A</v>
      </c>
      <c r="BA171" s="5" t="e">
        <v>#N/A</v>
      </c>
      <c r="BB171" s="5" t="e">
        <v>#N/A</v>
      </c>
      <c r="BC171" s="5" t="e">
        <v>#N/A</v>
      </c>
      <c r="BD171" s="5" t="e">
        <v>#N/A</v>
      </c>
      <c r="BE171" s="5" t="e">
        <v>#N/A</v>
      </c>
      <c r="BF171" s="5" t="e">
        <v>#N/A</v>
      </c>
      <c r="BG171" s="4" t="e">
        <v>#N/A</v>
      </c>
    </row>
    <row r="172" spans="1:59" x14ac:dyDescent="0.25">
      <c r="A172" t="s">
        <v>227</v>
      </c>
      <c r="B172" s="3">
        <v>41518</v>
      </c>
      <c r="C172" s="5" t="e">
        <v>#N/A</v>
      </c>
      <c r="D172" s="5" t="e">
        <v>#N/A</v>
      </c>
      <c r="E172" s="5" t="e">
        <v>#N/A</v>
      </c>
      <c r="F172" s="5" t="e">
        <v>#N/A</v>
      </c>
      <c r="H172" s="5" t="e">
        <v>#N/A</v>
      </c>
      <c r="I172" s="5" t="e">
        <v>#N/A</v>
      </c>
      <c r="J172" s="5" t="e">
        <v>#N/A</v>
      </c>
      <c r="K172" s="5" t="e">
        <v>#N/A</v>
      </c>
      <c r="L172" s="5" t="e">
        <v>#N/A</v>
      </c>
      <c r="M172" s="5" t="e">
        <v>#N/A</v>
      </c>
      <c r="N172" s="5" t="e">
        <v>#N/A</v>
      </c>
      <c r="O172" s="5" t="e">
        <v>#N/A</v>
      </c>
      <c r="P172" s="5" t="e">
        <v>#N/A</v>
      </c>
      <c r="Q172" s="5" t="e">
        <v>#N/A</v>
      </c>
      <c r="R172" s="5"/>
      <c r="S172" s="5" t="e">
        <v>#N/A</v>
      </c>
      <c r="T172" s="5" t="e">
        <v>#N/A</v>
      </c>
      <c r="U172" s="5"/>
      <c r="V172" s="5" t="e">
        <v>#N/A</v>
      </c>
      <c r="W172" s="5"/>
      <c r="X172" s="5" t="e">
        <v>#N/A</v>
      </c>
      <c r="Y172" s="5" t="e">
        <v>#N/A</v>
      </c>
      <c r="Z172" s="5" t="e">
        <v>#N/A</v>
      </c>
      <c r="AA172" s="5" t="e">
        <v>#N/A</v>
      </c>
      <c r="AC172" s="4"/>
      <c r="AD172" s="5" t="e">
        <v>#N/A</v>
      </c>
      <c r="AE172" s="4" t="e">
        <v>#N/A</v>
      </c>
      <c r="AF172" s="4" t="e">
        <v>#N/A</v>
      </c>
      <c r="AG172" s="4" t="e">
        <v>#N/A</v>
      </c>
      <c r="AH172" s="4" t="e">
        <v>#N/A</v>
      </c>
      <c r="AJ172" s="4" t="e">
        <v>#N/A</v>
      </c>
      <c r="AK172" s="4"/>
      <c r="AL172" s="4" t="e">
        <v>#N/A</v>
      </c>
      <c r="AM172" s="4" t="e">
        <v>#N/A</v>
      </c>
      <c r="AN172" s="4" t="e">
        <v>#N/A</v>
      </c>
      <c r="AO172" s="4" t="e">
        <v>#N/A</v>
      </c>
      <c r="AP172" s="4" t="e">
        <v>#N/A</v>
      </c>
      <c r="AQ172" s="4" t="e">
        <v>#N/A</v>
      </c>
      <c r="AR172" s="4" t="e">
        <v>#N/A</v>
      </c>
      <c r="AS172" s="5" t="e">
        <v>#N/A</v>
      </c>
      <c r="AT172" s="5" t="e">
        <v>#N/A</v>
      </c>
      <c r="AU172" s="5" t="e">
        <v>#N/A</v>
      </c>
      <c r="AV172" s="5" t="e">
        <v>#N/A</v>
      </c>
      <c r="AW172" s="5"/>
      <c r="AX172" s="5" t="e">
        <v>#N/A</v>
      </c>
      <c r="AY172" s="5" t="e">
        <v>#N/A</v>
      </c>
      <c r="AZ172" s="5" t="e">
        <v>#N/A</v>
      </c>
      <c r="BA172" s="5" t="e">
        <v>#N/A</v>
      </c>
      <c r="BB172" s="5" t="e">
        <v>#N/A</v>
      </c>
      <c r="BC172" s="5" t="e">
        <v>#N/A</v>
      </c>
      <c r="BD172" s="5" t="e">
        <v>#N/A</v>
      </c>
      <c r="BE172" s="5" t="e">
        <v>#N/A</v>
      </c>
      <c r="BF172" s="5" t="e">
        <v>#N/A</v>
      </c>
      <c r="BG172" s="4" t="e">
        <v>#N/A</v>
      </c>
    </row>
    <row r="173" spans="1:59" x14ac:dyDescent="0.25">
      <c r="A173" t="s">
        <v>228</v>
      </c>
      <c r="B173" s="3">
        <v>41548</v>
      </c>
      <c r="C173" s="5" t="e">
        <v>#N/A</v>
      </c>
      <c r="D173" s="5" t="e">
        <v>#N/A</v>
      </c>
      <c r="E173" s="5" t="e">
        <v>#N/A</v>
      </c>
      <c r="F173" s="5" t="e">
        <v>#N/A</v>
      </c>
      <c r="H173" s="5" t="e">
        <v>#N/A</v>
      </c>
      <c r="I173" s="5" t="e">
        <v>#N/A</v>
      </c>
      <c r="J173" s="5" t="e">
        <v>#N/A</v>
      </c>
      <c r="K173" s="5" t="e">
        <v>#N/A</v>
      </c>
      <c r="L173" s="5" t="e">
        <v>#N/A</v>
      </c>
      <c r="M173" s="5" t="e">
        <v>#N/A</v>
      </c>
      <c r="N173" s="5" t="e">
        <v>#N/A</v>
      </c>
      <c r="O173" s="5" t="e">
        <v>#N/A</v>
      </c>
      <c r="P173" s="5" t="e">
        <v>#N/A</v>
      </c>
      <c r="Q173" s="5" t="e">
        <v>#N/A</v>
      </c>
      <c r="R173" s="5"/>
      <c r="S173" s="5" t="e">
        <v>#N/A</v>
      </c>
      <c r="T173" s="5" t="e">
        <v>#N/A</v>
      </c>
      <c r="U173" s="5"/>
      <c r="V173" s="5" t="e">
        <v>#N/A</v>
      </c>
      <c r="W173" s="5"/>
      <c r="X173" s="5" t="e">
        <v>#N/A</v>
      </c>
      <c r="Y173" s="5" t="e">
        <v>#N/A</v>
      </c>
      <c r="Z173" s="5" t="e">
        <v>#N/A</v>
      </c>
      <c r="AA173" s="5" t="e">
        <v>#N/A</v>
      </c>
      <c r="AC173" s="4"/>
      <c r="AD173" s="5" t="e">
        <v>#N/A</v>
      </c>
      <c r="AE173" s="4" t="e">
        <v>#N/A</v>
      </c>
      <c r="AF173" s="4" t="e">
        <v>#N/A</v>
      </c>
      <c r="AG173" s="4" t="e">
        <v>#N/A</v>
      </c>
      <c r="AH173" s="4" t="e">
        <v>#N/A</v>
      </c>
      <c r="AJ173" s="4" t="e">
        <v>#N/A</v>
      </c>
      <c r="AK173" s="4"/>
      <c r="AL173" s="4" t="e">
        <v>#N/A</v>
      </c>
      <c r="AM173" s="4" t="e">
        <v>#N/A</v>
      </c>
      <c r="AN173" s="4" t="e">
        <v>#N/A</v>
      </c>
      <c r="AO173" s="4" t="e">
        <v>#N/A</v>
      </c>
      <c r="AP173" s="4" t="e">
        <v>#N/A</v>
      </c>
      <c r="AQ173" s="4" t="e">
        <v>#N/A</v>
      </c>
      <c r="AR173" s="4" t="e">
        <v>#N/A</v>
      </c>
      <c r="AS173" s="5" t="e">
        <v>#N/A</v>
      </c>
      <c r="AT173" s="5" t="e">
        <v>#N/A</v>
      </c>
      <c r="AU173" s="5" t="e">
        <v>#N/A</v>
      </c>
      <c r="AV173" s="5" t="e">
        <v>#N/A</v>
      </c>
      <c r="AW173" s="5"/>
      <c r="AX173" s="5" t="e">
        <v>#N/A</v>
      </c>
      <c r="AY173" s="5" t="e">
        <v>#N/A</v>
      </c>
      <c r="AZ173" s="5" t="e">
        <v>#N/A</v>
      </c>
      <c r="BA173" s="5" t="e">
        <v>#N/A</v>
      </c>
      <c r="BB173" s="5" t="e">
        <v>#N/A</v>
      </c>
      <c r="BC173" s="5" t="e">
        <v>#N/A</v>
      </c>
      <c r="BD173" s="5" t="e">
        <v>#N/A</v>
      </c>
      <c r="BE173" s="5" t="e">
        <v>#N/A</v>
      </c>
      <c r="BF173" s="5" t="e">
        <v>#N/A</v>
      </c>
      <c r="BG173" s="4" t="e">
        <v>#N/A</v>
      </c>
    </row>
    <row r="174" spans="1:59" x14ac:dyDescent="0.25">
      <c r="A174" t="s">
        <v>229</v>
      </c>
      <c r="B174" s="3">
        <v>41579</v>
      </c>
      <c r="C174" s="5" t="e">
        <v>#N/A</v>
      </c>
      <c r="D174" s="5" t="e">
        <v>#N/A</v>
      </c>
      <c r="E174" s="5" t="e">
        <v>#N/A</v>
      </c>
      <c r="F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/>
      <c r="S174" s="5" t="e">
        <v>#N/A</v>
      </c>
      <c r="T174" s="5" t="e">
        <v>#N/A</v>
      </c>
      <c r="U174" s="5"/>
      <c r="V174" s="5" t="e">
        <v>#N/A</v>
      </c>
      <c r="W174" s="5"/>
      <c r="X174" s="5" t="e">
        <v>#N/A</v>
      </c>
      <c r="Y174" s="5" t="e">
        <v>#N/A</v>
      </c>
      <c r="Z174" s="5" t="e">
        <v>#N/A</v>
      </c>
      <c r="AA174" s="5" t="e">
        <v>#N/A</v>
      </c>
      <c r="AC174" s="4"/>
      <c r="AD174" s="5" t="e">
        <v>#N/A</v>
      </c>
      <c r="AE174" s="4" t="e">
        <v>#N/A</v>
      </c>
      <c r="AF174" s="4" t="e">
        <v>#N/A</v>
      </c>
      <c r="AG174" s="4" t="e">
        <v>#N/A</v>
      </c>
      <c r="AH174" s="4" t="e">
        <v>#N/A</v>
      </c>
      <c r="AJ174" s="4" t="e">
        <v>#N/A</v>
      </c>
      <c r="AK174" s="4"/>
      <c r="AL174" s="4" t="e">
        <v>#N/A</v>
      </c>
      <c r="AM174" s="4" t="e">
        <v>#N/A</v>
      </c>
      <c r="AN174" s="4" t="e">
        <v>#N/A</v>
      </c>
      <c r="AO174" s="4" t="e">
        <v>#N/A</v>
      </c>
      <c r="AP174" s="4" t="e">
        <v>#N/A</v>
      </c>
      <c r="AQ174" s="4" t="e">
        <v>#N/A</v>
      </c>
      <c r="AR174" s="4" t="e">
        <v>#N/A</v>
      </c>
      <c r="AS174" s="5" t="e">
        <v>#N/A</v>
      </c>
      <c r="AT174" s="5" t="e">
        <v>#N/A</v>
      </c>
      <c r="AU174" s="5" t="e">
        <v>#N/A</v>
      </c>
      <c r="AV174" s="5" t="e">
        <v>#N/A</v>
      </c>
      <c r="AW174" s="5"/>
      <c r="AX174" s="5" t="e">
        <v>#N/A</v>
      </c>
      <c r="AY174" s="5" t="e">
        <v>#N/A</v>
      </c>
      <c r="AZ174" s="5" t="e">
        <v>#N/A</v>
      </c>
      <c r="BA174" s="5" t="e">
        <v>#N/A</v>
      </c>
      <c r="BB174" s="5" t="e">
        <v>#N/A</v>
      </c>
      <c r="BC174" s="5" t="e">
        <v>#N/A</v>
      </c>
      <c r="BD174" s="5" t="e">
        <v>#N/A</v>
      </c>
      <c r="BE174" s="5" t="e">
        <v>#N/A</v>
      </c>
      <c r="BF174" s="5" t="e">
        <v>#N/A</v>
      </c>
      <c r="BG174" s="4" t="e">
        <v>#N/A</v>
      </c>
    </row>
    <row r="175" spans="1:59" x14ac:dyDescent="0.25">
      <c r="A175" t="s">
        <v>230</v>
      </c>
      <c r="B175" s="3">
        <v>41609</v>
      </c>
      <c r="C175" s="5" t="e">
        <v>#N/A</v>
      </c>
      <c r="D175" s="5" t="e">
        <v>#N/A</v>
      </c>
      <c r="E175" s="5" t="e">
        <v>#N/A</v>
      </c>
      <c r="F175" s="5" t="e">
        <v>#N/A</v>
      </c>
      <c r="H175" s="5" t="e">
        <v>#N/A</v>
      </c>
      <c r="I175" s="5" t="e">
        <v>#N/A</v>
      </c>
      <c r="J175" s="5" t="e">
        <v>#N/A</v>
      </c>
      <c r="K175" s="5" t="e">
        <v>#N/A</v>
      </c>
      <c r="L175" s="5" t="e">
        <v>#N/A</v>
      </c>
      <c r="M175" s="5" t="e">
        <v>#N/A</v>
      </c>
      <c r="N175" s="5" t="e">
        <v>#N/A</v>
      </c>
      <c r="O175" s="5" t="e">
        <v>#N/A</v>
      </c>
      <c r="P175" s="5" t="e">
        <v>#N/A</v>
      </c>
      <c r="Q175" s="5" t="e">
        <v>#N/A</v>
      </c>
      <c r="R175" s="5"/>
      <c r="S175" s="5" t="e">
        <v>#N/A</v>
      </c>
      <c r="T175" s="5" t="e">
        <v>#N/A</v>
      </c>
      <c r="U175" s="5"/>
      <c r="V175" s="5" t="e">
        <v>#N/A</v>
      </c>
      <c r="W175" s="5"/>
      <c r="X175" s="5" t="e">
        <v>#N/A</v>
      </c>
      <c r="Y175" s="5" t="e">
        <v>#N/A</v>
      </c>
      <c r="Z175" s="5" t="e">
        <v>#N/A</v>
      </c>
      <c r="AA175" s="5" t="e">
        <v>#N/A</v>
      </c>
      <c r="AC175" s="4"/>
      <c r="AD175" s="5" t="e">
        <v>#N/A</v>
      </c>
      <c r="AE175" s="4" t="e">
        <v>#N/A</v>
      </c>
      <c r="AF175" s="4" t="e">
        <v>#N/A</v>
      </c>
      <c r="AG175" s="4" t="e">
        <v>#N/A</v>
      </c>
      <c r="AH175" s="4" t="e">
        <v>#N/A</v>
      </c>
      <c r="AJ175" s="4" t="e">
        <v>#N/A</v>
      </c>
      <c r="AK175" s="4"/>
      <c r="AL175" s="4" t="e">
        <v>#N/A</v>
      </c>
      <c r="AM175" s="4" t="e">
        <v>#N/A</v>
      </c>
      <c r="AN175" s="4" t="e">
        <v>#N/A</v>
      </c>
      <c r="AO175" s="4" t="e">
        <v>#N/A</v>
      </c>
      <c r="AP175" s="4" t="e">
        <v>#N/A</v>
      </c>
      <c r="AQ175" s="4" t="e">
        <v>#N/A</v>
      </c>
      <c r="AR175" s="4" t="e">
        <v>#N/A</v>
      </c>
      <c r="AS175" s="5" t="e">
        <v>#N/A</v>
      </c>
      <c r="AT175" s="5" t="e">
        <v>#N/A</v>
      </c>
      <c r="AU175" s="5" t="e">
        <v>#N/A</v>
      </c>
      <c r="AV175" s="5" t="e">
        <v>#N/A</v>
      </c>
      <c r="AW175" s="5"/>
      <c r="AX175" s="5" t="e">
        <v>#N/A</v>
      </c>
      <c r="AY175" s="5" t="e">
        <v>#N/A</v>
      </c>
      <c r="AZ175" s="5" t="e">
        <v>#N/A</v>
      </c>
      <c r="BA175" s="5" t="e">
        <v>#N/A</v>
      </c>
      <c r="BB175" s="5" t="e">
        <v>#N/A</v>
      </c>
      <c r="BC175" s="5" t="e">
        <v>#N/A</v>
      </c>
      <c r="BD175" s="5" t="e">
        <v>#N/A</v>
      </c>
      <c r="BE175" s="5" t="e">
        <v>#N/A</v>
      </c>
      <c r="BF175" s="5" t="e">
        <v>#N/A</v>
      </c>
      <c r="BG175" s="4" t="e">
        <v>#N/A</v>
      </c>
    </row>
    <row r="176" spans="1:59" x14ac:dyDescent="0.25">
      <c r="A176" t="s">
        <v>231</v>
      </c>
      <c r="B176" s="3">
        <v>41640</v>
      </c>
      <c r="C176" s="5" t="e">
        <v>#N/A</v>
      </c>
      <c r="D176" s="5" t="e">
        <v>#N/A</v>
      </c>
      <c r="E176" s="5" t="e">
        <v>#N/A</v>
      </c>
      <c r="F176" s="5" t="e">
        <v>#N/A</v>
      </c>
      <c r="H176" s="5" t="e">
        <v>#N/A</v>
      </c>
      <c r="I176" s="5" t="e">
        <v>#N/A</v>
      </c>
      <c r="J176" s="5" t="e">
        <v>#N/A</v>
      </c>
      <c r="K176" s="5" t="e">
        <v>#N/A</v>
      </c>
      <c r="L176" s="5" t="e">
        <v>#N/A</v>
      </c>
      <c r="M176" s="5" t="e">
        <v>#N/A</v>
      </c>
      <c r="N176" s="5" t="e">
        <v>#N/A</v>
      </c>
      <c r="O176" s="5" t="e">
        <v>#N/A</v>
      </c>
      <c r="P176" s="5" t="e">
        <v>#N/A</v>
      </c>
      <c r="Q176" s="5" t="e">
        <v>#N/A</v>
      </c>
      <c r="R176" s="5"/>
      <c r="S176" s="5" t="e">
        <v>#N/A</v>
      </c>
      <c r="T176" s="5" t="e">
        <v>#N/A</v>
      </c>
      <c r="U176" s="5"/>
      <c r="V176" s="5" t="e">
        <v>#N/A</v>
      </c>
      <c r="W176" s="5"/>
      <c r="X176" s="5" t="e">
        <v>#N/A</v>
      </c>
      <c r="Y176" s="5" t="e">
        <v>#N/A</v>
      </c>
      <c r="Z176" s="5" t="e">
        <v>#N/A</v>
      </c>
      <c r="AA176" s="5" t="e">
        <v>#N/A</v>
      </c>
      <c r="AC176" s="4"/>
      <c r="AD176" s="5" t="e">
        <v>#N/A</v>
      </c>
      <c r="AE176" s="4" t="e">
        <v>#N/A</v>
      </c>
      <c r="AF176" s="4" t="e">
        <v>#N/A</v>
      </c>
      <c r="AG176" s="4" t="e">
        <v>#N/A</v>
      </c>
      <c r="AH176" s="4" t="e">
        <v>#N/A</v>
      </c>
      <c r="AJ176" s="4" t="e">
        <v>#N/A</v>
      </c>
      <c r="AK176" s="4"/>
      <c r="AL176" s="4" t="e">
        <v>#N/A</v>
      </c>
      <c r="AM176" s="4" t="e">
        <v>#N/A</v>
      </c>
      <c r="AN176" s="4" t="e">
        <v>#N/A</v>
      </c>
      <c r="AO176" s="4" t="e">
        <v>#N/A</v>
      </c>
      <c r="AP176" s="4" t="e">
        <v>#N/A</v>
      </c>
      <c r="AQ176" s="4" t="e">
        <v>#N/A</v>
      </c>
      <c r="AR176" s="4" t="e">
        <v>#N/A</v>
      </c>
      <c r="AS176" s="5" t="e">
        <v>#N/A</v>
      </c>
      <c r="AT176" s="5" t="e">
        <v>#N/A</v>
      </c>
      <c r="AU176" s="5" t="e">
        <v>#N/A</v>
      </c>
      <c r="AV176" s="5" t="e">
        <v>#N/A</v>
      </c>
      <c r="AW176" s="5"/>
      <c r="AX176" s="5" t="e">
        <v>#N/A</v>
      </c>
      <c r="AY176" s="5" t="e">
        <v>#N/A</v>
      </c>
      <c r="AZ176" s="5" t="e">
        <v>#N/A</v>
      </c>
      <c r="BA176" s="5" t="e">
        <v>#N/A</v>
      </c>
      <c r="BB176" s="5" t="e">
        <v>#N/A</v>
      </c>
      <c r="BC176" s="5" t="e">
        <v>#N/A</v>
      </c>
      <c r="BD176" s="5" t="e">
        <v>#N/A</v>
      </c>
      <c r="BE176" s="5" t="e">
        <v>#N/A</v>
      </c>
      <c r="BF176" s="5" t="e">
        <v>#N/A</v>
      </c>
      <c r="BG176" s="4" t="e">
        <v>#N/A</v>
      </c>
    </row>
    <row r="177" spans="1:59" x14ac:dyDescent="0.25">
      <c r="A177" t="s">
        <v>232</v>
      </c>
      <c r="B177" s="3">
        <v>41671</v>
      </c>
      <c r="C177" s="5" t="e">
        <v>#N/A</v>
      </c>
      <c r="D177" s="5" t="e">
        <v>#N/A</v>
      </c>
      <c r="E177" s="5" t="e">
        <v>#N/A</v>
      </c>
      <c r="F177" s="5" t="e">
        <v>#N/A</v>
      </c>
      <c r="H177" s="5" t="e">
        <v>#N/A</v>
      </c>
      <c r="I177" s="5" t="e">
        <v>#N/A</v>
      </c>
      <c r="J177" s="5" t="e">
        <v>#N/A</v>
      </c>
      <c r="K177" s="5" t="e">
        <v>#N/A</v>
      </c>
      <c r="L177" s="5" t="e">
        <v>#N/A</v>
      </c>
      <c r="M177" s="5" t="e">
        <v>#N/A</v>
      </c>
      <c r="N177" s="5" t="e">
        <v>#N/A</v>
      </c>
      <c r="O177" s="5" t="e">
        <v>#N/A</v>
      </c>
      <c r="P177" s="5" t="e">
        <v>#N/A</v>
      </c>
      <c r="Q177" s="5" t="e">
        <v>#N/A</v>
      </c>
      <c r="R177" s="5"/>
      <c r="S177" s="5" t="e">
        <v>#N/A</v>
      </c>
      <c r="T177" s="5" t="e">
        <v>#N/A</v>
      </c>
      <c r="U177" s="5"/>
      <c r="V177" s="5" t="e">
        <v>#N/A</v>
      </c>
      <c r="W177" s="5"/>
      <c r="X177" s="5" t="e">
        <v>#N/A</v>
      </c>
      <c r="Y177" s="5" t="e">
        <v>#N/A</v>
      </c>
      <c r="Z177" s="5" t="e">
        <v>#N/A</v>
      </c>
      <c r="AA177" s="5" t="e">
        <v>#N/A</v>
      </c>
      <c r="AC177" s="4"/>
      <c r="AD177" s="5" t="e">
        <v>#N/A</v>
      </c>
      <c r="AE177" s="4" t="e">
        <v>#N/A</v>
      </c>
      <c r="AF177" s="4" t="e">
        <v>#N/A</v>
      </c>
      <c r="AG177" s="4" t="e">
        <v>#N/A</v>
      </c>
      <c r="AH177" s="4" t="e">
        <v>#N/A</v>
      </c>
      <c r="AJ177" s="4" t="e">
        <v>#N/A</v>
      </c>
      <c r="AK177" s="4"/>
      <c r="AL177" s="4" t="e">
        <v>#N/A</v>
      </c>
      <c r="AM177" s="4" t="e">
        <v>#N/A</v>
      </c>
      <c r="AN177" s="4" t="e">
        <v>#N/A</v>
      </c>
      <c r="AO177" s="4" t="e">
        <v>#N/A</v>
      </c>
      <c r="AP177" s="4" t="e">
        <v>#N/A</v>
      </c>
      <c r="AQ177" s="4" t="e">
        <v>#N/A</v>
      </c>
      <c r="AR177" s="4" t="e">
        <v>#N/A</v>
      </c>
      <c r="AS177" s="5" t="e">
        <v>#N/A</v>
      </c>
      <c r="AT177" s="5" t="e">
        <v>#N/A</v>
      </c>
      <c r="AU177" s="5" t="e">
        <v>#N/A</v>
      </c>
      <c r="AV177" s="5" t="e">
        <v>#N/A</v>
      </c>
      <c r="AW177" s="5"/>
      <c r="AX177" s="5" t="e">
        <v>#N/A</v>
      </c>
      <c r="AY177" s="5" t="e">
        <v>#N/A</v>
      </c>
      <c r="AZ177" s="5" t="e">
        <v>#N/A</v>
      </c>
      <c r="BA177" s="5" t="e">
        <v>#N/A</v>
      </c>
      <c r="BB177" s="5" t="e">
        <v>#N/A</v>
      </c>
      <c r="BC177" s="5" t="e">
        <v>#N/A</v>
      </c>
      <c r="BD177" s="5" t="e">
        <v>#N/A</v>
      </c>
      <c r="BE177" s="5" t="e">
        <v>#N/A</v>
      </c>
      <c r="BF177" s="5" t="e">
        <v>#N/A</v>
      </c>
      <c r="BG177" s="4" t="e">
        <v>#N/A</v>
      </c>
    </row>
    <row r="178" spans="1:59" x14ac:dyDescent="0.25">
      <c r="A178" t="s">
        <v>233</v>
      </c>
      <c r="B178" s="3">
        <v>41699</v>
      </c>
      <c r="C178" s="5" t="e">
        <v>#N/A</v>
      </c>
      <c r="D178" s="5" t="e">
        <v>#N/A</v>
      </c>
      <c r="E178" s="5" t="e">
        <v>#N/A</v>
      </c>
      <c r="F178" s="5" t="e">
        <v>#N/A</v>
      </c>
      <c r="H178" s="5" t="e">
        <v>#N/A</v>
      </c>
      <c r="I178" s="5" t="e">
        <v>#N/A</v>
      </c>
      <c r="J178" s="5" t="e">
        <v>#N/A</v>
      </c>
      <c r="K178" s="5" t="e">
        <v>#N/A</v>
      </c>
      <c r="L178" s="5" t="e">
        <v>#N/A</v>
      </c>
      <c r="M178" s="5" t="e">
        <v>#N/A</v>
      </c>
      <c r="N178" s="5" t="e">
        <v>#N/A</v>
      </c>
      <c r="O178" s="5" t="e">
        <v>#N/A</v>
      </c>
      <c r="P178" s="5" t="e">
        <v>#N/A</v>
      </c>
      <c r="Q178" s="5" t="e">
        <v>#N/A</v>
      </c>
      <c r="R178" s="5"/>
      <c r="S178" s="5" t="e">
        <v>#N/A</v>
      </c>
      <c r="T178" s="5" t="e">
        <v>#N/A</v>
      </c>
      <c r="U178" s="5"/>
      <c r="V178" s="5" t="e">
        <v>#N/A</v>
      </c>
      <c r="W178" s="5"/>
      <c r="X178" s="5" t="e">
        <v>#N/A</v>
      </c>
      <c r="Y178" s="5" t="e">
        <v>#N/A</v>
      </c>
      <c r="Z178" s="5" t="e">
        <v>#N/A</v>
      </c>
      <c r="AA178" s="5" t="e">
        <v>#N/A</v>
      </c>
      <c r="AC178" s="4"/>
      <c r="AD178" s="5" t="e">
        <v>#N/A</v>
      </c>
      <c r="AE178" s="4" t="e">
        <v>#N/A</v>
      </c>
      <c r="AF178" s="4" t="e">
        <v>#N/A</v>
      </c>
      <c r="AG178" s="4" t="e">
        <v>#N/A</v>
      </c>
      <c r="AH178" s="4" t="e">
        <v>#N/A</v>
      </c>
      <c r="AJ178" s="4" t="e">
        <v>#N/A</v>
      </c>
      <c r="AK178" s="4"/>
      <c r="AL178" s="4" t="e">
        <v>#N/A</v>
      </c>
      <c r="AM178" s="4" t="e">
        <v>#N/A</v>
      </c>
      <c r="AN178" s="4" t="e">
        <v>#N/A</v>
      </c>
      <c r="AO178" s="4" t="e">
        <v>#N/A</v>
      </c>
      <c r="AP178" s="4" t="e">
        <v>#N/A</v>
      </c>
      <c r="AQ178" s="4" t="e">
        <v>#N/A</v>
      </c>
      <c r="AR178" s="4" t="e">
        <v>#N/A</v>
      </c>
      <c r="AS178" s="5" t="e">
        <v>#N/A</v>
      </c>
      <c r="AT178" s="5" t="e">
        <v>#N/A</v>
      </c>
      <c r="AU178" s="5" t="e">
        <v>#N/A</v>
      </c>
      <c r="AV178" s="5" t="e">
        <v>#N/A</v>
      </c>
      <c r="AW178" s="5"/>
      <c r="AX178" s="5" t="e">
        <v>#N/A</v>
      </c>
      <c r="AY178" s="5" t="e">
        <v>#N/A</v>
      </c>
      <c r="AZ178" s="5" t="e">
        <v>#N/A</v>
      </c>
      <c r="BA178" s="5" t="e">
        <v>#N/A</v>
      </c>
      <c r="BB178" s="5" t="e">
        <v>#N/A</v>
      </c>
      <c r="BC178" s="5" t="e">
        <v>#N/A</v>
      </c>
      <c r="BD178" s="5" t="e">
        <v>#N/A</v>
      </c>
      <c r="BE178" s="5" t="e">
        <v>#N/A</v>
      </c>
      <c r="BF178" s="5" t="e">
        <v>#N/A</v>
      </c>
      <c r="BG178" s="4" t="e">
        <v>#N/A</v>
      </c>
    </row>
    <row r="179" spans="1:59" x14ac:dyDescent="0.25">
      <c r="A179" t="s">
        <v>234</v>
      </c>
      <c r="B179" s="3">
        <v>41730</v>
      </c>
      <c r="C179" s="5" t="e">
        <v>#N/A</v>
      </c>
      <c r="D179" s="5" t="e">
        <v>#N/A</v>
      </c>
      <c r="E179" s="5" t="e">
        <v>#N/A</v>
      </c>
      <c r="F179" s="5" t="e">
        <v>#N/A</v>
      </c>
      <c r="H179" s="5" t="e">
        <v>#N/A</v>
      </c>
      <c r="I179" s="5" t="e">
        <v>#N/A</v>
      </c>
      <c r="J179" s="5" t="e">
        <v>#N/A</v>
      </c>
      <c r="K179" s="5" t="e">
        <v>#N/A</v>
      </c>
      <c r="L179" s="5" t="e">
        <v>#N/A</v>
      </c>
      <c r="M179" s="5" t="e">
        <v>#N/A</v>
      </c>
      <c r="N179" s="5" t="e">
        <v>#N/A</v>
      </c>
      <c r="O179" s="5" t="e">
        <v>#N/A</v>
      </c>
      <c r="P179" s="5" t="e">
        <v>#N/A</v>
      </c>
      <c r="Q179" s="5" t="e">
        <v>#N/A</v>
      </c>
      <c r="R179" s="5"/>
      <c r="S179" s="5" t="e">
        <v>#N/A</v>
      </c>
      <c r="T179" s="5" t="e">
        <v>#N/A</v>
      </c>
      <c r="U179" s="5"/>
      <c r="V179" s="5" t="e">
        <v>#N/A</v>
      </c>
      <c r="W179" s="5"/>
      <c r="X179" s="5" t="e">
        <v>#N/A</v>
      </c>
      <c r="Y179" s="5" t="e">
        <v>#N/A</v>
      </c>
      <c r="Z179" s="5" t="e">
        <v>#N/A</v>
      </c>
      <c r="AA179" s="5" t="e">
        <v>#N/A</v>
      </c>
      <c r="AC179" s="4"/>
      <c r="AD179" s="5" t="e">
        <v>#N/A</v>
      </c>
      <c r="AE179" s="4" t="e">
        <v>#N/A</v>
      </c>
      <c r="AF179" s="4" t="e">
        <v>#N/A</v>
      </c>
      <c r="AG179" s="4" t="e">
        <v>#N/A</v>
      </c>
      <c r="AH179" s="4" t="e">
        <v>#N/A</v>
      </c>
      <c r="AJ179" s="4" t="e">
        <v>#N/A</v>
      </c>
      <c r="AK179" s="4"/>
      <c r="AL179" s="4" t="e">
        <v>#N/A</v>
      </c>
      <c r="AM179" s="4" t="e">
        <v>#N/A</v>
      </c>
      <c r="AN179" s="4" t="e">
        <v>#N/A</v>
      </c>
      <c r="AO179" s="4" t="e">
        <v>#N/A</v>
      </c>
      <c r="AP179" s="4" t="e">
        <v>#N/A</v>
      </c>
      <c r="AQ179" s="4" t="e">
        <v>#N/A</v>
      </c>
      <c r="AR179" s="4" t="e">
        <v>#N/A</v>
      </c>
      <c r="AS179" s="5" t="e">
        <v>#N/A</v>
      </c>
      <c r="AT179" s="5" t="e">
        <v>#N/A</v>
      </c>
      <c r="AU179" s="5" t="e">
        <v>#N/A</v>
      </c>
      <c r="AV179" s="5" t="e">
        <v>#N/A</v>
      </c>
      <c r="AW179" s="5"/>
      <c r="AX179" s="5" t="e">
        <v>#N/A</v>
      </c>
      <c r="AY179" s="5" t="e">
        <v>#N/A</v>
      </c>
      <c r="AZ179" s="5" t="e">
        <v>#N/A</v>
      </c>
      <c r="BA179" s="5" t="e">
        <v>#N/A</v>
      </c>
      <c r="BB179" s="5" t="e">
        <v>#N/A</v>
      </c>
      <c r="BC179" s="5" t="e">
        <v>#N/A</v>
      </c>
      <c r="BD179" s="5" t="e">
        <v>#N/A</v>
      </c>
      <c r="BE179" s="5" t="e">
        <v>#N/A</v>
      </c>
      <c r="BF179" s="5" t="e">
        <v>#N/A</v>
      </c>
      <c r="BG179" s="4" t="e">
        <v>#N/A</v>
      </c>
    </row>
    <row r="180" spans="1:59" x14ac:dyDescent="0.25">
      <c r="A180" t="s">
        <v>235</v>
      </c>
      <c r="B180" s="3">
        <v>41760</v>
      </c>
      <c r="C180" s="5" t="e">
        <v>#N/A</v>
      </c>
      <c r="D180" s="5" t="e">
        <v>#N/A</v>
      </c>
      <c r="E180" s="5" t="e">
        <v>#N/A</v>
      </c>
      <c r="F180" s="5" t="e">
        <v>#N/A</v>
      </c>
      <c r="H180" s="5" t="e">
        <v>#N/A</v>
      </c>
      <c r="I180" s="5" t="e">
        <v>#N/A</v>
      </c>
      <c r="J180" s="5" t="e">
        <v>#N/A</v>
      </c>
      <c r="K180" s="5" t="e">
        <v>#N/A</v>
      </c>
      <c r="L180" s="5" t="e">
        <v>#N/A</v>
      </c>
      <c r="M180" s="5" t="e">
        <v>#N/A</v>
      </c>
      <c r="N180" s="5" t="e">
        <v>#N/A</v>
      </c>
      <c r="O180" s="5" t="e">
        <v>#N/A</v>
      </c>
      <c r="P180" s="5" t="e">
        <v>#N/A</v>
      </c>
      <c r="Q180" s="5" t="e">
        <v>#N/A</v>
      </c>
      <c r="R180" s="5"/>
      <c r="S180" s="5" t="e">
        <v>#N/A</v>
      </c>
      <c r="T180" s="5" t="e">
        <v>#N/A</v>
      </c>
      <c r="U180" s="5"/>
      <c r="V180" s="5" t="e">
        <v>#N/A</v>
      </c>
      <c r="W180" s="5"/>
      <c r="X180" s="5" t="e">
        <v>#N/A</v>
      </c>
      <c r="Y180" s="5" t="e">
        <v>#N/A</v>
      </c>
      <c r="Z180" s="5" t="e">
        <v>#N/A</v>
      </c>
      <c r="AA180" s="5" t="e">
        <v>#N/A</v>
      </c>
      <c r="AC180" s="4"/>
      <c r="AD180" s="5" t="e">
        <v>#N/A</v>
      </c>
      <c r="AE180" s="4" t="e">
        <v>#N/A</v>
      </c>
      <c r="AF180" s="4" t="e">
        <v>#N/A</v>
      </c>
      <c r="AG180" s="4" t="e">
        <v>#N/A</v>
      </c>
      <c r="AH180" s="4" t="e">
        <v>#N/A</v>
      </c>
      <c r="AJ180" s="4" t="e">
        <v>#N/A</v>
      </c>
      <c r="AK180" s="4"/>
      <c r="AL180" s="4" t="e">
        <v>#N/A</v>
      </c>
      <c r="AM180" s="4" t="e">
        <v>#N/A</v>
      </c>
      <c r="AN180" s="4" t="e">
        <v>#N/A</v>
      </c>
      <c r="AO180" s="4" t="e">
        <v>#N/A</v>
      </c>
      <c r="AP180" s="4" t="e">
        <v>#N/A</v>
      </c>
      <c r="AQ180" s="4" t="e">
        <v>#N/A</v>
      </c>
      <c r="AR180" s="4" t="e">
        <v>#N/A</v>
      </c>
      <c r="AS180" s="5" t="e">
        <v>#N/A</v>
      </c>
      <c r="AT180" s="5" t="e">
        <v>#N/A</v>
      </c>
      <c r="AU180" s="5" t="e">
        <v>#N/A</v>
      </c>
      <c r="AV180" s="5" t="e">
        <v>#N/A</v>
      </c>
      <c r="AW180" s="5"/>
      <c r="AX180" s="5" t="e">
        <v>#N/A</v>
      </c>
      <c r="AY180" s="5" t="e">
        <v>#N/A</v>
      </c>
      <c r="AZ180" s="5" t="e">
        <v>#N/A</v>
      </c>
      <c r="BA180" s="5" t="e">
        <v>#N/A</v>
      </c>
      <c r="BB180" s="5" t="e">
        <v>#N/A</v>
      </c>
      <c r="BC180" s="5" t="e">
        <v>#N/A</v>
      </c>
      <c r="BD180" s="5" t="e">
        <v>#N/A</v>
      </c>
      <c r="BE180" s="5" t="e">
        <v>#N/A</v>
      </c>
      <c r="BF180" s="5" t="e">
        <v>#N/A</v>
      </c>
      <c r="BG180" s="4" t="e">
        <v>#N/A</v>
      </c>
    </row>
    <row r="181" spans="1:59" x14ac:dyDescent="0.25">
      <c r="A181" t="s">
        <v>236</v>
      </c>
      <c r="B181" s="3">
        <v>41791</v>
      </c>
      <c r="C181" s="5" t="e">
        <v>#N/A</v>
      </c>
      <c r="D181" s="5" t="e">
        <v>#N/A</v>
      </c>
      <c r="E181" s="5" t="e">
        <v>#N/A</v>
      </c>
      <c r="F181" s="5" t="e">
        <v>#N/A</v>
      </c>
      <c r="H181" s="5" t="e">
        <v>#N/A</v>
      </c>
      <c r="I181" s="5" t="e">
        <v>#N/A</v>
      </c>
      <c r="J181" s="5" t="e">
        <v>#N/A</v>
      </c>
      <c r="K181" s="5" t="e">
        <v>#N/A</v>
      </c>
      <c r="L181" s="5" t="e">
        <v>#N/A</v>
      </c>
      <c r="M181" s="5" t="e">
        <v>#N/A</v>
      </c>
      <c r="N181" s="5" t="e">
        <v>#N/A</v>
      </c>
      <c r="O181" s="5" t="e">
        <v>#N/A</v>
      </c>
      <c r="P181" s="5" t="e">
        <v>#N/A</v>
      </c>
      <c r="Q181" s="5" t="e">
        <v>#N/A</v>
      </c>
      <c r="R181" s="5"/>
      <c r="S181" s="5" t="e">
        <v>#N/A</v>
      </c>
      <c r="T181" s="5" t="e">
        <v>#N/A</v>
      </c>
      <c r="U181" s="5"/>
      <c r="V181" s="5" t="e">
        <v>#N/A</v>
      </c>
      <c r="W181" s="5"/>
      <c r="X181" s="5" t="e">
        <v>#N/A</v>
      </c>
      <c r="Y181" s="5" t="e">
        <v>#N/A</v>
      </c>
      <c r="Z181" s="5" t="e">
        <v>#N/A</v>
      </c>
      <c r="AA181" s="5" t="e">
        <v>#N/A</v>
      </c>
      <c r="AC181" s="4"/>
      <c r="AD181" s="5" t="e">
        <v>#N/A</v>
      </c>
      <c r="AE181" s="4" t="e">
        <v>#N/A</v>
      </c>
      <c r="AF181" s="4" t="e">
        <v>#N/A</v>
      </c>
      <c r="AG181" s="4" t="e">
        <v>#N/A</v>
      </c>
      <c r="AH181" s="4" t="e">
        <v>#N/A</v>
      </c>
      <c r="AJ181" s="4" t="e">
        <v>#N/A</v>
      </c>
      <c r="AK181" s="4"/>
      <c r="AL181" s="4" t="e">
        <v>#N/A</v>
      </c>
      <c r="AM181" s="4" t="e">
        <v>#N/A</v>
      </c>
      <c r="AN181" s="4" t="e">
        <v>#N/A</v>
      </c>
      <c r="AO181" s="4" t="e">
        <v>#N/A</v>
      </c>
      <c r="AP181" s="4" t="e">
        <v>#N/A</v>
      </c>
      <c r="AQ181" s="4" t="e">
        <v>#N/A</v>
      </c>
      <c r="AR181" s="4" t="e">
        <v>#N/A</v>
      </c>
      <c r="AS181" s="5" t="e">
        <v>#N/A</v>
      </c>
      <c r="AT181" s="5" t="e">
        <v>#N/A</v>
      </c>
      <c r="AU181" s="5" t="e">
        <v>#N/A</v>
      </c>
      <c r="AV181" s="5" t="e">
        <v>#N/A</v>
      </c>
      <c r="AW181" s="5"/>
      <c r="AX181" s="5" t="e">
        <v>#N/A</v>
      </c>
      <c r="AY181" s="5" t="e">
        <v>#N/A</v>
      </c>
      <c r="AZ181" s="5" t="e">
        <v>#N/A</v>
      </c>
      <c r="BA181" s="5" t="e">
        <v>#N/A</v>
      </c>
      <c r="BB181" s="5" t="e">
        <v>#N/A</v>
      </c>
      <c r="BC181" s="5" t="e">
        <v>#N/A</v>
      </c>
      <c r="BD181" s="5" t="e">
        <v>#N/A</v>
      </c>
      <c r="BE181" s="5" t="e">
        <v>#N/A</v>
      </c>
      <c r="BF181" s="5" t="e">
        <v>#N/A</v>
      </c>
      <c r="BG181" s="4" t="e">
        <v>#N/A</v>
      </c>
    </row>
    <row r="182" spans="1:59" x14ac:dyDescent="0.25">
      <c r="A182" t="s">
        <v>237</v>
      </c>
      <c r="B182" s="3">
        <v>41821</v>
      </c>
      <c r="C182" s="5" t="e">
        <v>#N/A</v>
      </c>
      <c r="D182" s="5" t="e">
        <v>#N/A</v>
      </c>
      <c r="E182" s="5" t="e">
        <v>#N/A</v>
      </c>
      <c r="F182" s="5" t="e">
        <v>#N/A</v>
      </c>
      <c r="H182" s="5" t="e">
        <v>#N/A</v>
      </c>
      <c r="I182" s="5" t="e">
        <v>#N/A</v>
      </c>
      <c r="J182" s="5" t="e">
        <v>#N/A</v>
      </c>
      <c r="K182" s="5" t="e">
        <v>#N/A</v>
      </c>
      <c r="L182" s="5" t="e">
        <v>#N/A</v>
      </c>
      <c r="M182" s="5" t="e">
        <v>#N/A</v>
      </c>
      <c r="N182" s="5" t="e">
        <v>#N/A</v>
      </c>
      <c r="O182" s="5" t="e">
        <v>#N/A</v>
      </c>
      <c r="P182" s="5" t="e">
        <v>#N/A</v>
      </c>
      <c r="Q182" s="5" t="e">
        <v>#N/A</v>
      </c>
      <c r="R182" s="5"/>
      <c r="S182" s="5" t="e">
        <v>#N/A</v>
      </c>
      <c r="T182" s="5" t="e">
        <v>#N/A</v>
      </c>
      <c r="U182" s="5"/>
      <c r="V182" s="5" t="e">
        <v>#N/A</v>
      </c>
      <c r="W182" s="5"/>
      <c r="X182" s="5" t="e">
        <v>#N/A</v>
      </c>
      <c r="Y182" s="5" t="e">
        <v>#N/A</v>
      </c>
      <c r="Z182" s="5" t="e">
        <v>#N/A</v>
      </c>
      <c r="AA182" s="5" t="e">
        <v>#N/A</v>
      </c>
      <c r="AC182" s="4"/>
      <c r="AD182" s="5" t="e">
        <v>#N/A</v>
      </c>
      <c r="AE182" s="4" t="e">
        <v>#N/A</v>
      </c>
      <c r="AF182" s="4" t="e">
        <v>#N/A</v>
      </c>
      <c r="AG182" s="4" t="e">
        <v>#N/A</v>
      </c>
      <c r="AH182" s="4" t="e">
        <v>#N/A</v>
      </c>
      <c r="AJ182" s="4" t="e">
        <v>#N/A</v>
      </c>
      <c r="AK182" s="4"/>
      <c r="AL182" s="4" t="e">
        <v>#N/A</v>
      </c>
      <c r="AM182" s="4" t="e">
        <v>#N/A</v>
      </c>
      <c r="AN182" s="4" t="e">
        <v>#N/A</v>
      </c>
      <c r="AO182" s="4" t="e">
        <v>#N/A</v>
      </c>
      <c r="AP182" s="4" t="e">
        <v>#N/A</v>
      </c>
      <c r="AQ182" s="4" t="e">
        <v>#N/A</v>
      </c>
      <c r="AR182" s="4" t="e">
        <v>#N/A</v>
      </c>
      <c r="AS182" s="5" t="e">
        <v>#N/A</v>
      </c>
      <c r="AT182" s="5" t="e">
        <v>#N/A</v>
      </c>
      <c r="AU182" s="5" t="e">
        <v>#N/A</v>
      </c>
      <c r="AV182" s="5" t="e">
        <v>#N/A</v>
      </c>
      <c r="AW182" s="5"/>
      <c r="AX182" s="5" t="e">
        <v>#N/A</v>
      </c>
      <c r="AY182" s="5" t="e">
        <v>#N/A</v>
      </c>
      <c r="AZ182" s="5" t="e">
        <v>#N/A</v>
      </c>
      <c r="BA182" s="5" t="e">
        <v>#N/A</v>
      </c>
      <c r="BB182" s="5" t="e">
        <v>#N/A</v>
      </c>
      <c r="BC182" s="5" t="e">
        <v>#N/A</v>
      </c>
      <c r="BD182" s="5" t="e">
        <v>#N/A</v>
      </c>
      <c r="BE182" s="5" t="e">
        <v>#N/A</v>
      </c>
      <c r="BF182" s="5" t="e">
        <v>#N/A</v>
      </c>
      <c r="BG182" s="4" t="e">
        <v>#N/A</v>
      </c>
    </row>
    <row r="183" spans="1:59" x14ac:dyDescent="0.25">
      <c r="A183" t="s">
        <v>238</v>
      </c>
      <c r="B183" s="3">
        <v>41852</v>
      </c>
      <c r="C183" s="5" t="e">
        <v>#N/A</v>
      </c>
      <c r="D183" s="5" t="e">
        <v>#N/A</v>
      </c>
      <c r="E183" s="5" t="e">
        <v>#N/A</v>
      </c>
      <c r="F183" s="5" t="e">
        <v>#N/A</v>
      </c>
      <c r="H183" s="5" t="e">
        <v>#N/A</v>
      </c>
      <c r="I183" s="5" t="e">
        <v>#N/A</v>
      </c>
      <c r="J183" s="5" t="e">
        <v>#N/A</v>
      </c>
      <c r="K183" s="5" t="e">
        <v>#N/A</v>
      </c>
      <c r="L183" s="5" t="e">
        <v>#N/A</v>
      </c>
      <c r="M183" s="5" t="e">
        <v>#N/A</v>
      </c>
      <c r="N183" s="5" t="e">
        <v>#N/A</v>
      </c>
      <c r="O183" s="5" t="e">
        <v>#N/A</v>
      </c>
      <c r="P183" s="5" t="e">
        <v>#N/A</v>
      </c>
      <c r="Q183" s="5" t="e">
        <v>#N/A</v>
      </c>
      <c r="R183" s="5"/>
      <c r="S183" s="5" t="e">
        <v>#N/A</v>
      </c>
      <c r="T183" s="5" t="e">
        <v>#N/A</v>
      </c>
      <c r="U183" s="5"/>
      <c r="V183" s="5" t="e">
        <v>#N/A</v>
      </c>
      <c r="W183" s="5"/>
      <c r="X183" s="5" t="e">
        <v>#N/A</v>
      </c>
      <c r="Y183" s="5" t="e">
        <v>#N/A</v>
      </c>
      <c r="Z183" s="5" t="e">
        <v>#N/A</v>
      </c>
      <c r="AA183" s="5" t="e">
        <v>#N/A</v>
      </c>
      <c r="AC183" s="4"/>
      <c r="AD183" s="5" t="e">
        <v>#N/A</v>
      </c>
      <c r="AE183" s="4" t="e">
        <v>#N/A</v>
      </c>
      <c r="AF183" s="4" t="e">
        <v>#N/A</v>
      </c>
      <c r="AG183" s="4" t="e">
        <v>#N/A</v>
      </c>
      <c r="AH183" s="4" t="e">
        <v>#N/A</v>
      </c>
      <c r="AJ183" s="4" t="e">
        <v>#N/A</v>
      </c>
      <c r="AK183" s="4"/>
      <c r="AL183" s="4" t="e">
        <v>#N/A</v>
      </c>
      <c r="AM183" s="4" t="e">
        <v>#N/A</v>
      </c>
      <c r="AN183" s="4" t="e">
        <v>#N/A</v>
      </c>
      <c r="AO183" s="4" t="e">
        <v>#N/A</v>
      </c>
      <c r="AP183" s="4" t="e">
        <v>#N/A</v>
      </c>
      <c r="AQ183" s="4" t="e">
        <v>#N/A</v>
      </c>
      <c r="AR183" s="4" t="e">
        <v>#N/A</v>
      </c>
      <c r="AS183" s="5" t="e">
        <v>#N/A</v>
      </c>
      <c r="AT183" s="5" t="e">
        <v>#N/A</v>
      </c>
      <c r="AU183" s="5" t="e">
        <v>#N/A</v>
      </c>
      <c r="AV183" s="5" t="e">
        <v>#N/A</v>
      </c>
      <c r="AW183" s="5"/>
      <c r="AX183" s="5" t="e">
        <v>#N/A</v>
      </c>
      <c r="AY183" s="5" t="e">
        <v>#N/A</v>
      </c>
      <c r="AZ183" s="5" t="e">
        <v>#N/A</v>
      </c>
      <c r="BA183" s="5" t="e">
        <v>#N/A</v>
      </c>
      <c r="BB183" s="5" t="e">
        <v>#N/A</v>
      </c>
      <c r="BC183" s="5" t="e">
        <v>#N/A</v>
      </c>
      <c r="BD183" s="5" t="e">
        <v>#N/A</v>
      </c>
      <c r="BE183" s="5" t="e">
        <v>#N/A</v>
      </c>
      <c r="BF183" s="5" t="e">
        <v>#N/A</v>
      </c>
      <c r="BG183" s="4" t="e">
        <v>#N/A</v>
      </c>
    </row>
    <row r="184" spans="1:59" x14ac:dyDescent="0.25">
      <c r="A184" t="s">
        <v>239</v>
      </c>
      <c r="B184" s="3">
        <v>41883</v>
      </c>
      <c r="C184" s="5" t="e">
        <v>#N/A</v>
      </c>
      <c r="D184" s="5" t="e">
        <v>#N/A</v>
      </c>
      <c r="E184" s="5" t="e">
        <v>#N/A</v>
      </c>
      <c r="F184" s="5" t="e">
        <v>#N/A</v>
      </c>
      <c r="H184" s="5" t="e">
        <v>#N/A</v>
      </c>
      <c r="I184" s="5" t="e">
        <v>#N/A</v>
      </c>
      <c r="J184" s="5" t="e">
        <v>#N/A</v>
      </c>
      <c r="K184" s="5" t="e">
        <v>#N/A</v>
      </c>
      <c r="L184" s="5" t="e">
        <v>#N/A</v>
      </c>
      <c r="M184" s="5" t="e">
        <v>#N/A</v>
      </c>
      <c r="N184" s="5" t="e">
        <v>#N/A</v>
      </c>
      <c r="O184" s="5" t="e">
        <v>#N/A</v>
      </c>
      <c r="P184" s="5" t="e">
        <v>#N/A</v>
      </c>
      <c r="Q184" s="5" t="e">
        <v>#N/A</v>
      </c>
      <c r="R184" s="5"/>
      <c r="S184" s="5" t="e">
        <v>#N/A</v>
      </c>
      <c r="T184" s="5" t="e">
        <v>#N/A</v>
      </c>
      <c r="U184" s="5"/>
      <c r="V184" s="5" t="e">
        <v>#N/A</v>
      </c>
      <c r="W184" s="5"/>
      <c r="X184" s="5" t="e">
        <v>#N/A</v>
      </c>
      <c r="Y184" s="5" t="e">
        <v>#N/A</v>
      </c>
      <c r="Z184" s="5" t="e">
        <v>#N/A</v>
      </c>
      <c r="AA184" s="5" t="e">
        <v>#N/A</v>
      </c>
      <c r="AC184" s="4"/>
      <c r="AD184" s="5" t="e">
        <v>#N/A</v>
      </c>
      <c r="AE184" s="4" t="e">
        <v>#N/A</v>
      </c>
      <c r="AF184" s="4" t="e">
        <v>#N/A</v>
      </c>
      <c r="AG184" s="4" t="e">
        <v>#N/A</v>
      </c>
      <c r="AH184" s="4" t="e">
        <v>#N/A</v>
      </c>
      <c r="AJ184" s="4" t="e">
        <v>#N/A</v>
      </c>
      <c r="AK184" s="4"/>
      <c r="AL184" s="4" t="e">
        <v>#N/A</v>
      </c>
      <c r="AM184" s="4" t="e">
        <v>#N/A</v>
      </c>
      <c r="AN184" s="4" t="e">
        <v>#N/A</v>
      </c>
      <c r="AO184" s="4" t="e">
        <v>#N/A</v>
      </c>
      <c r="AP184" s="4" t="e">
        <v>#N/A</v>
      </c>
      <c r="AQ184" s="4" t="e">
        <v>#N/A</v>
      </c>
      <c r="AR184" s="4" t="e">
        <v>#N/A</v>
      </c>
      <c r="AS184" s="5" t="e">
        <v>#N/A</v>
      </c>
      <c r="AT184" s="5" t="e">
        <v>#N/A</v>
      </c>
      <c r="AU184" s="5" t="e">
        <v>#N/A</v>
      </c>
      <c r="AV184" s="5" t="e">
        <v>#N/A</v>
      </c>
      <c r="AW184" s="5"/>
      <c r="AX184" s="5" t="e">
        <v>#N/A</v>
      </c>
      <c r="AY184" s="5" t="e">
        <v>#N/A</v>
      </c>
      <c r="AZ184" s="5" t="e">
        <v>#N/A</v>
      </c>
      <c r="BA184" s="5" t="e">
        <v>#N/A</v>
      </c>
      <c r="BB184" s="5" t="e">
        <v>#N/A</v>
      </c>
      <c r="BC184" s="5" t="e">
        <v>#N/A</v>
      </c>
      <c r="BD184" s="5" t="e">
        <v>#N/A</v>
      </c>
      <c r="BE184" s="5" t="e">
        <v>#N/A</v>
      </c>
      <c r="BF184" s="5" t="e">
        <v>#N/A</v>
      </c>
      <c r="BG184" s="4" t="e">
        <v>#N/A</v>
      </c>
    </row>
    <row r="185" spans="1:59" x14ac:dyDescent="0.25">
      <c r="A185" t="s">
        <v>240</v>
      </c>
      <c r="B185" s="3">
        <v>41913</v>
      </c>
      <c r="C185" s="5" t="e">
        <v>#N/A</v>
      </c>
      <c r="D185" s="5" t="e">
        <v>#N/A</v>
      </c>
      <c r="E185" s="5" t="e">
        <v>#N/A</v>
      </c>
      <c r="F185" s="5" t="e">
        <v>#N/A</v>
      </c>
      <c r="H185" s="5" t="e">
        <v>#N/A</v>
      </c>
      <c r="I185" s="5" t="e">
        <v>#N/A</v>
      </c>
      <c r="J185" s="5" t="e">
        <v>#N/A</v>
      </c>
      <c r="K185" s="5" t="e">
        <v>#N/A</v>
      </c>
      <c r="L185" s="5" t="e">
        <v>#N/A</v>
      </c>
      <c r="M185" s="5" t="e">
        <v>#N/A</v>
      </c>
      <c r="N185" s="5" t="e">
        <v>#N/A</v>
      </c>
      <c r="O185" s="5" t="e">
        <v>#N/A</v>
      </c>
      <c r="P185" s="5" t="e">
        <v>#N/A</v>
      </c>
      <c r="Q185" s="5" t="e">
        <v>#N/A</v>
      </c>
      <c r="R185" s="5"/>
      <c r="S185" s="5" t="e">
        <v>#N/A</v>
      </c>
      <c r="T185" s="5" t="e">
        <v>#N/A</v>
      </c>
      <c r="U185" s="5"/>
      <c r="V185" s="5" t="e">
        <v>#N/A</v>
      </c>
      <c r="W185" s="5"/>
      <c r="X185" s="5" t="e">
        <v>#N/A</v>
      </c>
      <c r="Y185" s="5" t="e">
        <v>#N/A</v>
      </c>
      <c r="Z185" s="5" t="e">
        <v>#N/A</v>
      </c>
      <c r="AA185" s="5" t="e">
        <v>#N/A</v>
      </c>
      <c r="AC185" s="4"/>
      <c r="AD185" s="5" t="e">
        <v>#N/A</v>
      </c>
      <c r="AE185" s="4" t="e">
        <v>#N/A</v>
      </c>
      <c r="AF185" s="4" t="e">
        <v>#N/A</v>
      </c>
      <c r="AG185" s="4" t="e">
        <v>#N/A</v>
      </c>
      <c r="AH185" s="4" t="e">
        <v>#N/A</v>
      </c>
      <c r="AJ185" s="4" t="e">
        <v>#N/A</v>
      </c>
      <c r="AK185" s="4"/>
      <c r="AL185" s="4" t="e">
        <v>#N/A</v>
      </c>
      <c r="AM185" s="4" t="e">
        <v>#N/A</v>
      </c>
      <c r="AN185" s="4" t="e">
        <v>#N/A</v>
      </c>
      <c r="AO185" s="4" t="e">
        <v>#N/A</v>
      </c>
      <c r="AP185" s="4" t="e">
        <v>#N/A</v>
      </c>
      <c r="AQ185" s="4" t="e">
        <v>#N/A</v>
      </c>
      <c r="AR185" s="4" t="e">
        <v>#N/A</v>
      </c>
      <c r="AS185" s="5" t="e">
        <v>#N/A</v>
      </c>
      <c r="AT185" s="5" t="e">
        <v>#N/A</v>
      </c>
      <c r="AU185" s="5" t="e">
        <v>#N/A</v>
      </c>
      <c r="AV185" s="5" t="e">
        <v>#N/A</v>
      </c>
      <c r="AW185" s="5"/>
      <c r="AX185" s="5" t="e">
        <v>#N/A</v>
      </c>
      <c r="AY185" s="5" t="e">
        <v>#N/A</v>
      </c>
      <c r="AZ185" s="5" t="e">
        <v>#N/A</v>
      </c>
      <c r="BA185" s="5" t="e">
        <v>#N/A</v>
      </c>
      <c r="BB185" s="5" t="e">
        <v>#N/A</v>
      </c>
      <c r="BC185" s="5" t="e">
        <v>#N/A</v>
      </c>
      <c r="BD185" s="5" t="e">
        <v>#N/A</v>
      </c>
      <c r="BE185" s="5" t="e">
        <v>#N/A</v>
      </c>
      <c r="BF185" s="5" t="e">
        <v>#N/A</v>
      </c>
      <c r="BG185" s="4" t="e">
        <v>#N/A</v>
      </c>
    </row>
    <row r="186" spans="1:59" x14ac:dyDescent="0.25">
      <c r="A186" t="s">
        <v>241</v>
      </c>
      <c r="B186" s="3">
        <v>41944</v>
      </c>
      <c r="C186" s="5" t="e">
        <v>#N/A</v>
      </c>
      <c r="D186" s="5" t="e">
        <v>#N/A</v>
      </c>
      <c r="E186" s="5" t="e">
        <v>#N/A</v>
      </c>
      <c r="F186" s="5" t="e">
        <v>#N/A</v>
      </c>
      <c r="H186" s="5" t="e">
        <v>#N/A</v>
      </c>
      <c r="I186" s="5" t="e">
        <v>#N/A</v>
      </c>
      <c r="J186" s="5" t="e">
        <v>#N/A</v>
      </c>
      <c r="K186" s="5" t="e">
        <v>#N/A</v>
      </c>
      <c r="L186" s="5" t="e">
        <v>#N/A</v>
      </c>
      <c r="M186" s="5" t="e">
        <v>#N/A</v>
      </c>
      <c r="N186" s="5" t="e">
        <v>#N/A</v>
      </c>
      <c r="O186" s="5" t="e">
        <v>#N/A</v>
      </c>
      <c r="P186" s="5" t="e">
        <v>#N/A</v>
      </c>
      <c r="Q186" s="5" t="e">
        <v>#N/A</v>
      </c>
      <c r="R186" s="5"/>
      <c r="S186" s="5" t="e">
        <v>#N/A</v>
      </c>
      <c r="T186" s="5" t="e">
        <v>#N/A</v>
      </c>
      <c r="U186" s="5"/>
      <c r="V186" s="5" t="e">
        <v>#N/A</v>
      </c>
      <c r="W186" s="5"/>
      <c r="X186" s="5" t="e">
        <v>#N/A</v>
      </c>
      <c r="Y186" s="5" t="e">
        <v>#N/A</v>
      </c>
      <c r="Z186" s="5" t="e">
        <v>#N/A</v>
      </c>
      <c r="AA186" s="5" t="e">
        <v>#N/A</v>
      </c>
      <c r="AC186" s="4"/>
      <c r="AD186" s="5" t="e">
        <v>#N/A</v>
      </c>
      <c r="AE186" s="4" t="e">
        <v>#N/A</v>
      </c>
      <c r="AF186" s="4" t="e">
        <v>#N/A</v>
      </c>
      <c r="AG186" s="4" t="e">
        <v>#N/A</v>
      </c>
      <c r="AH186" s="4" t="e">
        <v>#N/A</v>
      </c>
      <c r="AJ186" s="4" t="e">
        <v>#N/A</v>
      </c>
      <c r="AK186" s="4"/>
      <c r="AL186" s="4" t="e">
        <v>#N/A</v>
      </c>
      <c r="AM186" s="4" t="e">
        <v>#N/A</v>
      </c>
      <c r="AN186" s="4" t="e">
        <v>#N/A</v>
      </c>
      <c r="AO186" s="4" t="e">
        <v>#N/A</v>
      </c>
      <c r="AP186" s="4" t="e">
        <v>#N/A</v>
      </c>
      <c r="AQ186" s="4" t="e">
        <v>#N/A</v>
      </c>
      <c r="AR186" s="4" t="e">
        <v>#N/A</v>
      </c>
      <c r="AS186" s="5" t="e">
        <v>#N/A</v>
      </c>
      <c r="AT186" s="5" t="e">
        <v>#N/A</v>
      </c>
      <c r="AU186" s="5" t="e">
        <v>#N/A</v>
      </c>
      <c r="AV186" s="5" t="e">
        <v>#N/A</v>
      </c>
      <c r="AW186" s="5"/>
      <c r="AX186" s="5" t="e">
        <v>#N/A</v>
      </c>
      <c r="AY186" s="5" t="e">
        <v>#N/A</v>
      </c>
      <c r="AZ186" s="5" t="e">
        <v>#N/A</v>
      </c>
      <c r="BA186" s="5" t="e">
        <v>#N/A</v>
      </c>
      <c r="BB186" s="5" t="e">
        <v>#N/A</v>
      </c>
      <c r="BC186" s="5" t="e">
        <v>#N/A</v>
      </c>
      <c r="BD186" s="5" t="e">
        <v>#N/A</v>
      </c>
      <c r="BE186" s="5" t="e">
        <v>#N/A</v>
      </c>
      <c r="BF186" s="5" t="e">
        <v>#N/A</v>
      </c>
      <c r="BG186" s="4" t="e">
        <v>#N/A</v>
      </c>
    </row>
    <row r="187" spans="1:59" x14ac:dyDescent="0.25">
      <c r="A187" t="s">
        <v>242</v>
      </c>
      <c r="B187" s="3">
        <v>41974</v>
      </c>
      <c r="C187" s="5" t="e">
        <v>#N/A</v>
      </c>
      <c r="D187" s="5" t="e">
        <v>#N/A</v>
      </c>
      <c r="E187" s="5" t="e">
        <v>#N/A</v>
      </c>
      <c r="F187" s="5" t="e">
        <v>#N/A</v>
      </c>
      <c r="H187" s="5" t="e">
        <v>#N/A</v>
      </c>
      <c r="I187" s="5" t="e">
        <v>#N/A</v>
      </c>
      <c r="J187" s="5" t="e">
        <v>#N/A</v>
      </c>
      <c r="K187" s="5" t="e">
        <v>#N/A</v>
      </c>
      <c r="L187" s="5" t="e">
        <v>#N/A</v>
      </c>
      <c r="M187" s="5" t="e">
        <v>#N/A</v>
      </c>
      <c r="N187" s="5" t="e">
        <v>#N/A</v>
      </c>
      <c r="O187" s="5" t="e">
        <v>#N/A</v>
      </c>
      <c r="P187" s="5" t="e">
        <v>#N/A</v>
      </c>
      <c r="Q187" s="5" t="e">
        <v>#N/A</v>
      </c>
      <c r="R187" s="5"/>
      <c r="S187" s="5" t="e">
        <v>#N/A</v>
      </c>
      <c r="T187" s="5" t="e">
        <v>#N/A</v>
      </c>
      <c r="U187" s="5"/>
      <c r="V187" s="5" t="e">
        <v>#N/A</v>
      </c>
      <c r="W187" s="5"/>
      <c r="X187" s="5" t="e">
        <v>#N/A</v>
      </c>
      <c r="Y187" s="5" t="e">
        <v>#N/A</v>
      </c>
      <c r="Z187" s="5" t="e">
        <v>#N/A</v>
      </c>
      <c r="AA187" s="5" t="e">
        <v>#N/A</v>
      </c>
      <c r="AC187" s="4"/>
      <c r="AD187" s="5" t="e">
        <v>#N/A</v>
      </c>
      <c r="AE187" s="4" t="e">
        <v>#N/A</v>
      </c>
      <c r="AF187" s="4" t="e">
        <v>#N/A</v>
      </c>
      <c r="AG187" s="4" t="e">
        <v>#N/A</v>
      </c>
      <c r="AH187" s="4" t="e">
        <v>#N/A</v>
      </c>
      <c r="AJ187" s="4" t="e">
        <v>#N/A</v>
      </c>
      <c r="AK187" s="4"/>
      <c r="AL187" s="4" t="e">
        <v>#N/A</v>
      </c>
      <c r="AM187" s="4" t="e">
        <v>#N/A</v>
      </c>
      <c r="AN187" s="4" t="e">
        <v>#N/A</v>
      </c>
      <c r="AO187" s="4" t="e">
        <v>#N/A</v>
      </c>
      <c r="AP187" s="4" t="e">
        <v>#N/A</v>
      </c>
      <c r="AQ187" s="4" t="e">
        <v>#N/A</v>
      </c>
      <c r="AR187" s="4" t="e">
        <v>#N/A</v>
      </c>
      <c r="AS187" s="5" t="e">
        <v>#N/A</v>
      </c>
      <c r="AT187" s="5" t="e">
        <v>#N/A</v>
      </c>
      <c r="AU187" s="5" t="e">
        <v>#N/A</v>
      </c>
      <c r="AV187" s="5" t="e">
        <v>#N/A</v>
      </c>
      <c r="AW187" s="5"/>
      <c r="AX187" s="5" t="e">
        <v>#N/A</v>
      </c>
      <c r="AY187" s="5" t="e">
        <v>#N/A</v>
      </c>
      <c r="AZ187" s="5" t="e">
        <v>#N/A</v>
      </c>
      <c r="BA187" s="5" t="e">
        <v>#N/A</v>
      </c>
      <c r="BB187" s="5" t="e">
        <v>#N/A</v>
      </c>
      <c r="BC187" s="5" t="e">
        <v>#N/A</v>
      </c>
      <c r="BD187" s="5" t="e">
        <v>#N/A</v>
      </c>
      <c r="BE187" s="5" t="e">
        <v>#N/A</v>
      </c>
      <c r="BF187" s="5" t="e">
        <v>#N/A</v>
      </c>
      <c r="BG187" s="4" t="e">
        <v>#N/A</v>
      </c>
    </row>
    <row r="188" spans="1:59" x14ac:dyDescent="0.25">
      <c r="A188" t="s">
        <v>243</v>
      </c>
      <c r="B188" s="3">
        <v>42005</v>
      </c>
      <c r="C188" s="5" t="e">
        <v>#N/A</v>
      </c>
      <c r="D188" s="5" t="e">
        <v>#N/A</v>
      </c>
      <c r="E188" s="5" t="e">
        <v>#N/A</v>
      </c>
      <c r="F188" s="5" t="e">
        <v>#N/A</v>
      </c>
      <c r="H188" s="5" t="e">
        <v>#N/A</v>
      </c>
      <c r="I188" s="5" t="e">
        <v>#N/A</v>
      </c>
      <c r="J188" s="5" t="e">
        <v>#N/A</v>
      </c>
      <c r="K188" s="5" t="e">
        <v>#N/A</v>
      </c>
      <c r="L188" s="5" t="e">
        <v>#N/A</v>
      </c>
      <c r="M188" s="5" t="e">
        <v>#N/A</v>
      </c>
      <c r="N188" s="5" t="e">
        <v>#N/A</v>
      </c>
      <c r="O188" s="5" t="e">
        <v>#N/A</v>
      </c>
      <c r="P188" s="5" t="e">
        <v>#N/A</v>
      </c>
      <c r="Q188" s="5" t="e">
        <v>#N/A</v>
      </c>
      <c r="R188" s="5"/>
      <c r="S188" s="5" t="e">
        <v>#N/A</v>
      </c>
      <c r="T188" s="5" t="e">
        <v>#N/A</v>
      </c>
      <c r="U188" s="5"/>
      <c r="V188" s="5" t="e">
        <v>#N/A</v>
      </c>
      <c r="W188" s="5"/>
      <c r="X188" s="5" t="e">
        <v>#N/A</v>
      </c>
      <c r="Y188" s="5" t="e">
        <v>#N/A</v>
      </c>
      <c r="Z188" s="5" t="e">
        <v>#N/A</v>
      </c>
      <c r="AA188" s="5" t="e">
        <v>#N/A</v>
      </c>
      <c r="AC188" s="4"/>
      <c r="AD188" s="5" t="e">
        <v>#N/A</v>
      </c>
      <c r="AE188" s="4" t="e">
        <v>#N/A</v>
      </c>
      <c r="AF188" s="4" t="e">
        <v>#N/A</v>
      </c>
      <c r="AG188" s="4" t="e">
        <v>#N/A</v>
      </c>
      <c r="AH188" s="4" t="e">
        <v>#N/A</v>
      </c>
      <c r="AJ188" s="4" t="e">
        <v>#N/A</v>
      </c>
      <c r="AK188" s="4"/>
      <c r="AL188" s="4" t="e">
        <v>#N/A</v>
      </c>
      <c r="AM188" s="4" t="e">
        <v>#N/A</v>
      </c>
      <c r="AN188" s="4" t="e">
        <v>#N/A</v>
      </c>
      <c r="AO188" s="4" t="e">
        <v>#N/A</v>
      </c>
      <c r="AP188" s="4" t="e">
        <v>#N/A</v>
      </c>
      <c r="AQ188" s="4" t="e">
        <v>#N/A</v>
      </c>
      <c r="AR188" s="4" t="e">
        <v>#N/A</v>
      </c>
      <c r="AS188" s="5" t="e">
        <v>#N/A</v>
      </c>
      <c r="AT188" s="5" t="e">
        <v>#N/A</v>
      </c>
      <c r="AU188" s="5" t="e">
        <v>#N/A</v>
      </c>
      <c r="AV188" s="5" t="e">
        <v>#N/A</v>
      </c>
      <c r="AW188" s="5"/>
      <c r="AX188" s="5" t="e">
        <v>#N/A</v>
      </c>
      <c r="AY188" s="5" t="e">
        <v>#N/A</v>
      </c>
      <c r="AZ188" s="5" t="e">
        <v>#N/A</v>
      </c>
      <c r="BA188" s="5" t="e">
        <v>#N/A</v>
      </c>
      <c r="BB188" s="5" t="e">
        <v>#N/A</v>
      </c>
      <c r="BC188" s="5" t="e">
        <v>#N/A</v>
      </c>
      <c r="BD188" s="5" t="e">
        <v>#N/A</v>
      </c>
      <c r="BE188" s="5" t="e">
        <v>#N/A</v>
      </c>
      <c r="BF188" s="5" t="e">
        <v>#N/A</v>
      </c>
      <c r="BG188" s="4" t="e">
        <v>#N/A</v>
      </c>
    </row>
    <row r="189" spans="1:59" x14ac:dyDescent="0.25">
      <c r="A189" t="s">
        <v>244</v>
      </c>
      <c r="B189" s="3">
        <v>42036</v>
      </c>
      <c r="C189" s="5" t="e">
        <v>#N/A</v>
      </c>
      <c r="D189" s="5" t="e">
        <v>#N/A</v>
      </c>
      <c r="E189" s="5" t="e">
        <v>#N/A</v>
      </c>
      <c r="F189" s="5" t="e">
        <v>#N/A</v>
      </c>
      <c r="H189" s="5" t="e">
        <v>#N/A</v>
      </c>
      <c r="I189" s="5" t="e">
        <v>#N/A</v>
      </c>
      <c r="J189" s="5" t="e">
        <v>#N/A</v>
      </c>
      <c r="K189" s="5" t="e">
        <v>#N/A</v>
      </c>
      <c r="L189" s="5" t="e">
        <v>#N/A</v>
      </c>
      <c r="M189" s="5" t="e">
        <v>#N/A</v>
      </c>
      <c r="N189" s="5" t="e">
        <v>#N/A</v>
      </c>
      <c r="O189" s="5" t="e">
        <v>#N/A</v>
      </c>
      <c r="P189" s="5" t="e">
        <v>#N/A</v>
      </c>
      <c r="Q189" s="5" t="e">
        <v>#N/A</v>
      </c>
      <c r="R189" s="5"/>
      <c r="S189" s="5" t="e">
        <v>#N/A</v>
      </c>
      <c r="T189" s="5" t="e">
        <v>#N/A</v>
      </c>
      <c r="U189" s="5"/>
      <c r="V189" s="5" t="e">
        <v>#N/A</v>
      </c>
      <c r="W189" s="5"/>
      <c r="X189" s="5" t="e">
        <v>#N/A</v>
      </c>
      <c r="Y189" s="5" t="e">
        <v>#N/A</v>
      </c>
      <c r="Z189" s="5" t="e">
        <v>#N/A</v>
      </c>
      <c r="AA189" s="5" t="e">
        <v>#N/A</v>
      </c>
      <c r="AC189" s="4"/>
      <c r="AD189" s="5" t="e">
        <v>#N/A</v>
      </c>
      <c r="AE189" s="4" t="e">
        <v>#N/A</v>
      </c>
      <c r="AF189" s="4" t="e">
        <v>#N/A</v>
      </c>
      <c r="AG189" s="4" t="e">
        <v>#N/A</v>
      </c>
      <c r="AH189" s="4" t="e">
        <v>#N/A</v>
      </c>
      <c r="AJ189" s="4" t="e">
        <v>#N/A</v>
      </c>
      <c r="AK189" s="4"/>
      <c r="AL189" s="4" t="e">
        <v>#N/A</v>
      </c>
      <c r="AM189" s="4" t="e">
        <v>#N/A</v>
      </c>
      <c r="AN189" s="4" t="e">
        <v>#N/A</v>
      </c>
      <c r="AO189" s="4" t="e">
        <v>#N/A</v>
      </c>
      <c r="AP189" s="4" t="e">
        <v>#N/A</v>
      </c>
      <c r="AQ189" s="4" t="e">
        <v>#N/A</v>
      </c>
      <c r="AR189" s="4" t="e">
        <v>#N/A</v>
      </c>
      <c r="AS189" s="5" t="e">
        <v>#N/A</v>
      </c>
      <c r="AT189" s="5" t="e">
        <v>#N/A</v>
      </c>
      <c r="AU189" s="5" t="e">
        <v>#N/A</v>
      </c>
      <c r="AV189" s="5" t="e">
        <v>#N/A</v>
      </c>
      <c r="AW189" s="5"/>
      <c r="AX189" s="5" t="e">
        <v>#N/A</v>
      </c>
      <c r="AY189" s="5" t="e">
        <v>#N/A</v>
      </c>
      <c r="AZ189" s="5" t="e">
        <v>#N/A</v>
      </c>
      <c r="BA189" s="5" t="e">
        <v>#N/A</v>
      </c>
      <c r="BB189" s="5" t="e">
        <v>#N/A</v>
      </c>
      <c r="BC189" s="5" t="e">
        <v>#N/A</v>
      </c>
      <c r="BD189" s="5" t="e">
        <v>#N/A</v>
      </c>
      <c r="BE189" s="5" t="e">
        <v>#N/A</v>
      </c>
      <c r="BF189" s="5" t="e">
        <v>#N/A</v>
      </c>
      <c r="BG189" s="4" t="e">
        <v>#N/A</v>
      </c>
    </row>
    <row r="190" spans="1:59" x14ac:dyDescent="0.25">
      <c r="A190" t="s">
        <v>245</v>
      </c>
      <c r="B190" s="3">
        <v>42064</v>
      </c>
      <c r="C190" s="5" t="e">
        <v>#N/A</v>
      </c>
      <c r="D190" s="5" t="e">
        <v>#N/A</v>
      </c>
      <c r="E190" s="5" t="e">
        <v>#N/A</v>
      </c>
      <c r="F190" s="5" t="e">
        <v>#N/A</v>
      </c>
      <c r="H190" s="5" t="e">
        <v>#N/A</v>
      </c>
      <c r="I190" s="5" t="e">
        <v>#N/A</v>
      </c>
      <c r="J190" s="5" t="e">
        <v>#N/A</v>
      </c>
      <c r="K190" s="5" t="e">
        <v>#N/A</v>
      </c>
      <c r="L190" s="5" t="e">
        <v>#N/A</v>
      </c>
      <c r="M190" s="5" t="e">
        <v>#N/A</v>
      </c>
      <c r="N190" s="5" t="e">
        <v>#N/A</v>
      </c>
      <c r="O190" s="5" t="e">
        <v>#N/A</v>
      </c>
      <c r="P190" s="5" t="e">
        <v>#N/A</v>
      </c>
      <c r="Q190" s="5" t="e">
        <v>#N/A</v>
      </c>
      <c r="R190" s="5"/>
      <c r="S190" s="5" t="e">
        <v>#N/A</v>
      </c>
      <c r="T190" s="5" t="e">
        <v>#N/A</v>
      </c>
      <c r="U190" s="5"/>
      <c r="V190" s="5" t="e">
        <v>#N/A</v>
      </c>
      <c r="W190" s="5"/>
      <c r="X190" s="5" t="e">
        <v>#N/A</v>
      </c>
      <c r="Y190" s="5" t="e">
        <v>#N/A</v>
      </c>
      <c r="Z190" s="5" t="e">
        <v>#N/A</v>
      </c>
      <c r="AA190" s="5" t="e">
        <v>#N/A</v>
      </c>
      <c r="AC190" s="4"/>
      <c r="AD190" s="5" t="e">
        <v>#N/A</v>
      </c>
      <c r="AE190" s="4" t="e">
        <v>#N/A</v>
      </c>
      <c r="AF190" s="4" t="e">
        <v>#N/A</v>
      </c>
      <c r="AG190" s="4" t="e">
        <v>#N/A</v>
      </c>
      <c r="AH190" s="4" t="e">
        <v>#N/A</v>
      </c>
      <c r="AJ190" s="4" t="e">
        <v>#N/A</v>
      </c>
      <c r="AK190" s="4"/>
      <c r="AL190" s="4" t="e">
        <v>#N/A</v>
      </c>
      <c r="AM190" s="4" t="e">
        <v>#N/A</v>
      </c>
      <c r="AN190" s="4" t="e">
        <v>#N/A</v>
      </c>
      <c r="AO190" s="4" t="e">
        <v>#N/A</v>
      </c>
      <c r="AP190" s="4" t="e">
        <v>#N/A</v>
      </c>
      <c r="AQ190" s="4" t="e">
        <v>#N/A</v>
      </c>
      <c r="AR190" s="4" t="e">
        <v>#N/A</v>
      </c>
      <c r="AS190" s="5" t="e">
        <v>#N/A</v>
      </c>
      <c r="AT190" s="5" t="e">
        <v>#N/A</v>
      </c>
      <c r="AU190" s="5" t="e">
        <v>#N/A</v>
      </c>
      <c r="AV190" s="5" t="e">
        <v>#N/A</v>
      </c>
      <c r="AW190" s="5"/>
      <c r="AX190" s="5" t="e">
        <v>#N/A</v>
      </c>
      <c r="AY190" s="5" t="e">
        <v>#N/A</v>
      </c>
      <c r="AZ190" s="5" t="e">
        <v>#N/A</v>
      </c>
      <c r="BA190" s="5" t="e">
        <v>#N/A</v>
      </c>
      <c r="BB190" s="5" t="e">
        <v>#N/A</v>
      </c>
      <c r="BC190" s="5" t="e">
        <v>#N/A</v>
      </c>
      <c r="BD190" s="5" t="e">
        <v>#N/A</v>
      </c>
      <c r="BE190" s="5" t="e">
        <v>#N/A</v>
      </c>
      <c r="BF190" s="5" t="e">
        <v>#N/A</v>
      </c>
      <c r="BG190" s="4" t="e">
        <v>#N/A</v>
      </c>
    </row>
    <row r="191" spans="1:59" x14ac:dyDescent="0.25">
      <c r="A191" t="s">
        <v>246</v>
      </c>
      <c r="B191" s="3">
        <v>42095</v>
      </c>
      <c r="C191" s="5" t="e">
        <v>#N/A</v>
      </c>
      <c r="D191" s="5" t="e">
        <v>#N/A</v>
      </c>
      <c r="E191" s="5" t="e">
        <v>#N/A</v>
      </c>
      <c r="F191" s="5" t="e">
        <v>#N/A</v>
      </c>
      <c r="H191" s="5" t="e">
        <v>#N/A</v>
      </c>
      <c r="I191" s="5" t="e">
        <v>#N/A</v>
      </c>
      <c r="J191" s="5" t="e">
        <v>#N/A</v>
      </c>
      <c r="K191" s="5" t="e">
        <v>#N/A</v>
      </c>
      <c r="L191" s="5" t="e">
        <v>#N/A</v>
      </c>
      <c r="M191" s="5" t="e">
        <v>#N/A</v>
      </c>
      <c r="N191" s="5" t="e">
        <v>#N/A</v>
      </c>
      <c r="O191" s="5" t="e">
        <v>#N/A</v>
      </c>
      <c r="P191" s="5" t="e">
        <v>#N/A</v>
      </c>
      <c r="Q191" s="5" t="e">
        <v>#N/A</v>
      </c>
      <c r="R191" s="5"/>
      <c r="S191" s="5" t="e">
        <v>#N/A</v>
      </c>
      <c r="T191" s="5" t="e">
        <v>#N/A</v>
      </c>
      <c r="U191" s="5"/>
      <c r="V191" s="5" t="e">
        <v>#N/A</v>
      </c>
      <c r="W191" s="5"/>
      <c r="X191" s="5" t="e">
        <v>#N/A</v>
      </c>
      <c r="Y191" s="5" t="e">
        <v>#N/A</v>
      </c>
      <c r="Z191" s="5" t="e">
        <v>#N/A</v>
      </c>
      <c r="AA191" s="5" t="e">
        <v>#N/A</v>
      </c>
      <c r="AC191" s="4"/>
      <c r="AD191" s="5" t="e">
        <v>#N/A</v>
      </c>
      <c r="AE191" s="4" t="e">
        <v>#N/A</v>
      </c>
      <c r="AF191" s="4" t="e">
        <v>#N/A</v>
      </c>
      <c r="AG191" s="4" t="e">
        <v>#N/A</v>
      </c>
      <c r="AH191" s="4" t="e">
        <v>#N/A</v>
      </c>
      <c r="AJ191" s="4" t="e">
        <v>#N/A</v>
      </c>
      <c r="AK191" s="4"/>
      <c r="AL191" s="4" t="e">
        <v>#N/A</v>
      </c>
      <c r="AM191" s="4" t="e">
        <v>#N/A</v>
      </c>
      <c r="AN191" s="4" t="e">
        <v>#N/A</v>
      </c>
      <c r="AO191" s="4" t="e">
        <v>#N/A</v>
      </c>
      <c r="AP191" s="4" t="e">
        <v>#N/A</v>
      </c>
      <c r="AQ191" s="4" t="e">
        <v>#N/A</v>
      </c>
      <c r="AR191" s="4" t="e">
        <v>#N/A</v>
      </c>
      <c r="AS191" s="5" t="e">
        <v>#N/A</v>
      </c>
      <c r="AT191" s="5" t="e">
        <v>#N/A</v>
      </c>
      <c r="AU191" s="5" t="e">
        <v>#N/A</v>
      </c>
      <c r="AV191" s="5" t="e">
        <v>#N/A</v>
      </c>
      <c r="AW191" s="5"/>
      <c r="AX191" s="5" t="e">
        <v>#N/A</v>
      </c>
      <c r="AY191" s="5" t="e">
        <v>#N/A</v>
      </c>
      <c r="AZ191" s="5" t="e">
        <v>#N/A</v>
      </c>
      <c r="BA191" s="5" t="e">
        <v>#N/A</v>
      </c>
      <c r="BB191" s="5" t="e">
        <v>#N/A</v>
      </c>
      <c r="BC191" s="5" t="e">
        <v>#N/A</v>
      </c>
      <c r="BD191" s="5" t="e">
        <v>#N/A</v>
      </c>
      <c r="BE191" s="5" t="e">
        <v>#N/A</v>
      </c>
      <c r="BF191" s="5" t="e">
        <v>#N/A</v>
      </c>
      <c r="BG191" s="4" t="e">
        <v>#N/A</v>
      </c>
    </row>
    <row r="192" spans="1:59" x14ac:dyDescent="0.25">
      <c r="A192" t="s">
        <v>247</v>
      </c>
      <c r="B192" s="3">
        <v>42125</v>
      </c>
      <c r="C192" s="5" t="e">
        <v>#N/A</v>
      </c>
      <c r="D192" s="5" t="e">
        <v>#N/A</v>
      </c>
      <c r="E192" s="5" t="e">
        <v>#N/A</v>
      </c>
      <c r="F192" s="5" t="e">
        <v>#N/A</v>
      </c>
      <c r="H192" s="5" t="e">
        <v>#N/A</v>
      </c>
      <c r="I192" s="5" t="e">
        <v>#N/A</v>
      </c>
      <c r="J192" s="5" t="e">
        <v>#N/A</v>
      </c>
      <c r="K192" s="5" t="e">
        <v>#N/A</v>
      </c>
      <c r="L192" s="5" t="e">
        <v>#N/A</v>
      </c>
      <c r="M192" s="5" t="e">
        <v>#N/A</v>
      </c>
      <c r="N192" s="5" t="e">
        <v>#N/A</v>
      </c>
      <c r="O192" s="5" t="e">
        <v>#N/A</v>
      </c>
      <c r="P192" s="5" t="e">
        <v>#N/A</v>
      </c>
      <c r="Q192" s="5" t="e">
        <v>#N/A</v>
      </c>
      <c r="R192" s="5"/>
      <c r="S192" s="5" t="e">
        <v>#N/A</v>
      </c>
      <c r="T192" s="5" t="e">
        <v>#N/A</v>
      </c>
      <c r="U192" s="5"/>
      <c r="V192" s="5" t="e">
        <v>#N/A</v>
      </c>
      <c r="W192" s="5"/>
      <c r="X192" s="5" t="e">
        <v>#N/A</v>
      </c>
      <c r="Y192" s="5" t="e">
        <v>#N/A</v>
      </c>
      <c r="Z192" s="5" t="e">
        <v>#N/A</v>
      </c>
      <c r="AA192" s="5" t="e">
        <v>#N/A</v>
      </c>
      <c r="AC192" s="4"/>
      <c r="AD192" s="5" t="e">
        <v>#N/A</v>
      </c>
      <c r="AE192" s="4" t="e">
        <v>#N/A</v>
      </c>
      <c r="AF192" s="4" t="e">
        <v>#N/A</v>
      </c>
      <c r="AG192" s="4" t="e">
        <v>#N/A</v>
      </c>
      <c r="AH192" s="4" t="e">
        <v>#N/A</v>
      </c>
      <c r="AJ192" s="4" t="e">
        <v>#N/A</v>
      </c>
      <c r="AK192" s="4"/>
      <c r="AL192" s="4" t="e">
        <v>#N/A</v>
      </c>
      <c r="AM192" s="4" t="e">
        <v>#N/A</v>
      </c>
      <c r="AN192" s="4" t="e">
        <v>#N/A</v>
      </c>
      <c r="AO192" s="4" t="e">
        <v>#N/A</v>
      </c>
      <c r="AP192" s="4" t="e">
        <v>#N/A</v>
      </c>
      <c r="AQ192" s="4" t="e">
        <v>#N/A</v>
      </c>
      <c r="AR192" s="4" t="e">
        <v>#N/A</v>
      </c>
      <c r="AS192" s="5" t="e">
        <v>#N/A</v>
      </c>
      <c r="AT192" s="5" t="e">
        <v>#N/A</v>
      </c>
      <c r="AU192" s="5" t="e">
        <v>#N/A</v>
      </c>
      <c r="AV192" s="5" t="e">
        <v>#N/A</v>
      </c>
      <c r="AW192" s="5"/>
      <c r="AX192" s="5" t="e">
        <v>#N/A</v>
      </c>
      <c r="AY192" s="5" t="e">
        <v>#N/A</v>
      </c>
      <c r="AZ192" s="5" t="e">
        <v>#N/A</v>
      </c>
      <c r="BA192" s="5" t="e">
        <v>#N/A</v>
      </c>
      <c r="BB192" s="5" t="e">
        <v>#N/A</v>
      </c>
      <c r="BC192" s="5" t="e">
        <v>#N/A</v>
      </c>
      <c r="BD192" s="5" t="e">
        <v>#N/A</v>
      </c>
      <c r="BE192" s="5" t="e">
        <v>#N/A</v>
      </c>
      <c r="BF192" s="5" t="e">
        <v>#N/A</v>
      </c>
      <c r="BG192" s="4" t="e">
        <v>#N/A</v>
      </c>
    </row>
    <row r="193" spans="1:59" x14ac:dyDescent="0.25">
      <c r="A193" t="s">
        <v>248</v>
      </c>
      <c r="B193" s="3">
        <v>42156</v>
      </c>
      <c r="C193" s="5" t="e">
        <v>#N/A</v>
      </c>
      <c r="D193" s="5" t="e">
        <v>#N/A</v>
      </c>
      <c r="E193" s="5" t="e">
        <v>#N/A</v>
      </c>
      <c r="F193" s="5" t="e">
        <v>#N/A</v>
      </c>
      <c r="H193" s="5" t="e">
        <v>#N/A</v>
      </c>
      <c r="I193" s="5" t="e">
        <v>#N/A</v>
      </c>
      <c r="J193" s="5" t="e">
        <v>#N/A</v>
      </c>
      <c r="K193" s="5" t="e">
        <v>#N/A</v>
      </c>
      <c r="L193" s="5" t="e">
        <v>#N/A</v>
      </c>
      <c r="M193" s="5" t="e">
        <v>#N/A</v>
      </c>
      <c r="N193" s="5" t="e">
        <v>#N/A</v>
      </c>
      <c r="O193" s="5" t="e">
        <v>#N/A</v>
      </c>
      <c r="P193" s="5" t="e">
        <v>#N/A</v>
      </c>
      <c r="Q193" s="5" t="e">
        <v>#N/A</v>
      </c>
      <c r="R193" s="5"/>
      <c r="S193" s="5" t="e">
        <v>#N/A</v>
      </c>
      <c r="T193" s="5" t="e">
        <v>#N/A</v>
      </c>
      <c r="U193" s="5"/>
      <c r="V193" s="5" t="e">
        <v>#N/A</v>
      </c>
      <c r="W193" s="5"/>
      <c r="X193" s="5" t="e">
        <v>#N/A</v>
      </c>
      <c r="Y193" s="5" t="e">
        <v>#N/A</v>
      </c>
      <c r="Z193" s="5" t="e">
        <v>#N/A</v>
      </c>
      <c r="AA193" s="5" t="e">
        <v>#N/A</v>
      </c>
      <c r="AC193" s="4"/>
      <c r="AD193" s="5" t="e">
        <v>#N/A</v>
      </c>
      <c r="AE193" s="4" t="e">
        <v>#N/A</v>
      </c>
      <c r="AF193" s="4" t="e">
        <v>#N/A</v>
      </c>
      <c r="AG193" s="4" t="e">
        <v>#N/A</v>
      </c>
      <c r="AH193" s="4" t="e">
        <v>#N/A</v>
      </c>
      <c r="AJ193" s="4" t="e">
        <v>#N/A</v>
      </c>
      <c r="AK193" s="4"/>
      <c r="AL193" s="4" t="e">
        <v>#N/A</v>
      </c>
      <c r="AM193" s="4" t="e">
        <v>#N/A</v>
      </c>
      <c r="AN193" s="4" t="e">
        <v>#N/A</v>
      </c>
      <c r="AO193" s="4" t="e">
        <v>#N/A</v>
      </c>
      <c r="AP193" s="4" t="e">
        <v>#N/A</v>
      </c>
      <c r="AQ193" s="4" t="e">
        <v>#N/A</v>
      </c>
      <c r="AR193" s="4" t="e">
        <v>#N/A</v>
      </c>
      <c r="AS193" s="5" t="e">
        <v>#N/A</v>
      </c>
      <c r="AT193" s="5" t="e">
        <v>#N/A</v>
      </c>
      <c r="AU193" s="5" t="e">
        <v>#N/A</v>
      </c>
      <c r="AV193" s="5" t="e">
        <v>#N/A</v>
      </c>
      <c r="AW193" s="5"/>
      <c r="AX193" s="5" t="e">
        <v>#N/A</v>
      </c>
      <c r="AY193" s="5" t="e">
        <v>#N/A</v>
      </c>
      <c r="AZ193" s="5" t="e">
        <v>#N/A</v>
      </c>
      <c r="BA193" s="5" t="e">
        <v>#N/A</v>
      </c>
      <c r="BB193" s="5" t="e">
        <v>#N/A</v>
      </c>
      <c r="BC193" s="5" t="e">
        <v>#N/A</v>
      </c>
      <c r="BD193" s="5" t="e">
        <v>#N/A</v>
      </c>
      <c r="BE193" s="5" t="e">
        <v>#N/A</v>
      </c>
      <c r="BF193" s="5" t="e">
        <v>#N/A</v>
      </c>
      <c r="BG193" s="4" t="e">
        <v>#N/A</v>
      </c>
    </row>
    <row r="194" spans="1:59" x14ac:dyDescent="0.25">
      <c r="A194" t="s">
        <v>249</v>
      </c>
      <c r="B194" s="3">
        <v>42186</v>
      </c>
      <c r="C194" s="5" t="e">
        <v>#N/A</v>
      </c>
      <c r="D194" s="5" t="e">
        <v>#N/A</v>
      </c>
      <c r="E194" s="5" t="e">
        <v>#N/A</v>
      </c>
      <c r="F194" s="5" t="e">
        <v>#N/A</v>
      </c>
      <c r="H194" s="5" t="e">
        <v>#N/A</v>
      </c>
      <c r="I194" s="5" t="e">
        <v>#N/A</v>
      </c>
      <c r="J194" s="5" t="e">
        <v>#N/A</v>
      </c>
      <c r="K194" s="5" t="e">
        <v>#N/A</v>
      </c>
      <c r="L194" s="5" t="e">
        <v>#N/A</v>
      </c>
      <c r="M194" s="5" t="e">
        <v>#N/A</v>
      </c>
      <c r="N194" s="5" t="e">
        <v>#N/A</v>
      </c>
      <c r="O194" s="5" t="e">
        <v>#N/A</v>
      </c>
      <c r="P194" s="5" t="e">
        <v>#N/A</v>
      </c>
      <c r="Q194" s="5" t="e">
        <v>#N/A</v>
      </c>
      <c r="R194" s="5"/>
      <c r="S194" s="5" t="e">
        <v>#N/A</v>
      </c>
      <c r="T194" s="5" t="e">
        <v>#N/A</v>
      </c>
      <c r="U194" s="5"/>
      <c r="V194" s="5" t="e">
        <v>#N/A</v>
      </c>
      <c r="W194" s="5"/>
      <c r="X194" s="5" t="e">
        <v>#N/A</v>
      </c>
      <c r="Y194" s="5" t="e">
        <v>#N/A</v>
      </c>
      <c r="Z194" s="5" t="e">
        <v>#N/A</v>
      </c>
      <c r="AA194" s="5" t="e">
        <v>#N/A</v>
      </c>
      <c r="AC194" s="4"/>
      <c r="AD194" s="5" t="e">
        <v>#N/A</v>
      </c>
      <c r="AE194" s="4" t="e">
        <v>#N/A</v>
      </c>
      <c r="AF194" s="4" t="e">
        <v>#N/A</v>
      </c>
      <c r="AG194" s="4" t="e">
        <v>#N/A</v>
      </c>
      <c r="AH194" s="4" t="e">
        <v>#N/A</v>
      </c>
      <c r="AJ194" s="4" t="e">
        <v>#N/A</v>
      </c>
      <c r="AK194" s="4"/>
      <c r="AL194" s="4" t="e">
        <v>#N/A</v>
      </c>
      <c r="AM194" s="4" t="e">
        <v>#N/A</v>
      </c>
      <c r="AN194" s="4" t="e">
        <v>#N/A</v>
      </c>
      <c r="AO194" s="4" t="e">
        <v>#N/A</v>
      </c>
      <c r="AP194" s="4" t="e">
        <v>#N/A</v>
      </c>
      <c r="AQ194" s="4" t="e">
        <v>#N/A</v>
      </c>
      <c r="AR194" s="4" t="e">
        <v>#N/A</v>
      </c>
      <c r="AS194" s="5" t="e">
        <v>#N/A</v>
      </c>
      <c r="AT194" s="5" t="e">
        <v>#N/A</v>
      </c>
      <c r="AU194" s="5" t="e">
        <v>#N/A</v>
      </c>
      <c r="AV194" s="5" t="e">
        <v>#N/A</v>
      </c>
      <c r="AW194" s="5"/>
      <c r="AX194" s="5" t="e">
        <v>#N/A</v>
      </c>
      <c r="AY194" s="5" t="e">
        <v>#N/A</v>
      </c>
      <c r="AZ194" s="5" t="e">
        <v>#N/A</v>
      </c>
      <c r="BA194" s="5" t="e">
        <v>#N/A</v>
      </c>
      <c r="BB194" s="5" t="e">
        <v>#N/A</v>
      </c>
      <c r="BC194" s="5" t="e">
        <v>#N/A</v>
      </c>
      <c r="BD194" s="5" t="e">
        <v>#N/A</v>
      </c>
      <c r="BE194" s="5" t="e">
        <v>#N/A</v>
      </c>
      <c r="BF194" s="5" t="e">
        <v>#N/A</v>
      </c>
      <c r="BG194" s="4" t="e">
        <v>#N/A</v>
      </c>
    </row>
    <row r="195" spans="1:59" x14ac:dyDescent="0.25">
      <c r="A195" t="s">
        <v>250</v>
      </c>
      <c r="B195" s="3">
        <v>42217</v>
      </c>
      <c r="C195" s="5" t="e">
        <v>#N/A</v>
      </c>
      <c r="D195" s="5" t="e">
        <v>#N/A</v>
      </c>
      <c r="E195" s="5" t="e">
        <v>#N/A</v>
      </c>
      <c r="F195" s="5" t="e">
        <v>#N/A</v>
      </c>
      <c r="H195" s="5" t="e">
        <v>#N/A</v>
      </c>
      <c r="I195" s="5" t="e">
        <v>#N/A</v>
      </c>
      <c r="J195" s="5" t="e">
        <v>#N/A</v>
      </c>
      <c r="K195" s="5" t="e">
        <v>#N/A</v>
      </c>
      <c r="L195" s="5" t="e">
        <v>#N/A</v>
      </c>
      <c r="M195" s="5" t="e">
        <v>#N/A</v>
      </c>
      <c r="N195" s="5" t="e">
        <v>#N/A</v>
      </c>
      <c r="O195" s="5" t="e">
        <v>#N/A</v>
      </c>
      <c r="P195" s="5" t="e">
        <v>#N/A</v>
      </c>
      <c r="Q195" s="5" t="e">
        <v>#N/A</v>
      </c>
      <c r="R195" s="5"/>
      <c r="S195" s="5" t="e">
        <v>#N/A</v>
      </c>
      <c r="T195" s="5" t="e">
        <v>#N/A</v>
      </c>
      <c r="U195" s="5"/>
      <c r="V195" s="5" t="e">
        <v>#N/A</v>
      </c>
      <c r="W195" s="5"/>
      <c r="X195" s="5" t="e">
        <v>#N/A</v>
      </c>
      <c r="Y195" s="5" t="e">
        <v>#N/A</v>
      </c>
      <c r="Z195" s="5" t="e">
        <v>#N/A</v>
      </c>
      <c r="AA195" s="5" t="e">
        <v>#N/A</v>
      </c>
      <c r="AC195" s="4"/>
      <c r="AD195" s="5" t="e">
        <v>#N/A</v>
      </c>
      <c r="AE195" s="4" t="e">
        <v>#N/A</v>
      </c>
      <c r="AF195" s="4" t="e">
        <v>#N/A</v>
      </c>
      <c r="AG195" s="4" t="e">
        <v>#N/A</v>
      </c>
      <c r="AH195" s="4" t="e">
        <v>#N/A</v>
      </c>
      <c r="AJ195" s="4" t="e">
        <v>#N/A</v>
      </c>
      <c r="AK195" s="4"/>
      <c r="AL195" s="4" t="e">
        <v>#N/A</v>
      </c>
      <c r="AM195" s="4" t="e">
        <v>#N/A</v>
      </c>
      <c r="AN195" s="4" t="e">
        <v>#N/A</v>
      </c>
      <c r="AO195" s="4" t="e">
        <v>#N/A</v>
      </c>
      <c r="AP195" s="4" t="e">
        <v>#N/A</v>
      </c>
      <c r="AQ195" s="4" t="e">
        <v>#N/A</v>
      </c>
      <c r="AR195" s="4" t="e">
        <v>#N/A</v>
      </c>
      <c r="AS195" s="5" t="e">
        <v>#N/A</v>
      </c>
      <c r="AT195" s="5" t="e">
        <v>#N/A</v>
      </c>
      <c r="AU195" s="5" t="e">
        <v>#N/A</v>
      </c>
      <c r="AV195" s="5" t="e">
        <v>#N/A</v>
      </c>
      <c r="AW195" s="5"/>
      <c r="AX195" s="5" t="e">
        <v>#N/A</v>
      </c>
      <c r="AY195" s="5" t="e">
        <v>#N/A</v>
      </c>
      <c r="AZ195" s="5" t="e">
        <v>#N/A</v>
      </c>
      <c r="BA195" s="5" t="e">
        <v>#N/A</v>
      </c>
      <c r="BB195" s="5" t="e">
        <v>#N/A</v>
      </c>
      <c r="BC195" s="5" t="e">
        <v>#N/A</v>
      </c>
      <c r="BD195" s="5" t="e">
        <v>#N/A</v>
      </c>
      <c r="BE195" s="5" t="e">
        <v>#N/A</v>
      </c>
      <c r="BF195" s="5" t="e">
        <v>#N/A</v>
      </c>
      <c r="BG195" s="4" t="e">
        <v>#N/A</v>
      </c>
    </row>
    <row r="196" spans="1:59" x14ac:dyDescent="0.25">
      <c r="A196" t="s">
        <v>251</v>
      </c>
      <c r="B196" s="3">
        <v>42248</v>
      </c>
      <c r="C196" s="5" t="e">
        <v>#N/A</v>
      </c>
      <c r="D196" s="5" t="e">
        <v>#N/A</v>
      </c>
      <c r="E196" s="5" t="e">
        <v>#N/A</v>
      </c>
      <c r="F196" s="5" t="e">
        <v>#N/A</v>
      </c>
      <c r="H196" s="5" t="e">
        <v>#N/A</v>
      </c>
      <c r="I196" s="5" t="e">
        <v>#N/A</v>
      </c>
      <c r="J196" s="5" t="e">
        <v>#N/A</v>
      </c>
      <c r="K196" s="5" t="e">
        <v>#N/A</v>
      </c>
      <c r="L196" s="5" t="e">
        <v>#N/A</v>
      </c>
      <c r="M196" s="5" t="e">
        <v>#N/A</v>
      </c>
      <c r="N196" s="5" t="e">
        <v>#N/A</v>
      </c>
      <c r="O196" s="5" t="e">
        <v>#N/A</v>
      </c>
      <c r="P196" s="5" t="e">
        <v>#N/A</v>
      </c>
      <c r="Q196" s="5" t="e">
        <v>#N/A</v>
      </c>
      <c r="R196" s="5"/>
      <c r="S196" s="5" t="e">
        <v>#N/A</v>
      </c>
      <c r="T196" s="5" t="e">
        <v>#N/A</v>
      </c>
      <c r="U196" s="5"/>
      <c r="V196" s="5" t="e">
        <v>#N/A</v>
      </c>
      <c r="W196" s="5"/>
      <c r="X196" s="5" t="e">
        <v>#N/A</v>
      </c>
      <c r="Y196" s="5" t="e">
        <v>#N/A</v>
      </c>
      <c r="Z196" s="5" t="e">
        <v>#N/A</v>
      </c>
      <c r="AA196" s="5" t="e">
        <v>#N/A</v>
      </c>
      <c r="AC196" s="4"/>
      <c r="AD196" s="5" t="e">
        <v>#N/A</v>
      </c>
      <c r="AE196" s="4" t="e">
        <v>#N/A</v>
      </c>
      <c r="AF196" s="4" t="e">
        <v>#N/A</v>
      </c>
      <c r="AG196" s="4" t="e">
        <v>#N/A</v>
      </c>
      <c r="AH196" s="4" t="e">
        <v>#N/A</v>
      </c>
      <c r="AJ196" s="4" t="e">
        <v>#N/A</v>
      </c>
      <c r="AK196" s="4"/>
      <c r="AL196" s="4" t="e">
        <v>#N/A</v>
      </c>
      <c r="AM196" s="4" t="e">
        <v>#N/A</v>
      </c>
      <c r="AN196" s="4" t="e">
        <v>#N/A</v>
      </c>
      <c r="AO196" s="4" t="e">
        <v>#N/A</v>
      </c>
      <c r="AP196" s="4" t="e">
        <v>#N/A</v>
      </c>
      <c r="AQ196" s="4" t="e">
        <v>#N/A</v>
      </c>
      <c r="AR196" s="4" t="e">
        <v>#N/A</v>
      </c>
      <c r="AS196" s="5" t="e">
        <v>#N/A</v>
      </c>
      <c r="AT196" s="5" t="e">
        <v>#N/A</v>
      </c>
      <c r="AU196" s="5" t="e">
        <v>#N/A</v>
      </c>
      <c r="AV196" s="5" t="e">
        <v>#N/A</v>
      </c>
      <c r="AW196" s="5"/>
      <c r="AX196" s="5" t="e">
        <v>#N/A</v>
      </c>
      <c r="AY196" s="5" t="e">
        <v>#N/A</v>
      </c>
      <c r="AZ196" s="5" t="e">
        <v>#N/A</v>
      </c>
      <c r="BA196" s="5" t="e">
        <v>#N/A</v>
      </c>
      <c r="BB196" s="5" t="e">
        <v>#N/A</v>
      </c>
      <c r="BC196" s="5" t="e">
        <v>#N/A</v>
      </c>
      <c r="BD196" s="5" t="e">
        <v>#N/A</v>
      </c>
      <c r="BE196" s="5" t="e">
        <v>#N/A</v>
      </c>
      <c r="BF196" s="5" t="e">
        <v>#N/A</v>
      </c>
      <c r="BG196" s="4" t="e">
        <v>#N/A</v>
      </c>
    </row>
    <row r="197" spans="1:59" x14ac:dyDescent="0.25">
      <c r="A197" t="s">
        <v>252</v>
      </c>
      <c r="B197" s="3">
        <v>42278</v>
      </c>
      <c r="C197" s="5" t="e">
        <v>#N/A</v>
      </c>
      <c r="D197" s="5" t="e">
        <v>#N/A</v>
      </c>
      <c r="E197" s="5" t="e">
        <v>#N/A</v>
      </c>
      <c r="F197" s="5" t="e">
        <v>#N/A</v>
      </c>
      <c r="H197" s="5" t="e">
        <v>#N/A</v>
      </c>
      <c r="I197" s="5" t="e">
        <v>#N/A</v>
      </c>
      <c r="J197" s="5" t="e">
        <v>#N/A</v>
      </c>
      <c r="K197" s="5" t="e">
        <v>#N/A</v>
      </c>
      <c r="L197" s="5" t="e">
        <v>#N/A</v>
      </c>
      <c r="M197" s="5" t="e">
        <v>#N/A</v>
      </c>
      <c r="N197" s="5" t="e">
        <v>#N/A</v>
      </c>
      <c r="O197" s="5" t="e">
        <v>#N/A</v>
      </c>
      <c r="P197" s="5" t="e">
        <v>#N/A</v>
      </c>
      <c r="Q197" s="5" t="e">
        <v>#N/A</v>
      </c>
      <c r="R197" s="5"/>
      <c r="S197" s="5" t="e">
        <v>#N/A</v>
      </c>
      <c r="T197" s="5" t="e">
        <v>#N/A</v>
      </c>
      <c r="U197" s="5"/>
      <c r="V197" s="5" t="e">
        <v>#N/A</v>
      </c>
      <c r="W197" s="5"/>
      <c r="X197" s="5" t="e">
        <v>#N/A</v>
      </c>
      <c r="Y197" s="5" t="e">
        <v>#N/A</v>
      </c>
      <c r="Z197" s="5" t="e">
        <v>#N/A</v>
      </c>
      <c r="AA197" s="5" t="e">
        <v>#N/A</v>
      </c>
      <c r="AC197" s="4"/>
      <c r="AD197" s="5" t="e">
        <v>#N/A</v>
      </c>
      <c r="AE197" s="4" t="e">
        <v>#N/A</v>
      </c>
      <c r="AF197" s="4" t="e">
        <v>#N/A</v>
      </c>
      <c r="AG197" s="4" t="e">
        <v>#N/A</v>
      </c>
      <c r="AH197" s="4" t="e">
        <v>#N/A</v>
      </c>
      <c r="AJ197" s="4" t="e">
        <v>#N/A</v>
      </c>
      <c r="AK197" s="4"/>
      <c r="AL197" s="4" t="e">
        <v>#N/A</v>
      </c>
      <c r="AM197" s="4" t="e">
        <v>#N/A</v>
      </c>
      <c r="AN197" s="4" t="e">
        <v>#N/A</v>
      </c>
      <c r="AO197" s="4" t="e">
        <v>#N/A</v>
      </c>
      <c r="AP197" s="4" t="e">
        <v>#N/A</v>
      </c>
      <c r="AQ197" s="4" t="e">
        <v>#N/A</v>
      </c>
      <c r="AR197" s="4" t="e">
        <v>#N/A</v>
      </c>
      <c r="AS197" s="5" t="e">
        <v>#N/A</v>
      </c>
      <c r="AT197" s="5" t="e">
        <v>#N/A</v>
      </c>
      <c r="AU197" s="5" t="e">
        <v>#N/A</v>
      </c>
      <c r="AV197" s="5" t="e">
        <v>#N/A</v>
      </c>
      <c r="AW197" s="5"/>
      <c r="AX197" s="5" t="e">
        <v>#N/A</v>
      </c>
      <c r="AY197" s="5" t="e">
        <v>#N/A</v>
      </c>
      <c r="AZ197" s="5" t="e">
        <v>#N/A</v>
      </c>
      <c r="BA197" s="5" t="e">
        <v>#N/A</v>
      </c>
      <c r="BB197" s="5" t="e">
        <v>#N/A</v>
      </c>
      <c r="BC197" s="5" t="e">
        <v>#N/A</v>
      </c>
      <c r="BD197" s="5" t="e">
        <v>#N/A</v>
      </c>
      <c r="BE197" s="5" t="e">
        <v>#N/A</v>
      </c>
      <c r="BF197" s="5" t="e">
        <v>#N/A</v>
      </c>
      <c r="BG197" s="4" t="e">
        <v>#N/A</v>
      </c>
    </row>
    <row r="198" spans="1:59" x14ac:dyDescent="0.25">
      <c r="A198" t="s">
        <v>253</v>
      </c>
      <c r="B198" s="3">
        <v>42309</v>
      </c>
      <c r="C198" s="5" t="e">
        <v>#N/A</v>
      </c>
      <c r="D198" s="5" t="e">
        <v>#N/A</v>
      </c>
      <c r="E198" s="5" t="e">
        <v>#N/A</v>
      </c>
      <c r="F198" s="5" t="e">
        <v>#N/A</v>
      </c>
      <c r="H198" s="5" t="e">
        <v>#N/A</v>
      </c>
      <c r="I198" s="5" t="e">
        <v>#N/A</v>
      </c>
      <c r="J198" s="5" t="e">
        <v>#N/A</v>
      </c>
      <c r="K198" s="5" t="e">
        <v>#N/A</v>
      </c>
      <c r="L198" s="5" t="e">
        <v>#N/A</v>
      </c>
      <c r="M198" s="5" t="e">
        <v>#N/A</v>
      </c>
      <c r="N198" s="5" t="e">
        <v>#N/A</v>
      </c>
      <c r="O198" s="5" t="e">
        <v>#N/A</v>
      </c>
      <c r="P198" s="5" t="e">
        <v>#N/A</v>
      </c>
      <c r="Q198" s="5" t="e">
        <v>#N/A</v>
      </c>
      <c r="R198" s="5"/>
      <c r="S198" s="5" t="e">
        <v>#N/A</v>
      </c>
      <c r="T198" s="5" t="e">
        <v>#N/A</v>
      </c>
      <c r="U198" s="5"/>
      <c r="V198" s="5" t="e">
        <v>#N/A</v>
      </c>
      <c r="W198" s="5"/>
      <c r="X198" s="5" t="e">
        <v>#N/A</v>
      </c>
      <c r="Y198" s="5" t="e">
        <v>#N/A</v>
      </c>
      <c r="Z198" s="5" t="e">
        <v>#N/A</v>
      </c>
      <c r="AA198" s="5" t="e">
        <v>#N/A</v>
      </c>
      <c r="AC198" s="4"/>
      <c r="AD198" s="5" t="e">
        <v>#N/A</v>
      </c>
      <c r="AE198" s="4" t="e">
        <v>#N/A</v>
      </c>
      <c r="AF198" s="4" t="e">
        <v>#N/A</v>
      </c>
      <c r="AG198" s="4" t="e">
        <v>#N/A</v>
      </c>
      <c r="AH198" s="4" t="e">
        <v>#N/A</v>
      </c>
      <c r="AJ198" s="4" t="e">
        <v>#N/A</v>
      </c>
      <c r="AK198" s="4"/>
      <c r="AL198" s="4" t="e">
        <v>#N/A</v>
      </c>
      <c r="AM198" s="4" t="e">
        <v>#N/A</v>
      </c>
      <c r="AN198" s="4" t="e">
        <v>#N/A</v>
      </c>
      <c r="AO198" s="4" t="e">
        <v>#N/A</v>
      </c>
      <c r="AP198" s="4" t="e">
        <v>#N/A</v>
      </c>
      <c r="AQ198" s="4" t="e">
        <v>#N/A</v>
      </c>
      <c r="AR198" s="4" t="e">
        <v>#N/A</v>
      </c>
      <c r="AS198" s="5" t="e">
        <v>#N/A</v>
      </c>
      <c r="AT198" s="5" t="e">
        <v>#N/A</v>
      </c>
      <c r="AU198" s="5" t="e">
        <v>#N/A</v>
      </c>
      <c r="AV198" s="5" t="e">
        <v>#N/A</v>
      </c>
      <c r="AW198" s="5"/>
      <c r="AX198" s="5" t="e">
        <v>#N/A</v>
      </c>
      <c r="AY198" s="5" t="e">
        <v>#N/A</v>
      </c>
      <c r="AZ198" s="5" t="e">
        <v>#N/A</v>
      </c>
      <c r="BA198" s="5" t="e">
        <v>#N/A</v>
      </c>
      <c r="BB198" s="5" t="e">
        <v>#N/A</v>
      </c>
      <c r="BC198" s="5" t="e">
        <v>#N/A</v>
      </c>
      <c r="BD198" s="5" t="e">
        <v>#N/A</v>
      </c>
      <c r="BE198" s="5" t="e">
        <v>#N/A</v>
      </c>
      <c r="BF198" s="5" t="e">
        <v>#N/A</v>
      </c>
      <c r="BG198" s="4" t="e">
        <v>#N/A</v>
      </c>
    </row>
    <row r="199" spans="1:59" x14ac:dyDescent="0.25">
      <c r="A199" t="s">
        <v>254</v>
      </c>
      <c r="B199" s="3">
        <v>42339</v>
      </c>
      <c r="C199" s="5" t="e">
        <v>#N/A</v>
      </c>
      <c r="D199" s="5" t="e">
        <v>#N/A</v>
      </c>
      <c r="E199" s="5" t="e">
        <v>#N/A</v>
      </c>
      <c r="F199" s="5" t="e">
        <v>#N/A</v>
      </c>
      <c r="H199" s="5" t="e">
        <v>#N/A</v>
      </c>
      <c r="I199" s="5" t="e">
        <v>#N/A</v>
      </c>
      <c r="J199" s="5" t="e">
        <v>#N/A</v>
      </c>
      <c r="K199" s="5" t="e">
        <v>#N/A</v>
      </c>
      <c r="L199" s="5" t="e">
        <v>#N/A</v>
      </c>
      <c r="M199" s="5" t="e">
        <v>#N/A</v>
      </c>
      <c r="N199" s="5" t="e">
        <v>#N/A</v>
      </c>
      <c r="O199" s="5" t="e">
        <v>#N/A</v>
      </c>
      <c r="P199" s="5" t="e">
        <v>#N/A</v>
      </c>
      <c r="Q199" s="5" t="e">
        <v>#N/A</v>
      </c>
      <c r="R199" s="5"/>
      <c r="S199" s="5" t="e">
        <v>#N/A</v>
      </c>
      <c r="T199" s="5" t="e">
        <v>#N/A</v>
      </c>
      <c r="U199" s="5"/>
      <c r="V199" s="5" t="e">
        <v>#N/A</v>
      </c>
      <c r="W199" s="5"/>
      <c r="X199" s="5" t="e">
        <v>#N/A</v>
      </c>
      <c r="Y199" s="5" t="e">
        <v>#N/A</v>
      </c>
      <c r="Z199" s="5" t="e">
        <v>#N/A</v>
      </c>
      <c r="AA199" s="5" t="e">
        <v>#N/A</v>
      </c>
      <c r="AC199" s="4"/>
      <c r="AD199" s="5" t="e">
        <v>#N/A</v>
      </c>
      <c r="AE199" s="4" t="e">
        <v>#N/A</v>
      </c>
      <c r="AF199" s="4" t="e">
        <v>#N/A</v>
      </c>
      <c r="AG199" s="4" t="e">
        <v>#N/A</v>
      </c>
      <c r="AH199" s="4" t="e">
        <v>#N/A</v>
      </c>
      <c r="AJ199" s="4" t="e">
        <v>#N/A</v>
      </c>
      <c r="AK199" s="4"/>
      <c r="AL199" s="4" t="e">
        <v>#N/A</v>
      </c>
      <c r="AM199" s="4" t="e">
        <v>#N/A</v>
      </c>
      <c r="AN199" s="4" t="e">
        <v>#N/A</v>
      </c>
      <c r="AO199" s="4" t="e">
        <v>#N/A</v>
      </c>
      <c r="AP199" s="4" t="e">
        <v>#N/A</v>
      </c>
      <c r="AQ199" s="4" t="e">
        <v>#N/A</v>
      </c>
      <c r="AR199" s="4" t="e">
        <v>#N/A</v>
      </c>
      <c r="AS199" s="5" t="e">
        <v>#N/A</v>
      </c>
      <c r="AT199" s="5" t="e">
        <v>#N/A</v>
      </c>
      <c r="AU199" s="5" t="e">
        <v>#N/A</v>
      </c>
      <c r="AV199" s="5" t="e">
        <v>#N/A</v>
      </c>
      <c r="AW199" s="5"/>
      <c r="AX199" s="5" t="e">
        <v>#N/A</v>
      </c>
      <c r="AY199" s="5" t="e">
        <v>#N/A</v>
      </c>
      <c r="AZ199" s="5" t="e">
        <v>#N/A</v>
      </c>
      <c r="BA199" s="5" t="e">
        <v>#N/A</v>
      </c>
      <c r="BB199" s="5" t="e">
        <v>#N/A</v>
      </c>
      <c r="BC199" s="5" t="e">
        <v>#N/A</v>
      </c>
      <c r="BD199" s="5" t="e">
        <v>#N/A</v>
      </c>
      <c r="BE199" s="5" t="e">
        <v>#N/A</v>
      </c>
      <c r="BF199" s="5" t="e">
        <v>#N/A</v>
      </c>
      <c r="BG199" s="4" t="e">
        <v>#N/A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6" tint="-0.249977111117893"/>
  </sheetPr>
  <dimension ref="A1:R194"/>
  <sheetViews>
    <sheetView workbookViewId="0">
      <selection activeCell="R2" sqref="R2"/>
    </sheetView>
  </sheetViews>
  <sheetFormatPr defaultRowHeight="15" x14ac:dyDescent="0.25"/>
  <cols>
    <col min="3" max="3" width="15.5703125" customWidth="1"/>
    <col min="4" max="4" width="7.140625" customWidth="1"/>
    <col min="5" max="5" width="9.28515625" customWidth="1"/>
  </cols>
  <sheetData>
    <row r="1" spans="1:18" x14ac:dyDescent="0.25">
      <c r="A1" s="2" t="s">
        <v>60</v>
      </c>
      <c r="B1" t="s">
        <v>61</v>
      </c>
      <c r="C1" t="s">
        <v>344</v>
      </c>
      <c r="D1" t="s">
        <v>345</v>
      </c>
      <c r="E1" t="s">
        <v>346</v>
      </c>
      <c r="F1" t="s">
        <v>347</v>
      </c>
      <c r="G1" t="s">
        <v>348</v>
      </c>
      <c r="H1" t="s">
        <v>349</v>
      </c>
      <c r="I1" t="s">
        <v>350</v>
      </c>
      <c r="J1" t="s">
        <v>351</v>
      </c>
      <c r="K1" t="s">
        <v>352</v>
      </c>
      <c r="L1" t="s">
        <v>353</v>
      </c>
      <c r="M1" t="s">
        <v>354</v>
      </c>
      <c r="N1" t="s">
        <v>355</v>
      </c>
      <c r="O1" t="s">
        <v>356</v>
      </c>
      <c r="P1" s="13" t="s">
        <v>532</v>
      </c>
      <c r="Q1" s="13" t="s">
        <v>533</v>
      </c>
      <c r="R1" s="13" t="s">
        <v>534</v>
      </c>
    </row>
    <row r="2" spans="1:18" x14ac:dyDescent="0.25">
      <c r="A2" s="4" t="s">
        <v>255</v>
      </c>
      <c r="C2" s="5" t="s">
        <v>357</v>
      </c>
      <c r="D2" s="5" t="s">
        <v>358</v>
      </c>
      <c r="E2" s="5" t="s">
        <v>359</v>
      </c>
      <c r="F2" s="5" t="s">
        <v>360</v>
      </c>
      <c r="G2" s="5" t="s">
        <v>361</v>
      </c>
      <c r="H2" s="5" t="s">
        <v>362</v>
      </c>
      <c r="I2" s="5" t="s">
        <v>363</v>
      </c>
      <c r="J2" s="5" t="s">
        <v>364</v>
      </c>
      <c r="K2" s="5" t="s">
        <v>365</v>
      </c>
      <c r="L2" s="5" t="s">
        <v>366</v>
      </c>
      <c r="M2" s="5" t="s">
        <v>367</v>
      </c>
      <c r="N2" s="5" t="s">
        <v>368</v>
      </c>
      <c r="O2" s="5" t="s">
        <v>369</v>
      </c>
      <c r="P2" s="5" t="s">
        <v>535</v>
      </c>
      <c r="Q2" s="5" t="s">
        <v>536</v>
      </c>
      <c r="R2" s="5" t="s">
        <v>537</v>
      </c>
    </row>
    <row r="3" spans="1:18" x14ac:dyDescent="0.25">
      <c r="A3" t="s">
        <v>63</v>
      </c>
      <c r="B3" s="3">
        <v>36526</v>
      </c>
      <c r="C3" s="5">
        <v>129298</v>
      </c>
      <c r="D3" s="5">
        <v>2005</v>
      </c>
      <c r="E3" s="5">
        <v>3629</v>
      </c>
      <c r="F3" s="5">
        <v>1614</v>
      </c>
      <c r="G3" s="5">
        <v>2391</v>
      </c>
      <c r="H3" s="5">
        <v>1628</v>
      </c>
      <c r="I3" s="5">
        <v>3591</v>
      </c>
      <c r="J3" s="5">
        <v>1256</v>
      </c>
      <c r="K3" s="5">
        <v>63235</v>
      </c>
      <c r="L3" s="5">
        <v>142267</v>
      </c>
      <c r="M3" s="5">
        <v>136559</v>
      </c>
      <c r="N3" s="5">
        <v>5708</v>
      </c>
      <c r="O3" s="5">
        <v>69142</v>
      </c>
      <c r="P3" s="5">
        <v>1627</v>
      </c>
      <c r="Q3" s="5">
        <v>75</v>
      </c>
      <c r="R3" s="5">
        <v>1060</v>
      </c>
    </row>
    <row r="4" spans="1:18" x14ac:dyDescent="0.25">
      <c r="A4" t="s">
        <v>64</v>
      </c>
      <c r="B4" s="3">
        <v>36557</v>
      </c>
      <c r="C4" s="5">
        <v>131110</v>
      </c>
      <c r="D4" s="5">
        <v>1784</v>
      </c>
      <c r="E4" s="5">
        <v>3640</v>
      </c>
      <c r="F4" s="5">
        <v>1678</v>
      </c>
      <c r="G4" s="5">
        <v>2527</v>
      </c>
      <c r="H4" s="5">
        <v>1628</v>
      </c>
      <c r="I4" s="5">
        <v>3739</v>
      </c>
      <c r="J4" s="5">
        <v>1395</v>
      </c>
      <c r="K4" s="5">
        <v>63702</v>
      </c>
      <c r="L4" s="5">
        <v>142456</v>
      </c>
      <c r="M4" s="5">
        <v>136598</v>
      </c>
      <c r="N4" s="5">
        <v>5858</v>
      </c>
      <c r="O4" s="5">
        <v>69120</v>
      </c>
      <c r="P4" s="5">
        <v>65</v>
      </c>
      <c r="Q4" s="5">
        <v>24</v>
      </c>
      <c r="R4" s="5">
        <v>285</v>
      </c>
    </row>
    <row r="5" spans="1:18" x14ac:dyDescent="0.25">
      <c r="A5" t="s">
        <v>65</v>
      </c>
      <c r="B5" s="3">
        <v>36586</v>
      </c>
      <c r="C5" s="5">
        <v>131134</v>
      </c>
      <c r="D5" s="5">
        <v>1893</v>
      </c>
      <c r="E5" s="5">
        <v>3585</v>
      </c>
      <c r="F5" s="5">
        <v>1646</v>
      </c>
      <c r="G5" s="5">
        <v>2513</v>
      </c>
      <c r="H5" s="5">
        <v>1541</v>
      </c>
      <c r="I5" s="5">
        <v>3798</v>
      </c>
      <c r="J5" s="5">
        <v>1451</v>
      </c>
      <c r="K5" s="5">
        <v>63829</v>
      </c>
      <c r="L5" s="5">
        <v>142434</v>
      </c>
      <c r="M5" s="5">
        <v>136701</v>
      </c>
      <c r="N5" s="5">
        <v>5733</v>
      </c>
      <c r="O5" s="5">
        <v>69338</v>
      </c>
      <c r="P5" s="5">
        <v>89</v>
      </c>
      <c r="Q5" s="5">
        <v>32</v>
      </c>
      <c r="R5" s="5">
        <v>262</v>
      </c>
    </row>
    <row r="6" spans="1:18" x14ac:dyDescent="0.25">
      <c r="A6" t="s">
        <v>66</v>
      </c>
      <c r="B6" s="3">
        <v>36617</v>
      </c>
      <c r="C6" s="5">
        <v>131601</v>
      </c>
      <c r="D6" s="5">
        <v>1940</v>
      </c>
      <c r="E6" s="5">
        <v>3611</v>
      </c>
      <c r="F6" s="5">
        <v>1532</v>
      </c>
      <c r="G6" s="5">
        <v>2393</v>
      </c>
      <c r="H6" s="5">
        <v>1533</v>
      </c>
      <c r="I6" s="5">
        <v>3547</v>
      </c>
      <c r="J6" s="5">
        <v>1398</v>
      </c>
      <c r="K6" s="5">
        <v>64029</v>
      </c>
      <c r="L6" s="5">
        <v>142751</v>
      </c>
      <c r="M6" s="5">
        <v>137270</v>
      </c>
      <c r="N6" s="5">
        <v>5481</v>
      </c>
      <c r="O6" s="5">
        <v>69267</v>
      </c>
      <c r="P6" s="5">
        <v>118</v>
      </c>
      <c r="Q6" s="5">
        <v>23</v>
      </c>
      <c r="R6" s="5">
        <v>293</v>
      </c>
    </row>
    <row r="7" spans="1:18" x14ac:dyDescent="0.25">
      <c r="A7" t="s">
        <v>67</v>
      </c>
      <c r="B7" s="3">
        <v>36647</v>
      </c>
      <c r="C7" s="5">
        <v>131570</v>
      </c>
      <c r="D7" s="5">
        <v>1660</v>
      </c>
      <c r="E7" s="5">
        <v>3265</v>
      </c>
      <c r="F7" s="5">
        <v>1688</v>
      </c>
      <c r="G7" s="5">
        <v>2440</v>
      </c>
      <c r="H7" s="5">
        <v>1619</v>
      </c>
      <c r="I7" s="5">
        <v>3992</v>
      </c>
      <c r="J7" s="5">
        <v>1379</v>
      </c>
      <c r="K7" s="5">
        <v>64218</v>
      </c>
      <c r="L7" s="5">
        <v>142388</v>
      </c>
      <c r="M7" s="5">
        <v>136630</v>
      </c>
      <c r="N7" s="5">
        <v>5758</v>
      </c>
      <c r="O7" s="5">
        <v>69853</v>
      </c>
      <c r="P7" s="5">
        <v>135</v>
      </c>
      <c r="Q7" s="5">
        <v>11</v>
      </c>
      <c r="R7" s="5">
        <v>265</v>
      </c>
    </row>
    <row r="8" spans="1:18" x14ac:dyDescent="0.25">
      <c r="A8" t="s">
        <v>68</v>
      </c>
      <c r="B8" s="3">
        <v>36678</v>
      </c>
      <c r="C8" s="5">
        <v>131306</v>
      </c>
      <c r="D8" s="5">
        <v>1850</v>
      </c>
      <c r="E8" s="5">
        <v>3660</v>
      </c>
      <c r="F8" s="5">
        <v>1597</v>
      </c>
      <c r="G8" s="5">
        <v>2415</v>
      </c>
      <c r="H8" s="5">
        <v>1610</v>
      </c>
      <c r="I8" s="5">
        <v>3696</v>
      </c>
      <c r="J8" s="5">
        <v>1491</v>
      </c>
      <c r="K8" s="5">
        <v>64415</v>
      </c>
      <c r="L8" s="5">
        <v>142591</v>
      </c>
      <c r="M8" s="5">
        <v>136940</v>
      </c>
      <c r="N8" s="5">
        <v>5651</v>
      </c>
      <c r="O8" s="5">
        <v>69876</v>
      </c>
      <c r="P8" s="5">
        <v>124</v>
      </c>
      <c r="Q8" s="5">
        <v>28</v>
      </c>
      <c r="R8" s="5">
        <v>274</v>
      </c>
    </row>
    <row r="9" spans="1:18" x14ac:dyDescent="0.25">
      <c r="A9" t="s">
        <v>69</v>
      </c>
      <c r="B9" s="3">
        <v>36708</v>
      </c>
      <c r="C9" s="5">
        <v>131248</v>
      </c>
      <c r="D9" s="5">
        <v>1887</v>
      </c>
      <c r="E9" s="5">
        <v>3276</v>
      </c>
      <c r="F9" s="5">
        <v>1751</v>
      </c>
      <c r="G9" s="5">
        <v>2473</v>
      </c>
      <c r="H9" s="5">
        <v>1499</v>
      </c>
      <c r="I9" s="5">
        <v>3921</v>
      </c>
      <c r="J9" s="5">
        <v>1289</v>
      </c>
      <c r="K9" s="5">
        <v>64936</v>
      </c>
      <c r="L9" s="5">
        <v>142278</v>
      </c>
      <c r="M9" s="5">
        <v>136531</v>
      </c>
      <c r="N9" s="5">
        <v>5747</v>
      </c>
      <c r="O9" s="5">
        <v>70398</v>
      </c>
      <c r="P9" s="5">
        <v>121</v>
      </c>
      <c r="Q9" s="5">
        <v>24</v>
      </c>
      <c r="R9" s="5">
        <v>253</v>
      </c>
    </row>
    <row r="10" spans="1:18" x14ac:dyDescent="0.25">
      <c r="A10" t="s">
        <v>70</v>
      </c>
      <c r="B10" s="3">
        <v>36739</v>
      </c>
      <c r="C10" s="5">
        <v>131097</v>
      </c>
      <c r="D10" s="5">
        <v>1831</v>
      </c>
      <c r="E10" s="5">
        <v>3639</v>
      </c>
      <c r="F10" s="5">
        <v>1718</v>
      </c>
      <c r="G10" s="5">
        <v>2492</v>
      </c>
      <c r="H10" s="5">
        <v>1596</v>
      </c>
      <c r="I10" s="5">
        <v>3684</v>
      </c>
      <c r="J10" s="5">
        <v>1422</v>
      </c>
      <c r="K10" s="5">
        <v>64993</v>
      </c>
      <c r="L10" s="5">
        <v>142514</v>
      </c>
      <c r="M10" s="5">
        <v>136662</v>
      </c>
      <c r="N10" s="5">
        <v>5853</v>
      </c>
      <c r="O10" s="5">
        <v>70401</v>
      </c>
      <c r="P10" s="5">
        <v>95</v>
      </c>
      <c r="Q10" s="5">
        <v>47</v>
      </c>
      <c r="R10" s="5">
        <v>301</v>
      </c>
    </row>
    <row r="11" spans="1:18" x14ac:dyDescent="0.25">
      <c r="A11" t="s">
        <v>71</v>
      </c>
      <c r="B11" s="3">
        <v>36770</v>
      </c>
      <c r="C11" s="5">
        <v>131097</v>
      </c>
      <c r="D11" s="5">
        <v>1875</v>
      </c>
      <c r="E11" s="5">
        <v>3775</v>
      </c>
      <c r="F11" s="5">
        <v>1643</v>
      </c>
      <c r="G11" s="5">
        <v>2479</v>
      </c>
      <c r="H11" s="5">
        <v>1471</v>
      </c>
      <c r="I11" s="5">
        <v>3901</v>
      </c>
      <c r="J11" s="5">
        <v>1497</v>
      </c>
      <c r="K11" s="5">
        <v>64989</v>
      </c>
      <c r="L11" s="5">
        <v>142518</v>
      </c>
      <c r="M11" s="5">
        <v>136893</v>
      </c>
      <c r="N11" s="5">
        <v>5625</v>
      </c>
      <c r="O11" s="5">
        <v>70645</v>
      </c>
      <c r="P11" s="5">
        <v>145</v>
      </c>
      <c r="Q11" s="5">
        <v>32</v>
      </c>
      <c r="R11" s="5">
        <v>259</v>
      </c>
    </row>
    <row r="12" spans="1:18" x14ac:dyDescent="0.25">
      <c r="A12" t="s">
        <v>72</v>
      </c>
      <c r="B12" s="3">
        <v>36800</v>
      </c>
      <c r="C12" s="5">
        <v>131395</v>
      </c>
      <c r="D12" s="5">
        <v>1885</v>
      </c>
      <c r="E12" s="5">
        <v>3691</v>
      </c>
      <c r="F12" s="5">
        <v>1549</v>
      </c>
      <c r="G12" s="5">
        <v>2466</v>
      </c>
      <c r="H12" s="5">
        <v>1498</v>
      </c>
      <c r="I12" s="5">
        <v>3929</v>
      </c>
      <c r="J12" s="5">
        <v>1273</v>
      </c>
      <c r="K12" s="5">
        <v>65290</v>
      </c>
      <c r="L12" s="5">
        <v>142622</v>
      </c>
      <c r="M12" s="5">
        <v>137088</v>
      </c>
      <c r="N12" s="5">
        <v>5534</v>
      </c>
      <c r="O12" s="5">
        <v>70782</v>
      </c>
      <c r="P12" s="5">
        <v>117</v>
      </c>
      <c r="Q12" s="5">
        <v>22</v>
      </c>
      <c r="R12" s="5">
        <v>291</v>
      </c>
    </row>
    <row r="13" spans="1:18" x14ac:dyDescent="0.25">
      <c r="A13" t="s">
        <v>73</v>
      </c>
      <c r="B13" s="3">
        <v>36831</v>
      </c>
      <c r="C13" s="5">
        <v>131664</v>
      </c>
      <c r="D13" s="5">
        <v>1709</v>
      </c>
      <c r="E13" s="5">
        <v>3831</v>
      </c>
      <c r="F13" s="5">
        <v>1444</v>
      </c>
      <c r="G13" s="5">
        <v>2578</v>
      </c>
      <c r="H13" s="5">
        <v>1596</v>
      </c>
      <c r="I13" s="5">
        <v>3894</v>
      </c>
      <c r="J13" s="5">
        <v>1244</v>
      </c>
      <c r="K13" s="5">
        <v>65145</v>
      </c>
      <c r="L13" s="5">
        <v>142962</v>
      </c>
      <c r="M13" s="5">
        <v>137322</v>
      </c>
      <c r="N13" s="5">
        <v>5639</v>
      </c>
      <c r="O13" s="5">
        <v>70579</v>
      </c>
      <c r="P13" s="5">
        <v>118</v>
      </c>
      <c r="Q13" s="5">
        <v>22</v>
      </c>
      <c r="R13" s="5">
        <v>297</v>
      </c>
    </row>
    <row r="14" spans="1:18" x14ac:dyDescent="0.25">
      <c r="A14" t="s">
        <v>74</v>
      </c>
      <c r="B14" s="3">
        <v>36861</v>
      </c>
      <c r="C14" s="5">
        <v>132007</v>
      </c>
      <c r="D14" s="5">
        <v>1699</v>
      </c>
      <c r="E14" s="5">
        <v>3768</v>
      </c>
      <c r="F14" s="5">
        <v>1472</v>
      </c>
      <c r="G14" s="5">
        <v>2643</v>
      </c>
      <c r="H14" s="5">
        <v>1487</v>
      </c>
      <c r="I14" s="5">
        <v>3748</v>
      </c>
      <c r="J14" s="5">
        <v>1293</v>
      </c>
      <c r="K14" s="5">
        <v>65132</v>
      </c>
      <c r="L14" s="5">
        <v>143248</v>
      </c>
      <c r="M14" s="5">
        <v>137614</v>
      </c>
      <c r="N14" s="5">
        <v>5634</v>
      </c>
      <c r="O14" s="5">
        <v>70488</v>
      </c>
      <c r="P14" s="5">
        <v>140</v>
      </c>
      <c r="Q14" s="5">
        <v>32</v>
      </c>
      <c r="R14" s="5">
        <v>315</v>
      </c>
    </row>
    <row r="15" spans="1:18" x14ac:dyDescent="0.25">
      <c r="A15" t="s">
        <v>75</v>
      </c>
      <c r="B15" s="3">
        <v>36892</v>
      </c>
      <c r="C15" s="5">
        <v>131941</v>
      </c>
      <c r="D15" s="5">
        <v>1784</v>
      </c>
      <c r="E15" s="5">
        <v>3972</v>
      </c>
      <c r="F15" s="5">
        <v>1758</v>
      </c>
      <c r="G15" s="5">
        <v>2591</v>
      </c>
      <c r="H15" s="5">
        <v>1660</v>
      </c>
      <c r="I15" s="5">
        <v>3894</v>
      </c>
      <c r="J15" s="5">
        <v>1258</v>
      </c>
      <c r="K15" s="5">
        <v>64689</v>
      </c>
      <c r="L15" s="5">
        <v>143800</v>
      </c>
      <c r="M15" s="5">
        <v>137778</v>
      </c>
      <c r="N15" s="5">
        <v>6023</v>
      </c>
      <c r="O15" s="5">
        <v>70088</v>
      </c>
      <c r="P15" s="5">
        <v>81</v>
      </c>
      <c r="Q15" s="5">
        <v>13</v>
      </c>
      <c r="R15" s="5">
        <v>247</v>
      </c>
    </row>
    <row r="16" spans="1:18" x14ac:dyDescent="0.25">
      <c r="A16" t="s">
        <v>76</v>
      </c>
      <c r="B16" s="3">
        <v>36923</v>
      </c>
      <c r="C16" s="5">
        <v>131858</v>
      </c>
      <c r="D16" s="5">
        <v>1831</v>
      </c>
      <c r="E16" s="5">
        <v>3843</v>
      </c>
      <c r="F16" s="5">
        <v>1729</v>
      </c>
      <c r="G16" s="5">
        <v>2754</v>
      </c>
      <c r="H16" s="5">
        <v>1573</v>
      </c>
      <c r="I16" s="5">
        <v>4170</v>
      </c>
      <c r="J16" s="5">
        <v>1436</v>
      </c>
      <c r="K16" s="5">
        <v>64506</v>
      </c>
      <c r="L16" s="5">
        <v>143701</v>
      </c>
      <c r="M16" s="5">
        <v>137612</v>
      </c>
      <c r="N16" s="5">
        <v>6089</v>
      </c>
      <c r="O16" s="5">
        <v>70409</v>
      </c>
      <c r="P16" s="5">
        <v>79</v>
      </c>
      <c r="Q16" s="5">
        <v>34</v>
      </c>
      <c r="R16" s="5">
        <v>298</v>
      </c>
    </row>
    <row r="17" spans="1:18" x14ac:dyDescent="0.25">
      <c r="A17" t="s">
        <v>77</v>
      </c>
      <c r="B17" s="3">
        <v>36951</v>
      </c>
      <c r="C17" s="5">
        <v>131973</v>
      </c>
      <c r="D17" s="5">
        <v>1892</v>
      </c>
      <c r="E17" s="5">
        <v>3840</v>
      </c>
      <c r="F17" s="5">
        <v>1782</v>
      </c>
      <c r="G17" s="5">
        <v>2717</v>
      </c>
      <c r="H17" s="5">
        <v>1626</v>
      </c>
      <c r="I17" s="5">
        <v>3836</v>
      </c>
      <c r="J17" s="5">
        <v>1478</v>
      </c>
      <c r="K17" s="5">
        <v>64777</v>
      </c>
      <c r="L17" s="5">
        <v>143924</v>
      </c>
      <c r="M17" s="5">
        <v>137783</v>
      </c>
      <c r="N17" s="5">
        <v>6141</v>
      </c>
      <c r="O17" s="5">
        <v>70381</v>
      </c>
      <c r="P17" s="5">
        <v>78</v>
      </c>
      <c r="Q17" s="5">
        <v>16</v>
      </c>
      <c r="R17" s="5">
        <v>290</v>
      </c>
    </row>
    <row r="18" spans="1:18" x14ac:dyDescent="0.25">
      <c r="A18" t="s">
        <v>78</v>
      </c>
      <c r="B18" s="3">
        <v>36982</v>
      </c>
      <c r="C18" s="5">
        <v>131739</v>
      </c>
      <c r="D18" s="5">
        <v>1859</v>
      </c>
      <c r="E18" s="5">
        <v>3594</v>
      </c>
      <c r="F18" s="5">
        <v>1827</v>
      </c>
      <c r="G18" s="5">
        <v>2745</v>
      </c>
      <c r="H18" s="5">
        <v>1672</v>
      </c>
      <c r="I18" s="5">
        <v>4193</v>
      </c>
      <c r="J18" s="5">
        <v>1536</v>
      </c>
      <c r="K18" s="5">
        <v>64947</v>
      </c>
      <c r="L18" s="5">
        <v>143569</v>
      </c>
      <c r="M18" s="5">
        <v>137299</v>
      </c>
      <c r="N18" s="5">
        <v>6271</v>
      </c>
      <c r="O18" s="5">
        <v>70956</v>
      </c>
      <c r="P18" s="5">
        <v>107</v>
      </c>
      <c r="Q18" s="5">
        <v>27</v>
      </c>
      <c r="R18" s="5">
        <v>281</v>
      </c>
    </row>
    <row r="19" spans="1:18" x14ac:dyDescent="0.25">
      <c r="A19" t="s">
        <v>79</v>
      </c>
      <c r="B19" s="3">
        <v>37012</v>
      </c>
      <c r="C19" s="5">
        <v>131305</v>
      </c>
      <c r="D19" s="5">
        <v>2034</v>
      </c>
      <c r="E19" s="5">
        <v>3677</v>
      </c>
      <c r="F19" s="5">
        <v>1810</v>
      </c>
      <c r="G19" s="5">
        <v>2773</v>
      </c>
      <c r="H19" s="5">
        <v>1618</v>
      </c>
      <c r="I19" s="5">
        <v>4163</v>
      </c>
      <c r="J19" s="5">
        <v>1462</v>
      </c>
      <c r="K19" s="5">
        <v>65494</v>
      </c>
      <c r="L19" s="5">
        <v>143318</v>
      </c>
      <c r="M19" s="5">
        <v>137092</v>
      </c>
      <c r="N19" s="5">
        <v>6226</v>
      </c>
      <c r="O19" s="5">
        <v>71414</v>
      </c>
      <c r="P19" s="5">
        <v>76</v>
      </c>
      <c r="Q19" s="5">
        <v>25</v>
      </c>
      <c r="R19" s="5">
        <v>295</v>
      </c>
    </row>
    <row r="20" spans="1:18" x14ac:dyDescent="0.25">
      <c r="A20" t="s">
        <v>80</v>
      </c>
      <c r="B20" s="3">
        <v>37043</v>
      </c>
      <c r="C20" s="5">
        <v>131227</v>
      </c>
      <c r="D20" s="5">
        <v>1910</v>
      </c>
      <c r="E20" s="5">
        <v>3655</v>
      </c>
      <c r="F20" s="5">
        <v>1877</v>
      </c>
      <c r="G20" s="5">
        <v>2877</v>
      </c>
      <c r="H20" s="5">
        <v>1689</v>
      </c>
      <c r="I20" s="5">
        <v>3958</v>
      </c>
      <c r="J20" s="5">
        <v>1437</v>
      </c>
      <c r="K20" s="5">
        <v>65896</v>
      </c>
      <c r="L20" s="5">
        <v>143357</v>
      </c>
      <c r="M20" s="5">
        <v>136873</v>
      </c>
      <c r="N20" s="5">
        <v>6484</v>
      </c>
      <c r="O20" s="5">
        <v>71592</v>
      </c>
      <c r="P20" s="5">
        <v>81</v>
      </c>
      <c r="Q20" s="5">
        <v>41</v>
      </c>
      <c r="R20" s="5">
        <v>301</v>
      </c>
    </row>
    <row r="21" spans="1:18" x14ac:dyDescent="0.25">
      <c r="A21" t="s">
        <v>81</v>
      </c>
      <c r="B21" s="3">
        <v>37073</v>
      </c>
      <c r="C21" s="5">
        <v>130991</v>
      </c>
      <c r="D21" s="5">
        <v>1956</v>
      </c>
      <c r="E21" s="5">
        <v>4003</v>
      </c>
      <c r="F21" s="5">
        <v>1833</v>
      </c>
      <c r="G21" s="5">
        <v>3071</v>
      </c>
      <c r="H21" s="5">
        <v>1661</v>
      </c>
      <c r="I21" s="5">
        <v>4028</v>
      </c>
      <c r="J21" s="5">
        <v>1456</v>
      </c>
      <c r="K21" s="5">
        <v>65761</v>
      </c>
      <c r="L21" s="5">
        <v>143654</v>
      </c>
      <c r="M21" s="5">
        <v>137071</v>
      </c>
      <c r="N21" s="5">
        <v>6583</v>
      </c>
      <c r="O21" s="5">
        <v>71526</v>
      </c>
      <c r="P21" s="5">
        <v>121</v>
      </c>
      <c r="Q21" s="5">
        <v>17</v>
      </c>
      <c r="R21" s="5">
        <v>282</v>
      </c>
    </row>
    <row r="22" spans="1:18" x14ac:dyDescent="0.25">
      <c r="A22" t="s">
        <v>82</v>
      </c>
      <c r="B22" s="3">
        <v>37104</v>
      </c>
      <c r="C22" s="5">
        <v>130580</v>
      </c>
      <c r="D22" s="5">
        <v>1914</v>
      </c>
      <c r="E22" s="5">
        <v>3663</v>
      </c>
      <c r="F22" s="5">
        <v>1946</v>
      </c>
      <c r="G22" s="5">
        <v>3214</v>
      </c>
      <c r="H22" s="5">
        <v>1861</v>
      </c>
      <c r="I22" s="5">
        <v>4523</v>
      </c>
      <c r="J22" s="5">
        <v>1454</v>
      </c>
      <c r="K22" s="5">
        <v>65834</v>
      </c>
      <c r="L22" s="5">
        <v>143284</v>
      </c>
      <c r="M22" s="5">
        <v>136241</v>
      </c>
      <c r="N22" s="5">
        <v>7042</v>
      </c>
      <c r="O22" s="5">
        <v>72136</v>
      </c>
      <c r="P22" s="5">
        <v>85</v>
      </c>
      <c r="Q22" s="5">
        <v>21</v>
      </c>
      <c r="R22" s="5">
        <v>326</v>
      </c>
    </row>
    <row r="23" spans="1:18" x14ac:dyDescent="0.25">
      <c r="A23" t="s">
        <v>83</v>
      </c>
      <c r="B23" s="3">
        <v>37135</v>
      </c>
      <c r="C23" s="5">
        <v>130558</v>
      </c>
      <c r="D23" s="5">
        <v>2045</v>
      </c>
      <c r="E23" s="5">
        <v>4124</v>
      </c>
      <c r="F23" s="5">
        <v>1823</v>
      </c>
      <c r="G23" s="5">
        <v>3446</v>
      </c>
      <c r="H23" s="5">
        <v>1856</v>
      </c>
      <c r="I23" s="5">
        <v>3839</v>
      </c>
      <c r="J23" s="5">
        <v>1550</v>
      </c>
      <c r="K23" s="5">
        <v>65989</v>
      </c>
      <c r="L23" s="5">
        <v>143989</v>
      </c>
      <c r="M23" s="5">
        <v>136846</v>
      </c>
      <c r="N23" s="5">
        <v>7142</v>
      </c>
      <c r="O23" s="5">
        <v>71676</v>
      </c>
      <c r="P23" s="5">
        <v>119</v>
      </c>
      <c r="Q23" s="5">
        <v>17</v>
      </c>
      <c r="R23" s="5">
        <v>300</v>
      </c>
    </row>
    <row r="24" spans="1:18" x14ac:dyDescent="0.25">
      <c r="A24" t="s">
        <v>84</v>
      </c>
      <c r="B24" s="3">
        <v>37165</v>
      </c>
      <c r="C24" s="5">
        <v>130909</v>
      </c>
      <c r="D24" s="5">
        <v>1933</v>
      </c>
      <c r="E24" s="5">
        <v>3416</v>
      </c>
      <c r="F24" s="5">
        <v>2025</v>
      </c>
      <c r="G24" s="5">
        <v>3646</v>
      </c>
      <c r="H24" s="5">
        <v>1989</v>
      </c>
      <c r="I24" s="5">
        <v>3890</v>
      </c>
      <c r="J24" s="5">
        <v>1562</v>
      </c>
      <c r="K24" s="5">
        <v>66104</v>
      </c>
      <c r="L24" s="5">
        <v>144086</v>
      </c>
      <c r="M24" s="5">
        <v>136392</v>
      </c>
      <c r="N24" s="5">
        <v>7694</v>
      </c>
      <c r="O24" s="5">
        <v>71817</v>
      </c>
      <c r="P24" s="5">
        <v>134</v>
      </c>
      <c r="Q24" s="5">
        <v>34</v>
      </c>
      <c r="R24" s="5">
        <v>261</v>
      </c>
    </row>
    <row r="25" spans="1:18" x14ac:dyDescent="0.25">
      <c r="A25" t="s">
        <v>85</v>
      </c>
      <c r="B25" s="3">
        <v>37196</v>
      </c>
      <c r="C25" s="5">
        <v>130534</v>
      </c>
      <c r="D25" s="5">
        <v>2121</v>
      </c>
      <c r="E25" s="5">
        <v>3528</v>
      </c>
      <c r="F25" s="5">
        <v>2109</v>
      </c>
      <c r="G25" s="5">
        <v>3948</v>
      </c>
      <c r="H25" s="5">
        <v>1917</v>
      </c>
      <c r="I25" s="5">
        <v>3719</v>
      </c>
      <c r="J25" s="5">
        <v>1624</v>
      </c>
      <c r="K25" s="5">
        <v>66199</v>
      </c>
      <c r="L25" s="5">
        <v>144240</v>
      </c>
      <c r="M25" s="5">
        <v>136238</v>
      </c>
      <c r="N25" s="5">
        <v>8003</v>
      </c>
      <c r="O25" s="5">
        <v>71876</v>
      </c>
      <c r="P25" s="5">
        <v>55</v>
      </c>
      <c r="Q25" s="5">
        <v>29</v>
      </c>
      <c r="R25" s="5">
        <v>334</v>
      </c>
    </row>
    <row r="26" spans="1:18" x14ac:dyDescent="0.25">
      <c r="A26" t="s">
        <v>86</v>
      </c>
      <c r="B26" s="3">
        <v>37226</v>
      </c>
      <c r="C26" s="5">
        <v>130347</v>
      </c>
      <c r="D26" s="5">
        <v>2109</v>
      </c>
      <c r="E26" s="5">
        <v>3505</v>
      </c>
      <c r="F26" s="5">
        <v>1986</v>
      </c>
      <c r="G26" s="5">
        <v>4213</v>
      </c>
      <c r="H26" s="5">
        <v>2036</v>
      </c>
      <c r="I26" s="5">
        <v>3883</v>
      </c>
      <c r="J26" s="5">
        <v>1680</v>
      </c>
      <c r="K26" s="5">
        <v>66167</v>
      </c>
      <c r="L26" s="5">
        <v>144305</v>
      </c>
      <c r="M26" s="5">
        <v>136047</v>
      </c>
      <c r="N26" s="5">
        <v>8258</v>
      </c>
      <c r="O26" s="5">
        <v>72010</v>
      </c>
      <c r="P26" s="5">
        <v>85</v>
      </c>
      <c r="Q26" s="5">
        <v>23</v>
      </c>
      <c r="R26" s="5">
        <v>281</v>
      </c>
    </row>
    <row r="27" spans="1:18" x14ac:dyDescent="0.25">
      <c r="A27" t="s">
        <v>87</v>
      </c>
      <c r="B27" s="3">
        <v>37257</v>
      </c>
      <c r="C27" s="5">
        <v>129970</v>
      </c>
      <c r="D27" s="5">
        <v>2109</v>
      </c>
      <c r="E27" s="5">
        <v>3558</v>
      </c>
      <c r="F27" s="5">
        <v>2130</v>
      </c>
      <c r="G27" s="5">
        <v>4350</v>
      </c>
      <c r="H27" s="5">
        <v>1687</v>
      </c>
      <c r="I27" s="5">
        <v>3897</v>
      </c>
      <c r="J27" s="5">
        <v>1796</v>
      </c>
      <c r="K27" s="5">
        <v>66587</v>
      </c>
      <c r="L27" s="5">
        <v>143883</v>
      </c>
      <c r="M27" s="5">
        <v>135701</v>
      </c>
      <c r="N27" s="5">
        <v>8182</v>
      </c>
      <c r="O27" s="5">
        <v>72623</v>
      </c>
      <c r="P27" s="5">
        <v>64</v>
      </c>
      <c r="Q27" s="5">
        <v>15</v>
      </c>
      <c r="R27" s="5">
        <v>343</v>
      </c>
    </row>
    <row r="28" spans="1:18" x14ac:dyDescent="0.25">
      <c r="A28" t="s">
        <v>88</v>
      </c>
      <c r="B28" s="3">
        <v>37288</v>
      </c>
      <c r="C28" s="5">
        <v>130289</v>
      </c>
      <c r="D28" s="5">
        <v>2332</v>
      </c>
      <c r="E28" s="5">
        <v>3766</v>
      </c>
      <c r="F28" s="5">
        <v>1950</v>
      </c>
      <c r="G28" s="5">
        <v>4240</v>
      </c>
      <c r="H28" s="5">
        <v>2013</v>
      </c>
      <c r="I28" s="5">
        <v>3419</v>
      </c>
      <c r="J28" s="5">
        <v>1608</v>
      </c>
      <c r="K28" s="5">
        <v>66658</v>
      </c>
      <c r="L28" s="5">
        <v>144653</v>
      </c>
      <c r="M28" s="5">
        <v>136438</v>
      </c>
      <c r="N28" s="5">
        <v>8215</v>
      </c>
      <c r="O28" s="5">
        <v>72010</v>
      </c>
      <c r="P28" s="5">
        <v>52</v>
      </c>
      <c r="Q28" s="5">
        <v>12</v>
      </c>
      <c r="R28" s="5">
        <v>325</v>
      </c>
    </row>
    <row r="29" spans="1:18" x14ac:dyDescent="0.25">
      <c r="A29" t="s">
        <v>89</v>
      </c>
      <c r="B29" s="3">
        <v>37316</v>
      </c>
      <c r="C29" s="5">
        <v>130541</v>
      </c>
      <c r="D29" s="5">
        <v>2195</v>
      </c>
      <c r="E29" s="5">
        <v>3360</v>
      </c>
      <c r="F29" s="5">
        <v>1884</v>
      </c>
      <c r="G29" s="5">
        <v>4364</v>
      </c>
      <c r="H29" s="5">
        <v>2029</v>
      </c>
      <c r="I29" s="5">
        <v>3992</v>
      </c>
      <c r="J29" s="5">
        <v>1655</v>
      </c>
      <c r="K29" s="5">
        <v>66452</v>
      </c>
      <c r="L29" s="5">
        <v>144481</v>
      </c>
      <c r="M29" s="5">
        <v>136177</v>
      </c>
      <c r="N29" s="5">
        <v>8304</v>
      </c>
      <c r="O29" s="5">
        <v>72343</v>
      </c>
      <c r="P29" s="5">
        <v>81</v>
      </c>
      <c r="Q29" s="5">
        <v>27</v>
      </c>
      <c r="R29" s="5">
        <v>244</v>
      </c>
    </row>
    <row r="30" spans="1:18" x14ac:dyDescent="0.25">
      <c r="A30" t="s">
        <v>90</v>
      </c>
      <c r="B30" s="3">
        <v>37347</v>
      </c>
      <c r="C30" s="5">
        <v>130344</v>
      </c>
      <c r="D30" s="5">
        <v>2085</v>
      </c>
      <c r="E30" s="5">
        <v>3637</v>
      </c>
      <c r="F30" s="5">
        <v>2008</v>
      </c>
      <c r="G30" s="5">
        <v>4567</v>
      </c>
      <c r="H30" s="5">
        <v>1992</v>
      </c>
      <c r="I30" s="5">
        <v>3801</v>
      </c>
      <c r="J30" s="5">
        <v>1651</v>
      </c>
      <c r="K30" s="5">
        <v>66543</v>
      </c>
      <c r="L30" s="5">
        <v>144725</v>
      </c>
      <c r="M30" s="5">
        <v>136126</v>
      </c>
      <c r="N30" s="5">
        <v>8599</v>
      </c>
      <c r="O30" s="5">
        <v>72281</v>
      </c>
      <c r="P30" s="5">
        <v>61</v>
      </c>
      <c r="Q30" s="5">
        <v>32</v>
      </c>
      <c r="R30" s="5">
        <v>286</v>
      </c>
    </row>
    <row r="31" spans="1:18" x14ac:dyDescent="0.25">
      <c r="A31" t="s">
        <v>91</v>
      </c>
      <c r="B31" s="3">
        <v>37377</v>
      </c>
      <c r="C31" s="5">
        <v>130487</v>
      </c>
      <c r="D31" s="5">
        <v>2130</v>
      </c>
      <c r="E31" s="5">
        <v>3852</v>
      </c>
      <c r="F31" s="5">
        <v>1797</v>
      </c>
      <c r="G31" s="5">
        <v>4653</v>
      </c>
      <c r="H31" s="5">
        <v>1927</v>
      </c>
      <c r="I31" s="5">
        <v>3817</v>
      </c>
      <c r="J31" s="5">
        <v>1814</v>
      </c>
      <c r="K31" s="5">
        <v>66331</v>
      </c>
      <c r="L31" s="5">
        <v>144938</v>
      </c>
      <c r="M31" s="5">
        <v>136539</v>
      </c>
      <c r="N31" s="5">
        <v>8399</v>
      </c>
      <c r="O31" s="5">
        <v>72260</v>
      </c>
      <c r="P31" s="5">
        <v>70</v>
      </c>
      <c r="Q31" s="5">
        <v>22</v>
      </c>
      <c r="R31" s="5">
        <v>298</v>
      </c>
    </row>
    <row r="32" spans="1:18" x14ac:dyDescent="0.25">
      <c r="A32" t="s">
        <v>92</v>
      </c>
      <c r="B32" s="3">
        <v>37408</v>
      </c>
      <c r="C32" s="5">
        <v>130541</v>
      </c>
      <c r="D32" s="5">
        <v>1997</v>
      </c>
      <c r="E32" s="5">
        <v>3765</v>
      </c>
      <c r="F32" s="5">
        <v>1989</v>
      </c>
      <c r="G32" s="5">
        <v>4614</v>
      </c>
      <c r="H32" s="5">
        <v>1774</v>
      </c>
      <c r="I32" s="5">
        <v>3988</v>
      </c>
      <c r="J32" s="5">
        <v>1786</v>
      </c>
      <c r="K32" s="5">
        <v>66551</v>
      </c>
      <c r="L32" s="5">
        <v>144808</v>
      </c>
      <c r="M32" s="5">
        <v>136415</v>
      </c>
      <c r="N32" s="5">
        <v>8393</v>
      </c>
      <c r="O32" s="5">
        <v>72600</v>
      </c>
      <c r="P32" s="5">
        <v>111</v>
      </c>
      <c r="Q32" s="5">
        <v>17</v>
      </c>
      <c r="R32" s="5">
        <v>274</v>
      </c>
    </row>
    <row r="33" spans="1:18" x14ac:dyDescent="0.25">
      <c r="A33" t="s">
        <v>93</v>
      </c>
      <c r="B33" s="3">
        <v>37438</v>
      </c>
      <c r="C33" s="5">
        <v>130737</v>
      </c>
      <c r="D33" s="5">
        <v>2022</v>
      </c>
      <c r="E33" s="5">
        <v>3562</v>
      </c>
      <c r="F33" s="5">
        <v>1935</v>
      </c>
      <c r="G33" s="5">
        <v>4395</v>
      </c>
      <c r="H33" s="5">
        <v>2028</v>
      </c>
      <c r="I33" s="5">
        <v>3721</v>
      </c>
      <c r="J33" s="5">
        <v>1975</v>
      </c>
      <c r="K33" s="5">
        <v>66840</v>
      </c>
      <c r="L33" s="5">
        <v>144803</v>
      </c>
      <c r="M33" s="5">
        <v>136413</v>
      </c>
      <c r="N33" s="5">
        <v>8390</v>
      </c>
      <c r="O33" s="5">
        <v>72827</v>
      </c>
      <c r="P33" s="5">
        <v>92</v>
      </c>
      <c r="Q33" s="5">
        <v>31</v>
      </c>
      <c r="R33" s="5">
        <v>291</v>
      </c>
    </row>
    <row r="34" spans="1:18" x14ac:dyDescent="0.25">
      <c r="A34" t="s">
        <v>94</v>
      </c>
      <c r="B34" s="3">
        <v>37469</v>
      </c>
      <c r="C34" s="5">
        <v>130755</v>
      </c>
      <c r="D34" s="5">
        <v>2184</v>
      </c>
      <c r="E34" s="5">
        <v>3718</v>
      </c>
      <c r="F34" s="5">
        <v>1934</v>
      </c>
      <c r="G34" s="5">
        <v>4491</v>
      </c>
      <c r="H34" s="5">
        <v>1852</v>
      </c>
      <c r="I34" s="5">
        <v>3682</v>
      </c>
      <c r="J34" s="5">
        <v>1713</v>
      </c>
      <c r="K34" s="5">
        <v>67074</v>
      </c>
      <c r="L34" s="5">
        <v>145009</v>
      </c>
      <c r="M34" s="5">
        <v>136705</v>
      </c>
      <c r="N34" s="5">
        <v>8304</v>
      </c>
      <c r="O34" s="5">
        <v>72856</v>
      </c>
      <c r="P34" s="5">
        <v>48</v>
      </c>
      <c r="Q34" s="5">
        <v>27</v>
      </c>
      <c r="R34" s="5">
        <v>388</v>
      </c>
    </row>
    <row r="35" spans="1:18" x14ac:dyDescent="0.25">
      <c r="A35" t="s">
        <v>95</v>
      </c>
      <c r="B35" s="3">
        <v>37500</v>
      </c>
      <c r="C35" s="5">
        <v>131393</v>
      </c>
      <c r="D35" s="5">
        <v>2178</v>
      </c>
      <c r="E35" s="5">
        <v>3611</v>
      </c>
      <c r="F35" s="5">
        <v>1878</v>
      </c>
      <c r="G35" s="5">
        <v>4411</v>
      </c>
      <c r="H35" s="5">
        <v>1948</v>
      </c>
      <c r="I35" s="5">
        <v>3413</v>
      </c>
      <c r="J35" s="5">
        <v>1714</v>
      </c>
      <c r="K35" s="5">
        <v>67128</v>
      </c>
      <c r="L35" s="5">
        <v>145552</v>
      </c>
      <c r="M35" s="5">
        <v>137302</v>
      </c>
      <c r="N35" s="5">
        <v>8251</v>
      </c>
      <c r="O35" s="5">
        <v>72554</v>
      </c>
      <c r="P35" s="5">
        <v>119</v>
      </c>
      <c r="Q35" s="5">
        <v>15</v>
      </c>
      <c r="R35" s="5">
        <v>300</v>
      </c>
    </row>
    <row r="36" spans="1:18" x14ac:dyDescent="0.25">
      <c r="A36" t="s">
        <v>96</v>
      </c>
      <c r="B36" s="3">
        <v>37530</v>
      </c>
      <c r="C36" s="5">
        <v>131300</v>
      </c>
      <c r="D36" s="5">
        <v>2041</v>
      </c>
      <c r="E36" s="5">
        <v>3604</v>
      </c>
      <c r="F36" s="5">
        <v>2004</v>
      </c>
      <c r="G36" s="5">
        <v>4429</v>
      </c>
      <c r="H36" s="5">
        <v>1842</v>
      </c>
      <c r="I36" s="5">
        <v>3956</v>
      </c>
      <c r="J36" s="5">
        <v>1778</v>
      </c>
      <c r="K36" s="5">
        <v>66931</v>
      </c>
      <c r="L36" s="5">
        <v>145314</v>
      </c>
      <c r="M36" s="5">
        <v>137008</v>
      </c>
      <c r="N36" s="5">
        <v>8307</v>
      </c>
      <c r="O36" s="5">
        <v>73026</v>
      </c>
      <c r="P36" s="5">
        <v>63</v>
      </c>
      <c r="Q36" s="5">
        <v>31</v>
      </c>
      <c r="R36" s="5">
        <v>360</v>
      </c>
    </row>
    <row r="37" spans="1:18" x14ac:dyDescent="0.25">
      <c r="A37" t="s">
        <v>97</v>
      </c>
      <c r="B37" s="3">
        <v>37561</v>
      </c>
      <c r="C37" s="5">
        <v>130895</v>
      </c>
      <c r="D37" s="5">
        <v>1959</v>
      </c>
      <c r="E37" s="5">
        <v>3620</v>
      </c>
      <c r="F37" s="5">
        <v>2050</v>
      </c>
      <c r="G37" s="5">
        <v>4527</v>
      </c>
      <c r="H37" s="5">
        <v>1890</v>
      </c>
      <c r="I37" s="5">
        <v>4040</v>
      </c>
      <c r="J37" s="5">
        <v>1819</v>
      </c>
      <c r="K37" s="5">
        <v>67344</v>
      </c>
      <c r="L37" s="5">
        <v>145041</v>
      </c>
      <c r="M37" s="5">
        <v>136521</v>
      </c>
      <c r="N37" s="5">
        <v>8520</v>
      </c>
      <c r="O37" s="5">
        <v>73508</v>
      </c>
      <c r="P37" s="5">
        <v>47</v>
      </c>
      <c r="Q37" s="5">
        <v>53</v>
      </c>
      <c r="R37" s="5">
        <v>306</v>
      </c>
    </row>
    <row r="38" spans="1:18" x14ac:dyDescent="0.25">
      <c r="A38" t="s">
        <v>98</v>
      </c>
      <c r="B38" s="3">
        <v>37591</v>
      </c>
      <c r="C38" s="5">
        <v>130887</v>
      </c>
      <c r="D38" s="5">
        <v>1977</v>
      </c>
      <c r="E38" s="5">
        <v>3445</v>
      </c>
      <c r="F38" s="5">
        <v>1911</v>
      </c>
      <c r="G38" s="5">
        <v>4764</v>
      </c>
      <c r="H38" s="5">
        <v>1951</v>
      </c>
      <c r="I38" s="5">
        <v>3701</v>
      </c>
      <c r="J38" s="5">
        <v>1777</v>
      </c>
      <c r="K38" s="5">
        <v>67941</v>
      </c>
      <c r="L38" s="5">
        <v>145066</v>
      </c>
      <c r="M38" s="5">
        <v>136426</v>
      </c>
      <c r="N38" s="5">
        <v>8640</v>
      </c>
      <c r="O38" s="5">
        <v>73675</v>
      </c>
      <c r="P38" s="5">
        <v>117</v>
      </c>
      <c r="Q38" s="5">
        <v>14</v>
      </c>
      <c r="R38" s="5">
        <v>255</v>
      </c>
    </row>
    <row r="39" spans="1:18" x14ac:dyDescent="0.25">
      <c r="A39" t="s">
        <v>99</v>
      </c>
      <c r="B39" s="3">
        <v>37622</v>
      </c>
      <c r="C39" s="5">
        <v>130692</v>
      </c>
      <c r="D39" s="5">
        <v>2176</v>
      </c>
      <c r="E39" s="5">
        <v>3902</v>
      </c>
      <c r="F39" s="5">
        <v>2008</v>
      </c>
      <c r="G39" s="5">
        <v>4475</v>
      </c>
      <c r="H39" s="5">
        <v>1958</v>
      </c>
      <c r="I39" s="5">
        <v>3705</v>
      </c>
      <c r="J39" s="5">
        <v>1988</v>
      </c>
      <c r="K39" s="5">
        <v>67645</v>
      </c>
      <c r="L39" s="5">
        <v>145937</v>
      </c>
      <c r="M39" s="5">
        <v>137417</v>
      </c>
      <c r="N39" s="5">
        <v>8520</v>
      </c>
      <c r="O39" s="5">
        <v>73960</v>
      </c>
      <c r="P39" s="5">
        <v>647</v>
      </c>
      <c r="Q39" s="5">
        <v>79</v>
      </c>
      <c r="R39" s="5">
        <v>623</v>
      </c>
    </row>
    <row r="40" spans="1:18" x14ac:dyDescent="0.25">
      <c r="A40" t="s">
        <v>100</v>
      </c>
      <c r="B40" s="3">
        <v>37653</v>
      </c>
      <c r="C40" s="5">
        <v>131799</v>
      </c>
      <c r="D40" s="5">
        <v>1966</v>
      </c>
      <c r="E40" s="5">
        <v>3623</v>
      </c>
      <c r="F40" s="5">
        <v>1886</v>
      </c>
      <c r="G40" s="5">
        <v>4756</v>
      </c>
      <c r="H40" s="5">
        <v>1964</v>
      </c>
      <c r="I40" s="5">
        <v>3710</v>
      </c>
      <c r="J40" s="5">
        <v>1796</v>
      </c>
      <c r="K40" s="5">
        <v>68202</v>
      </c>
      <c r="L40" s="5">
        <v>146100</v>
      </c>
      <c r="M40" s="5">
        <v>137482</v>
      </c>
      <c r="N40" s="5">
        <v>8618</v>
      </c>
      <c r="O40" s="5">
        <v>74015</v>
      </c>
      <c r="P40" s="5">
        <v>93</v>
      </c>
      <c r="Q40" s="5">
        <v>12</v>
      </c>
      <c r="R40" s="5">
        <v>306</v>
      </c>
    </row>
    <row r="41" spans="1:18" x14ac:dyDescent="0.25">
      <c r="A41" t="s">
        <v>101</v>
      </c>
      <c r="B41" s="3">
        <v>37681</v>
      </c>
      <c r="C41" s="5">
        <v>131711</v>
      </c>
      <c r="D41" s="5">
        <v>1998</v>
      </c>
      <c r="E41" s="5">
        <v>3623</v>
      </c>
      <c r="F41" s="5">
        <v>1959</v>
      </c>
      <c r="G41" s="5">
        <v>4604</v>
      </c>
      <c r="H41" s="5">
        <v>1999</v>
      </c>
      <c r="I41" s="5">
        <v>3790</v>
      </c>
      <c r="J41" s="5">
        <v>2015</v>
      </c>
      <c r="K41" s="5">
        <v>68221</v>
      </c>
      <c r="L41" s="5">
        <v>146022</v>
      </c>
      <c r="M41" s="5">
        <v>137434</v>
      </c>
      <c r="N41" s="5">
        <v>8588</v>
      </c>
      <c r="O41" s="5">
        <v>74295</v>
      </c>
      <c r="P41" s="5">
        <v>103</v>
      </c>
      <c r="Q41" s="5">
        <v>25</v>
      </c>
      <c r="R41" s="5">
        <v>269</v>
      </c>
    </row>
    <row r="42" spans="1:18" x14ac:dyDescent="0.25">
      <c r="A42" t="s">
        <v>102</v>
      </c>
      <c r="B42" s="3">
        <v>37712</v>
      </c>
      <c r="C42" s="5">
        <v>131826</v>
      </c>
      <c r="D42" s="5">
        <v>2086</v>
      </c>
      <c r="E42" s="5">
        <v>3639</v>
      </c>
      <c r="F42" s="5">
        <v>1978</v>
      </c>
      <c r="G42" s="5">
        <v>4722</v>
      </c>
      <c r="H42" s="5">
        <v>2124</v>
      </c>
      <c r="I42" s="5">
        <v>3608</v>
      </c>
      <c r="J42" s="5">
        <v>1778</v>
      </c>
      <c r="K42" s="5">
        <v>68361</v>
      </c>
      <c r="L42" s="5">
        <v>146474</v>
      </c>
      <c r="M42" s="5">
        <v>137633</v>
      </c>
      <c r="N42" s="5">
        <v>8842</v>
      </c>
      <c r="O42" s="5">
        <v>74066</v>
      </c>
      <c r="P42" s="5">
        <v>81</v>
      </c>
      <c r="Q42" s="5">
        <v>18</v>
      </c>
      <c r="R42" s="5">
        <v>318</v>
      </c>
    </row>
    <row r="43" spans="1:18" x14ac:dyDescent="0.25">
      <c r="A43" t="s">
        <v>103</v>
      </c>
      <c r="B43" s="3">
        <v>37742</v>
      </c>
      <c r="C43" s="5">
        <v>131944</v>
      </c>
      <c r="D43" s="5">
        <v>2048</v>
      </c>
      <c r="E43" s="5">
        <v>3478</v>
      </c>
      <c r="F43" s="5">
        <v>2000</v>
      </c>
      <c r="G43" s="5">
        <v>4895</v>
      </c>
      <c r="H43" s="5">
        <v>2048</v>
      </c>
      <c r="I43" s="5">
        <v>3667</v>
      </c>
      <c r="J43" s="5">
        <v>1897</v>
      </c>
      <c r="K43" s="5">
        <v>68368</v>
      </c>
      <c r="L43" s="5">
        <v>146500</v>
      </c>
      <c r="M43" s="5">
        <v>137544</v>
      </c>
      <c r="N43" s="5">
        <v>8957</v>
      </c>
      <c r="O43" s="5">
        <v>74268</v>
      </c>
      <c r="P43" s="5">
        <v>74</v>
      </c>
      <c r="Q43" s="5">
        <v>13</v>
      </c>
      <c r="R43" s="5">
        <v>336</v>
      </c>
    </row>
    <row r="44" spans="1:18" x14ac:dyDescent="0.25">
      <c r="A44" t="s">
        <v>104</v>
      </c>
      <c r="B44" s="3">
        <v>37773</v>
      </c>
      <c r="C44" s="5">
        <v>131772</v>
      </c>
      <c r="D44" s="5">
        <v>2114</v>
      </c>
      <c r="E44" s="5">
        <v>3776</v>
      </c>
      <c r="F44" s="5">
        <v>1949</v>
      </c>
      <c r="G44" s="5">
        <v>5012</v>
      </c>
      <c r="H44" s="5">
        <v>2273</v>
      </c>
      <c r="I44" s="5">
        <v>3801</v>
      </c>
      <c r="J44" s="5">
        <v>1828</v>
      </c>
      <c r="K44" s="5">
        <v>68047</v>
      </c>
      <c r="L44" s="5">
        <v>147056</v>
      </c>
      <c r="M44" s="5">
        <v>137790</v>
      </c>
      <c r="N44" s="5">
        <v>9266</v>
      </c>
      <c r="O44" s="5">
        <v>73958</v>
      </c>
      <c r="P44" s="5">
        <v>128</v>
      </c>
      <c r="Q44" s="5">
        <v>31</v>
      </c>
      <c r="R44" s="5">
        <v>282</v>
      </c>
    </row>
    <row r="45" spans="1:18" x14ac:dyDescent="0.25">
      <c r="A45" t="s">
        <v>105</v>
      </c>
      <c r="B45" s="3">
        <v>37803</v>
      </c>
      <c r="C45" s="5">
        <v>131796</v>
      </c>
      <c r="D45" s="5">
        <v>2127</v>
      </c>
      <c r="E45" s="5">
        <v>3487</v>
      </c>
      <c r="F45" s="5">
        <v>1882</v>
      </c>
      <c r="G45" s="5">
        <v>5132</v>
      </c>
      <c r="H45" s="5">
        <v>1972</v>
      </c>
      <c r="I45" s="5">
        <v>4074</v>
      </c>
      <c r="J45" s="5">
        <v>2005</v>
      </c>
      <c r="K45" s="5">
        <v>68317</v>
      </c>
      <c r="L45" s="5">
        <v>146485</v>
      </c>
      <c r="M45" s="5">
        <v>137474</v>
      </c>
      <c r="N45" s="5">
        <v>9011</v>
      </c>
      <c r="O45" s="5">
        <v>74767</v>
      </c>
      <c r="P45" s="5">
        <v>64</v>
      </c>
      <c r="Q45" s="5">
        <v>25</v>
      </c>
      <c r="R45" s="5">
        <v>371</v>
      </c>
    </row>
    <row r="46" spans="1:18" x14ac:dyDescent="0.25">
      <c r="A46" t="s">
        <v>106</v>
      </c>
      <c r="B46" s="3">
        <v>37834</v>
      </c>
      <c r="C46" s="5">
        <v>131630</v>
      </c>
      <c r="D46" s="5">
        <v>2127</v>
      </c>
      <c r="E46" s="5">
        <v>3698</v>
      </c>
      <c r="F46" s="5">
        <v>2041</v>
      </c>
      <c r="G46" s="5">
        <v>4866</v>
      </c>
      <c r="H46" s="5">
        <v>1973</v>
      </c>
      <c r="I46" s="5">
        <v>3781</v>
      </c>
      <c r="J46" s="5">
        <v>2016</v>
      </c>
      <c r="K46" s="5">
        <v>68923</v>
      </c>
      <c r="L46" s="5">
        <v>146445</v>
      </c>
      <c r="M46" s="5">
        <v>137549</v>
      </c>
      <c r="N46" s="5">
        <v>8896</v>
      </c>
      <c r="O46" s="5">
        <v>75062</v>
      </c>
      <c r="P46" s="5">
        <v>93</v>
      </c>
      <c r="Q46" s="5">
        <v>16</v>
      </c>
      <c r="R46" s="5">
        <v>342</v>
      </c>
    </row>
    <row r="47" spans="1:18" x14ac:dyDescent="0.25">
      <c r="A47" t="s">
        <v>107</v>
      </c>
      <c r="B47" s="3">
        <v>37865</v>
      </c>
      <c r="C47" s="5">
        <v>131702</v>
      </c>
      <c r="D47" s="5">
        <v>2051</v>
      </c>
      <c r="E47" s="5">
        <v>3757</v>
      </c>
      <c r="F47" s="5">
        <v>1931</v>
      </c>
      <c r="G47" s="5">
        <v>4932</v>
      </c>
      <c r="H47" s="5">
        <v>2040</v>
      </c>
      <c r="I47" s="5">
        <v>3894</v>
      </c>
      <c r="J47" s="5">
        <v>1912</v>
      </c>
      <c r="K47" s="5">
        <v>69092</v>
      </c>
      <c r="L47" s="5">
        <v>146530</v>
      </c>
      <c r="M47" s="5">
        <v>137609</v>
      </c>
      <c r="N47" s="5">
        <v>8921</v>
      </c>
      <c r="O47" s="5">
        <v>75249</v>
      </c>
      <c r="P47" s="5">
        <v>100</v>
      </c>
      <c r="Q47" s="5">
        <v>17</v>
      </c>
      <c r="R47" s="5">
        <v>351</v>
      </c>
    </row>
    <row r="48" spans="1:18" x14ac:dyDescent="0.25">
      <c r="A48" t="s">
        <v>108</v>
      </c>
      <c r="B48" s="3">
        <v>37895</v>
      </c>
      <c r="C48" s="5">
        <v>132061</v>
      </c>
      <c r="D48" s="5">
        <v>2064</v>
      </c>
      <c r="E48" s="5">
        <v>3800</v>
      </c>
      <c r="F48" s="5">
        <v>1733</v>
      </c>
      <c r="G48" s="5">
        <v>4856</v>
      </c>
      <c r="H48" s="5">
        <v>2121</v>
      </c>
      <c r="I48" s="5">
        <v>3768</v>
      </c>
      <c r="J48" s="5">
        <v>1997</v>
      </c>
      <c r="K48" s="5">
        <v>69137</v>
      </c>
      <c r="L48" s="5">
        <v>146716</v>
      </c>
      <c r="M48" s="5">
        <v>137984</v>
      </c>
      <c r="N48" s="5">
        <v>8732</v>
      </c>
      <c r="O48" s="5">
        <v>75324</v>
      </c>
      <c r="P48" s="5">
        <v>59</v>
      </c>
      <c r="Q48" s="5">
        <v>22</v>
      </c>
      <c r="R48" s="5">
        <v>421</v>
      </c>
    </row>
    <row r="49" spans="1:18" x14ac:dyDescent="0.25">
      <c r="A49" t="s">
        <v>109</v>
      </c>
      <c r="B49" s="3">
        <v>37926</v>
      </c>
      <c r="C49" s="5">
        <v>132308</v>
      </c>
      <c r="D49" s="5">
        <v>2120</v>
      </c>
      <c r="E49" s="5">
        <v>3886</v>
      </c>
      <c r="F49" s="5">
        <v>1832</v>
      </c>
      <c r="G49" s="5">
        <v>4765</v>
      </c>
      <c r="H49" s="5">
        <v>1959</v>
      </c>
      <c r="I49" s="5">
        <v>3822</v>
      </c>
      <c r="J49" s="5">
        <v>1845</v>
      </c>
      <c r="K49" s="5">
        <v>69306</v>
      </c>
      <c r="L49" s="5">
        <v>147000</v>
      </c>
      <c r="M49" s="5">
        <v>138424</v>
      </c>
      <c r="N49" s="5">
        <v>8576</v>
      </c>
      <c r="O49" s="5">
        <v>75280</v>
      </c>
      <c r="P49" s="5">
        <v>109</v>
      </c>
      <c r="Q49" s="5">
        <v>20</v>
      </c>
      <c r="R49" s="5">
        <v>308</v>
      </c>
    </row>
    <row r="50" spans="1:18" x14ac:dyDescent="0.25">
      <c r="A50" t="s">
        <v>110</v>
      </c>
      <c r="B50" s="3">
        <v>37956</v>
      </c>
      <c r="C50" s="5">
        <v>132489</v>
      </c>
      <c r="D50" s="5">
        <v>2247</v>
      </c>
      <c r="E50" s="5">
        <v>3584</v>
      </c>
      <c r="F50" s="5">
        <v>1922</v>
      </c>
      <c r="G50" s="5">
        <v>4435</v>
      </c>
      <c r="H50" s="5">
        <v>1936</v>
      </c>
      <c r="I50" s="5">
        <v>3991</v>
      </c>
      <c r="J50" s="5">
        <v>1892</v>
      </c>
      <c r="K50" s="5">
        <v>69587</v>
      </c>
      <c r="L50" s="5">
        <v>146729</v>
      </c>
      <c r="M50" s="5">
        <v>138411</v>
      </c>
      <c r="N50" s="5">
        <v>8317</v>
      </c>
      <c r="O50" s="5">
        <v>75780</v>
      </c>
      <c r="P50" s="5">
        <v>91</v>
      </c>
      <c r="Q50" s="5">
        <v>24</v>
      </c>
      <c r="R50" s="5">
        <v>311</v>
      </c>
    </row>
    <row r="51" spans="1:18" x14ac:dyDescent="0.25">
      <c r="A51" t="s">
        <v>111</v>
      </c>
      <c r="B51" s="3">
        <v>37987</v>
      </c>
      <c r="C51" s="5">
        <v>132603</v>
      </c>
      <c r="D51" s="5">
        <v>2058</v>
      </c>
      <c r="E51" s="5">
        <v>3769</v>
      </c>
      <c r="F51" s="5">
        <v>1729</v>
      </c>
      <c r="G51" s="5">
        <v>4579</v>
      </c>
      <c r="H51" s="5">
        <v>2049</v>
      </c>
      <c r="I51" s="5">
        <v>3766</v>
      </c>
      <c r="J51" s="5">
        <v>1661</v>
      </c>
      <c r="K51" s="5">
        <v>69605</v>
      </c>
      <c r="L51" s="5">
        <v>146842</v>
      </c>
      <c r="M51" s="5">
        <v>138472</v>
      </c>
      <c r="N51" s="5">
        <v>8370</v>
      </c>
      <c r="O51" s="5">
        <v>75319</v>
      </c>
      <c r="P51" s="5">
        <v>42</v>
      </c>
      <c r="Q51" s="5">
        <v>13</v>
      </c>
      <c r="R51" s="5">
        <v>287</v>
      </c>
    </row>
    <row r="52" spans="1:18" x14ac:dyDescent="0.25">
      <c r="A52" t="s">
        <v>112</v>
      </c>
      <c r="B52" s="3">
        <v>38018</v>
      </c>
      <c r="C52" s="5">
        <v>132898</v>
      </c>
      <c r="D52" s="5">
        <v>1984</v>
      </c>
      <c r="E52" s="5">
        <v>3549</v>
      </c>
      <c r="F52" s="5">
        <v>1806</v>
      </c>
      <c r="G52" s="5">
        <v>4436</v>
      </c>
      <c r="H52" s="5">
        <v>1910</v>
      </c>
      <c r="I52" s="5">
        <v>3747</v>
      </c>
      <c r="J52" s="5">
        <v>1948</v>
      </c>
      <c r="K52" s="5">
        <v>69687</v>
      </c>
      <c r="L52" s="5">
        <v>146709</v>
      </c>
      <c r="M52" s="5">
        <v>138542</v>
      </c>
      <c r="N52" s="5">
        <v>8167</v>
      </c>
      <c r="O52" s="5">
        <v>75648</v>
      </c>
      <c r="P52" s="5">
        <v>111</v>
      </c>
      <c r="Q52" s="5">
        <v>14</v>
      </c>
      <c r="R52" s="5">
        <v>267</v>
      </c>
    </row>
    <row r="53" spans="1:18" x14ac:dyDescent="0.25">
      <c r="A53" t="s">
        <v>113</v>
      </c>
      <c r="B53" s="3">
        <v>38047</v>
      </c>
      <c r="C53" s="5">
        <v>132753</v>
      </c>
      <c r="D53" s="5">
        <v>1925</v>
      </c>
      <c r="E53" s="5">
        <v>3704</v>
      </c>
      <c r="F53" s="5">
        <v>1857</v>
      </c>
      <c r="G53" s="5">
        <v>4370</v>
      </c>
      <c r="H53" s="5">
        <v>2237</v>
      </c>
      <c r="I53" s="5">
        <v>3910</v>
      </c>
      <c r="J53" s="5">
        <v>1871</v>
      </c>
      <c r="K53" s="5">
        <v>69534</v>
      </c>
      <c r="L53" s="5">
        <v>146944</v>
      </c>
      <c r="M53" s="5">
        <v>138453</v>
      </c>
      <c r="N53" s="5">
        <v>8491</v>
      </c>
      <c r="O53" s="5">
        <v>75606</v>
      </c>
      <c r="P53" s="5">
        <v>71</v>
      </c>
      <c r="Q53" s="5">
        <v>28</v>
      </c>
      <c r="R53" s="5">
        <v>291</v>
      </c>
    </row>
    <row r="54" spans="1:18" x14ac:dyDescent="0.25">
      <c r="A54" t="s">
        <v>114</v>
      </c>
      <c r="B54" s="3">
        <v>38078</v>
      </c>
      <c r="C54" s="5">
        <v>132799</v>
      </c>
      <c r="D54" s="5">
        <v>2147</v>
      </c>
      <c r="E54" s="5">
        <v>3656</v>
      </c>
      <c r="F54" s="5">
        <v>1787</v>
      </c>
      <c r="G54" s="5">
        <v>4464</v>
      </c>
      <c r="H54" s="5">
        <v>1897</v>
      </c>
      <c r="I54" s="5">
        <v>3845</v>
      </c>
      <c r="J54" s="5">
        <v>1879</v>
      </c>
      <c r="K54" s="5">
        <v>69880</v>
      </c>
      <c r="L54" s="5">
        <v>146850</v>
      </c>
      <c r="M54" s="5">
        <v>138680</v>
      </c>
      <c r="N54" s="5">
        <v>8170</v>
      </c>
      <c r="O54" s="5">
        <v>75907</v>
      </c>
      <c r="P54" s="5">
        <v>78</v>
      </c>
      <c r="Q54" s="5">
        <v>22</v>
      </c>
      <c r="R54" s="5">
        <v>303</v>
      </c>
    </row>
    <row r="55" spans="1:18" x14ac:dyDescent="0.25">
      <c r="A55" t="s">
        <v>115</v>
      </c>
      <c r="B55" s="3">
        <v>38108</v>
      </c>
      <c r="C55" s="5">
        <v>132961</v>
      </c>
      <c r="D55" s="5">
        <v>2088</v>
      </c>
      <c r="E55" s="5">
        <v>3722</v>
      </c>
      <c r="F55" s="5">
        <v>1851</v>
      </c>
      <c r="G55" s="5">
        <v>4314</v>
      </c>
      <c r="H55" s="5">
        <v>2034</v>
      </c>
      <c r="I55" s="5">
        <v>3846</v>
      </c>
      <c r="J55" s="5">
        <v>1766</v>
      </c>
      <c r="K55" s="5">
        <v>69978</v>
      </c>
      <c r="L55" s="5">
        <v>147065</v>
      </c>
      <c r="M55" s="5">
        <v>138852</v>
      </c>
      <c r="N55" s="5">
        <v>8212</v>
      </c>
      <c r="O55" s="5">
        <v>75903</v>
      </c>
      <c r="P55" s="5">
        <v>81</v>
      </c>
      <c r="Q55" s="5">
        <v>14</v>
      </c>
      <c r="R55" s="5">
        <v>312</v>
      </c>
    </row>
    <row r="56" spans="1:18" x14ac:dyDescent="0.25">
      <c r="A56" t="s">
        <v>116</v>
      </c>
      <c r="B56" s="3">
        <v>38139</v>
      </c>
      <c r="C56" s="5">
        <v>133433</v>
      </c>
      <c r="D56" s="5">
        <v>2032</v>
      </c>
      <c r="E56" s="5">
        <v>3630</v>
      </c>
      <c r="F56" s="5">
        <v>1777</v>
      </c>
      <c r="G56" s="5">
        <v>4381</v>
      </c>
      <c r="H56" s="5">
        <v>2088</v>
      </c>
      <c r="I56" s="5">
        <v>3604</v>
      </c>
      <c r="J56" s="5">
        <v>1797</v>
      </c>
      <c r="K56" s="5">
        <v>69999</v>
      </c>
      <c r="L56" s="5">
        <v>147460</v>
      </c>
      <c r="M56" s="5">
        <v>139174</v>
      </c>
      <c r="N56" s="5">
        <v>8286</v>
      </c>
      <c r="O56" s="5">
        <v>75735</v>
      </c>
      <c r="P56" s="5">
        <v>79</v>
      </c>
      <c r="Q56" s="5">
        <v>40</v>
      </c>
      <c r="R56" s="5">
        <v>336</v>
      </c>
    </row>
    <row r="57" spans="1:18" x14ac:dyDescent="0.25">
      <c r="A57" t="s">
        <v>117</v>
      </c>
      <c r="B57" s="3">
        <v>38169</v>
      </c>
      <c r="C57" s="5">
        <v>133431</v>
      </c>
      <c r="D57" s="5">
        <v>2151</v>
      </c>
      <c r="E57" s="5">
        <v>3903</v>
      </c>
      <c r="F57" s="5">
        <v>1823</v>
      </c>
      <c r="G57" s="5">
        <v>4287</v>
      </c>
      <c r="H57" s="5">
        <v>1991</v>
      </c>
      <c r="I57" s="5">
        <v>3887</v>
      </c>
      <c r="J57" s="5">
        <v>1845</v>
      </c>
      <c r="K57" s="5">
        <v>69663</v>
      </c>
      <c r="L57" s="5">
        <v>147692</v>
      </c>
      <c r="M57" s="5">
        <v>139556</v>
      </c>
      <c r="N57" s="5">
        <v>8136</v>
      </c>
      <c r="O57" s="5">
        <v>75730</v>
      </c>
      <c r="P57" s="5">
        <v>71</v>
      </c>
      <c r="Q57" s="5">
        <v>35</v>
      </c>
      <c r="R57" s="5">
        <v>335</v>
      </c>
    </row>
    <row r="58" spans="1:18" x14ac:dyDescent="0.25">
      <c r="A58" t="s">
        <v>118</v>
      </c>
      <c r="B58" s="3">
        <v>38200</v>
      </c>
      <c r="C58" s="5">
        <v>133730</v>
      </c>
      <c r="D58" s="5">
        <v>1996</v>
      </c>
      <c r="E58" s="5">
        <v>3713</v>
      </c>
      <c r="F58" s="5">
        <v>1858</v>
      </c>
      <c r="G58" s="5">
        <v>4164</v>
      </c>
      <c r="H58" s="5">
        <v>1946</v>
      </c>
      <c r="I58" s="5">
        <v>3946</v>
      </c>
      <c r="J58" s="5">
        <v>1974</v>
      </c>
      <c r="K58" s="5">
        <v>69898</v>
      </c>
      <c r="L58" s="5">
        <v>147564</v>
      </c>
      <c r="M58" s="5">
        <v>139573</v>
      </c>
      <c r="N58" s="5">
        <v>7990</v>
      </c>
      <c r="O58" s="5">
        <v>76113</v>
      </c>
      <c r="P58" s="5">
        <v>135</v>
      </c>
      <c r="Q58" s="5">
        <v>23</v>
      </c>
      <c r="R58" s="5">
        <v>295</v>
      </c>
    </row>
    <row r="59" spans="1:18" x14ac:dyDescent="0.25">
      <c r="A59" t="s">
        <v>119</v>
      </c>
      <c r="B59" s="3">
        <v>38231</v>
      </c>
      <c r="C59" s="5">
        <v>133638</v>
      </c>
      <c r="D59" s="5">
        <v>2138</v>
      </c>
      <c r="E59" s="5">
        <v>3608</v>
      </c>
      <c r="F59" s="5">
        <v>1907</v>
      </c>
      <c r="G59" s="5">
        <v>3966</v>
      </c>
      <c r="H59" s="5">
        <v>2025</v>
      </c>
      <c r="I59" s="5">
        <v>4006</v>
      </c>
      <c r="J59" s="5">
        <v>1886</v>
      </c>
      <c r="K59" s="5">
        <v>70306</v>
      </c>
      <c r="L59" s="5">
        <v>147415</v>
      </c>
      <c r="M59" s="5">
        <v>139487</v>
      </c>
      <c r="N59" s="5">
        <v>7927</v>
      </c>
      <c r="O59" s="5">
        <v>76526</v>
      </c>
      <c r="P59" s="5">
        <v>104</v>
      </c>
      <c r="Q59" s="5">
        <v>30</v>
      </c>
      <c r="R59" s="5">
        <v>328</v>
      </c>
    </row>
    <row r="60" spans="1:18" x14ac:dyDescent="0.25">
      <c r="A60" t="s">
        <v>120</v>
      </c>
      <c r="B60" s="3">
        <v>38261</v>
      </c>
      <c r="C60" s="5">
        <v>133561</v>
      </c>
      <c r="D60" s="5">
        <v>2132</v>
      </c>
      <c r="E60" s="5">
        <v>3937</v>
      </c>
      <c r="F60" s="5">
        <v>1890</v>
      </c>
      <c r="G60" s="5">
        <v>4053</v>
      </c>
      <c r="H60" s="5">
        <v>2085</v>
      </c>
      <c r="I60" s="5">
        <v>4014</v>
      </c>
      <c r="J60" s="5">
        <v>1740</v>
      </c>
      <c r="K60" s="5">
        <v>70330</v>
      </c>
      <c r="L60" s="5">
        <v>147793</v>
      </c>
      <c r="M60" s="5">
        <v>139732</v>
      </c>
      <c r="N60" s="5">
        <v>8061</v>
      </c>
      <c r="O60" s="5">
        <v>76399</v>
      </c>
      <c r="P60" s="5">
        <v>101</v>
      </c>
      <c r="Q60" s="5">
        <v>34</v>
      </c>
      <c r="R60" s="5">
        <v>314</v>
      </c>
    </row>
    <row r="61" spans="1:18" x14ac:dyDescent="0.25">
      <c r="A61" t="s">
        <v>121</v>
      </c>
      <c r="B61" s="3">
        <v>38292</v>
      </c>
      <c r="C61" s="5">
        <v>134094</v>
      </c>
      <c r="D61" s="5">
        <v>2154</v>
      </c>
      <c r="E61" s="5">
        <v>3876</v>
      </c>
      <c r="F61" s="5">
        <v>1801</v>
      </c>
      <c r="G61" s="5">
        <v>4125</v>
      </c>
      <c r="H61" s="5">
        <v>1992</v>
      </c>
      <c r="I61" s="5">
        <v>3815</v>
      </c>
      <c r="J61" s="5">
        <v>1780</v>
      </c>
      <c r="K61" s="5">
        <v>70356</v>
      </c>
      <c r="L61" s="5">
        <v>148162</v>
      </c>
      <c r="M61" s="5">
        <v>140231</v>
      </c>
      <c r="N61" s="5">
        <v>7932</v>
      </c>
      <c r="O61" s="5">
        <v>76259</v>
      </c>
      <c r="P61" s="5">
        <v>107</v>
      </c>
      <c r="Q61" s="5">
        <v>13</v>
      </c>
      <c r="R61" s="5">
        <v>308</v>
      </c>
    </row>
    <row r="62" spans="1:18" x14ac:dyDescent="0.25">
      <c r="A62" t="s">
        <v>122</v>
      </c>
      <c r="B62" s="3">
        <v>38322</v>
      </c>
      <c r="C62" s="5">
        <v>134242</v>
      </c>
      <c r="D62" s="5">
        <v>2080</v>
      </c>
      <c r="E62" s="5">
        <v>3726</v>
      </c>
      <c r="F62" s="5">
        <v>1848</v>
      </c>
      <c r="G62" s="5">
        <v>4053</v>
      </c>
      <c r="H62" s="5">
        <v>2015</v>
      </c>
      <c r="I62" s="5">
        <v>4119</v>
      </c>
      <c r="J62" s="5">
        <v>1797</v>
      </c>
      <c r="K62" s="5">
        <v>70343</v>
      </c>
      <c r="L62" s="5">
        <v>148059</v>
      </c>
      <c r="M62" s="5">
        <v>140125</v>
      </c>
      <c r="N62" s="5">
        <v>7934</v>
      </c>
      <c r="O62" s="5">
        <v>76581</v>
      </c>
      <c r="P62" s="5">
        <v>77</v>
      </c>
      <c r="Q62" s="5">
        <v>18</v>
      </c>
      <c r="R62" s="5">
        <v>321</v>
      </c>
    </row>
    <row r="63" spans="1:18" x14ac:dyDescent="0.25">
      <c r="A63" t="s">
        <v>123</v>
      </c>
      <c r="B63" s="3">
        <v>38353</v>
      </c>
      <c r="C63" s="5">
        <v>134291</v>
      </c>
      <c r="D63" s="5">
        <v>2040</v>
      </c>
      <c r="E63" s="5">
        <v>3865</v>
      </c>
      <c r="F63" s="5">
        <v>1814</v>
      </c>
      <c r="G63" s="5">
        <v>4158</v>
      </c>
      <c r="H63" s="5">
        <v>1776</v>
      </c>
      <c r="I63" s="5">
        <v>3978</v>
      </c>
      <c r="J63" s="5">
        <v>1733</v>
      </c>
      <c r="K63" s="5">
        <v>70751</v>
      </c>
      <c r="L63" s="5">
        <v>148029</v>
      </c>
      <c r="M63" s="5">
        <v>140245</v>
      </c>
      <c r="N63" s="5">
        <v>7784</v>
      </c>
      <c r="O63" s="5">
        <v>76808</v>
      </c>
      <c r="P63" s="5">
        <v>48</v>
      </c>
      <c r="Q63" s="5">
        <v>37</v>
      </c>
      <c r="R63" s="5">
        <v>346</v>
      </c>
    </row>
    <row r="64" spans="1:18" x14ac:dyDescent="0.25">
      <c r="A64" t="s">
        <v>124</v>
      </c>
      <c r="B64" s="3">
        <v>38384</v>
      </c>
      <c r="C64" s="5">
        <v>134480</v>
      </c>
      <c r="D64" s="5">
        <v>2052</v>
      </c>
      <c r="E64" s="5">
        <v>3757</v>
      </c>
      <c r="F64" s="5">
        <v>1853</v>
      </c>
      <c r="G64" s="5">
        <v>4083</v>
      </c>
      <c r="H64" s="5">
        <v>2030</v>
      </c>
      <c r="I64" s="5">
        <v>3890</v>
      </c>
      <c r="J64" s="5">
        <v>1648</v>
      </c>
      <c r="K64" s="5">
        <v>70846</v>
      </c>
      <c r="L64" s="5">
        <v>148364</v>
      </c>
      <c r="M64" s="5">
        <v>140385</v>
      </c>
      <c r="N64" s="5">
        <v>7980</v>
      </c>
      <c r="O64" s="5">
        <v>76677</v>
      </c>
      <c r="P64" s="5">
        <v>96</v>
      </c>
      <c r="Q64" s="5">
        <v>14</v>
      </c>
      <c r="R64" s="5">
        <v>293</v>
      </c>
    </row>
    <row r="65" spans="1:18" x14ac:dyDescent="0.25">
      <c r="A65" t="s">
        <v>125</v>
      </c>
      <c r="B65" s="3">
        <v>38412</v>
      </c>
      <c r="C65" s="5">
        <v>134785</v>
      </c>
      <c r="D65" s="5">
        <v>2060</v>
      </c>
      <c r="E65" s="5">
        <v>3741</v>
      </c>
      <c r="F65" s="5">
        <v>1730</v>
      </c>
      <c r="G65" s="5">
        <v>4065</v>
      </c>
      <c r="H65" s="5">
        <v>1929</v>
      </c>
      <c r="I65" s="5">
        <v>3847</v>
      </c>
      <c r="J65" s="5">
        <v>1853</v>
      </c>
      <c r="K65" s="5">
        <v>70831</v>
      </c>
      <c r="L65" s="5">
        <v>148391</v>
      </c>
      <c r="M65" s="5">
        <v>140654</v>
      </c>
      <c r="N65" s="5">
        <v>7737</v>
      </c>
      <c r="O65" s="5">
        <v>76846</v>
      </c>
      <c r="P65" s="5">
        <v>67</v>
      </c>
      <c r="Q65" s="5">
        <v>12</v>
      </c>
      <c r="R65" s="5">
        <v>315</v>
      </c>
    </row>
    <row r="66" spans="1:18" x14ac:dyDescent="0.25">
      <c r="A66" t="s">
        <v>126</v>
      </c>
      <c r="B66" s="3">
        <v>38443</v>
      </c>
      <c r="C66" s="5">
        <v>135077</v>
      </c>
      <c r="D66" s="5">
        <v>2060</v>
      </c>
      <c r="E66" s="5">
        <v>4034</v>
      </c>
      <c r="F66" s="5">
        <v>1692</v>
      </c>
      <c r="G66" s="5">
        <v>3959</v>
      </c>
      <c r="H66" s="5">
        <v>1983</v>
      </c>
      <c r="I66" s="5">
        <v>3863</v>
      </c>
      <c r="J66" s="5">
        <v>1716</v>
      </c>
      <c r="K66" s="5">
        <v>70653</v>
      </c>
      <c r="L66" s="5">
        <v>148926</v>
      </c>
      <c r="M66" s="5">
        <v>141254</v>
      </c>
      <c r="N66" s="5">
        <v>7672</v>
      </c>
      <c r="O66" s="5">
        <v>76514</v>
      </c>
      <c r="P66" s="5">
        <v>83</v>
      </c>
      <c r="Q66" s="5">
        <v>38</v>
      </c>
      <c r="R66" s="5">
        <v>282</v>
      </c>
    </row>
    <row r="67" spans="1:18" x14ac:dyDescent="0.25">
      <c r="A67" t="s">
        <v>127</v>
      </c>
      <c r="B67" s="3">
        <v>38473</v>
      </c>
      <c r="C67" s="5">
        <v>135600</v>
      </c>
      <c r="D67" s="5">
        <v>1979</v>
      </c>
      <c r="E67" s="5">
        <v>3943</v>
      </c>
      <c r="F67" s="5">
        <v>1738</v>
      </c>
      <c r="G67" s="5">
        <v>3915</v>
      </c>
      <c r="H67" s="5">
        <v>1964</v>
      </c>
      <c r="I67" s="5">
        <v>3894</v>
      </c>
      <c r="J67" s="5">
        <v>1777</v>
      </c>
      <c r="K67" s="5">
        <v>70433</v>
      </c>
      <c r="L67" s="5">
        <v>149261</v>
      </c>
      <c r="M67" s="5">
        <v>141609</v>
      </c>
      <c r="N67" s="5">
        <v>7651</v>
      </c>
      <c r="O67" s="5">
        <v>76409</v>
      </c>
      <c r="P67" s="5">
        <v>88</v>
      </c>
      <c r="Q67" s="5">
        <v>34</v>
      </c>
      <c r="R67" s="5">
        <v>306</v>
      </c>
    </row>
    <row r="68" spans="1:18" x14ac:dyDescent="0.25">
      <c r="A68" t="s">
        <v>128</v>
      </c>
      <c r="B68" s="3">
        <v>38504</v>
      </c>
      <c r="C68" s="5">
        <v>135897</v>
      </c>
      <c r="D68" s="5">
        <v>1978</v>
      </c>
      <c r="E68" s="5">
        <v>3755</v>
      </c>
      <c r="F68" s="5">
        <v>1822</v>
      </c>
      <c r="G68" s="5">
        <v>3852</v>
      </c>
      <c r="H68" s="5">
        <v>1827</v>
      </c>
      <c r="I68" s="5">
        <v>3863</v>
      </c>
      <c r="J68" s="5">
        <v>1819</v>
      </c>
      <c r="K68" s="5">
        <v>70649</v>
      </c>
      <c r="L68" s="5">
        <v>149238</v>
      </c>
      <c r="M68" s="5">
        <v>141714</v>
      </c>
      <c r="N68" s="5">
        <v>7524</v>
      </c>
      <c r="O68" s="5">
        <v>76673</v>
      </c>
      <c r="P68" s="5">
        <v>83</v>
      </c>
      <c r="Q68" s="5">
        <v>22</v>
      </c>
      <c r="R68" s="5">
        <v>342</v>
      </c>
    </row>
    <row r="69" spans="1:18" x14ac:dyDescent="0.25">
      <c r="A69" t="s">
        <v>129</v>
      </c>
      <c r="B69" s="3">
        <v>38534</v>
      </c>
      <c r="C69" s="5">
        <v>135916</v>
      </c>
      <c r="D69" s="5">
        <v>1944</v>
      </c>
      <c r="E69" s="5">
        <v>4062</v>
      </c>
      <c r="F69" s="5">
        <v>1783</v>
      </c>
      <c r="G69" s="5">
        <v>3762</v>
      </c>
      <c r="H69" s="5">
        <v>1841</v>
      </c>
      <c r="I69" s="5">
        <v>3993</v>
      </c>
      <c r="J69" s="5">
        <v>1816</v>
      </c>
      <c r="K69" s="5">
        <v>70593</v>
      </c>
      <c r="L69" s="5">
        <v>149432</v>
      </c>
      <c r="M69" s="5">
        <v>142026</v>
      </c>
      <c r="N69" s="5">
        <v>7406</v>
      </c>
      <c r="O69" s="5">
        <v>76721</v>
      </c>
      <c r="P69" s="5">
        <v>104</v>
      </c>
      <c r="Q69" s="5">
        <v>19</v>
      </c>
      <c r="R69" s="5">
        <v>318</v>
      </c>
    </row>
    <row r="70" spans="1:18" x14ac:dyDescent="0.25">
      <c r="A70" t="s">
        <v>130</v>
      </c>
      <c r="B70" s="3">
        <v>38565</v>
      </c>
      <c r="C70" s="5">
        <v>136360</v>
      </c>
      <c r="D70" s="5">
        <v>2119</v>
      </c>
      <c r="E70" s="5">
        <v>3849</v>
      </c>
      <c r="F70" s="5">
        <v>1769</v>
      </c>
      <c r="G70" s="5">
        <v>3565</v>
      </c>
      <c r="H70" s="5">
        <v>1986</v>
      </c>
      <c r="I70" s="5">
        <v>3875</v>
      </c>
      <c r="J70" s="5">
        <v>1721</v>
      </c>
      <c r="K70" s="5">
        <v>70709</v>
      </c>
      <c r="L70" s="5">
        <v>149779</v>
      </c>
      <c r="M70" s="5">
        <v>142434</v>
      </c>
      <c r="N70" s="5">
        <v>7345</v>
      </c>
      <c r="O70" s="5">
        <v>76642</v>
      </c>
      <c r="P70" s="5">
        <v>105</v>
      </c>
      <c r="Q70" s="5">
        <v>26</v>
      </c>
      <c r="R70" s="5">
        <v>337</v>
      </c>
    </row>
    <row r="71" spans="1:18" x14ac:dyDescent="0.25">
      <c r="A71" t="s">
        <v>131</v>
      </c>
      <c r="B71" s="3">
        <v>38596</v>
      </c>
      <c r="C71" s="5">
        <v>136621</v>
      </c>
      <c r="D71" s="5">
        <v>1852</v>
      </c>
      <c r="E71" s="5">
        <v>3845</v>
      </c>
      <c r="F71" s="5">
        <v>1853</v>
      </c>
      <c r="G71" s="5">
        <v>3712</v>
      </c>
      <c r="H71" s="5">
        <v>1950</v>
      </c>
      <c r="I71" s="5">
        <v>3934</v>
      </c>
      <c r="J71" s="5">
        <v>1780</v>
      </c>
      <c r="K71" s="5">
        <v>70670</v>
      </c>
      <c r="L71" s="5">
        <v>149954</v>
      </c>
      <c r="M71" s="5">
        <v>142401</v>
      </c>
      <c r="N71" s="5">
        <v>7553</v>
      </c>
      <c r="O71" s="5">
        <v>76739</v>
      </c>
      <c r="P71" s="5">
        <v>84</v>
      </c>
      <c r="Q71" s="5">
        <v>38</v>
      </c>
      <c r="R71" s="5">
        <v>355</v>
      </c>
    </row>
    <row r="72" spans="1:18" x14ac:dyDescent="0.25">
      <c r="A72" t="s">
        <v>132</v>
      </c>
      <c r="B72" s="3">
        <v>38626</v>
      </c>
      <c r="C72" s="5">
        <v>136599</v>
      </c>
      <c r="D72" s="5">
        <v>1954</v>
      </c>
      <c r="E72" s="5">
        <v>3882</v>
      </c>
      <c r="F72" s="5">
        <v>1736</v>
      </c>
      <c r="G72" s="5">
        <v>3780</v>
      </c>
      <c r="H72" s="5">
        <v>1895</v>
      </c>
      <c r="I72" s="5">
        <v>4044</v>
      </c>
      <c r="J72" s="5">
        <v>1817</v>
      </c>
      <c r="K72" s="5">
        <v>70786</v>
      </c>
      <c r="L72" s="5">
        <v>150001</v>
      </c>
      <c r="M72" s="5">
        <v>142548</v>
      </c>
      <c r="N72" s="5">
        <v>7453</v>
      </c>
      <c r="O72" s="5">
        <v>76958</v>
      </c>
      <c r="P72" s="5">
        <v>114</v>
      </c>
      <c r="Q72" s="5">
        <v>43</v>
      </c>
      <c r="R72" s="5">
        <v>310</v>
      </c>
    </row>
    <row r="73" spans="1:18" x14ac:dyDescent="0.25">
      <c r="A73" t="s">
        <v>133</v>
      </c>
      <c r="B73" s="3">
        <v>38657</v>
      </c>
      <c r="C73" s="5">
        <v>136768</v>
      </c>
      <c r="D73" s="5">
        <v>2052</v>
      </c>
      <c r="E73" s="5">
        <v>3625</v>
      </c>
      <c r="F73" s="5">
        <v>1685</v>
      </c>
      <c r="G73" s="5">
        <v>3686</v>
      </c>
      <c r="H73" s="5">
        <v>2153</v>
      </c>
      <c r="I73" s="5">
        <v>4037</v>
      </c>
      <c r="J73" s="5">
        <v>1712</v>
      </c>
      <c r="K73" s="5">
        <v>70989</v>
      </c>
      <c r="L73" s="5">
        <v>150065</v>
      </c>
      <c r="M73" s="5">
        <v>142499</v>
      </c>
      <c r="N73" s="5">
        <v>7566</v>
      </c>
      <c r="O73" s="5">
        <v>77138</v>
      </c>
      <c r="P73" s="5">
        <v>54</v>
      </c>
      <c r="Q73" s="5">
        <v>42</v>
      </c>
      <c r="R73" s="5">
        <v>401</v>
      </c>
    </row>
    <row r="74" spans="1:18" x14ac:dyDescent="0.25">
      <c r="A74" t="s">
        <v>134</v>
      </c>
      <c r="B74" s="3">
        <v>38687</v>
      </c>
      <c r="C74" s="5">
        <v>136650</v>
      </c>
      <c r="D74" s="5">
        <v>1968</v>
      </c>
      <c r="E74" s="5">
        <v>4067</v>
      </c>
      <c r="F74" s="5">
        <v>1732</v>
      </c>
      <c r="G74" s="5">
        <v>3593</v>
      </c>
      <c r="H74" s="5">
        <v>1928</v>
      </c>
      <c r="I74" s="5">
        <v>4095</v>
      </c>
      <c r="J74" s="5">
        <v>2004</v>
      </c>
      <c r="K74" s="5">
        <v>70967</v>
      </c>
      <c r="L74" s="5">
        <v>150030</v>
      </c>
      <c r="M74" s="5">
        <v>142752</v>
      </c>
      <c r="N74" s="5">
        <v>7279</v>
      </c>
      <c r="O74" s="5">
        <v>77394</v>
      </c>
      <c r="P74" s="5">
        <v>67</v>
      </c>
      <c r="Q74" s="5">
        <v>26</v>
      </c>
      <c r="R74" s="5">
        <v>328</v>
      </c>
    </row>
    <row r="75" spans="1:18" x14ac:dyDescent="0.25">
      <c r="A75" t="s">
        <v>135</v>
      </c>
      <c r="B75" s="3">
        <v>38718</v>
      </c>
      <c r="C75" s="5">
        <v>137122</v>
      </c>
      <c r="D75" s="5">
        <v>2033</v>
      </c>
      <c r="E75" s="5">
        <v>3968</v>
      </c>
      <c r="F75" s="5">
        <v>1595</v>
      </c>
      <c r="G75" s="5">
        <v>3440</v>
      </c>
      <c r="H75" s="5">
        <v>1997</v>
      </c>
      <c r="I75" s="5">
        <v>3935</v>
      </c>
      <c r="J75" s="5">
        <v>1800</v>
      </c>
      <c r="K75" s="5">
        <v>71212</v>
      </c>
      <c r="L75" s="5">
        <v>150214</v>
      </c>
      <c r="M75" s="5">
        <v>143150</v>
      </c>
      <c r="N75" s="5">
        <v>7064</v>
      </c>
      <c r="O75" s="5">
        <v>77339</v>
      </c>
      <c r="P75" s="5">
        <v>27</v>
      </c>
      <c r="Q75" s="5">
        <v>31</v>
      </c>
      <c r="R75" s="5">
        <v>393</v>
      </c>
    </row>
    <row r="76" spans="1:18" x14ac:dyDescent="0.25">
      <c r="A76" t="s">
        <v>136</v>
      </c>
      <c r="B76" s="3">
        <v>38749</v>
      </c>
      <c r="C76" s="5">
        <v>137643</v>
      </c>
      <c r="D76" s="5">
        <v>1824</v>
      </c>
      <c r="E76" s="5">
        <v>3942</v>
      </c>
      <c r="F76" s="5">
        <v>1692</v>
      </c>
      <c r="G76" s="5">
        <v>3566</v>
      </c>
      <c r="H76" s="5">
        <v>1903</v>
      </c>
      <c r="I76" s="5">
        <v>3791</v>
      </c>
      <c r="J76" s="5">
        <v>1672</v>
      </c>
      <c r="K76" s="5">
        <v>71316</v>
      </c>
      <c r="L76" s="5">
        <v>150641</v>
      </c>
      <c r="M76" s="5">
        <v>143457</v>
      </c>
      <c r="N76" s="5">
        <v>7184</v>
      </c>
      <c r="O76" s="5">
        <v>77122</v>
      </c>
      <c r="P76" s="5">
        <v>48</v>
      </c>
      <c r="Q76" s="5">
        <v>24</v>
      </c>
      <c r="R76" s="5">
        <v>344</v>
      </c>
    </row>
    <row r="77" spans="1:18" x14ac:dyDescent="0.25">
      <c r="A77" t="s">
        <v>137</v>
      </c>
      <c r="B77" s="3">
        <v>38777</v>
      </c>
      <c r="C77" s="5">
        <v>137695</v>
      </c>
      <c r="D77" s="5">
        <v>1952</v>
      </c>
      <c r="E77" s="5">
        <v>4015</v>
      </c>
      <c r="F77" s="5">
        <v>1728</v>
      </c>
      <c r="G77" s="5">
        <v>3485</v>
      </c>
      <c r="H77" s="5">
        <v>1833</v>
      </c>
      <c r="I77" s="5">
        <v>4011</v>
      </c>
      <c r="J77" s="5">
        <v>1745</v>
      </c>
      <c r="K77" s="5">
        <v>71097</v>
      </c>
      <c r="L77" s="5">
        <v>150813</v>
      </c>
      <c r="M77" s="5">
        <v>143741</v>
      </c>
      <c r="N77" s="5">
        <v>7072</v>
      </c>
      <c r="O77" s="5">
        <v>77161</v>
      </c>
      <c r="P77" s="5">
        <v>79</v>
      </c>
      <c r="Q77" s="5">
        <v>26</v>
      </c>
      <c r="R77" s="5">
        <v>308</v>
      </c>
    </row>
    <row r="78" spans="1:18" x14ac:dyDescent="0.25">
      <c r="A78" t="s">
        <v>138</v>
      </c>
      <c r="B78" s="3">
        <v>38808</v>
      </c>
      <c r="C78" s="5">
        <v>137608</v>
      </c>
      <c r="D78" s="5">
        <v>1977</v>
      </c>
      <c r="E78" s="5">
        <v>4064</v>
      </c>
      <c r="F78" s="5">
        <v>1882</v>
      </c>
      <c r="G78" s="5">
        <v>3362</v>
      </c>
      <c r="H78" s="5">
        <v>1866</v>
      </c>
      <c r="I78" s="5">
        <v>4229</v>
      </c>
      <c r="J78" s="5">
        <v>1733</v>
      </c>
      <c r="K78" s="5">
        <v>71054</v>
      </c>
      <c r="L78" s="5">
        <v>150881</v>
      </c>
      <c r="M78" s="5">
        <v>143761</v>
      </c>
      <c r="N78" s="5">
        <v>7120</v>
      </c>
      <c r="O78" s="5">
        <v>77318</v>
      </c>
      <c r="P78" s="5">
        <v>113</v>
      </c>
      <c r="Q78" s="5">
        <v>10</v>
      </c>
      <c r="R78" s="5">
        <v>303</v>
      </c>
    </row>
    <row r="79" spans="1:18" x14ac:dyDescent="0.25">
      <c r="A79" t="s">
        <v>139</v>
      </c>
      <c r="B79" s="3">
        <v>38838</v>
      </c>
      <c r="C79" s="5">
        <v>137853</v>
      </c>
      <c r="D79" s="5">
        <v>1997</v>
      </c>
      <c r="E79" s="5">
        <v>4122</v>
      </c>
      <c r="F79" s="5">
        <v>1754</v>
      </c>
      <c r="G79" s="5">
        <v>3376</v>
      </c>
      <c r="H79" s="5">
        <v>1832</v>
      </c>
      <c r="I79" s="5">
        <v>4132</v>
      </c>
      <c r="J79" s="5">
        <v>1745</v>
      </c>
      <c r="K79" s="5">
        <v>71187</v>
      </c>
      <c r="L79" s="5">
        <v>151069</v>
      </c>
      <c r="M79" s="5">
        <v>144089</v>
      </c>
      <c r="N79" s="5">
        <v>6980</v>
      </c>
      <c r="O79" s="5">
        <v>77359</v>
      </c>
      <c r="P79" s="5">
        <v>117</v>
      </c>
      <c r="Q79" s="5">
        <v>18</v>
      </c>
      <c r="R79" s="5">
        <v>295</v>
      </c>
    </row>
    <row r="80" spans="1:18" x14ac:dyDescent="0.25">
      <c r="A80" t="s">
        <v>140</v>
      </c>
      <c r="B80" s="3">
        <v>38869</v>
      </c>
      <c r="C80" s="5">
        <v>138172</v>
      </c>
      <c r="D80" s="5">
        <v>2022</v>
      </c>
      <c r="E80" s="5">
        <v>4089</v>
      </c>
      <c r="F80" s="5">
        <v>1752</v>
      </c>
      <c r="G80" s="5">
        <v>3222</v>
      </c>
      <c r="H80" s="5">
        <v>1983</v>
      </c>
      <c r="I80" s="5">
        <v>4136</v>
      </c>
      <c r="J80" s="5">
        <v>1734</v>
      </c>
      <c r="K80" s="5">
        <v>71107</v>
      </c>
      <c r="L80" s="5">
        <v>151354</v>
      </c>
      <c r="M80" s="5">
        <v>144353</v>
      </c>
      <c r="N80" s="5">
        <v>7001</v>
      </c>
      <c r="O80" s="5">
        <v>77317</v>
      </c>
      <c r="P80" s="5">
        <v>69</v>
      </c>
      <c r="Q80" s="5">
        <v>45</v>
      </c>
      <c r="R80" s="5">
        <v>340</v>
      </c>
    </row>
    <row r="81" spans="1:18" x14ac:dyDescent="0.25">
      <c r="A81" t="s">
        <v>141</v>
      </c>
      <c r="B81" s="3">
        <v>38899</v>
      </c>
      <c r="C81" s="5">
        <v>138186</v>
      </c>
      <c r="D81" s="5">
        <v>2012</v>
      </c>
      <c r="E81" s="5">
        <v>3881</v>
      </c>
      <c r="F81" s="5">
        <v>1900</v>
      </c>
      <c r="G81" s="5">
        <v>3276</v>
      </c>
      <c r="H81" s="5">
        <v>1974</v>
      </c>
      <c r="I81" s="5">
        <v>4244</v>
      </c>
      <c r="J81" s="5">
        <v>1711</v>
      </c>
      <c r="K81" s="5">
        <v>71284</v>
      </c>
      <c r="L81" s="5">
        <v>151377</v>
      </c>
      <c r="M81" s="5">
        <v>144202</v>
      </c>
      <c r="N81" s="5">
        <v>7175</v>
      </c>
      <c r="O81" s="5">
        <v>77535</v>
      </c>
      <c r="P81" s="5">
        <v>123</v>
      </c>
      <c r="Q81" s="5">
        <v>25</v>
      </c>
      <c r="R81" s="5">
        <v>295</v>
      </c>
    </row>
    <row r="82" spans="1:18" x14ac:dyDescent="0.25">
      <c r="A82" t="s">
        <v>142</v>
      </c>
      <c r="B82" s="3">
        <v>38930</v>
      </c>
      <c r="C82" s="5">
        <v>138364</v>
      </c>
      <c r="D82" s="5">
        <v>2075</v>
      </c>
      <c r="E82" s="5">
        <v>4108</v>
      </c>
      <c r="F82" s="5">
        <v>1725</v>
      </c>
      <c r="G82" s="5">
        <v>3360</v>
      </c>
      <c r="H82" s="5">
        <v>1955</v>
      </c>
      <c r="I82" s="5">
        <v>4086</v>
      </c>
      <c r="J82" s="5">
        <v>1738</v>
      </c>
      <c r="K82" s="5">
        <v>71290</v>
      </c>
      <c r="L82" s="5">
        <v>151716</v>
      </c>
      <c r="M82" s="5">
        <v>144625</v>
      </c>
      <c r="N82" s="5">
        <v>7091</v>
      </c>
      <c r="O82" s="5">
        <v>77451</v>
      </c>
      <c r="P82" s="5">
        <v>78</v>
      </c>
      <c r="Q82" s="5">
        <v>50</v>
      </c>
      <c r="R82" s="5">
        <v>338</v>
      </c>
    </row>
    <row r="83" spans="1:18" x14ac:dyDescent="0.25">
      <c r="A83" t="s">
        <v>143</v>
      </c>
      <c r="B83" s="3">
        <v>38961</v>
      </c>
      <c r="C83" s="5">
        <v>138687</v>
      </c>
      <c r="D83" s="5">
        <v>2081</v>
      </c>
      <c r="E83" s="5">
        <v>3933</v>
      </c>
      <c r="F83" s="5">
        <v>1761</v>
      </c>
      <c r="G83" s="5">
        <v>3325</v>
      </c>
      <c r="H83" s="5">
        <v>1733</v>
      </c>
      <c r="I83" s="5">
        <v>4154</v>
      </c>
      <c r="J83" s="5">
        <v>1683</v>
      </c>
      <c r="K83" s="5">
        <v>71607</v>
      </c>
      <c r="L83" s="5">
        <v>151662</v>
      </c>
      <c r="M83" s="5">
        <v>144815</v>
      </c>
      <c r="N83" s="5">
        <v>6847</v>
      </c>
      <c r="O83" s="5">
        <v>77757</v>
      </c>
      <c r="P83" s="5">
        <v>114</v>
      </c>
      <c r="Q83" s="5">
        <v>28</v>
      </c>
      <c r="R83" s="5">
        <v>313</v>
      </c>
    </row>
    <row r="84" spans="1:18" x14ac:dyDescent="0.25">
      <c r="A84" t="s">
        <v>144</v>
      </c>
      <c r="B84" s="3">
        <v>38991</v>
      </c>
      <c r="C84" s="5">
        <v>139140</v>
      </c>
      <c r="D84" s="5">
        <v>1881</v>
      </c>
      <c r="E84" s="5">
        <v>4163</v>
      </c>
      <c r="F84" s="5">
        <v>1749</v>
      </c>
      <c r="G84" s="5">
        <v>3226</v>
      </c>
      <c r="H84" s="5">
        <v>1713</v>
      </c>
      <c r="I84" s="5">
        <v>3904</v>
      </c>
      <c r="J84" s="5">
        <v>1739</v>
      </c>
      <c r="K84" s="5">
        <v>71702</v>
      </c>
      <c r="L84" s="5">
        <v>152041</v>
      </c>
      <c r="M84" s="5">
        <v>145314</v>
      </c>
      <c r="N84" s="5">
        <v>6727</v>
      </c>
      <c r="O84" s="5">
        <v>77634</v>
      </c>
      <c r="P84" s="5">
        <v>130</v>
      </c>
      <c r="Q84" s="5">
        <v>39</v>
      </c>
      <c r="R84" s="5">
        <v>289</v>
      </c>
    </row>
    <row r="85" spans="1:18" x14ac:dyDescent="0.25">
      <c r="A85" t="s">
        <v>145</v>
      </c>
      <c r="B85" s="3">
        <v>39022</v>
      </c>
      <c r="C85" s="5">
        <v>139289</v>
      </c>
      <c r="D85" s="5">
        <v>1932</v>
      </c>
      <c r="E85" s="5">
        <v>4225</v>
      </c>
      <c r="F85" s="5">
        <v>1814</v>
      </c>
      <c r="G85" s="5">
        <v>3305</v>
      </c>
      <c r="H85" s="5">
        <v>1719</v>
      </c>
      <c r="I85" s="5">
        <v>4175</v>
      </c>
      <c r="J85" s="5">
        <v>1488</v>
      </c>
      <c r="K85" s="5">
        <v>71503</v>
      </c>
      <c r="L85" s="5">
        <v>152406</v>
      </c>
      <c r="M85" s="5">
        <v>145534</v>
      </c>
      <c r="N85" s="5">
        <v>6872</v>
      </c>
      <c r="O85" s="5">
        <v>77499</v>
      </c>
      <c r="P85" s="5">
        <v>88</v>
      </c>
      <c r="Q85" s="5">
        <v>35</v>
      </c>
      <c r="R85" s="5">
        <v>333</v>
      </c>
    </row>
    <row r="86" spans="1:18" x14ac:dyDescent="0.25">
      <c r="A86" t="s">
        <v>146</v>
      </c>
      <c r="B86" s="3">
        <v>39052</v>
      </c>
      <c r="C86" s="5">
        <v>139554</v>
      </c>
      <c r="D86" s="5">
        <v>2077</v>
      </c>
      <c r="E86" s="5">
        <v>4295</v>
      </c>
      <c r="F86" s="5">
        <v>1820</v>
      </c>
      <c r="G86" s="5">
        <v>3194</v>
      </c>
      <c r="H86" s="5">
        <v>1740</v>
      </c>
      <c r="I86" s="5">
        <v>4137</v>
      </c>
      <c r="J86" s="5">
        <v>1600</v>
      </c>
      <c r="K86" s="5">
        <v>71285</v>
      </c>
      <c r="L86" s="5">
        <v>152732</v>
      </c>
      <c r="M86" s="5">
        <v>145970</v>
      </c>
      <c r="N86" s="5">
        <v>6762</v>
      </c>
      <c r="O86" s="5">
        <v>77376</v>
      </c>
      <c r="P86" s="5">
        <v>45</v>
      </c>
      <c r="Q86" s="5">
        <v>8</v>
      </c>
      <c r="R86" s="5">
        <v>354</v>
      </c>
    </row>
    <row r="87" spans="1:18" x14ac:dyDescent="0.25">
      <c r="A87" t="s">
        <v>147</v>
      </c>
      <c r="B87" s="3">
        <v>39083</v>
      </c>
      <c r="C87" s="5">
        <v>139748</v>
      </c>
      <c r="D87" s="5">
        <v>1945</v>
      </c>
      <c r="E87" s="5">
        <v>4146</v>
      </c>
      <c r="F87" s="5">
        <v>1917</v>
      </c>
      <c r="G87" s="5">
        <v>3272</v>
      </c>
      <c r="H87" s="5">
        <v>1905</v>
      </c>
      <c r="I87" s="5">
        <v>4283</v>
      </c>
      <c r="J87" s="5">
        <v>1544</v>
      </c>
      <c r="K87" s="5">
        <v>71146</v>
      </c>
      <c r="L87" s="5">
        <v>153144</v>
      </c>
      <c r="M87" s="5">
        <v>146028</v>
      </c>
      <c r="N87" s="5">
        <v>7116</v>
      </c>
      <c r="O87" s="5">
        <v>77506</v>
      </c>
      <c r="P87" s="5">
        <v>189</v>
      </c>
      <c r="Q87" s="5">
        <v>23</v>
      </c>
      <c r="R87" s="5">
        <v>533</v>
      </c>
    </row>
    <row r="88" spans="1:18" x14ac:dyDescent="0.25">
      <c r="A88" t="s">
        <v>148</v>
      </c>
      <c r="B88" s="3">
        <v>39114</v>
      </c>
      <c r="C88" s="5">
        <v>139839</v>
      </c>
      <c r="D88" s="5">
        <v>2125</v>
      </c>
      <c r="E88" s="5">
        <v>4044</v>
      </c>
      <c r="F88" s="5">
        <v>1833</v>
      </c>
      <c r="G88" s="5">
        <v>3248</v>
      </c>
      <c r="H88" s="5">
        <v>1812</v>
      </c>
      <c r="I88" s="5">
        <v>4333</v>
      </c>
      <c r="J88" s="5">
        <v>1741</v>
      </c>
      <c r="K88" s="5">
        <v>71471</v>
      </c>
      <c r="L88" s="5">
        <v>152983</v>
      </c>
      <c r="M88" s="5">
        <v>146057</v>
      </c>
      <c r="N88" s="5">
        <v>6927</v>
      </c>
      <c r="O88" s="5">
        <v>77851</v>
      </c>
      <c r="P88" s="5">
        <v>48</v>
      </c>
      <c r="Q88" s="5">
        <v>34</v>
      </c>
      <c r="R88" s="5">
        <v>307</v>
      </c>
    </row>
    <row r="89" spans="1:18" x14ac:dyDescent="0.25">
      <c r="A89" t="s">
        <v>149</v>
      </c>
      <c r="B89" s="3">
        <v>39142</v>
      </c>
      <c r="C89" s="5">
        <v>140142</v>
      </c>
      <c r="D89" s="5">
        <v>2088</v>
      </c>
      <c r="E89" s="5">
        <v>4018</v>
      </c>
      <c r="F89" s="5">
        <v>1701</v>
      </c>
      <c r="G89" s="5">
        <v>3207</v>
      </c>
      <c r="H89" s="5">
        <v>1788</v>
      </c>
      <c r="I89" s="5">
        <v>4191</v>
      </c>
      <c r="J89" s="5">
        <v>1630</v>
      </c>
      <c r="K89" s="5">
        <v>71865</v>
      </c>
      <c r="L89" s="5">
        <v>153051</v>
      </c>
      <c r="M89" s="5">
        <v>146320</v>
      </c>
      <c r="N89" s="5">
        <v>6731</v>
      </c>
      <c r="O89" s="5">
        <v>77982</v>
      </c>
      <c r="P89" s="5">
        <v>72</v>
      </c>
      <c r="Q89" s="5">
        <v>35</v>
      </c>
      <c r="R89" s="5">
        <v>296</v>
      </c>
    </row>
    <row r="90" spans="1:18" x14ac:dyDescent="0.25">
      <c r="A90" t="s">
        <v>150</v>
      </c>
      <c r="B90" s="3">
        <v>39173</v>
      </c>
      <c r="C90" s="5">
        <v>140032</v>
      </c>
      <c r="D90" s="5">
        <v>1851</v>
      </c>
      <c r="E90" s="5">
        <v>3609</v>
      </c>
      <c r="F90" s="5">
        <v>1763</v>
      </c>
      <c r="G90" s="5">
        <v>3377</v>
      </c>
      <c r="H90" s="5">
        <v>1683</v>
      </c>
      <c r="I90" s="5">
        <v>4502</v>
      </c>
      <c r="J90" s="5">
        <v>1502</v>
      </c>
      <c r="K90" s="5">
        <v>72510</v>
      </c>
      <c r="L90" s="5">
        <v>152435</v>
      </c>
      <c r="M90" s="5">
        <v>145586</v>
      </c>
      <c r="N90" s="5">
        <v>6850</v>
      </c>
      <c r="O90" s="5">
        <v>78818</v>
      </c>
      <c r="P90" s="5">
        <v>93</v>
      </c>
      <c r="Q90" s="5">
        <v>27</v>
      </c>
      <c r="R90" s="5">
        <v>304</v>
      </c>
    </row>
    <row r="91" spans="1:18" x14ac:dyDescent="0.25">
      <c r="A91" t="s">
        <v>151</v>
      </c>
      <c r="B91" s="3">
        <v>39203</v>
      </c>
      <c r="C91" s="5">
        <v>139889</v>
      </c>
      <c r="D91" s="5">
        <v>1981</v>
      </c>
      <c r="E91" s="5">
        <v>3966</v>
      </c>
      <c r="F91" s="5">
        <v>1712</v>
      </c>
      <c r="G91" s="5">
        <v>3308</v>
      </c>
      <c r="H91" s="5">
        <v>1736</v>
      </c>
      <c r="I91" s="5">
        <v>3961</v>
      </c>
      <c r="J91" s="5">
        <v>1559</v>
      </c>
      <c r="K91" s="5">
        <v>72935</v>
      </c>
      <c r="L91" s="5">
        <v>152670</v>
      </c>
      <c r="M91" s="5">
        <v>145903</v>
      </c>
      <c r="N91" s="5">
        <v>6766</v>
      </c>
      <c r="O91" s="5">
        <v>78810</v>
      </c>
      <c r="P91" s="5">
        <v>67</v>
      </c>
      <c r="Q91" s="5">
        <v>11</v>
      </c>
      <c r="R91" s="5">
        <v>355</v>
      </c>
    </row>
    <row r="92" spans="1:18" x14ac:dyDescent="0.25">
      <c r="A92" t="s">
        <v>152</v>
      </c>
      <c r="B92" s="3">
        <v>39234</v>
      </c>
      <c r="C92" s="5">
        <v>140072</v>
      </c>
      <c r="D92" s="5">
        <v>1753</v>
      </c>
      <c r="E92" s="5">
        <v>4095</v>
      </c>
      <c r="F92" s="5">
        <v>1774</v>
      </c>
      <c r="G92" s="5">
        <v>3414</v>
      </c>
      <c r="H92" s="5">
        <v>1757</v>
      </c>
      <c r="I92" s="5">
        <v>4035</v>
      </c>
      <c r="J92" s="5">
        <v>1598</v>
      </c>
      <c r="K92" s="5">
        <v>72778</v>
      </c>
      <c r="L92" s="5">
        <v>153041</v>
      </c>
      <c r="M92" s="5">
        <v>146063</v>
      </c>
      <c r="N92" s="5">
        <v>6979</v>
      </c>
      <c r="O92" s="5">
        <v>78671</v>
      </c>
      <c r="P92" s="5">
        <v>143</v>
      </c>
      <c r="Q92" s="5">
        <v>34</v>
      </c>
      <c r="R92" s="5">
        <v>260</v>
      </c>
    </row>
    <row r="93" spans="1:18" x14ac:dyDescent="0.25">
      <c r="A93" t="s">
        <v>153</v>
      </c>
      <c r="B93" s="3">
        <v>39264</v>
      </c>
      <c r="C93" s="5">
        <v>140199</v>
      </c>
      <c r="D93" s="5">
        <v>1900</v>
      </c>
      <c r="E93" s="5">
        <v>3745</v>
      </c>
      <c r="F93" s="5">
        <v>1843</v>
      </c>
      <c r="G93" s="5">
        <v>3495</v>
      </c>
      <c r="H93" s="5">
        <v>1787</v>
      </c>
      <c r="I93" s="5">
        <v>3998</v>
      </c>
      <c r="J93" s="5">
        <v>1582</v>
      </c>
      <c r="K93" s="5">
        <v>72958</v>
      </c>
      <c r="L93" s="5">
        <v>153054</v>
      </c>
      <c r="M93" s="5">
        <v>145905</v>
      </c>
      <c r="N93" s="5">
        <v>7149</v>
      </c>
      <c r="O93" s="5">
        <v>78904</v>
      </c>
      <c r="P93" s="5">
        <v>61</v>
      </c>
      <c r="Q93" s="5">
        <v>24</v>
      </c>
      <c r="R93" s="5">
        <v>366</v>
      </c>
    </row>
    <row r="94" spans="1:18" x14ac:dyDescent="0.25">
      <c r="A94" t="s">
        <v>154</v>
      </c>
      <c r="B94" s="3">
        <v>39295</v>
      </c>
      <c r="C94" s="5">
        <v>139756</v>
      </c>
      <c r="D94" s="5">
        <v>1975</v>
      </c>
      <c r="E94" s="5">
        <v>3888</v>
      </c>
      <c r="F94" s="5">
        <v>1714</v>
      </c>
      <c r="G94" s="5">
        <v>3580</v>
      </c>
      <c r="H94" s="5">
        <v>1735</v>
      </c>
      <c r="I94" s="5">
        <v>4412</v>
      </c>
      <c r="J94" s="5">
        <v>1592</v>
      </c>
      <c r="K94" s="5">
        <v>73101</v>
      </c>
      <c r="L94" s="5">
        <v>152749</v>
      </c>
      <c r="M94" s="5">
        <v>145682</v>
      </c>
      <c r="N94" s="5">
        <v>7067</v>
      </c>
      <c r="O94" s="5">
        <v>79461</v>
      </c>
      <c r="P94" s="5">
        <v>64</v>
      </c>
      <c r="Q94" s="5">
        <v>38</v>
      </c>
      <c r="R94" s="5">
        <v>357</v>
      </c>
    </row>
    <row r="95" spans="1:18" x14ac:dyDescent="0.25">
      <c r="A95" t="s">
        <v>155</v>
      </c>
      <c r="B95" s="3">
        <v>39326</v>
      </c>
      <c r="C95" s="5">
        <v>140179</v>
      </c>
      <c r="D95" s="5">
        <v>1910</v>
      </c>
      <c r="E95" s="5">
        <v>4052</v>
      </c>
      <c r="F95" s="5">
        <v>1795</v>
      </c>
      <c r="G95" s="5">
        <v>3549</v>
      </c>
      <c r="H95" s="5">
        <v>1797</v>
      </c>
      <c r="I95" s="5">
        <v>3685</v>
      </c>
      <c r="J95" s="5">
        <v>1606</v>
      </c>
      <c r="K95" s="5">
        <v>73432</v>
      </c>
      <c r="L95" s="5">
        <v>153414</v>
      </c>
      <c r="M95" s="5">
        <v>146244</v>
      </c>
      <c r="N95" s="5">
        <v>7170</v>
      </c>
      <c r="O95" s="5">
        <v>79047</v>
      </c>
      <c r="P95" s="5">
        <v>102</v>
      </c>
      <c r="Q95" s="5">
        <v>29</v>
      </c>
      <c r="R95" s="5">
        <v>324</v>
      </c>
    </row>
    <row r="96" spans="1:18" x14ac:dyDescent="0.25">
      <c r="A96" t="s">
        <v>156</v>
      </c>
      <c r="B96" s="3">
        <v>39356</v>
      </c>
      <c r="C96" s="5">
        <v>140126</v>
      </c>
      <c r="D96" s="5">
        <v>1907</v>
      </c>
      <c r="E96" s="5">
        <v>3818</v>
      </c>
      <c r="F96" s="5">
        <v>1818</v>
      </c>
      <c r="G96" s="5">
        <v>3624</v>
      </c>
      <c r="H96" s="5">
        <v>1774</v>
      </c>
      <c r="I96" s="5">
        <v>4277</v>
      </c>
      <c r="J96" s="5">
        <v>1637</v>
      </c>
      <c r="K96" s="5">
        <v>73274</v>
      </c>
      <c r="L96" s="5">
        <v>153183</v>
      </c>
      <c r="M96" s="5">
        <v>145946</v>
      </c>
      <c r="N96" s="5">
        <v>7237</v>
      </c>
      <c r="O96" s="5">
        <v>79532</v>
      </c>
      <c r="P96" s="5">
        <v>96</v>
      </c>
      <c r="Q96" s="5">
        <v>21</v>
      </c>
      <c r="R96" s="5">
        <v>344</v>
      </c>
    </row>
    <row r="97" spans="1:18" x14ac:dyDescent="0.25">
      <c r="A97" t="s">
        <v>157</v>
      </c>
      <c r="B97" s="3">
        <v>39387</v>
      </c>
      <c r="C97" s="5">
        <v>140427</v>
      </c>
      <c r="D97" s="5">
        <v>1956</v>
      </c>
      <c r="E97" s="5">
        <v>4122</v>
      </c>
      <c r="F97" s="5">
        <v>1725</v>
      </c>
      <c r="G97" s="5">
        <v>3582</v>
      </c>
      <c r="H97" s="5">
        <v>1902</v>
      </c>
      <c r="I97" s="5">
        <v>3772</v>
      </c>
      <c r="J97" s="5">
        <v>1697</v>
      </c>
      <c r="K97" s="5">
        <v>73326</v>
      </c>
      <c r="L97" s="5">
        <v>153835</v>
      </c>
      <c r="M97" s="5">
        <v>146595</v>
      </c>
      <c r="N97" s="5">
        <v>7240</v>
      </c>
      <c r="O97" s="5">
        <v>79105</v>
      </c>
      <c r="P97" s="5">
        <v>89</v>
      </c>
      <c r="Q97" s="5">
        <v>31</v>
      </c>
      <c r="R97" s="5">
        <v>310</v>
      </c>
    </row>
    <row r="98" spans="1:18" x14ac:dyDescent="0.25">
      <c r="A98" t="s">
        <v>158</v>
      </c>
      <c r="B98" s="3">
        <v>39417</v>
      </c>
      <c r="C98" s="5">
        <v>140546</v>
      </c>
      <c r="D98" s="5">
        <v>1951</v>
      </c>
      <c r="E98" s="5">
        <v>3668</v>
      </c>
      <c r="F98" s="5">
        <v>1866</v>
      </c>
      <c r="G98" s="5">
        <v>3792</v>
      </c>
      <c r="H98" s="5">
        <v>1974</v>
      </c>
      <c r="I98" s="5">
        <v>4160</v>
      </c>
      <c r="J98" s="5">
        <v>1496</v>
      </c>
      <c r="K98" s="5">
        <v>73281</v>
      </c>
      <c r="L98" s="5">
        <v>153918</v>
      </c>
      <c r="M98" s="5">
        <v>146273</v>
      </c>
      <c r="N98" s="5">
        <v>7645</v>
      </c>
      <c r="O98" s="5">
        <v>79238</v>
      </c>
      <c r="P98" s="5">
        <v>109</v>
      </c>
      <c r="Q98" s="5">
        <v>13</v>
      </c>
      <c r="R98" s="5">
        <v>301</v>
      </c>
    </row>
    <row r="99" spans="1:18" x14ac:dyDescent="0.25">
      <c r="A99" t="s">
        <v>159</v>
      </c>
      <c r="B99" s="3">
        <v>39448</v>
      </c>
      <c r="C99" s="5">
        <v>140357</v>
      </c>
      <c r="D99" s="5">
        <v>2029</v>
      </c>
      <c r="E99" s="5">
        <v>3974</v>
      </c>
      <c r="F99" s="5">
        <v>1776</v>
      </c>
      <c r="G99" s="5">
        <v>4019</v>
      </c>
      <c r="H99" s="5">
        <v>1847</v>
      </c>
      <c r="I99" s="5">
        <v>3621</v>
      </c>
      <c r="J99" s="5">
        <v>1570</v>
      </c>
      <c r="K99" s="5">
        <v>72988</v>
      </c>
      <c r="L99" s="5">
        <v>154075</v>
      </c>
      <c r="M99" s="5">
        <v>146397</v>
      </c>
      <c r="N99" s="5">
        <v>7678</v>
      </c>
      <c r="O99" s="5">
        <v>78541</v>
      </c>
      <c r="P99" s="5">
        <v>37</v>
      </c>
      <c r="Q99" s="5">
        <v>37</v>
      </c>
      <c r="R99" s="5">
        <v>362</v>
      </c>
    </row>
    <row r="100" spans="1:18" x14ac:dyDescent="0.25">
      <c r="A100" t="s">
        <v>160</v>
      </c>
      <c r="B100" s="3">
        <v>39479</v>
      </c>
      <c r="C100" s="5">
        <v>140498</v>
      </c>
      <c r="D100" s="5">
        <v>1964</v>
      </c>
      <c r="E100" s="5">
        <v>3630</v>
      </c>
      <c r="F100" s="5">
        <v>1806</v>
      </c>
      <c r="G100" s="5">
        <v>3849</v>
      </c>
      <c r="H100" s="5">
        <v>1819</v>
      </c>
      <c r="I100" s="5">
        <v>4062</v>
      </c>
      <c r="J100" s="5">
        <v>1863</v>
      </c>
      <c r="K100" s="5">
        <v>72905</v>
      </c>
      <c r="L100" s="5">
        <v>153648</v>
      </c>
      <c r="M100" s="5">
        <v>146157</v>
      </c>
      <c r="N100" s="5">
        <v>7491</v>
      </c>
      <c r="O100" s="5">
        <v>79162</v>
      </c>
      <c r="P100" s="5">
        <v>64</v>
      </c>
      <c r="Q100" s="5">
        <v>16</v>
      </c>
      <c r="R100" s="5">
        <v>332</v>
      </c>
    </row>
    <row r="101" spans="1:18" x14ac:dyDescent="0.25">
      <c r="A101" t="s">
        <v>161</v>
      </c>
      <c r="B101" s="3">
        <v>39508</v>
      </c>
      <c r="C101" s="5">
        <v>140183</v>
      </c>
      <c r="D101" s="5">
        <v>1998</v>
      </c>
      <c r="E101" s="5">
        <v>3839</v>
      </c>
      <c r="F101" s="5">
        <v>2001</v>
      </c>
      <c r="G101" s="5">
        <v>3778</v>
      </c>
      <c r="H101" s="5">
        <v>2011</v>
      </c>
      <c r="I101" s="5">
        <v>3949</v>
      </c>
      <c r="J101" s="5">
        <v>1713</v>
      </c>
      <c r="K101" s="5">
        <v>73130</v>
      </c>
      <c r="L101" s="5">
        <v>153925</v>
      </c>
      <c r="M101" s="5">
        <v>146108</v>
      </c>
      <c r="N101" s="5">
        <v>7816</v>
      </c>
      <c r="O101" s="5">
        <v>79070</v>
      </c>
      <c r="P101" s="5">
        <v>88</v>
      </c>
      <c r="Q101" s="5">
        <v>26</v>
      </c>
      <c r="R101" s="5">
        <v>277</v>
      </c>
    </row>
    <row r="102" spans="1:18" x14ac:dyDescent="0.25">
      <c r="A102" t="s">
        <v>162</v>
      </c>
      <c r="B102" s="3">
        <v>39539</v>
      </c>
      <c r="C102" s="5">
        <v>140274</v>
      </c>
      <c r="D102" s="5">
        <v>2117</v>
      </c>
      <c r="E102" s="5">
        <v>3685</v>
      </c>
      <c r="F102" s="5">
        <v>1910</v>
      </c>
      <c r="G102" s="5">
        <v>3790</v>
      </c>
      <c r="H102" s="5">
        <v>1914</v>
      </c>
      <c r="I102" s="5">
        <v>3902</v>
      </c>
      <c r="J102" s="5">
        <v>1907</v>
      </c>
      <c r="K102" s="5">
        <v>73289</v>
      </c>
      <c r="L102" s="5">
        <v>153761</v>
      </c>
      <c r="M102" s="5">
        <v>146130</v>
      </c>
      <c r="N102" s="5">
        <v>7631</v>
      </c>
      <c r="O102" s="5">
        <v>79437</v>
      </c>
      <c r="P102" s="5">
        <v>53</v>
      </c>
      <c r="Q102" s="5">
        <v>17</v>
      </c>
      <c r="R102" s="5">
        <v>339</v>
      </c>
    </row>
    <row r="103" spans="1:18" x14ac:dyDescent="0.25">
      <c r="A103" t="s">
        <v>163</v>
      </c>
      <c r="B103" s="3">
        <v>39569</v>
      </c>
      <c r="C103" s="5">
        <v>140256</v>
      </c>
      <c r="D103" s="5">
        <v>1893</v>
      </c>
      <c r="E103" s="5">
        <v>3724</v>
      </c>
      <c r="F103" s="5">
        <v>2049</v>
      </c>
      <c r="G103" s="5">
        <v>4077</v>
      </c>
      <c r="H103" s="5">
        <v>2248</v>
      </c>
      <c r="I103" s="5">
        <v>3801</v>
      </c>
      <c r="J103" s="5">
        <v>1660</v>
      </c>
      <c r="K103" s="5">
        <v>73283</v>
      </c>
      <c r="L103" s="5">
        <v>154325</v>
      </c>
      <c r="M103" s="5">
        <v>145929</v>
      </c>
      <c r="N103" s="5">
        <v>8395</v>
      </c>
      <c r="O103" s="5">
        <v>79080</v>
      </c>
      <c r="P103" s="5">
        <v>56</v>
      </c>
      <c r="Q103" s="5">
        <v>21</v>
      </c>
      <c r="R103" s="5">
        <v>336</v>
      </c>
    </row>
    <row r="104" spans="1:18" x14ac:dyDescent="0.25">
      <c r="A104" t="s">
        <v>164</v>
      </c>
      <c r="B104" s="3">
        <v>39600</v>
      </c>
      <c r="C104" s="5">
        <v>139894</v>
      </c>
      <c r="D104" s="5">
        <v>2015</v>
      </c>
      <c r="E104" s="5">
        <v>3730</v>
      </c>
      <c r="F104" s="5">
        <v>1987</v>
      </c>
      <c r="G104" s="5">
        <v>4554</v>
      </c>
      <c r="H104" s="5">
        <v>2016</v>
      </c>
      <c r="I104" s="5">
        <v>4026</v>
      </c>
      <c r="J104" s="5">
        <v>1825</v>
      </c>
      <c r="K104" s="5">
        <v>73153</v>
      </c>
      <c r="L104" s="5">
        <v>154316</v>
      </c>
      <c r="M104" s="5">
        <v>145738</v>
      </c>
      <c r="N104" s="5">
        <v>8578</v>
      </c>
      <c r="O104" s="5">
        <v>79311</v>
      </c>
      <c r="P104" s="5">
        <v>99</v>
      </c>
      <c r="Q104" s="5">
        <v>21</v>
      </c>
      <c r="R104" s="5">
        <v>308</v>
      </c>
    </row>
    <row r="105" spans="1:18" x14ac:dyDescent="0.25">
      <c r="A105" t="s">
        <v>165</v>
      </c>
      <c r="B105" s="3">
        <v>39630</v>
      </c>
      <c r="C105" s="5">
        <v>139694</v>
      </c>
      <c r="D105" s="5">
        <v>2047</v>
      </c>
      <c r="E105" s="5">
        <v>3738</v>
      </c>
      <c r="F105" s="5">
        <v>1963</v>
      </c>
      <c r="G105" s="5">
        <v>4802</v>
      </c>
      <c r="H105" s="5">
        <v>2149</v>
      </c>
      <c r="I105" s="5">
        <v>3981</v>
      </c>
      <c r="J105" s="5">
        <v>1722</v>
      </c>
      <c r="K105" s="5">
        <v>73200</v>
      </c>
      <c r="L105" s="5">
        <v>154480</v>
      </c>
      <c r="M105" s="5">
        <v>145530</v>
      </c>
      <c r="N105" s="5">
        <v>8950</v>
      </c>
      <c r="O105" s="5">
        <v>79384</v>
      </c>
      <c r="P105" s="5">
        <v>51</v>
      </c>
      <c r="Q105" s="5">
        <v>35</v>
      </c>
      <c r="R105" s="5">
        <v>480</v>
      </c>
    </row>
    <row r="106" spans="1:18" x14ac:dyDescent="0.25">
      <c r="A106" t="s">
        <v>166</v>
      </c>
      <c r="B106" s="3">
        <v>39661</v>
      </c>
      <c r="C106" s="5">
        <v>139436</v>
      </c>
      <c r="D106" s="5">
        <v>2088</v>
      </c>
      <c r="E106" s="5">
        <v>3585</v>
      </c>
      <c r="F106" s="5">
        <v>2288</v>
      </c>
      <c r="G106" s="5">
        <v>4941</v>
      </c>
      <c r="H106" s="5">
        <v>2191</v>
      </c>
      <c r="I106" s="5">
        <v>3783</v>
      </c>
      <c r="J106" s="5">
        <v>1920</v>
      </c>
      <c r="K106" s="5">
        <v>73425</v>
      </c>
      <c r="L106" s="5">
        <v>154646</v>
      </c>
      <c r="M106" s="5">
        <v>145196</v>
      </c>
      <c r="N106" s="5">
        <v>9450</v>
      </c>
      <c r="O106" s="5">
        <v>79460</v>
      </c>
      <c r="P106" s="5">
        <v>87</v>
      </c>
      <c r="Q106" s="5">
        <v>30</v>
      </c>
      <c r="R106" s="5">
        <v>332</v>
      </c>
    </row>
    <row r="107" spans="1:18" x14ac:dyDescent="0.25">
      <c r="A107" t="s">
        <v>167</v>
      </c>
      <c r="B107" s="3">
        <v>39692</v>
      </c>
      <c r="C107" s="5">
        <v>139091</v>
      </c>
      <c r="D107" s="5">
        <v>2291</v>
      </c>
      <c r="E107" s="5">
        <v>3598</v>
      </c>
      <c r="F107" s="5">
        <v>2149</v>
      </c>
      <c r="G107" s="5">
        <v>5057</v>
      </c>
      <c r="H107" s="5">
        <v>2273</v>
      </c>
      <c r="I107" s="5">
        <v>3933</v>
      </c>
      <c r="J107" s="5">
        <v>2100</v>
      </c>
      <c r="K107" s="5">
        <v>73407</v>
      </c>
      <c r="L107" s="5">
        <v>154559</v>
      </c>
      <c r="M107" s="5">
        <v>145059</v>
      </c>
      <c r="N107" s="5">
        <v>9501</v>
      </c>
      <c r="O107" s="5">
        <v>79801</v>
      </c>
      <c r="P107" s="5">
        <v>79</v>
      </c>
      <c r="Q107" s="5">
        <v>20</v>
      </c>
      <c r="R107" s="5">
        <v>361</v>
      </c>
    </row>
    <row r="108" spans="1:18" x14ac:dyDescent="0.25">
      <c r="A108" t="s">
        <v>168</v>
      </c>
      <c r="B108" s="3">
        <v>39722</v>
      </c>
      <c r="C108" s="5">
        <v>139050</v>
      </c>
      <c r="D108" s="5">
        <v>2151</v>
      </c>
      <c r="E108" s="5">
        <v>3534</v>
      </c>
      <c r="F108" s="5">
        <v>2278</v>
      </c>
      <c r="G108" s="5">
        <v>5357</v>
      </c>
      <c r="H108" s="5">
        <v>2409</v>
      </c>
      <c r="I108" s="5">
        <v>3703</v>
      </c>
      <c r="J108" s="5">
        <v>1991</v>
      </c>
      <c r="K108" s="5">
        <v>73672</v>
      </c>
      <c r="L108" s="5">
        <v>154875</v>
      </c>
      <c r="M108" s="5">
        <v>144792</v>
      </c>
      <c r="N108" s="5">
        <v>10083</v>
      </c>
      <c r="O108" s="5">
        <v>79737</v>
      </c>
      <c r="P108" s="5">
        <v>58</v>
      </c>
      <c r="Q108" s="5">
        <v>38</v>
      </c>
      <c r="R108" s="5">
        <v>372</v>
      </c>
    </row>
    <row r="109" spans="1:18" x14ac:dyDescent="0.25">
      <c r="A109" t="s">
        <v>169</v>
      </c>
      <c r="B109" s="3">
        <v>39753</v>
      </c>
      <c r="C109" s="5">
        <v>138380</v>
      </c>
      <c r="D109" s="5">
        <v>2103</v>
      </c>
      <c r="E109" s="5">
        <v>3479</v>
      </c>
      <c r="F109" s="5">
        <v>2510</v>
      </c>
      <c r="G109" s="5">
        <v>5883</v>
      </c>
      <c r="H109" s="5">
        <v>2128</v>
      </c>
      <c r="I109" s="5">
        <v>3879</v>
      </c>
      <c r="J109" s="5">
        <v>2096</v>
      </c>
      <c r="K109" s="5">
        <v>73948</v>
      </c>
      <c r="L109" s="5">
        <v>154622</v>
      </c>
      <c r="M109" s="5">
        <v>144078</v>
      </c>
      <c r="N109" s="5">
        <v>10544</v>
      </c>
      <c r="O109" s="5">
        <v>80206</v>
      </c>
      <c r="P109" s="5">
        <v>117</v>
      </c>
      <c r="Q109" s="5">
        <v>22</v>
      </c>
      <c r="R109" s="5">
        <v>283</v>
      </c>
    </row>
    <row r="110" spans="1:18" x14ac:dyDescent="0.25">
      <c r="A110" t="s">
        <v>170</v>
      </c>
      <c r="B110" s="3">
        <v>39783</v>
      </c>
      <c r="C110" s="5">
        <v>137713</v>
      </c>
      <c r="D110" s="5">
        <v>2082</v>
      </c>
      <c r="E110" s="5">
        <v>3446</v>
      </c>
      <c r="F110" s="5">
        <v>2534</v>
      </c>
      <c r="G110" s="5">
        <v>6219</v>
      </c>
      <c r="H110" s="5">
        <v>2510</v>
      </c>
      <c r="I110" s="5">
        <v>3808</v>
      </c>
      <c r="J110" s="5">
        <v>2241</v>
      </c>
      <c r="K110" s="5">
        <v>74068</v>
      </c>
      <c r="L110" s="5">
        <v>154626</v>
      </c>
      <c r="M110" s="5">
        <v>143328</v>
      </c>
      <c r="N110" s="5">
        <v>11299</v>
      </c>
      <c r="O110" s="5">
        <v>80408</v>
      </c>
      <c r="P110" s="5">
        <v>87</v>
      </c>
      <c r="Q110" s="5">
        <v>36</v>
      </c>
      <c r="R110" s="5">
        <v>292</v>
      </c>
    </row>
    <row r="111" spans="1:18" x14ac:dyDescent="0.25">
      <c r="A111" t="s">
        <v>171</v>
      </c>
      <c r="B111" s="3">
        <v>39814</v>
      </c>
      <c r="C111" s="5">
        <v>136283</v>
      </c>
      <c r="D111" s="5">
        <v>2234</v>
      </c>
      <c r="E111" s="5">
        <v>3658</v>
      </c>
      <c r="F111" s="5">
        <v>2742</v>
      </c>
      <c r="G111" s="5">
        <v>6799</v>
      </c>
      <c r="H111" s="5">
        <v>2497</v>
      </c>
      <c r="I111" s="5">
        <v>3998</v>
      </c>
      <c r="J111" s="5">
        <v>2241</v>
      </c>
      <c r="K111" s="5">
        <v>73925</v>
      </c>
      <c r="L111" s="5">
        <v>154236</v>
      </c>
      <c r="M111" s="5">
        <v>142187</v>
      </c>
      <c r="N111" s="5">
        <v>12049</v>
      </c>
      <c r="O111" s="5">
        <v>80502</v>
      </c>
      <c r="P111" s="5">
        <v>12</v>
      </c>
      <c r="Q111" s="5">
        <v>11</v>
      </c>
      <c r="R111" s="5">
        <v>338</v>
      </c>
    </row>
    <row r="112" spans="1:18" x14ac:dyDescent="0.25">
      <c r="A112" t="s">
        <v>172</v>
      </c>
      <c r="B112" s="3">
        <v>39845</v>
      </c>
      <c r="C112" s="5">
        <v>135747</v>
      </c>
      <c r="D112" s="5">
        <v>2302</v>
      </c>
      <c r="E112" s="5">
        <v>3520</v>
      </c>
      <c r="F112" s="5">
        <v>2828</v>
      </c>
      <c r="G112" s="5">
        <v>7440</v>
      </c>
      <c r="H112" s="5">
        <v>2571</v>
      </c>
      <c r="I112" s="5">
        <v>3590</v>
      </c>
      <c r="J112" s="5">
        <v>2305</v>
      </c>
      <c r="K112" s="5">
        <v>74228</v>
      </c>
      <c r="L112" s="5">
        <v>154521</v>
      </c>
      <c r="M112" s="5">
        <v>141660</v>
      </c>
      <c r="N112" s="5">
        <v>12860</v>
      </c>
      <c r="O112" s="5">
        <v>80392</v>
      </c>
      <c r="P112" s="5">
        <v>91</v>
      </c>
      <c r="Q112" s="5">
        <v>21</v>
      </c>
      <c r="R112" s="5">
        <v>269</v>
      </c>
    </row>
    <row r="113" spans="1:18" x14ac:dyDescent="0.25">
      <c r="A113" t="s">
        <v>173</v>
      </c>
      <c r="B113" s="3">
        <v>39873</v>
      </c>
      <c r="C113" s="5">
        <v>135216</v>
      </c>
      <c r="D113" s="5">
        <v>2215</v>
      </c>
      <c r="E113" s="5">
        <v>3296</v>
      </c>
      <c r="F113" s="5">
        <v>2643</v>
      </c>
      <c r="G113" s="5">
        <v>8148</v>
      </c>
      <c r="H113" s="5">
        <v>2576</v>
      </c>
      <c r="I113" s="5">
        <v>3779</v>
      </c>
      <c r="J113" s="5">
        <v>2496</v>
      </c>
      <c r="K113" s="5">
        <v>74337</v>
      </c>
      <c r="L113" s="5">
        <v>154143</v>
      </c>
      <c r="M113" s="5">
        <v>140754</v>
      </c>
      <c r="N113" s="5">
        <v>13389</v>
      </c>
      <c r="O113" s="5">
        <v>80942</v>
      </c>
      <c r="P113" s="5">
        <v>28</v>
      </c>
      <c r="Q113" s="5">
        <v>22</v>
      </c>
      <c r="R113" s="5">
        <v>330</v>
      </c>
    </row>
    <row r="114" spans="1:18" x14ac:dyDescent="0.25">
      <c r="A114" t="s">
        <v>174</v>
      </c>
      <c r="B114" s="3">
        <v>39904</v>
      </c>
      <c r="C114" s="5">
        <v>134554</v>
      </c>
      <c r="D114" s="5">
        <v>2489</v>
      </c>
      <c r="E114" s="5">
        <v>3563</v>
      </c>
      <c r="F114" s="5">
        <v>2486</v>
      </c>
      <c r="G114" s="5">
        <v>8477</v>
      </c>
      <c r="H114" s="5">
        <v>2805</v>
      </c>
      <c r="I114" s="5">
        <v>3691</v>
      </c>
      <c r="J114" s="5">
        <v>2421</v>
      </c>
      <c r="K114" s="5">
        <v>74391</v>
      </c>
      <c r="L114" s="5">
        <v>154450</v>
      </c>
      <c r="M114" s="5">
        <v>140654</v>
      </c>
      <c r="N114" s="5">
        <v>13796</v>
      </c>
      <c r="O114" s="5">
        <v>80822</v>
      </c>
      <c r="P114" s="5">
        <v>47</v>
      </c>
      <c r="Q114" s="5">
        <v>28</v>
      </c>
      <c r="R114" s="5">
        <v>319</v>
      </c>
    </row>
    <row r="115" spans="1:18" x14ac:dyDescent="0.25">
      <c r="A115" t="s">
        <v>175</v>
      </c>
      <c r="B115" s="3">
        <v>39934</v>
      </c>
      <c r="C115" s="5">
        <v>134548</v>
      </c>
      <c r="D115" s="5">
        <v>2226</v>
      </c>
      <c r="E115" s="5">
        <v>3439</v>
      </c>
      <c r="F115" s="5">
        <v>2645</v>
      </c>
      <c r="G115" s="5">
        <v>8998</v>
      </c>
      <c r="H115" s="5">
        <v>2841</v>
      </c>
      <c r="I115" s="5">
        <v>3438</v>
      </c>
      <c r="J115" s="5">
        <v>2571</v>
      </c>
      <c r="K115" s="5">
        <v>74358</v>
      </c>
      <c r="L115" s="5">
        <v>154800</v>
      </c>
      <c r="M115" s="5">
        <v>140294</v>
      </c>
      <c r="N115" s="5">
        <v>14505</v>
      </c>
      <c r="O115" s="5">
        <v>80652</v>
      </c>
      <c r="P115" s="5">
        <v>81</v>
      </c>
      <c r="Q115" s="5">
        <v>22</v>
      </c>
      <c r="R115" s="5">
        <v>286</v>
      </c>
    </row>
    <row r="116" spans="1:18" x14ac:dyDescent="0.25">
      <c r="A116" t="s">
        <v>176</v>
      </c>
      <c r="B116" s="3">
        <v>39965</v>
      </c>
      <c r="C116" s="5">
        <v>134098</v>
      </c>
      <c r="D116" s="5">
        <v>2624</v>
      </c>
      <c r="E116" s="5">
        <v>3220</v>
      </c>
      <c r="F116" s="5">
        <v>2551</v>
      </c>
      <c r="G116" s="5">
        <v>9310</v>
      </c>
      <c r="H116" s="5">
        <v>2832</v>
      </c>
      <c r="I116" s="5">
        <v>3622</v>
      </c>
      <c r="J116" s="5">
        <v>2570</v>
      </c>
      <c r="K116" s="5">
        <v>74417</v>
      </c>
      <c r="L116" s="5">
        <v>154730</v>
      </c>
      <c r="M116" s="5">
        <v>140003</v>
      </c>
      <c r="N116" s="5">
        <v>14727</v>
      </c>
      <c r="O116" s="5">
        <v>80925</v>
      </c>
      <c r="P116" s="5">
        <v>62</v>
      </c>
      <c r="Q116" s="5">
        <v>33</v>
      </c>
      <c r="R116" s="5">
        <v>316</v>
      </c>
    </row>
    <row r="117" spans="1:18" x14ac:dyDescent="0.25">
      <c r="A117" t="s">
        <v>177</v>
      </c>
      <c r="B117" s="3">
        <v>39995</v>
      </c>
      <c r="C117" s="5">
        <v>133913</v>
      </c>
      <c r="D117" s="5">
        <v>2575</v>
      </c>
      <c r="E117" s="5">
        <v>3378</v>
      </c>
      <c r="F117" s="5">
        <v>2471</v>
      </c>
      <c r="G117" s="5">
        <v>9389</v>
      </c>
      <c r="H117" s="5">
        <v>2769</v>
      </c>
      <c r="I117" s="5">
        <v>3511</v>
      </c>
      <c r="J117" s="5">
        <v>2752</v>
      </c>
      <c r="K117" s="5">
        <v>74550</v>
      </c>
      <c r="L117" s="5">
        <v>154538</v>
      </c>
      <c r="M117" s="5">
        <v>139891</v>
      </c>
      <c r="N117" s="5">
        <v>14646</v>
      </c>
      <c r="O117" s="5">
        <v>81332</v>
      </c>
      <c r="P117" s="5">
        <v>25</v>
      </c>
      <c r="Q117" s="5">
        <v>17</v>
      </c>
      <c r="R117" s="5">
        <v>519</v>
      </c>
    </row>
    <row r="118" spans="1:18" x14ac:dyDescent="0.25">
      <c r="A118" t="s">
        <v>178</v>
      </c>
      <c r="B118" s="3">
        <v>40026</v>
      </c>
      <c r="C118" s="5">
        <v>133529</v>
      </c>
      <c r="D118" s="5">
        <v>2397</v>
      </c>
      <c r="E118" s="5">
        <v>3420</v>
      </c>
      <c r="F118" s="5">
        <v>2568</v>
      </c>
      <c r="G118" s="5">
        <v>9366</v>
      </c>
      <c r="H118" s="5">
        <v>2918</v>
      </c>
      <c r="I118" s="5">
        <v>3771</v>
      </c>
      <c r="J118" s="5">
        <v>2882</v>
      </c>
      <c r="K118" s="5">
        <v>74811</v>
      </c>
      <c r="L118" s="5">
        <v>154319</v>
      </c>
      <c r="M118" s="5">
        <v>139458</v>
      </c>
      <c r="N118" s="5">
        <v>14861</v>
      </c>
      <c r="O118" s="5">
        <v>81768</v>
      </c>
      <c r="P118" s="5">
        <v>113</v>
      </c>
      <c r="Q118" s="5">
        <v>9</v>
      </c>
      <c r="R118" s="5">
        <v>304</v>
      </c>
    </row>
    <row r="119" spans="1:18" x14ac:dyDescent="0.25">
      <c r="A119" t="s">
        <v>179</v>
      </c>
      <c r="B119" s="3">
        <v>40057</v>
      </c>
      <c r="C119" s="5">
        <v>132972</v>
      </c>
      <c r="D119" s="5">
        <v>2590</v>
      </c>
      <c r="E119" s="5">
        <v>3139</v>
      </c>
      <c r="F119" s="5">
        <v>2645</v>
      </c>
      <c r="G119" s="5">
        <v>9586</v>
      </c>
      <c r="H119" s="5">
        <v>2745</v>
      </c>
      <c r="I119" s="5">
        <v>3819</v>
      </c>
      <c r="J119" s="5">
        <v>2683</v>
      </c>
      <c r="K119" s="5">
        <v>75700</v>
      </c>
      <c r="L119" s="5">
        <v>153786</v>
      </c>
      <c r="M119" s="5">
        <v>138775</v>
      </c>
      <c r="N119" s="5">
        <v>15012</v>
      </c>
      <c r="O119" s="5">
        <v>82536</v>
      </c>
      <c r="P119" s="5">
        <v>74</v>
      </c>
      <c r="Q119" s="5">
        <v>36</v>
      </c>
      <c r="R119" s="5">
        <v>334</v>
      </c>
    </row>
    <row r="120" spans="1:18" x14ac:dyDescent="0.25">
      <c r="A120" t="s">
        <v>180</v>
      </c>
      <c r="B120" s="3">
        <v>40087</v>
      </c>
      <c r="C120" s="5">
        <v>132624</v>
      </c>
      <c r="D120" s="5">
        <v>2324</v>
      </c>
      <c r="E120" s="5">
        <v>3384</v>
      </c>
      <c r="F120" s="5">
        <v>2551</v>
      </c>
      <c r="G120" s="5">
        <v>9924</v>
      </c>
      <c r="H120" s="5">
        <v>2935</v>
      </c>
      <c r="I120" s="5">
        <v>3576</v>
      </c>
      <c r="J120" s="5">
        <v>2762</v>
      </c>
      <c r="K120" s="5">
        <v>76033</v>
      </c>
      <c r="L120" s="5">
        <v>153822</v>
      </c>
      <c r="M120" s="5">
        <v>138401</v>
      </c>
      <c r="N120" s="5">
        <v>15421</v>
      </c>
      <c r="O120" s="5">
        <v>82728</v>
      </c>
      <c r="P120" s="5">
        <v>68</v>
      </c>
      <c r="Q120" s="5">
        <v>11</v>
      </c>
      <c r="R120" s="5">
        <v>357</v>
      </c>
    </row>
    <row r="121" spans="1:18" x14ac:dyDescent="0.25">
      <c r="A121" t="s">
        <v>181</v>
      </c>
      <c r="B121" s="3">
        <v>40118</v>
      </c>
      <c r="C121" s="5">
        <v>132638</v>
      </c>
      <c r="D121" s="5">
        <v>2602</v>
      </c>
      <c r="E121" s="5">
        <v>3289</v>
      </c>
      <c r="F121" s="5">
        <v>2291</v>
      </c>
      <c r="G121" s="5">
        <v>10018</v>
      </c>
      <c r="H121" s="5">
        <v>2895</v>
      </c>
      <c r="I121" s="5">
        <v>3449</v>
      </c>
      <c r="J121" s="5">
        <v>2799</v>
      </c>
      <c r="K121" s="5">
        <v>76360</v>
      </c>
      <c r="L121" s="5">
        <v>153833</v>
      </c>
      <c r="M121" s="5">
        <v>138607</v>
      </c>
      <c r="N121" s="5">
        <v>15227</v>
      </c>
      <c r="O121" s="5">
        <v>82909</v>
      </c>
      <c r="P121" s="5">
        <v>78</v>
      </c>
      <c r="Q121" s="5">
        <v>23</v>
      </c>
      <c r="R121" s="5">
        <v>301</v>
      </c>
    </row>
    <row r="122" spans="1:18" x14ac:dyDescent="0.25">
      <c r="A122" t="s">
        <v>182</v>
      </c>
      <c r="B122" s="3">
        <v>40148</v>
      </c>
      <c r="C122" s="5">
        <v>132312</v>
      </c>
      <c r="D122" s="5">
        <v>2363</v>
      </c>
      <c r="E122" s="5">
        <v>3255</v>
      </c>
      <c r="F122" s="5">
        <v>2405</v>
      </c>
      <c r="G122" s="5">
        <v>9926</v>
      </c>
      <c r="H122" s="5">
        <v>2777</v>
      </c>
      <c r="I122" s="5">
        <v>3866</v>
      </c>
      <c r="J122" s="5">
        <v>2936</v>
      </c>
      <c r="K122" s="5">
        <v>76693</v>
      </c>
      <c r="L122" s="5">
        <v>153091</v>
      </c>
      <c r="M122" s="5">
        <v>137968</v>
      </c>
      <c r="N122" s="5">
        <v>15124</v>
      </c>
      <c r="O122" s="5">
        <v>83833</v>
      </c>
      <c r="P122" s="5">
        <v>38</v>
      </c>
      <c r="Q122" s="5">
        <v>15</v>
      </c>
      <c r="R122" s="5">
        <v>338</v>
      </c>
    </row>
    <row r="123" spans="1:18" x14ac:dyDescent="0.25">
      <c r="A123" t="s">
        <v>183</v>
      </c>
      <c r="B123" s="3">
        <v>40179</v>
      </c>
      <c r="C123" s="5">
        <v>132193</v>
      </c>
      <c r="D123" s="5">
        <v>2544</v>
      </c>
      <c r="E123" s="5">
        <v>3753</v>
      </c>
      <c r="F123" s="5">
        <v>2200</v>
      </c>
      <c r="G123" s="5">
        <v>9695</v>
      </c>
      <c r="H123" s="5">
        <v>3041</v>
      </c>
      <c r="I123" s="5">
        <v>3412</v>
      </c>
      <c r="J123" s="5">
        <v>2867</v>
      </c>
      <c r="K123" s="5">
        <v>76778</v>
      </c>
      <c r="L123" s="5">
        <v>153454</v>
      </c>
      <c r="M123" s="5">
        <v>138500</v>
      </c>
      <c r="N123" s="5">
        <v>14953</v>
      </c>
      <c r="O123" s="5">
        <v>83379</v>
      </c>
      <c r="P123" s="5">
        <v>10</v>
      </c>
      <c r="Q123" s="5">
        <v>17</v>
      </c>
      <c r="R123" s="5">
        <v>322</v>
      </c>
    </row>
    <row r="124" spans="1:18" x14ac:dyDescent="0.25">
      <c r="A124" t="s">
        <v>184</v>
      </c>
      <c r="B124" s="3">
        <v>40210</v>
      </c>
      <c r="C124" s="5">
        <v>132597</v>
      </c>
      <c r="D124" s="5">
        <v>2470</v>
      </c>
      <c r="E124" s="5">
        <v>3533</v>
      </c>
      <c r="F124" s="5">
        <v>2311</v>
      </c>
      <c r="G124" s="5">
        <v>9717</v>
      </c>
      <c r="H124" s="5">
        <v>2998</v>
      </c>
      <c r="I124" s="5">
        <v>3569</v>
      </c>
      <c r="J124" s="5">
        <v>2765</v>
      </c>
      <c r="K124" s="5">
        <v>76663</v>
      </c>
      <c r="L124" s="5">
        <v>153704</v>
      </c>
      <c r="M124" s="5">
        <v>138665</v>
      </c>
      <c r="N124" s="5">
        <v>15039</v>
      </c>
      <c r="O124" s="5">
        <v>83295</v>
      </c>
      <c r="P124" s="5">
        <v>65</v>
      </c>
      <c r="Q124" s="5">
        <v>13</v>
      </c>
      <c r="R124" s="5">
        <v>297</v>
      </c>
    </row>
    <row r="125" spans="1:18" x14ac:dyDescent="0.25">
      <c r="A125" t="s">
        <v>185</v>
      </c>
      <c r="B125" s="3">
        <v>40238</v>
      </c>
      <c r="C125" s="5">
        <v>132601</v>
      </c>
      <c r="D125" s="5">
        <v>2612</v>
      </c>
      <c r="E125" s="5">
        <v>3541</v>
      </c>
      <c r="F125" s="5">
        <v>2312</v>
      </c>
      <c r="G125" s="5">
        <v>9573</v>
      </c>
      <c r="H125" s="5">
        <v>3228</v>
      </c>
      <c r="I125" s="5">
        <v>3730</v>
      </c>
      <c r="J125" s="5">
        <v>2852</v>
      </c>
      <c r="K125" s="5">
        <v>76341</v>
      </c>
      <c r="L125" s="5">
        <v>153964</v>
      </c>
      <c r="M125" s="5">
        <v>138836</v>
      </c>
      <c r="N125" s="5">
        <v>15128</v>
      </c>
      <c r="O125" s="5">
        <v>83195</v>
      </c>
      <c r="P125" s="5">
        <v>82</v>
      </c>
      <c r="Q125" s="5">
        <v>16</v>
      </c>
      <c r="R125" s="5">
        <v>272</v>
      </c>
    </row>
    <row r="126" spans="1:18" x14ac:dyDescent="0.25">
      <c r="A126" t="s">
        <v>186</v>
      </c>
      <c r="B126" s="3">
        <v>40269</v>
      </c>
      <c r="C126" s="5">
        <v>133028</v>
      </c>
      <c r="D126" s="5">
        <v>2736</v>
      </c>
      <c r="E126" s="5">
        <v>3475</v>
      </c>
      <c r="F126" s="5">
        <v>2268</v>
      </c>
      <c r="G126" s="5">
        <v>9655</v>
      </c>
      <c r="H126" s="5">
        <v>3280</v>
      </c>
      <c r="I126" s="5">
        <v>3517</v>
      </c>
      <c r="J126" s="5">
        <v>2735</v>
      </c>
      <c r="K126" s="5">
        <v>76255</v>
      </c>
      <c r="L126" s="5">
        <v>154528</v>
      </c>
      <c r="M126" s="5">
        <v>139306</v>
      </c>
      <c r="N126" s="5">
        <v>15221</v>
      </c>
      <c r="O126" s="5">
        <v>82801</v>
      </c>
      <c r="P126" s="5">
        <v>67</v>
      </c>
      <c r="Q126" s="5">
        <v>18</v>
      </c>
      <c r="R126" s="5">
        <v>295</v>
      </c>
    </row>
    <row r="127" spans="1:18" x14ac:dyDescent="0.25">
      <c r="A127" t="s">
        <v>187</v>
      </c>
      <c r="B127" s="3">
        <v>40299</v>
      </c>
      <c r="C127" s="5">
        <v>133171</v>
      </c>
      <c r="D127" s="5">
        <v>2640</v>
      </c>
      <c r="E127" s="5">
        <v>3459</v>
      </c>
      <c r="F127" s="5">
        <v>2338</v>
      </c>
      <c r="G127" s="5">
        <v>9614</v>
      </c>
      <c r="H127" s="5">
        <v>2915</v>
      </c>
      <c r="I127" s="5">
        <v>3774</v>
      </c>
      <c r="J127" s="5">
        <v>2966</v>
      </c>
      <c r="K127" s="5">
        <v>76242</v>
      </c>
      <c r="L127" s="5">
        <v>154216</v>
      </c>
      <c r="M127" s="5">
        <v>139340</v>
      </c>
      <c r="N127" s="5">
        <v>14876</v>
      </c>
      <c r="O127" s="5">
        <v>83284</v>
      </c>
      <c r="P127" s="5">
        <v>69</v>
      </c>
      <c r="Q127" s="5">
        <v>9</v>
      </c>
      <c r="R127" s="5">
        <v>302</v>
      </c>
    </row>
    <row r="128" spans="1:18" x14ac:dyDescent="0.25">
      <c r="A128" t="s">
        <v>188</v>
      </c>
      <c r="B128" s="3">
        <v>40330</v>
      </c>
      <c r="C128" s="5">
        <v>133529</v>
      </c>
      <c r="D128" s="5">
        <v>2388</v>
      </c>
      <c r="E128" s="5">
        <v>3192</v>
      </c>
      <c r="F128" s="5">
        <v>2189</v>
      </c>
      <c r="G128" s="5">
        <v>9418</v>
      </c>
      <c r="H128" s="5">
        <v>2896</v>
      </c>
      <c r="I128" s="5">
        <v>3581</v>
      </c>
      <c r="J128" s="5">
        <v>3067</v>
      </c>
      <c r="K128" s="5">
        <v>77001</v>
      </c>
      <c r="L128" s="5">
        <v>153653</v>
      </c>
      <c r="M128" s="5">
        <v>139137</v>
      </c>
      <c r="N128" s="5">
        <v>14517</v>
      </c>
      <c r="O128" s="5">
        <v>84037</v>
      </c>
      <c r="P128" s="5">
        <v>28</v>
      </c>
      <c r="Q128" s="5">
        <v>14</v>
      </c>
      <c r="R128" s="5">
        <v>388</v>
      </c>
    </row>
    <row r="129" spans="1:18" x14ac:dyDescent="0.25">
      <c r="A129" t="s">
        <v>189</v>
      </c>
      <c r="B129" s="3">
        <v>40360</v>
      </c>
      <c r="C129" s="5">
        <v>133144</v>
      </c>
      <c r="D129" s="5">
        <v>2505</v>
      </c>
      <c r="E129" s="5">
        <v>3455</v>
      </c>
      <c r="F129" s="5">
        <v>2327</v>
      </c>
      <c r="G129" s="5">
        <v>9169</v>
      </c>
      <c r="H129" s="5">
        <v>3101</v>
      </c>
      <c r="I129" s="5">
        <v>3603</v>
      </c>
      <c r="J129" s="5">
        <v>2837</v>
      </c>
      <c r="K129" s="5">
        <v>77276</v>
      </c>
      <c r="L129" s="5">
        <v>153748</v>
      </c>
      <c r="M129" s="5">
        <v>139139</v>
      </c>
      <c r="N129" s="5">
        <v>14609</v>
      </c>
      <c r="O129" s="5">
        <v>84142</v>
      </c>
      <c r="P129" s="5">
        <v>34</v>
      </c>
      <c r="Q129" s="5">
        <v>12</v>
      </c>
      <c r="R129" s="5">
        <v>426</v>
      </c>
    </row>
    <row r="130" spans="1:18" x14ac:dyDescent="0.25">
      <c r="A130" t="s">
        <v>190</v>
      </c>
      <c r="B130" s="3">
        <v>40391</v>
      </c>
      <c r="C130" s="5">
        <v>133142</v>
      </c>
      <c r="D130" s="5">
        <v>2463</v>
      </c>
      <c r="E130" s="5">
        <v>3635</v>
      </c>
      <c r="F130" s="5">
        <v>2417</v>
      </c>
      <c r="G130" s="5">
        <v>9260</v>
      </c>
      <c r="H130" s="5">
        <v>3035</v>
      </c>
      <c r="I130" s="5">
        <v>3557</v>
      </c>
      <c r="J130" s="5">
        <v>2885</v>
      </c>
      <c r="K130" s="5">
        <v>77286</v>
      </c>
      <c r="L130" s="5">
        <v>154073</v>
      </c>
      <c r="M130" s="5">
        <v>139338</v>
      </c>
      <c r="N130" s="5">
        <v>14735</v>
      </c>
      <c r="O130" s="5">
        <v>84026</v>
      </c>
      <c r="P130" s="5">
        <v>98</v>
      </c>
      <c r="Q130" s="5">
        <v>23</v>
      </c>
      <c r="R130" s="5">
        <v>299</v>
      </c>
    </row>
    <row r="131" spans="1:18" x14ac:dyDescent="0.25">
      <c r="A131" t="s">
        <v>191</v>
      </c>
      <c r="B131" s="3">
        <v>40422</v>
      </c>
      <c r="C131" s="5">
        <v>133537</v>
      </c>
      <c r="D131" s="5">
        <v>2387</v>
      </c>
      <c r="E131" s="5">
        <v>3380</v>
      </c>
      <c r="F131" s="5">
        <v>2252</v>
      </c>
      <c r="G131" s="5">
        <v>9355</v>
      </c>
      <c r="H131" s="5">
        <v>2946</v>
      </c>
      <c r="I131" s="5">
        <v>3517</v>
      </c>
      <c r="J131" s="5">
        <v>2991</v>
      </c>
      <c r="K131" s="5">
        <v>77511</v>
      </c>
      <c r="L131" s="5">
        <v>153918</v>
      </c>
      <c r="M131" s="5">
        <v>139344</v>
      </c>
      <c r="N131" s="5">
        <v>14574</v>
      </c>
      <c r="O131" s="5">
        <v>84404</v>
      </c>
      <c r="P131" s="5">
        <v>40</v>
      </c>
      <c r="Q131" s="5">
        <v>21</v>
      </c>
      <c r="R131" s="5">
        <v>385</v>
      </c>
    </row>
    <row r="132" spans="1:18" x14ac:dyDescent="0.25">
      <c r="A132" t="s">
        <v>192</v>
      </c>
      <c r="B132" s="3">
        <v>40452</v>
      </c>
      <c r="C132" s="5">
        <v>133080</v>
      </c>
      <c r="D132" s="5">
        <v>2450</v>
      </c>
      <c r="E132" s="5">
        <v>3436</v>
      </c>
      <c r="F132" s="5">
        <v>2277</v>
      </c>
      <c r="G132" s="5">
        <v>9269</v>
      </c>
      <c r="H132" s="5">
        <v>3064</v>
      </c>
      <c r="I132" s="5">
        <v>3963</v>
      </c>
      <c r="J132" s="5">
        <v>2854</v>
      </c>
      <c r="K132" s="5">
        <v>77719</v>
      </c>
      <c r="L132" s="5">
        <v>153709</v>
      </c>
      <c r="M132" s="5">
        <v>139072</v>
      </c>
      <c r="N132" s="5">
        <v>14636</v>
      </c>
      <c r="O132" s="5">
        <v>84822</v>
      </c>
      <c r="P132" s="5">
        <v>106</v>
      </c>
      <c r="Q132" s="5">
        <v>26</v>
      </c>
      <c r="R132" s="5">
        <v>286</v>
      </c>
    </row>
    <row r="133" spans="1:18" x14ac:dyDescent="0.25">
      <c r="A133" t="s">
        <v>193</v>
      </c>
      <c r="B133" s="3">
        <v>40483</v>
      </c>
      <c r="C133" s="5">
        <v>132803</v>
      </c>
      <c r="D133" s="5">
        <v>2461</v>
      </c>
      <c r="E133" s="5">
        <v>3596</v>
      </c>
      <c r="F133" s="5">
        <v>2592</v>
      </c>
      <c r="G133" s="5">
        <v>9341</v>
      </c>
      <c r="H133" s="5">
        <v>3149</v>
      </c>
      <c r="I133" s="5">
        <v>3654</v>
      </c>
      <c r="J133" s="5">
        <v>2833</v>
      </c>
      <c r="K133" s="5">
        <v>77892</v>
      </c>
      <c r="L133" s="5">
        <v>154041</v>
      </c>
      <c r="M133" s="5">
        <v>138937</v>
      </c>
      <c r="N133" s="5">
        <v>15104</v>
      </c>
      <c r="O133" s="5">
        <v>84674</v>
      </c>
      <c r="P133" s="5">
        <v>78</v>
      </c>
      <c r="Q133" s="5">
        <v>21</v>
      </c>
      <c r="R133" s="5">
        <v>296</v>
      </c>
    </row>
    <row r="134" spans="1:18" x14ac:dyDescent="0.25">
      <c r="A134" t="s">
        <v>194</v>
      </c>
      <c r="B134" s="3">
        <v>40513</v>
      </c>
      <c r="C134" s="5">
        <v>132981</v>
      </c>
      <c r="D134" s="5">
        <v>2633</v>
      </c>
      <c r="E134" s="5">
        <v>3573</v>
      </c>
      <c r="F134" s="5">
        <v>2242</v>
      </c>
      <c r="G134" s="5">
        <v>9317</v>
      </c>
      <c r="H134" s="5">
        <v>2814</v>
      </c>
      <c r="I134" s="5">
        <v>3691</v>
      </c>
      <c r="J134" s="5">
        <v>3152</v>
      </c>
      <c r="K134" s="5">
        <v>78101</v>
      </c>
      <c r="L134" s="5">
        <v>153613</v>
      </c>
      <c r="M134" s="5">
        <v>139220</v>
      </c>
      <c r="N134" s="5">
        <v>14393</v>
      </c>
      <c r="O134" s="5">
        <v>85276</v>
      </c>
      <c r="P134" s="5">
        <v>33</v>
      </c>
      <c r="Q134" s="5">
        <v>20</v>
      </c>
      <c r="R134" s="5">
        <v>332</v>
      </c>
    </row>
    <row r="135" spans="1:18" x14ac:dyDescent="0.25">
      <c r="A135" t="s">
        <v>195</v>
      </c>
      <c r="B135" s="3">
        <v>40544</v>
      </c>
      <c r="C135" s="5">
        <v>133252</v>
      </c>
      <c r="D135" s="5">
        <v>2418</v>
      </c>
      <c r="E135" s="5">
        <v>3633</v>
      </c>
      <c r="F135" s="5">
        <v>2115</v>
      </c>
      <c r="G135" s="5">
        <v>8882</v>
      </c>
      <c r="H135" s="5">
        <v>2912</v>
      </c>
      <c r="I135" s="5">
        <v>3628</v>
      </c>
      <c r="J135" s="5">
        <v>3072</v>
      </c>
      <c r="K135" s="5">
        <v>78392</v>
      </c>
      <c r="L135" s="5">
        <v>153250</v>
      </c>
      <c r="M135" s="5">
        <v>139330</v>
      </c>
      <c r="N135" s="5">
        <v>13919</v>
      </c>
      <c r="O135" s="5">
        <v>85454</v>
      </c>
      <c r="P135" s="5">
        <v>27</v>
      </c>
      <c r="Q135" s="5">
        <v>10</v>
      </c>
      <c r="R135" s="5">
        <v>362</v>
      </c>
    </row>
    <row r="136" spans="1:18" x14ac:dyDescent="0.25">
      <c r="A136" t="s">
        <v>196</v>
      </c>
      <c r="B136" s="3">
        <v>40575</v>
      </c>
      <c r="C136" s="5">
        <v>133677</v>
      </c>
      <c r="D136" s="5">
        <v>2290</v>
      </c>
      <c r="E136" s="5">
        <v>3564</v>
      </c>
      <c r="F136" s="5">
        <v>1979</v>
      </c>
      <c r="G136" s="5">
        <v>8749</v>
      </c>
      <c r="H136" s="5">
        <v>3008</v>
      </c>
      <c r="I136" s="5">
        <v>3651</v>
      </c>
      <c r="J136" s="5">
        <v>2878</v>
      </c>
      <c r="K136" s="5">
        <v>78695</v>
      </c>
      <c r="L136" s="5">
        <v>153302</v>
      </c>
      <c r="M136" s="5">
        <v>139551</v>
      </c>
      <c r="N136" s="5">
        <v>13751</v>
      </c>
      <c r="O136" s="5">
        <v>85550</v>
      </c>
      <c r="P136" s="5">
        <v>20</v>
      </c>
      <c r="Q136" s="5">
        <v>13</v>
      </c>
      <c r="R136" s="5">
        <v>325</v>
      </c>
    </row>
    <row r="137" spans="1:18" x14ac:dyDescent="0.25">
      <c r="A137" t="s">
        <v>197</v>
      </c>
      <c r="B137" s="3">
        <v>40603</v>
      </c>
      <c r="C137" s="5">
        <v>133872</v>
      </c>
      <c r="D137" s="5">
        <v>2364</v>
      </c>
      <c r="E137" s="5">
        <v>3480</v>
      </c>
      <c r="F137" s="5">
        <v>2125</v>
      </c>
      <c r="G137" s="5">
        <v>8586</v>
      </c>
      <c r="H137" s="5">
        <v>2886</v>
      </c>
      <c r="I137" s="5">
        <v>3518</v>
      </c>
      <c r="J137" s="5">
        <v>2798</v>
      </c>
      <c r="K137" s="5">
        <v>78991</v>
      </c>
      <c r="L137" s="5">
        <v>153392</v>
      </c>
      <c r="M137" s="5">
        <v>139764</v>
      </c>
      <c r="N137" s="5">
        <v>13628</v>
      </c>
      <c r="O137" s="5">
        <v>85608</v>
      </c>
      <c r="P137" s="5">
        <v>48</v>
      </c>
      <c r="Q137" s="5">
        <v>30</v>
      </c>
      <c r="R137" s="5">
        <v>301</v>
      </c>
    </row>
    <row r="138" spans="1:18" x14ac:dyDescent="0.25">
      <c r="A138" t="s">
        <v>198</v>
      </c>
      <c r="B138" s="3">
        <v>40634</v>
      </c>
      <c r="C138" s="5">
        <v>133845</v>
      </c>
      <c r="D138" s="5">
        <v>2227</v>
      </c>
      <c r="E138" s="5">
        <v>3504</v>
      </c>
      <c r="F138" s="5">
        <v>2260</v>
      </c>
      <c r="G138" s="5">
        <v>8566</v>
      </c>
      <c r="H138" s="5">
        <v>2954</v>
      </c>
      <c r="I138" s="5">
        <v>3636</v>
      </c>
      <c r="J138" s="5">
        <v>2833</v>
      </c>
      <c r="K138" s="5">
        <v>78964</v>
      </c>
      <c r="L138" s="5">
        <v>153420</v>
      </c>
      <c r="M138" s="5">
        <v>139628</v>
      </c>
      <c r="N138" s="5">
        <v>13792</v>
      </c>
      <c r="O138" s="5">
        <v>85726</v>
      </c>
      <c r="P138" s="5">
        <v>53</v>
      </c>
      <c r="Q138" s="5">
        <v>13</v>
      </c>
      <c r="R138" s="5">
        <v>292</v>
      </c>
    </row>
    <row r="139" spans="1:18" x14ac:dyDescent="0.25">
      <c r="A139" t="s">
        <v>199</v>
      </c>
      <c r="B139" s="3">
        <v>40664</v>
      </c>
      <c r="C139" s="5">
        <v>133736</v>
      </c>
      <c r="D139" s="5">
        <v>2311</v>
      </c>
      <c r="E139" s="5">
        <v>3678</v>
      </c>
      <c r="F139" s="5">
        <v>2191</v>
      </c>
      <c r="G139" s="5">
        <v>8719</v>
      </c>
      <c r="H139" s="5">
        <v>2957</v>
      </c>
      <c r="I139" s="5">
        <v>3677</v>
      </c>
      <c r="J139" s="5">
        <v>2760</v>
      </c>
      <c r="K139" s="5">
        <v>78904</v>
      </c>
      <c r="L139" s="5">
        <v>153700</v>
      </c>
      <c r="M139" s="5">
        <v>139808</v>
      </c>
      <c r="N139" s="5">
        <v>13892</v>
      </c>
      <c r="O139" s="5">
        <v>85613</v>
      </c>
      <c r="P139" s="5">
        <v>82</v>
      </c>
      <c r="Q139" s="5">
        <v>24</v>
      </c>
      <c r="R139" s="5">
        <v>272</v>
      </c>
    </row>
    <row r="140" spans="1:18" x14ac:dyDescent="0.25">
      <c r="A140" t="s">
        <v>200</v>
      </c>
      <c r="B140" s="3">
        <v>40695</v>
      </c>
      <c r="C140" s="5">
        <v>133732</v>
      </c>
      <c r="D140" s="5">
        <v>2409</v>
      </c>
      <c r="E140" s="5">
        <v>3194</v>
      </c>
      <c r="F140" s="5">
        <v>2174</v>
      </c>
      <c r="G140" s="5">
        <v>8664</v>
      </c>
      <c r="H140" s="5">
        <v>3168</v>
      </c>
      <c r="I140" s="5">
        <v>3870</v>
      </c>
      <c r="J140" s="5">
        <v>2816</v>
      </c>
      <c r="K140" s="5">
        <v>79059</v>
      </c>
      <c r="L140" s="5">
        <v>153409</v>
      </c>
      <c r="M140" s="5">
        <v>139385</v>
      </c>
      <c r="N140" s="5">
        <v>14024</v>
      </c>
      <c r="O140" s="5">
        <v>86080</v>
      </c>
      <c r="P140" s="5">
        <v>50</v>
      </c>
      <c r="Q140" s="5">
        <v>19</v>
      </c>
      <c r="R140" s="5">
        <v>335</v>
      </c>
    </row>
    <row r="141" spans="1:18" x14ac:dyDescent="0.25">
      <c r="A141" t="s">
        <v>201</v>
      </c>
      <c r="B141" s="3">
        <v>40725</v>
      </c>
      <c r="C141" s="5">
        <v>133307</v>
      </c>
      <c r="D141" s="5">
        <v>2379</v>
      </c>
      <c r="E141" s="5">
        <v>3740</v>
      </c>
      <c r="F141" s="5">
        <v>2157</v>
      </c>
      <c r="G141" s="5">
        <v>8695</v>
      </c>
      <c r="H141" s="5">
        <v>3043</v>
      </c>
      <c r="I141" s="5">
        <v>3868</v>
      </c>
      <c r="J141" s="5">
        <v>2946</v>
      </c>
      <c r="K141" s="5">
        <v>79089</v>
      </c>
      <c r="L141" s="5">
        <v>153358</v>
      </c>
      <c r="M141" s="5">
        <v>139450</v>
      </c>
      <c r="N141" s="5">
        <v>13908</v>
      </c>
      <c r="O141" s="5">
        <v>86313</v>
      </c>
      <c r="P141" s="5">
        <v>24</v>
      </c>
      <c r="Q141" s="5">
        <v>14</v>
      </c>
      <c r="R141" s="5">
        <v>410</v>
      </c>
    </row>
    <row r="142" spans="1:18" x14ac:dyDescent="0.25">
      <c r="A142" t="s">
        <v>202</v>
      </c>
      <c r="B142" s="3">
        <v>40756</v>
      </c>
      <c r="C142" s="5">
        <v>133794</v>
      </c>
      <c r="D142" s="5">
        <v>2388</v>
      </c>
      <c r="E142" s="5">
        <v>3505</v>
      </c>
      <c r="F142" s="5">
        <v>2053</v>
      </c>
      <c r="G142" s="5">
        <v>8773</v>
      </c>
      <c r="H142" s="5">
        <v>3071</v>
      </c>
      <c r="I142" s="5">
        <v>3580</v>
      </c>
      <c r="J142" s="5">
        <v>2746</v>
      </c>
      <c r="K142" s="5">
        <v>79550</v>
      </c>
      <c r="L142" s="5">
        <v>153674</v>
      </c>
      <c r="M142" s="5">
        <v>139754</v>
      </c>
      <c r="N142" s="5">
        <v>13920</v>
      </c>
      <c r="O142" s="5">
        <v>86198</v>
      </c>
      <c r="P142" s="5">
        <v>67</v>
      </c>
      <c r="Q142" s="5">
        <v>23</v>
      </c>
      <c r="R142" s="5">
        <v>322</v>
      </c>
    </row>
    <row r="143" spans="1:18" x14ac:dyDescent="0.25">
      <c r="A143" t="s">
        <v>203</v>
      </c>
      <c r="B143" s="3">
        <v>40787</v>
      </c>
      <c r="C143" s="5">
        <v>133888</v>
      </c>
      <c r="D143" s="5">
        <v>2443</v>
      </c>
      <c r="E143" s="5">
        <v>3739</v>
      </c>
      <c r="F143" s="5">
        <v>2411</v>
      </c>
      <c r="G143" s="5">
        <v>8453</v>
      </c>
      <c r="H143" s="5">
        <v>3022</v>
      </c>
      <c r="I143" s="5">
        <v>3431</v>
      </c>
      <c r="J143" s="5">
        <v>3023</v>
      </c>
      <c r="K143" s="5">
        <v>79250</v>
      </c>
      <c r="L143" s="5">
        <v>154004</v>
      </c>
      <c r="M143" s="5">
        <v>140107</v>
      </c>
      <c r="N143" s="5">
        <v>13897</v>
      </c>
      <c r="O143" s="5">
        <v>86067</v>
      </c>
      <c r="P143" s="5">
        <v>37</v>
      </c>
      <c r="Q143" s="5">
        <v>11</v>
      </c>
      <c r="R143" s="5">
        <v>363</v>
      </c>
    </row>
    <row r="144" spans="1:18" x14ac:dyDescent="0.25">
      <c r="A144" t="s">
        <v>204</v>
      </c>
      <c r="B144" s="3">
        <v>40817</v>
      </c>
      <c r="C144" s="5">
        <v>134173</v>
      </c>
      <c r="D144" s="5">
        <v>2462</v>
      </c>
      <c r="E144" s="5">
        <v>3597</v>
      </c>
      <c r="F144" s="5">
        <v>2202</v>
      </c>
      <c r="G144" s="5">
        <v>8765</v>
      </c>
      <c r="H144" s="5">
        <v>2772</v>
      </c>
      <c r="I144" s="5">
        <v>3708</v>
      </c>
      <c r="J144" s="5">
        <v>2668</v>
      </c>
      <c r="K144" s="5">
        <v>79511</v>
      </c>
      <c r="L144" s="5">
        <v>154057</v>
      </c>
      <c r="M144" s="5">
        <v>140297</v>
      </c>
      <c r="N144" s="5">
        <v>13759</v>
      </c>
      <c r="O144" s="5">
        <v>86213</v>
      </c>
      <c r="P144" s="5">
        <v>65</v>
      </c>
      <c r="Q144" s="5">
        <v>20</v>
      </c>
      <c r="R144" s="5">
        <v>326</v>
      </c>
    </row>
    <row r="145" spans="1:18" x14ac:dyDescent="0.25">
      <c r="A145" t="s">
        <v>205</v>
      </c>
      <c r="B145" s="3">
        <v>40848</v>
      </c>
      <c r="C145" s="5">
        <v>134433</v>
      </c>
      <c r="D145" s="5">
        <v>2498</v>
      </c>
      <c r="E145" s="5">
        <v>3629</v>
      </c>
      <c r="F145" s="5">
        <v>2130</v>
      </c>
      <c r="G145" s="5">
        <v>8465</v>
      </c>
      <c r="H145" s="5">
        <v>2711</v>
      </c>
      <c r="I145" s="5">
        <v>3711</v>
      </c>
      <c r="J145" s="5">
        <v>2795</v>
      </c>
      <c r="K145" s="5">
        <v>79686</v>
      </c>
      <c r="L145" s="5">
        <v>153937</v>
      </c>
      <c r="M145" s="5">
        <v>140614</v>
      </c>
      <c r="N145" s="5">
        <v>13323</v>
      </c>
      <c r="O145" s="5">
        <v>86503</v>
      </c>
      <c r="P145" s="5">
        <v>54</v>
      </c>
      <c r="Q145" s="5">
        <v>18</v>
      </c>
      <c r="R145" s="5">
        <v>312</v>
      </c>
    </row>
    <row r="146" spans="1:18" x14ac:dyDescent="0.25">
      <c r="A146" t="s">
        <v>206</v>
      </c>
      <c r="B146" s="3">
        <v>40878</v>
      </c>
      <c r="C146" s="5">
        <v>134583</v>
      </c>
      <c r="D146" s="5">
        <v>2527</v>
      </c>
      <c r="E146" s="5">
        <v>3582</v>
      </c>
      <c r="F146" s="5">
        <v>2098</v>
      </c>
      <c r="G146" s="5">
        <v>8093</v>
      </c>
      <c r="H146" s="5">
        <v>2885</v>
      </c>
      <c r="I146" s="5">
        <v>3909</v>
      </c>
      <c r="J146" s="5">
        <v>2701</v>
      </c>
      <c r="K146" s="5">
        <v>79849</v>
      </c>
      <c r="L146" s="5">
        <v>153887</v>
      </c>
      <c r="M146" s="5">
        <v>140790</v>
      </c>
      <c r="N146" s="5">
        <v>13097</v>
      </c>
      <c r="O146" s="5">
        <v>86697</v>
      </c>
      <c r="P146" s="5">
        <v>98</v>
      </c>
      <c r="Q146" s="5">
        <v>20</v>
      </c>
      <c r="R146" s="5">
        <v>238</v>
      </c>
    </row>
    <row r="147" spans="1:18" x14ac:dyDescent="0.25">
      <c r="A147" t="s">
        <v>207</v>
      </c>
      <c r="B147" s="3">
        <v>40909</v>
      </c>
      <c r="C147" s="5">
        <v>134805</v>
      </c>
      <c r="D147" s="5">
        <v>2449</v>
      </c>
      <c r="E147" s="5">
        <v>3506</v>
      </c>
      <c r="F147" s="5">
        <v>1984</v>
      </c>
      <c r="G147" s="5">
        <v>7800</v>
      </c>
      <c r="H147" s="5">
        <v>2888</v>
      </c>
      <c r="I147" s="5">
        <v>3928</v>
      </c>
      <c r="J147" s="5">
        <v>2841</v>
      </c>
      <c r="K147" s="5">
        <v>80094</v>
      </c>
      <c r="L147" s="5">
        <v>154395</v>
      </c>
      <c r="M147" s="5">
        <v>141637</v>
      </c>
      <c r="N147" s="5">
        <v>12758</v>
      </c>
      <c r="O147" s="5">
        <v>87874</v>
      </c>
      <c r="P147" s="5">
        <v>877</v>
      </c>
      <c r="Q147" s="5">
        <v>86</v>
      </c>
      <c r="R147" s="5">
        <v>1011</v>
      </c>
    </row>
    <row r="148" spans="1:18" x14ac:dyDescent="0.25">
      <c r="A148" t="s">
        <v>208</v>
      </c>
      <c r="B148" s="3">
        <v>40940</v>
      </c>
      <c r="C148" s="5">
        <v>136154</v>
      </c>
      <c r="D148" s="5">
        <v>2356</v>
      </c>
      <c r="E148" s="5">
        <v>3537</v>
      </c>
      <c r="F148" s="5">
        <v>1934</v>
      </c>
      <c r="G148" s="5">
        <v>7762</v>
      </c>
      <c r="H148" s="5">
        <v>3093</v>
      </c>
      <c r="I148" s="5">
        <v>3519</v>
      </c>
      <c r="J148" s="5">
        <v>2638</v>
      </c>
      <c r="K148" s="5">
        <v>81052</v>
      </c>
      <c r="L148" s="5">
        <v>154871</v>
      </c>
      <c r="M148" s="5">
        <v>142065</v>
      </c>
      <c r="N148" s="5">
        <v>12806</v>
      </c>
      <c r="O148" s="5">
        <v>87564</v>
      </c>
      <c r="P148" s="5">
        <v>18</v>
      </c>
      <c r="Q148" s="5">
        <v>17</v>
      </c>
      <c r="R148" s="5">
        <v>355</v>
      </c>
    </row>
    <row r="149" spans="1:18" x14ac:dyDescent="0.25">
      <c r="A149" t="s">
        <v>209</v>
      </c>
      <c r="B149" s="3">
        <v>40969</v>
      </c>
      <c r="C149" s="5">
        <v>136160</v>
      </c>
      <c r="D149" s="5">
        <v>2346</v>
      </c>
      <c r="E149" s="5">
        <v>3453</v>
      </c>
      <c r="F149" s="5">
        <v>2102</v>
      </c>
      <c r="G149" s="5">
        <v>7678</v>
      </c>
      <c r="H149" s="5">
        <v>2887</v>
      </c>
      <c r="I149" s="5">
        <v>3779</v>
      </c>
      <c r="J149" s="5">
        <v>2780</v>
      </c>
      <c r="K149" s="5">
        <v>81036</v>
      </c>
      <c r="L149" s="5">
        <v>154707</v>
      </c>
      <c r="M149" s="5">
        <v>142034</v>
      </c>
      <c r="N149" s="5">
        <v>12673</v>
      </c>
      <c r="O149" s="5">
        <v>87897</v>
      </c>
      <c r="P149" s="5">
        <v>75</v>
      </c>
      <c r="Q149" s="5">
        <v>6</v>
      </c>
      <c r="R149" s="5">
        <v>302</v>
      </c>
    </row>
    <row r="150" spans="1:18" x14ac:dyDescent="0.25">
      <c r="A150" t="s">
        <v>210</v>
      </c>
      <c r="B150" s="3">
        <v>41000</v>
      </c>
      <c r="C150" s="5">
        <v>136008</v>
      </c>
      <c r="D150" s="5">
        <v>2272</v>
      </c>
      <c r="E150" s="5">
        <v>3515</v>
      </c>
      <c r="F150" s="5">
        <v>2010</v>
      </c>
      <c r="G150" s="5">
        <v>7713</v>
      </c>
      <c r="H150" s="5">
        <v>2761</v>
      </c>
      <c r="I150" s="5">
        <v>3993</v>
      </c>
      <c r="J150" s="5">
        <v>2686</v>
      </c>
      <c r="K150" s="5">
        <v>81433</v>
      </c>
      <c r="L150" s="5">
        <v>154365</v>
      </c>
      <c r="M150" s="5">
        <v>141865</v>
      </c>
      <c r="N150" s="5">
        <v>12500</v>
      </c>
      <c r="O150" s="5">
        <v>88419</v>
      </c>
      <c r="P150" s="5">
        <v>71</v>
      </c>
      <c r="Q150" s="5">
        <v>16</v>
      </c>
      <c r="R150" s="5">
        <v>306</v>
      </c>
    </row>
    <row r="151" spans="1:18" x14ac:dyDescent="0.25">
      <c r="A151" t="s">
        <v>211</v>
      </c>
      <c r="B151" s="3">
        <v>41030</v>
      </c>
      <c r="C151" s="5">
        <v>136264</v>
      </c>
      <c r="D151" s="5">
        <v>2264</v>
      </c>
      <c r="E151" s="5">
        <v>3701</v>
      </c>
      <c r="F151" s="5">
        <v>1947</v>
      </c>
      <c r="G151" s="5">
        <v>7653</v>
      </c>
      <c r="H151" s="5">
        <v>3110</v>
      </c>
      <c r="I151" s="5">
        <v>3629</v>
      </c>
      <c r="J151" s="5">
        <v>2582</v>
      </c>
      <c r="K151" s="5">
        <v>81418</v>
      </c>
      <c r="L151" s="5">
        <v>155007</v>
      </c>
      <c r="M151" s="5">
        <v>142287</v>
      </c>
      <c r="N151" s="5">
        <v>12720</v>
      </c>
      <c r="O151" s="5">
        <v>87958</v>
      </c>
      <c r="P151" s="5">
        <v>58</v>
      </c>
      <c r="Q151" s="5">
        <v>10</v>
      </c>
      <c r="R151" s="5">
        <v>329</v>
      </c>
    </row>
    <row r="152" spans="1:18" x14ac:dyDescent="0.25">
      <c r="A152" t="s">
        <v>212</v>
      </c>
      <c r="B152" s="3">
        <v>41061</v>
      </c>
      <c r="C152" s="5">
        <v>136483</v>
      </c>
      <c r="D152" s="5">
        <v>2279</v>
      </c>
      <c r="E152" s="5">
        <v>3583</v>
      </c>
      <c r="F152" s="5">
        <v>2068</v>
      </c>
      <c r="G152" s="5">
        <v>7779</v>
      </c>
      <c r="H152" s="5">
        <v>2873</v>
      </c>
      <c r="I152" s="5">
        <v>3712</v>
      </c>
      <c r="J152" s="5">
        <v>2660</v>
      </c>
      <c r="K152" s="5">
        <v>81312</v>
      </c>
      <c r="L152" s="5">
        <v>155163</v>
      </c>
      <c r="M152" s="5">
        <v>142415</v>
      </c>
      <c r="N152" s="5">
        <v>12749</v>
      </c>
      <c r="O152" s="5">
        <v>87992</v>
      </c>
      <c r="P152" s="5">
        <v>69</v>
      </c>
      <c r="Q152" s="5">
        <v>28</v>
      </c>
      <c r="R152" s="5">
        <v>307</v>
      </c>
    </row>
    <row r="153" spans="1:18" x14ac:dyDescent="0.25">
      <c r="A153" t="s">
        <v>213</v>
      </c>
      <c r="B153" s="3">
        <v>41091</v>
      </c>
      <c r="C153" s="5">
        <v>136278</v>
      </c>
      <c r="D153" s="5">
        <v>2291</v>
      </c>
      <c r="E153" s="5">
        <v>3618</v>
      </c>
      <c r="F153" s="5">
        <v>2149</v>
      </c>
      <c r="G153" s="5">
        <v>7768</v>
      </c>
      <c r="H153" s="5">
        <v>2865</v>
      </c>
      <c r="I153" s="5">
        <v>3905</v>
      </c>
      <c r="J153" s="5">
        <v>2683</v>
      </c>
      <c r="K153" s="5">
        <v>81284</v>
      </c>
      <c r="L153" s="5">
        <v>155013</v>
      </c>
      <c r="M153" s="5">
        <v>142220</v>
      </c>
      <c r="N153" s="5">
        <v>12794</v>
      </c>
      <c r="O153" s="5">
        <v>88340</v>
      </c>
      <c r="P153" s="5">
        <v>34</v>
      </c>
      <c r="Q153" s="5">
        <v>11</v>
      </c>
      <c r="R153" s="5">
        <v>469</v>
      </c>
    </row>
    <row r="154" spans="1:18" x14ac:dyDescent="0.25">
      <c r="A154" t="s">
        <v>214</v>
      </c>
      <c r="B154" s="3">
        <v>41122</v>
      </c>
      <c r="C154" s="5" t="e">
        <v>#N/A</v>
      </c>
      <c r="D154" s="5" t="e">
        <v>#N/A</v>
      </c>
      <c r="E154" s="5" t="e">
        <v>#N/A</v>
      </c>
      <c r="F154" s="5" t="e">
        <v>#N/A</v>
      </c>
      <c r="G154" s="5" t="e">
        <v>#N/A</v>
      </c>
      <c r="H154" s="5" t="e">
        <v>#N/A</v>
      </c>
      <c r="I154" s="5" t="e">
        <v>#N/A</v>
      </c>
      <c r="J154" s="5" t="e">
        <v>#N/A</v>
      </c>
      <c r="K154" s="5" t="e">
        <v>#N/A</v>
      </c>
      <c r="L154" s="5" t="e">
        <v>#N/A</v>
      </c>
      <c r="M154" s="5" t="e">
        <v>#N/A</v>
      </c>
      <c r="N154" s="5" t="e">
        <v>#N/A</v>
      </c>
      <c r="O154" s="5" t="e">
        <v>#N/A</v>
      </c>
      <c r="P154" s="5" t="e">
        <v>#N/A</v>
      </c>
      <c r="Q154" s="5" t="e">
        <v>#N/A</v>
      </c>
      <c r="R154" s="5" t="e">
        <v>#N/A</v>
      </c>
    </row>
    <row r="155" spans="1:18" x14ac:dyDescent="0.25">
      <c r="A155" t="s">
        <v>215</v>
      </c>
      <c r="B155" s="3">
        <v>41153</v>
      </c>
      <c r="C155" s="5" t="e">
        <v>#N/A</v>
      </c>
      <c r="D155" s="5" t="e">
        <v>#N/A</v>
      </c>
      <c r="E155" s="5" t="e">
        <v>#N/A</v>
      </c>
      <c r="F155" s="5" t="e">
        <v>#N/A</v>
      </c>
      <c r="G155" s="5" t="e">
        <v>#N/A</v>
      </c>
      <c r="H155" s="5" t="e">
        <v>#N/A</v>
      </c>
      <c r="I155" s="5" t="e">
        <v>#N/A</v>
      </c>
      <c r="J155" s="5" t="e">
        <v>#N/A</v>
      </c>
      <c r="K155" s="5" t="e">
        <v>#N/A</v>
      </c>
      <c r="L155" s="5" t="e">
        <v>#N/A</v>
      </c>
      <c r="M155" s="5" t="e">
        <v>#N/A</v>
      </c>
      <c r="N155" s="5" t="e">
        <v>#N/A</v>
      </c>
      <c r="O155" s="5" t="e">
        <v>#N/A</v>
      </c>
      <c r="P155" s="5" t="e">
        <v>#N/A</v>
      </c>
      <c r="Q155" s="5" t="e">
        <v>#N/A</v>
      </c>
      <c r="R155" s="5" t="e">
        <v>#N/A</v>
      </c>
    </row>
    <row r="156" spans="1:18" x14ac:dyDescent="0.25">
      <c r="A156" t="s">
        <v>216</v>
      </c>
      <c r="B156" s="3">
        <v>41183</v>
      </c>
      <c r="C156" s="5" t="e">
        <v>#N/A</v>
      </c>
      <c r="D156" s="5" t="e">
        <v>#N/A</v>
      </c>
      <c r="E156" s="5" t="e">
        <v>#N/A</v>
      </c>
      <c r="F156" s="5" t="e">
        <v>#N/A</v>
      </c>
      <c r="G156" s="5" t="e">
        <v>#N/A</v>
      </c>
      <c r="H156" s="5" t="e">
        <v>#N/A</v>
      </c>
      <c r="I156" s="5" t="e">
        <v>#N/A</v>
      </c>
      <c r="J156" s="5" t="e">
        <v>#N/A</v>
      </c>
      <c r="K156" s="5" t="e">
        <v>#N/A</v>
      </c>
      <c r="L156" s="5" t="e">
        <v>#N/A</v>
      </c>
      <c r="M156" s="5" t="e">
        <v>#N/A</v>
      </c>
      <c r="N156" s="5" t="e">
        <v>#N/A</v>
      </c>
      <c r="O156" s="5" t="e">
        <v>#N/A</v>
      </c>
      <c r="P156" s="5" t="e">
        <v>#N/A</v>
      </c>
      <c r="Q156" s="5" t="e">
        <v>#N/A</v>
      </c>
      <c r="R156" s="5" t="e">
        <v>#N/A</v>
      </c>
    </row>
    <row r="157" spans="1:18" x14ac:dyDescent="0.25">
      <c r="A157" t="s">
        <v>217</v>
      </c>
      <c r="B157" s="3">
        <v>41214</v>
      </c>
      <c r="C157" s="5" t="e">
        <v>#N/A</v>
      </c>
      <c r="D157" s="5" t="e">
        <v>#N/A</v>
      </c>
      <c r="E157" s="5" t="e">
        <v>#N/A</v>
      </c>
      <c r="F157" s="5" t="e">
        <v>#N/A</v>
      </c>
      <c r="G157" s="5" t="e">
        <v>#N/A</v>
      </c>
      <c r="H157" s="5" t="e">
        <v>#N/A</v>
      </c>
      <c r="I157" s="5" t="e">
        <v>#N/A</v>
      </c>
      <c r="J157" s="5" t="e">
        <v>#N/A</v>
      </c>
      <c r="K157" s="5" t="e">
        <v>#N/A</v>
      </c>
      <c r="L157" s="5" t="e">
        <v>#N/A</v>
      </c>
      <c r="M157" s="5" t="e">
        <v>#N/A</v>
      </c>
      <c r="N157" s="5" t="e">
        <v>#N/A</v>
      </c>
      <c r="O157" s="5" t="e">
        <v>#N/A</v>
      </c>
      <c r="P157" s="5" t="e">
        <v>#N/A</v>
      </c>
      <c r="Q157" s="5" t="e">
        <v>#N/A</v>
      </c>
      <c r="R157" s="5" t="e">
        <v>#N/A</v>
      </c>
    </row>
    <row r="158" spans="1:18" x14ac:dyDescent="0.25">
      <c r="A158" t="s">
        <v>218</v>
      </c>
      <c r="B158" s="3">
        <v>41244</v>
      </c>
      <c r="C158" s="5" t="e">
        <v>#N/A</v>
      </c>
      <c r="D158" s="5" t="e">
        <v>#N/A</v>
      </c>
      <c r="E158" s="5" t="e">
        <v>#N/A</v>
      </c>
      <c r="F158" s="5" t="e">
        <v>#N/A</v>
      </c>
      <c r="G158" s="5" t="e">
        <v>#N/A</v>
      </c>
      <c r="H158" s="5" t="e">
        <v>#N/A</v>
      </c>
      <c r="I158" s="5" t="e">
        <v>#N/A</v>
      </c>
      <c r="J158" s="5" t="e">
        <v>#N/A</v>
      </c>
      <c r="K158" s="5" t="e">
        <v>#N/A</v>
      </c>
      <c r="L158" s="5" t="e">
        <v>#N/A</v>
      </c>
      <c r="M158" s="5" t="e">
        <v>#N/A</v>
      </c>
      <c r="N158" s="5" t="e">
        <v>#N/A</v>
      </c>
      <c r="O158" s="5" t="e">
        <v>#N/A</v>
      </c>
      <c r="P158" s="5" t="e">
        <v>#N/A</v>
      </c>
      <c r="Q158" s="5" t="e">
        <v>#N/A</v>
      </c>
      <c r="R158" s="5" t="e">
        <v>#N/A</v>
      </c>
    </row>
    <row r="159" spans="1:18" x14ac:dyDescent="0.25">
      <c r="A159" t="s">
        <v>219</v>
      </c>
      <c r="B159" s="3">
        <v>41275</v>
      </c>
      <c r="C159" s="5" t="e">
        <v>#N/A</v>
      </c>
      <c r="D159" s="5" t="e">
        <v>#N/A</v>
      </c>
      <c r="E159" s="5" t="e">
        <v>#N/A</v>
      </c>
      <c r="F159" s="5" t="e">
        <v>#N/A</v>
      </c>
      <c r="G159" s="5" t="e">
        <v>#N/A</v>
      </c>
      <c r="H159" s="5" t="e">
        <v>#N/A</v>
      </c>
      <c r="I159" s="5" t="e">
        <v>#N/A</v>
      </c>
      <c r="J159" s="5" t="e">
        <v>#N/A</v>
      </c>
      <c r="K159" s="5" t="e">
        <v>#N/A</v>
      </c>
      <c r="L159" s="5" t="e">
        <v>#N/A</v>
      </c>
      <c r="M159" s="5" t="e">
        <v>#N/A</v>
      </c>
      <c r="N159" s="5" t="e">
        <v>#N/A</v>
      </c>
      <c r="O159" s="5" t="e">
        <v>#N/A</v>
      </c>
      <c r="P159" s="5" t="e">
        <v>#N/A</v>
      </c>
      <c r="Q159" s="5" t="e">
        <v>#N/A</v>
      </c>
      <c r="R159" s="5" t="e">
        <v>#N/A</v>
      </c>
    </row>
    <row r="160" spans="1:18" x14ac:dyDescent="0.25">
      <c r="A160" t="s">
        <v>220</v>
      </c>
      <c r="B160" s="3">
        <v>41306</v>
      </c>
      <c r="C160" s="5" t="e">
        <v>#N/A</v>
      </c>
      <c r="D160" s="5" t="e">
        <v>#N/A</v>
      </c>
      <c r="E160" s="5" t="e">
        <v>#N/A</v>
      </c>
      <c r="F160" s="5" t="e">
        <v>#N/A</v>
      </c>
      <c r="G160" s="5" t="e">
        <v>#N/A</v>
      </c>
      <c r="H160" s="5" t="e">
        <v>#N/A</v>
      </c>
      <c r="I160" s="5" t="e">
        <v>#N/A</v>
      </c>
      <c r="J160" s="5" t="e">
        <v>#N/A</v>
      </c>
      <c r="K160" s="5" t="e">
        <v>#N/A</v>
      </c>
      <c r="L160" s="5" t="e">
        <v>#N/A</v>
      </c>
      <c r="M160" s="5" t="e">
        <v>#N/A</v>
      </c>
      <c r="N160" s="5" t="e">
        <v>#N/A</v>
      </c>
      <c r="O160" s="5" t="e">
        <v>#N/A</v>
      </c>
      <c r="P160" s="5" t="e">
        <v>#N/A</v>
      </c>
      <c r="Q160" s="5" t="e">
        <v>#N/A</v>
      </c>
      <c r="R160" s="5" t="e">
        <v>#N/A</v>
      </c>
    </row>
    <row r="161" spans="1:18" x14ac:dyDescent="0.25">
      <c r="A161" t="s">
        <v>221</v>
      </c>
      <c r="B161" s="3">
        <v>41334</v>
      </c>
      <c r="C161" s="5" t="e">
        <v>#N/A</v>
      </c>
      <c r="D161" s="5" t="e">
        <v>#N/A</v>
      </c>
      <c r="E161" s="5" t="e">
        <v>#N/A</v>
      </c>
      <c r="F161" s="5" t="e">
        <v>#N/A</v>
      </c>
      <c r="G161" s="5" t="e">
        <v>#N/A</v>
      </c>
      <c r="H161" s="5" t="e">
        <v>#N/A</v>
      </c>
      <c r="I161" s="5" t="e">
        <v>#N/A</v>
      </c>
      <c r="J161" s="5" t="e">
        <v>#N/A</v>
      </c>
      <c r="K161" s="5" t="e">
        <v>#N/A</v>
      </c>
      <c r="L161" s="5" t="e">
        <v>#N/A</v>
      </c>
      <c r="M161" s="5" t="e">
        <v>#N/A</v>
      </c>
      <c r="N161" s="5" t="e">
        <v>#N/A</v>
      </c>
      <c r="O161" s="5" t="e">
        <v>#N/A</v>
      </c>
      <c r="P161" s="5" t="e">
        <v>#N/A</v>
      </c>
      <c r="Q161" s="5" t="e">
        <v>#N/A</v>
      </c>
      <c r="R161" s="5" t="e">
        <v>#N/A</v>
      </c>
    </row>
    <row r="162" spans="1:18" x14ac:dyDescent="0.25">
      <c r="A162" t="s">
        <v>222</v>
      </c>
      <c r="B162" s="3">
        <v>41365</v>
      </c>
      <c r="C162" s="5" t="e">
        <v>#N/A</v>
      </c>
      <c r="D162" s="5" t="e">
        <v>#N/A</v>
      </c>
      <c r="E162" s="5" t="e">
        <v>#N/A</v>
      </c>
      <c r="F162" s="5" t="e">
        <v>#N/A</v>
      </c>
      <c r="G162" s="5" t="e">
        <v>#N/A</v>
      </c>
      <c r="H162" s="5" t="e">
        <v>#N/A</v>
      </c>
      <c r="I162" s="5" t="e">
        <v>#N/A</v>
      </c>
      <c r="J162" s="5" t="e">
        <v>#N/A</v>
      </c>
      <c r="K162" s="5" t="e">
        <v>#N/A</v>
      </c>
      <c r="L162" s="5" t="e">
        <v>#N/A</v>
      </c>
      <c r="M162" s="5" t="e">
        <v>#N/A</v>
      </c>
      <c r="N162" s="5" t="e">
        <v>#N/A</v>
      </c>
      <c r="O162" s="5" t="e">
        <v>#N/A</v>
      </c>
      <c r="P162" s="5" t="e">
        <v>#N/A</v>
      </c>
      <c r="Q162" s="5" t="e">
        <v>#N/A</v>
      </c>
      <c r="R162" s="5" t="e">
        <v>#N/A</v>
      </c>
    </row>
    <row r="163" spans="1:18" x14ac:dyDescent="0.25">
      <c r="A163" t="s">
        <v>223</v>
      </c>
      <c r="B163" s="3">
        <v>41395</v>
      </c>
      <c r="C163" s="5" t="e">
        <v>#N/A</v>
      </c>
      <c r="D163" s="5" t="e">
        <v>#N/A</v>
      </c>
      <c r="E163" s="5" t="e">
        <v>#N/A</v>
      </c>
      <c r="F163" s="5" t="e">
        <v>#N/A</v>
      </c>
      <c r="G163" s="5" t="e">
        <v>#N/A</v>
      </c>
      <c r="H163" s="5" t="e">
        <v>#N/A</v>
      </c>
      <c r="I163" s="5" t="e">
        <v>#N/A</v>
      </c>
      <c r="J163" s="5" t="e">
        <v>#N/A</v>
      </c>
      <c r="K163" s="5" t="e">
        <v>#N/A</v>
      </c>
      <c r="L163" s="5" t="e">
        <v>#N/A</v>
      </c>
      <c r="M163" s="5" t="e">
        <v>#N/A</v>
      </c>
      <c r="N163" s="5" t="e">
        <v>#N/A</v>
      </c>
      <c r="O163" s="5" t="e">
        <v>#N/A</v>
      </c>
      <c r="P163" s="5" t="e">
        <v>#N/A</v>
      </c>
      <c r="Q163" s="5" t="e">
        <v>#N/A</v>
      </c>
      <c r="R163" s="5" t="e">
        <v>#N/A</v>
      </c>
    </row>
    <row r="164" spans="1:18" x14ac:dyDescent="0.25">
      <c r="A164" t="s">
        <v>224</v>
      </c>
      <c r="B164" s="3">
        <v>41426</v>
      </c>
      <c r="C164" s="5" t="e">
        <v>#N/A</v>
      </c>
      <c r="D164" s="5" t="e">
        <v>#N/A</v>
      </c>
      <c r="E164" s="5" t="e">
        <v>#N/A</v>
      </c>
      <c r="F164" s="5" t="e">
        <v>#N/A</v>
      </c>
      <c r="G164" s="5" t="e">
        <v>#N/A</v>
      </c>
      <c r="H164" s="5" t="e">
        <v>#N/A</v>
      </c>
      <c r="I164" s="5" t="e">
        <v>#N/A</v>
      </c>
      <c r="J164" s="5" t="e">
        <v>#N/A</v>
      </c>
      <c r="K164" s="5" t="e">
        <v>#N/A</v>
      </c>
      <c r="L164" s="5" t="e">
        <v>#N/A</v>
      </c>
      <c r="M164" s="5" t="e">
        <v>#N/A</v>
      </c>
      <c r="N164" s="5" t="e">
        <v>#N/A</v>
      </c>
      <c r="O164" s="5" t="e">
        <v>#N/A</v>
      </c>
      <c r="P164" s="5" t="e">
        <v>#N/A</v>
      </c>
      <c r="Q164" s="5" t="e">
        <v>#N/A</v>
      </c>
      <c r="R164" s="5" t="e">
        <v>#N/A</v>
      </c>
    </row>
    <row r="165" spans="1:18" x14ac:dyDescent="0.25">
      <c r="A165" t="s">
        <v>225</v>
      </c>
      <c r="B165" s="3">
        <v>41456</v>
      </c>
      <c r="C165" s="5" t="e">
        <v>#N/A</v>
      </c>
      <c r="D165" s="5" t="e">
        <v>#N/A</v>
      </c>
      <c r="E165" s="5" t="e">
        <v>#N/A</v>
      </c>
      <c r="F165" s="5" t="e">
        <v>#N/A</v>
      </c>
      <c r="G165" s="5" t="e">
        <v>#N/A</v>
      </c>
      <c r="H165" s="5" t="e">
        <v>#N/A</v>
      </c>
      <c r="I165" s="5" t="e">
        <v>#N/A</v>
      </c>
      <c r="J165" s="5" t="e">
        <v>#N/A</v>
      </c>
      <c r="K165" s="5" t="e">
        <v>#N/A</v>
      </c>
      <c r="L165" s="5" t="e">
        <v>#N/A</v>
      </c>
      <c r="M165" s="5" t="e">
        <v>#N/A</v>
      </c>
      <c r="N165" s="5" t="e">
        <v>#N/A</v>
      </c>
      <c r="O165" s="5" t="e">
        <v>#N/A</v>
      </c>
      <c r="P165" s="5" t="e">
        <v>#N/A</v>
      </c>
      <c r="Q165" s="5" t="e">
        <v>#N/A</v>
      </c>
      <c r="R165" s="5" t="e">
        <v>#N/A</v>
      </c>
    </row>
    <row r="166" spans="1:18" x14ac:dyDescent="0.25">
      <c r="A166" t="s">
        <v>226</v>
      </c>
      <c r="B166" s="3">
        <v>41487</v>
      </c>
      <c r="C166" s="5" t="e">
        <v>#N/A</v>
      </c>
      <c r="D166" s="5" t="e">
        <v>#N/A</v>
      </c>
      <c r="E166" s="5" t="e">
        <v>#N/A</v>
      </c>
      <c r="F166" s="5" t="e">
        <v>#N/A</v>
      </c>
      <c r="G166" s="5" t="e">
        <v>#N/A</v>
      </c>
      <c r="H166" s="5" t="e">
        <v>#N/A</v>
      </c>
      <c r="I166" s="5" t="e">
        <v>#N/A</v>
      </c>
      <c r="J166" s="5" t="e">
        <v>#N/A</v>
      </c>
      <c r="K166" s="5" t="e">
        <v>#N/A</v>
      </c>
      <c r="L166" s="5" t="e">
        <v>#N/A</v>
      </c>
      <c r="M166" s="5" t="e">
        <v>#N/A</v>
      </c>
      <c r="N166" s="5" t="e">
        <v>#N/A</v>
      </c>
      <c r="O166" s="5" t="e">
        <v>#N/A</v>
      </c>
      <c r="P166" s="5" t="e">
        <v>#N/A</v>
      </c>
      <c r="Q166" s="5" t="e">
        <v>#N/A</v>
      </c>
      <c r="R166" s="5" t="e">
        <v>#N/A</v>
      </c>
    </row>
    <row r="167" spans="1:18" x14ac:dyDescent="0.25">
      <c r="A167" t="s">
        <v>227</v>
      </c>
      <c r="B167" s="3">
        <v>41518</v>
      </c>
      <c r="C167" s="5" t="e">
        <v>#N/A</v>
      </c>
      <c r="D167" s="5" t="e">
        <v>#N/A</v>
      </c>
      <c r="E167" s="5" t="e">
        <v>#N/A</v>
      </c>
      <c r="F167" s="5" t="e">
        <v>#N/A</v>
      </c>
      <c r="G167" s="5" t="e">
        <v>#N/A</v>
      </c>
      <c r="H167" s="5" t="e">
        <v>#N/A</v>
      </c>
      <c r="I167" s="5" t="e">
        <v>#N/A</v>
      </c>
      <c r="J167" s="5" t="e">
        <v>#N/A</v>
      </c>
      <c r="K167" s="5" t="e">
        <v>#N/A</v>
      </c>
      <c r="L167" s="5" t="e">
        <v>#N/A</v>
      </c>
      <c r="M167" s="5" t="e">
        <v>#N/A</v>
      </c>
      <c r="N167" s="5" t="e">
        <v>#N/A</v>
      </c>
      <c r="O167" s="5" t="e">
        <v>#N/A</v>
      </c>
      <c r="P167" s="5" t="e">
        <v>#N/A</v>
      </c>
      <c r="Q167" s="5" t="e">
        <v>#N/A</v>
      </c>
      <c r="R167" s="5" t="e">
        <v>#N/A</v>
      </c>
    </row>
    <row r="168" spans="1:18" x14ac:dyDescent="0.25">
      <c r="A168" t="s">
        <v>228</v>
      </c>
      <c r="B168" s="3">
        <v>41548</v>
      </c>
      <c r="C168" s="5" t="e">
        <v>#N/A</v>
      </c>
      <c r="D168" s="5" t="e">
        <v>#N/A</v>
      </c>
      <c r="E168" s="5" t="e">
        <v>#N/A</v>
      </c>
      <c r="F168" s="5" t="e">
        <v>#N/A</v>
      </c>
      <c r="G168" s="5" t="e">
        <v>#N/A</v>
      </c>
      <c r="H168" s="5" t="e">
        <v>#N/A</v>
      </c>
      <c r="I168" s="5" t="e">
        <v>#N/A</v>
      </c>
      <c r="J168" s="5" t="e">
        <v>#N/A</v>
      </c>
      <c r="K168" s="5" t="e">
        <v>#N/A</v>
      </c>
      <c r="L168" s="5" t="e">
        <v>#N/A</v>
      </c>
      <c r="M168" s="5" t="e">
        <v>#N/A</v>
      </c>
      <c r="N168" s="5" t="e">
        <v>#N/A</v>
      </c>
      <c r="O168" s="5" t="e">
        <v>#N/A</v>
      </c>
      <c r="P168" s="5" t="e">
        <v>#N/A</v>
      </c>
      <c r="Q168" s="5" t="e">
        <v>#N/A</v>
      </c>
      <c r="R168" s="5" t="e">
        <v>#N/A</v>
      </c>
    </row>
    <row r="169" spans="1:18" x14ac:dyDescent="0.25">
      <c r="A169" t="s">
        <v>229</v>
      </c>
      <c r="B169" s="3">
        <v>41579</v>
      </c>
      <c r="C169" s="5" t="e">
        <v>#N/A</v>
      </c>
      <c r="D169" s="5" t="e">
        <v>#N/A</v>
      </c>
      <c r="E169" s="5" t="e">
        <v>#N/A</v>
      </c>
      <c r="F169" s="5" t="e">
        <v>#N/A</v>
      </c>
      <c r="G169" s="5" t="e">
        <v>#N/A</v>
      </c>
      <c r="H169" s="5" t="e">
        <v>#N/A</v>
      </c>
      <c r="I169" s="5" t="e">
        <v>#N/A</v>
      </c>
      <c r="J169" s="5" t="e">
        <v>#N/A</v>
      </c>
      <c r="K169" s="5" t="e">
        <v>#N/A</v>
      </c>
      <c r="L169" s="5" t="e">
        <v>#N/A</v>
      </c>
      <c r="M169" s="5" t="e">
        <v>#N/A</v>
      </c>
      <c r="N169" s="5" t="e">
        <v>#N/A</v>
      </c>
      <c r="O169" s="5" t="e">
        <v>#N/A</v>
      </c>
      <c r="P169" s="5" t="e">
        <v>#N/A</v>
      </c>
      <c r="Q169" s="5" t="e">
        <v>#N/A</v>
      </c>
      <c r="R169" s="5" t="e">
        <v>#N/A</v>
      </c>
    </row>
    <row r="170" spans="1:18" x14ac:dyDescent="0.25">
      <c r="A170" t="s">
        <v>230</v>
      </c>
      <c r="B170" s="3">
        <v>41609</v>
      </c>
      <c r="C170" s="5" t="e">
        <v>#N/A</v>
      </c>
      <c r="D170" s="5" t="e">
        <v>#N/A</v>
      </c>
      <c r="E170" s="5" t="e">
        <v>#N/A</v>
      </c>
      <c r="F170" s="5" t="e">
        <v>#N/A</v>
      </c>
      <c r="G170" s="5" t="e">
        <v>#N/A</v>
      </c>
      <c r="H170" s="5" t="e">
        <v>#N/A</v>
      </c>
      <c r="I170" s="5" t="e">
        <v>#N/A</v>
      </c>
      <c r="J170" s="5" t="e">
        <v>#N/A</v>
      </c>
      <c r="K170" s="5" t="e">
        <v>#N/A</v>
      </c>
      <c r="L170" s="5" t="e">
        <v>#N/A</v>
      </c>
      <c r="M170" s="5" t="e">
        <v>#N/A</v>
      </c>
      <c r="N170" s="5" t="e">
        <v>#N/A</v>
      </c>
      <c r="O170" s="5" t="e">
        <v>#N/A</v>
      </c>
      <c r="P170" s="5" t="e">
        <v>#N/A</v>
      </c>
      <c r="Q170" s="5" t="e">
        <v>#N/A</v>
      </c>
      <c r="R170" s="5" t="e">
        <v>#N/A</v>
      </c>
    </row>
    <row r="171" spans="1:18" x14ac:dyDescent="0.25">
      <c r="A171" t="s">
        <v>231</v>
      </c>
      <c r="B171" s="3">
        <v>41640</v>
      </c>
      <c r="C171" s="5" t="e">
        <v>#N/A</v>
      </c>
      <c r="D171" s="5" t="e">
        <v>#N/A</v>
      </c>
      <c r="E171" s="5" t="e">
        <v>#N/A</v>
      </c>
      <c r="F171" s="5" t="e">
        <v>#N/A</v>
      </c>
      <c r="G171" s="5" t="e">
        <v>#N/A</v>
      </c>
      <c r="H171" s="5" t="e">
        <v>#N/A</v>
      </c>
      <c r="I171" s="5" t="e">
        <v>#N/A</v>
      </c>
      <c r="J171" s="5" t="e">
        <v>#N/A</v>
      </c>
      <c r="K171" s="5" t="e">
        <v>#N/A</v>
      </c>
      <c r="L171" s="5" t="e">
        <v>#N/A</v>
      </c>
      <c r="M171" s="5" t="e">
        <v>#N/A</v>
      </c>
      <c r="N171" s="5" t="e">
        <v>#N/A</v>
      </c>
      <c r="O171" s="5" t="e">
        <v>#N/A</v>
      </c>
      <c r="P171" s="5" t="e">
        <v>#N/A</v>
      </c>
      <c r="Q171" s="5" t="e">
        <v>#N/A</v>
      </c>
      <c r="R171" s="5" t="e">
        <v>#N/A</v>
      </c>
    </row>
    <row r="172" spans="1:18" x14ac:dyDescent="0.25">
      <c r="A172" t="s">
        <v>232</v>
      </c>
      <c r="B172" s="3">
        <v>41671</v>
      </c>
      <c r="C172" s="5" t="e">
        <v>#N/A</v>
      </c>
      <c r="D172" s="5" t="e">
        <v>#N/A</v>
      </c>
      <c r="E172" s="5" t="e">
        <v>#N/A</v>
      </c>
      <c r="F172" s="5" t="e">
        <v>#N/A</v>
      </c>
      <c r="G172" s="5" t="e">
        <v>#N/A</v>
      </c>
      <c r="H172" s="5" t="e">
        <v>#N/A</v>
      </c>
      <c r="I172" s="5" t="e">
        <v>#N/A</v>
      </c>
      <c r="J172" s="5" t="e">
        <v>#N/A</v>
      </c>
      <c r="K172" s="5" t="e">
        <v>#N/A</v>
      </c>
      <c r="L172" s="5" t="e">
        <v>#N/A</v>
      </c>
      <c r="M172" s="5" t="e">
        <v>#N/A</v>
      </c>
      <c r="N172" s="5" t="e">
        <v>#N/A</v>
      </c>
      <c r="O172" s="5" t="e">
        <v>#N/A</v>
      </c>
      <c r="P172" s="5" t="e">
        <v>#N/A</v>
      </c>
      <c r="Q172" s="5" t="e">
        <v>#N/A</v>
      </c>
      <c r="R172" s="5" t="e">
        <v>#N/A</v>
      </c>
    </row>
    <row r="173" spans="1:18" x14ac:dyDescent="0.25">
      <c r="A173" t="s">
        <v>233</v>
      </c>
      <c r="B173" s="3">
        <v>41699</v>
      </c>
      <c r="C173" s="5" t="e">
        <v>#N/A</v>
      </c>
      <c r="D173" s="5" t="e">
        <v>#N/A</v>
      </c>
      <c r="E173" s="5" t="e">
        <v>#N/A</v>
      </c>
      <c r="F173" s="5" t="e">
        <v>#N/A</v>
      </c>
      <c r="G173" s="5" t="e">
        <v>#N/A</v>
      </c>
      <c r="H173" s="5" t="e">
        <v>#N/A</v>
      </c>
      <c r="I173" s="5" t="e">
        <v>#N/A</v>
      </c>
      <c r="J173" s="5" t="e">
        <v>#N/A</v>
      </c>
      <c r="K173" s="5" t="e">
        <v>#N/A</v>
      </c>
      <c r="L173" s="5" t="e">
        <v>#N/A</v>
      </c>
      <c r="M173" s="5" t="e">
        <v>#N/A</v>
      </c>
      <c r="N173" s="5" t="e">
        <v>#N/A</v>
      </c>
      <c r="O173" s="5" t="e">
        <v>#N/A</v>
      </c>
      <c r="P173" s="5" t="e">
        <v>#N/A</v>
      </c>
      <c r="Q173" s="5" t="e">
        <v>#N/A</v>
      </c>
      <c r="R173" s="5" t="e">
        <v>#N/A</v>
      </c>
    </row>
    <row r="174" spans="1:18" x14ac:dyDescent="0.25">
      <c r="A174" t="s">
        <v>234</v>
      </c>
      <c r="B174" s="3">
        <v>41730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  <c r="L174" s="5" t="e">
        <v>#N/A</v>
      </c>
      <c r="M174" s="5" t="e">
        <v>#N/A</v>
      </c>
      <c r="N174" s="5" t="e">
        <v>#N/A</v>
      </c>
      <c r="O174" s="5" t="e">
        <v>#N/A</v>
      </c>
      <c r="P174" s="5" t="e">
        <v>#N/A</v>
      </c>
      <c r="Q174" s="5" t="e">
        <v>#N/A</v>
      </c>
      <c r="R174" s="5" t="e">
        <v>#N/A</v>
      </c>
    </row>
    <row r="175" spans="1:18" x14ac:dyDescent="0.25">
      <c r="A175" t="s">
        <v>235</v>
      </c>
      <c r="B175" s="3">
        <v>41760</v>
      </c>
      <c r="C175" s="5" t="e">
        <v>#N/A</v>
      </c>
      <c r="D175" s="5" t="e">
        <v>#N/A</v>
      </c>
      <c r="E175" s="5" t="e">
        <v>#N/A</v>
      </c>
      <c r="F175" s="5" t="e">
        <v>#N/A</v>
      </c>
      <c r="G175" s="5" t="e">
        <v>#N/A</v>
      </c>
      <c r="H175" s="5" t="e">
        <v>#N/A</v>
      </c>
      <c r="I175" s="5" t="e">
        <v>#N/A</v>
      </c>
      <c r="J175" s="5" t="e">
        <v>#N/A</v>
      </c>
      <c r="K175" s="5" t="e">
        <v>#N/A</v>
      </c>
      <c r="L175" s="5" t="e">
        <v>#N/A</v>
      </c>
      <c r="M175" s="5" t="e">
        <v>#N/A</v>
      </c>
      <c r="N175" s="5" t="e">
        <v>#N/A</v>
      </c>
      <c r="O175" s="5" t="e">
        <v>#N/A</v>
      </c>
      <c r="P175" s="5" t="e">
        <v>#N/A</v>
      </c>
      <c r="Q175" s="5" t="e">
        <v>#N/A</v>
      </c>
      <c r="R175" s="5" t="e">
        <v>#N/A</v>
      </c>
    </row>
    <row r="176" spans="1:18" x14ac:dyDescent="0.25">
      <c r="A176" t="s">
        <v>236</v>
      </c>
      <c r="B176" s="3">
        <v>41791</v>
      </c>
      <c r="C176" s="5" t="e">
        <v>#N/A</v>
      </c>
      <c r="D176" s="5" t="e">
        <v>#N/A</v>
      </c>
      <c r="E176" s="5" t="e">
        <v>#N/A</v>
      </c>
      <c r="F176" s="5" t="e">
        <v>#N/A</v>
      </c>
      <c r="G176" s="5" t="e">
        <v>#N/A</v>
      </c>
      <c r="H176" s="5" t="e">
        <v>#N/A</v>
      </c>
      <c r="I176" s="5" t="e">
        <v>#N/A</v>
      </c>
      <c r="J176" s="5" t="e">
        <v>#N/A</v>
      </c>
      <c r="K176" s="5" t="e">
        <v>#N/A</v>
      </c>
      <c r="L176" s="5" t="e">
        <v>#N/A</v>
      </c>
      <c r="M176" s="5" t="e">
        <v>#N/A</v>
      </c>
      <c r="N176" s="5" t="e">
        <v>#N/A</v>
      </c>
      <c r="O176" s="5" t="e">
        <v>#N/A</v>
      </c>
      <c r="P176" s="5" t="e">
        <v>#N/A</v>
      </c>
      <c r="Q176" s="5" t="e">
        <v>#N/A</v>
      </c>
      <c r="R176" s="5" t="e">
        <v>#N/A</v>
      </c>
    </row>
    <row r="177" spans="1:18" x14ac:dyDescent="0.25">
      <c r="A177" t="s">
        <v>237</v>
      </c>
      <c r="B177" s="3">
        <v>41821</v>
      </c>
      <c r="C177" s="5" t="e">
        <v>#N/A</v>
      </c>
      <c r="D177" s="5" t="e">
        <v>#N/A</v>
      </c>
      <c r="E177" s="5" t="e">
        <v>#N/A</v>
      </c>
      <c r="F177" s="5" t="e">
        <v>#N/A</v>
      </c>
      <c r="G177" s="5" t="e">
        <v>#N/A</v>
      </c>
      <c r="H177" s="5" t="e">
        <v>#N/A</v>
      </c>
      <c r="I177" s="5" t="e">
        <v>#N/A</v>
      </c>
      <c r="J177" s="5" t="e">
        <v>#N/A</v>
      </c>
      <c r="K177" s="5" t="e">
        <v>#N/A</v>
      </c>
      <c r="L177" s="5" t="e">
        <v>#N/A</v>
      </c>
      <c r="M177" s="5" t="e">
        <v>#N/A</v>
      </c>
      <c r="N177" s="5" t="e">
        <v>#N/A</v>
      </c>
      <c r="O177" s="5" t="e">
        <v>#N/A</v>
      </c>
      <c r="P177" s="5" t="e">
        <v>#N/A</v>
      </c>
      <c r="Q177" s="5" t="e">
        <v>#N/A</v>
      </c>
      <c r="R177" s="5" t="e">
        <v>#N/A</v>
      </c>
    </row>
    <row r="178" spans="1:18" x14ac:dyDescent="0.25">
      <c r="A178" t="s">
        <v>238</v>
      </c>
      <c r="B178" s="3">
        <v>41852</v>
      </c>
      <c r="C178" s="5" t="e">
        <v>#N/A</v>
      </c>
      <c r="D178" s="5" t="e">
        <v>#N/A</v>
      </c>
      <c r="E178" s="5" t="e">
        <v>#N/A</v>
      </c>
      <c r="F178" s="5" t="e">
        <v>#N/A</v>
      </c>
      <c r="G178" s="5" t="e">
        <v>#N/A</v>
      </c>
      <c r="H178" s="5" t="e">
        <v>#N/A</v>
      </c>
      <c r="I178" s="5" t="e">
        <v>#N/A</v>
      </c>
      <c r="J178" s="5" t="e">
        <v>#N/A</v>
      </c>
      <c r="K178" s="5" t="e">
        <v>#N/A</v>
      </c>
      <c r="L178" s="5" t="e">
        <v>#N/A</v>
      </c>
      <c r="M178" s="5" t="e">
        <v>#N/A</v>
      </c>
      <c r="N178" s="5" t="e">
        <v>#N/A</v>
      </c>
      <c r="O178" s="5" t="e">
        <v>#N/A</v>
      </c>
      <c r="P178" s="5" t="e">
        <v>#N/A</v>
      </c>
      <c r="Q178" s="5" t="e">
        <v>#N/A</v>
      </c>
      <c r="R178" s="5" t="e">
        <v>#N/A</v>
      </c>
    </row>
    <row r="179" spans="1:18" x14ac:dyDescent="0.25">
      <c r="A179" t="s">
        <v>239</v>
      </c>
      <c r="B179" s="3">
        <v>41883</v>
      </c>
      <c r="C179" s="5" t="e">
        <v>#N/A</v>
      </c>
      <c r="D179" s="5" t="e">
        <v>#N/A</v>
      </c>
      <c r="E179" s="5" t="e">
        <v>#N/A</v>
      </c>
      <c r="F179" s="5" t="e">
        <v>#N/A</v>
      </c>
      <c r="G179" s="5" t="e">
        <v>#N/A</v>
      </c>
      <c r="H179" s="5" t="e">
        <v>#N/A</v>
      </c>
      <c r="I179" s="5" t="e">
        <v>#N/A</v>
      </c>
      <c r="J179" s="5" t="e">
        <v>#N/A</v>
      </c>
      <c r="K179" s="5" t="e">
        <v>#N/A</v>
      </c>
      <c r="L179" s="5" t="e">
        <v>#N/A</v>
      </c>
      <c r="M179" s="5" t="e">
        <v>#N/A</v>
      </c>
      <c r="N179" s="5" t="e">
        <v>#N/A</v>
      </c>
      <c r="O179" s="5" t="e">
        <v>#N/A</v>
      </c>
      <c r="P179" s="5" t="e">
        <v>#N/A</v>
      </c>
      <c r="Q179" s="5" t="e">
        <v>#N/A</v>
      </c>
      <c r="R179" s="5" t="e">
        <v>#N/A</v>
      </c>
    </row>
    <row r="180" spans="1:18" x14ac:dyDescent="0.25">
      <c r="A180" t="s">
        <v>240</v>
      </c>
      <c r="B180" s="3">
        <v>41913</v>
      </c>
      <c r="C180" s="5" t="e">
        <v>#N/A</v>
      </c>
      <c r="D180" s="5" t="e">
        <v>#N/A</v>
      </c>
      <c r="E180" s="5" t="e">
        <v>#N/A</v>
      </c>
      <c r="F180" s="5" t="e">
        <v>#N/A</v>
      </c>
      <c r="G180" s="5" t="e">
        <v>#N/A</v>
      </c>
      <c r="H180" s="5" t="e">
        <v>#N/A</v>
      </c>
      <c r="I180" s="5" t="e">
        <v>#N/A</v>
      </c>
      <c r="J180" s="5" t="e">
        <v>#N/A</v>
      </c>
      <c r="K180" s="5" t="e">
        <v>#N/A</v>
      </c>
      <c r="L180" s="5" t="e">
        <v>#N/A</v>
      </c>
      <c r="M180" s="5" t="e">
        <v>#N/A</v>
      </c>
      <c r="N180" s="5" t="e">
        <v>#N/A</v>
      </c>
      <c r="O180" s="5" t="e">
        <v>#N/A</v>
      </c>
      <c r="P180" s="5" t="e">
        <v>#N/A</v>
      </c>
      <c r="Q180" s="5" t="e">
        <v>#N/A</v>
      </c>
      <c r="R180" s="5" t="e">
        <v>#N/A</v>
      </c>
    </row>
    <row r="181" spans="1:18" x14ac:dyDescent="0.25">
      <c r="A181" t="s">
        <v>241</v>
      </c>
      <c r="B181" s="3">
        <v>41944</v>
      </c>
      <c r="C181" s="5" t="e">
        <v>#N/A</v>
      </c>
      <c r="D181" s="5" t="e">
        <v>#N/A</v>
      </c>
      <c r="E181" s="5" t="e">
        <v>#N/A</v>
      </c>
      <c r="F181" s="5" t="e">
        <v>#N/A</v>
      </c>
      <c r="G181" s="5" t="e">
        <v>#N/A</v>
      </c>
      <c r="H181" s="5" t="e">
        <v>#N/A</v>
      </c>
      <c r="I181" s="5" t="e">
        <v>#N/A</v>
      </c>
      <c r="J181" s="5" t="e">
        <v>#N/A</v>
      </c>
      <c r="K181" s="5" t="e">
        <v>#N/A</v>
      </c>
      <c r="L181" s="5" t="e">
        <v>#N/A</v>
      </c>
      <c r="M181" s="5" t="e">
        <v>#N/A</v>
      </c>
      <c r="N181" s="5" t="e">
        <v>#N/A</v>
      </c>
      <c r="O181" s="5" t="e">
        <v>#N/A</v>
      </c>
      <c r="P181" s="5" t="e">
        <v>#N/A</v>
      </c>
      <c r="Q181" s="5" t="e">
        <v>#N/A</v>
      </c>
      <c r="R181" s="5" t="e">
        <v>#N/A</v>
      </c>
    </row>
    <row r="182" spans="1:18" x14ac:dyDescent="0.25">
      <c r="A182" t="s">
        <v>242</v>
      </c>
      <c r="B182" s="3">
        <v>41974</v>
      </c>
      <c r="C182" s="5" t="e">
        <v>#N/A</v>
      </c>
      <c r="D182" s="5" t="e">
        <v>#N/A</v>
      </c>
      <c r="E182" s="5" t="e">
        <v>#N/A</v>
      </c>
      <c r="F182" s="5" t="e">
        <v>#N/A</v>
      </c>
      <c r="G182" s="5" t="e">
        <v>#N/A</v>
      </c>
      <c r="H182" s="5" t="e">
        <v>#N/A</v>
      </c>
      <c r="I182" s="5" t="e">
        <v>#N/A</v>
      </c>
      <c r="J182" s="5" t="e">
        <v>#N/A</v>
      </c>
      <c r="K182" s="5" t="e">
        <v>#N/A</v>
      </c>
      <c r="L182" s="5" t="e">
        <v>#N/A</v>
      </c>
      <c r="M182" s="5" t="e">
        <v>#N/A</v>
      </c>
      <c r="N182" s="5" t="e">
        <v>#N/A</v>
      </c>
      <c r="O182" s="5" t="e">
        <v>#N/A</v>
      </c>
      <c r="P182" s="5" t="e">
        <v>#N/A</v>
      </c>
      <c r="Q182" s="5" t="e">
        <v>#N/A</v>
      </c>
      <c r="R182" s="5" t="e">
        <v>#N/A</v>
      </c>
    </row>
    <row r="183" spans="1:18" x14ac:dyDescent="0.25">
      <c r="A183" t="s">
        <v>243</v>
      </c>
      <c r="B183" s="3">
        <v>42005</v>
      </c>
      <c r="C183" s="5" t="e">
        <v>#N/A</v>
      </c>
      <c r="D183" s="5" t="e">
        <v>#N/A</v>
      </c>
      <c r="E183" s="5" t="e">
        <v>#N/A</v>
      </c>
      <c r="F183" s="5" t="e">
        <v>#N/A</v>
      </c>
      <c r="G183" s="5" t="e">
        <v>#N/A</v>
      </c>
      <c r="H183" s="5" t="e">
        <v>#N/A</v>
      </c>
      <c r="I183" s="5" t="e">
        <v>#N/A</v>
      </c>
      <c r="J183" s="5" t="e">
        <v>#N/A</v>
      </c>
      <c r="K183" s="5" t="e">
        <v>#N/A</v>
      </c>
      <c r="L183" s="5" t="e">
        <v>#N/A</v>
      </c>
      <c r="M183" s="5" t="e">
        <v>#N/A</v>
      </c>
      <c r="N183" s="5" t="e">
        <v>#N/A</v>
      </c>
      <c r="O183" s="5" t="e">
        <v>#N/A</v>
      </c>
      <c r="P183" s="5" t="e">
        <v>#N/A</v>
      </c>
      <c r="Q183" s="5" t="e">
        <v>#N/A</v>
      </c>
      <c r="R183" s="5" t="e">
        <v>#N/A</v>
      </c>
    </row>
    <row r="184" spans="1:18" x14ac:dyDescent="0.25">
      <c r="A184" t="s">
        <v>244</v>
      </c>
      <c r="B184" s="3">
        <v>42036</v>
      </c>
      <c r="C184" s="5" t="e">
        <v>#N/A</v>
      </c>
      <c r="D184" s="5" t="e">
        <v>#N/A</v>
      </c>
      <c r="E184" s="5" t="e">
        <v>#N/A</v>
      </c>
      <c r="F184" s="5" t="e">
        <v>#N/A</v>
      </c>
      <c r="G184" s="5" t="e">
        <v>#N/A</v>
      </c>
      <c r="H184" s="5" t="e">
        <v>#N/A</v>
      </c>
      <c r="I184" s="5" t="e">
        <v>#N/A</v>
      </c>
      <c r="J184" s="5" t="e">
        <v>#N/A</v>
      </c>
      <c r="K184" s="5" t="e">
        <v>#N/A</v>
      </c>
      <c r="L184" s="5" t="e">
        <v>#N/A</v>
      </c>
      <c r="M184" s="5" t="e">
        <v>#N/A</v>
      </c>
      <c r="N184" s="5" t="e">
        <v>#N/A</v>
      </c>
      <c r="O184" s="5" t="e">
        <v>#N/A</v>
      </c>
      <c r="P184" s="5" t="e">
        <v>#N/A</v>
      </c>
      <c r="Q184" s="5" t="e">
        <v>#N/A</v>
      </c>
      <c r="R184" s="5" t="e">
        <v>#N/A</v>
      </c>
    </row>
    <row r="185" spans="1:18" x14ac:dyDescent="0.25">
      <c r="A185" t="s">
        <v>245</v>
      </c>
      <c r="B185" s="3">
        <v>42064</v>
      </c>
      <c r="C185" s="5" t="e">
        <v>#N/A</v>
      </c>
      <c r="D185" s="5" t="e">
        <v>#N/A</v>
      </c>
      <c r="E185" s="5" t="e">
        <v>#N/A</v>
      </c>
      <c r="F185" s="5" t="e">
        <v>#N/A</v>
      </c>
      <c r="G185" s="5" t="e">
        <v>#N/A</v>
      </c>
      <c r="H185" s="5" t="e">
        <v>#N/A</v>
      </c>
      <c r="I185" s="5" t="e">
        <v>#N/A</v>
      </c>
      <c r="J185" s="5" t="e">
        <v>#N/A</v>
      </c>
      <c r="K185" s="5" t="e">
        <v>#N/A</v>
      </c>
      <c r="L185" s="5" t="e">
        <v>#N/A</v>
      </c>
      <c r="M185" s="5" t="e">
        <v>#N/A</v>
      </c>
      <c r="N185" s="5" t="e">
        <v>#N/A</v>
      </c>
      <c r="O185" s="5" t="e">
        <v>#N/A</v>
      </c>
      <c r="P185" s="5" t="e">
        <v>#N/A</v>
      </c>
      <c r="Q185" s="5" t="e">
        <v>#N/A</v>
      </c>
      <c r="R185" s="5" t="e">
        <v>#N/A</v>
      </c>
    </row>
    <row r="186" spans="1:18" x14ac:dyDescent="0.25">
      <c r="A186" t="s">
        <v>246</v>
      </c>
      <c r="B186" s="3">
        <v>42095</v>
      </c>
      <c r="C186" s="5" t="e">
        <v>#N/A</v>
      </c>
      <c r="D186" s="5" t="e">
        <v>#N/A</v>
      </c>
      <c r="E186" s="5" t="e">
        <v>#N/A</v>
      </c>
      <c r="F186" s="5" t="e">
        <v>#N/A</v>
      </c>
      <c r="G186" s="5" t="e">
        <v>#N/A</v>
      </c>
      <c r="H186" s="5" t="e">
        <v>#N/A</v>
      </c>
      <c r="I186" s="5" t="e">
        <v>#N/A</v>
      </c>
      <c r="J186" s="5" t="e">
        <v>#N/A</v>
      </c>
      <c r="K186" s="5" t="e">
        <v>#N/A</v>
      </c>
      <c r="L186" s="5" t="e">
        <v>#N/A</v>
      </c>
      <c r="M186" s="5" t="e">
        <v>#N/A</v>
      </c>
      <c r="N186" s="5" t="e">
        <v>#N/A</v>
      </c>
      <c r="O186" s="5" t="e">
        <v>#N/A</v>
      </c>
      <c r="P186" s="5" t="e">
        <v>#N/A</v>
      </c>
      <c r="Q186" s="5" t="e">
        <v>#N/A</v>
      </c>
      <c r="R186" s="5" t="e">
        <v>#N/A</v>
      </c>
    </row>
    <row r="187" spans="1:18" x14ac:dyDescent="0.25">
      <c r="A187" t="s">
        <v>247</v>
      </c>
      <c r="B187" s="3">
        <v>42125</v>
      </c>
      <c r="C187" s="5" t="e">
        <v>#N/A</v>
      </c>
      <c r="D187" s="5" t="e">
        <v>#N/A</v>
      </c>
      <c r="E187" s="5" t="e">
        <v>#N/A</v>
      </c>
      <c r="F187" s="5" t="e">
        <v>#N/A</v>
      </c>
      <c r="G187" s="5" t="e">
        <v>#N/A</v>
      </c>
      <c r="H187" s="5" t="e">
        <v>#N/A</v>
      </c>
      <c r="I187" s="5" t="e">
        <v>#N/A</v>
      </c>
      <c r="J187" s="5" t="e">
        <v>#N/A</v>
      </c>
      <c r="K187" s="5" t="e">
        <v>#N/A</v>
      </c>
      <c r="L187" s="5" t="e">
        <v>#N/A</v>
      </c>
      <c r="M187" s="5" t="e">
        <v>#N/A</v>
      </c>
      <c r="N187" s="5" t="e">
        <v>#N/A</v>
      </c>
      <c r="O187" s="5" t="e">
        <v>#N/A</v>
      </c>
      <c r="P187" s="5" t="e">
        <v>#N/A</v>
      </c>
      <c r="Q187" s="5" t="e">
        <v>#N/A</v>
      </c>
      <c r="R187" s="5" t="e">
        <v>#N/A</v>
      </c>
    </row>
    <row r="188" spans="1:18" x14ac:dyDescent="0.25">
      <c r="A188" t="s">
        <v>248</v>
      </c>
      <c r="B188" s="3">
        <v>42156</v>
      </c>
      <c r="C188" s="5" t="e">
        <v>#N/A</v>
      </c>
      <c r="D188" s="5" t="e">
        <v>#N/A</v>
      </c>
      <c r="E188" s="5" t="e">
        <v>#N/A</v>
      </c>
      <c r="F188" s="5" t="e">
        <v>#N/A</v>
      </c>
      <c r="G188" s="5" t="e">
        <v>#N/A</v>
      </c>
      <c r="H188" s="5" t="e">
        <v>#N/A</v>
      </c>
      <c r="I188" s="5" t="e">
        <v>#N/A</v>
      </c>
      <c r="J188" s="5" t="e">
        <v>#N/A</v>
      </c>
      <c r="K188" s="5" t="e">
        <v>#N/A</v>
      </c>
      <c r="L188" s="5" t="e">
        <v>#N/A</v>
      </c>
      <c r="M188" s="5" t="e">
        <v>#N/A</v>
      </c>
      <c r="N188" s="5" t="e">
        <v>#N/A</v>
      </c>
      <c r="O188" s="5" t="e">
        <v>#N/A</v>
      </c>
      <c r="P188" s="5" t="e">
        <v>#N/A</v>
      </c>
      <c r="Q188" s="5" t="e">
        <v>#N/A</v>
      </c>
      <c r="R188" s="5" t="e">
        <v>#N/A</v>
      </c>
    </row>
    <row r="189" spans="1:18" x14ac:dyDescent="0.25">
      <c r="A189" t="s">
        <v>249</v>
      </c>
      <c r="B189" s="3">
        <v>42186</v>
      </c>
      <c r="C189" s="5" t="e">
        <v>#N/A</v>
      </c>
      <c r="D189" s="5" t="e">
        <v>#N/A</v>
      </c>
      <c r="E189" s="5" t="e">
        <v>#N/A</v>
      </c>
      <c r="F189" s="5" t="e">
        <v>#N/A</v>
      </c>
      <c r="G189" s="5" t="e">
        <v>#N/A</v>
      </c>
      <c r="H189" s="5" t="e">
        <v>#N/A</v>
      </c>
      <c r="I189" s="5" t="e">
        <v>#N/A</v>
      </c>
      <c r="J189" s="5" t="e">
        <v>#N/A</v>
      </c>
      <c r="K189" s="5" t="e">
        <v>#N/A</v>
      </c>
      <c r="L189" s="5" t="e">
        <v>#N/A</v>
      </c>
      <c r="M189" s="5" t="e">
        <v>#N/A</v>
      </c>
      <c r="N189" s="5" t="e">
        <v>#N/A</v>
      </c>
      <c r="O189" s="5" t="e">
        <v>#N/A</v>
      </c>
      <c r="P189" s="5" t="e">
        <v>#N/A</v>
      </c>
      <c r="Q189" s="5" t="e">
        <v>#N/A</v>
      </c>
      <c r="R189" s="5" t="e">
        <v>#N/A</v>
      </c>
    </row>
    <row r="190" spans="1:18" x14ac:dyDescent="0.25">
      <c r="A190" t="s">
        <v>250</v>
      </c>
      <c r="B190" s="3">
        <v>42217</v>
      </c>
      <c r="C190" s="5" t="e">
        <v>#N/A</v>
      </c>
      <c r="D190" s="5" t="e">
        <v>#N/A</v>
      </c>
      <c r="E190" s="5" t="e">
        <v>#N/A</v>
      </c>
      <c r="F190" s="5" t="e">
        <v>#N/A</v>
      </c>
      <c r="G190" s="5" t="e">
        <v>#N/A</v>
      </c>
      <c r="H190" s="5" t="e">
        <v>#N/A</v>
      </c>
      <c r="I190" s="5" t="e">
        <v>#N/A</v>
      </c>
      <c r="J190" s="5" t="e">
        <v>#N/A</v>
      </c>
      <c r="K190" s="5" t="e">
        <v>#N/A</v>
      </c>
      <c r="L190" s="5" t="e">
        <v>#N/A</v>
      </c>
      <c r="M190" s="5" t="e">
        <v>#N/A</v>
      </c>
      <c r="N190" s="5" t="e">
        <v>#N/A</v>
      </c>
      <c r="O190" s="5" t="e">
        <v>#N/A</v>
      </c>
      <c r="P190" s="5" t="e">
        <v>#N/A</v>
      </c>
      <c r="Q190" s="5" t="e">
        <v>#N/A</v>
      </c>
      <c r="R190" s="5" t="e">
        <v>#N/A</v>
      </c>
    </row>
    <row r="191" spans="1:18" x14ac:dyDescent="0.25">
      <c r="A191" t="s">
        <v>251</v>
      </c>
      <c r="B191" s="3">
        <v>42248</v>
      </c>
      <c r="C191" s="5" t="e">
        <v>#N/A</v>
      </c>
      <c r="D191" s="5" t="e">
        <v>#N/A</v>
      </c>
      <c r="E191" s="5" t="e">
        <v>#N/A</v>
      </c>
      <c r="F191" s="5" t="e">
        <v>#N/A</v>
      </c>
      <c r="G191" s="5" t="e">
        <v>#N/A</v>
      </c>
      <c r="H191" s="5" t="e">
        <v>#N/A</v>
      </c>
      <c r="I191" s="5" t="e">
        <v>#N/A</v>
      </c>
      <c r="J191" s="5" t="e">
        <v>#N/A</v>
      </c>
      <c r="K191" s="5" t="e">
        <v>#N/A</v>
      </c>
      <c r="L191" s="5" t="e">
        <v>#N/A</v>
      </c>
      <c r="M191" s="5" t="e">
        <v>#N/A</v>
      </c>
      <c r="N191" s="5" t="e">
        <v>#N/A</v>
      </c>
      <c r="O191" s="5" t="e">
        <v>#N/A</v>
      </c>
      <c r="P191" s="5" t="e">
        <v>#N/A</v>
      </c>
      <c r="Q191" s="5" t="e">
        <v>#N/A</v>
      </c>
      <c r="R191" s="5" t="e">
        <v>#N/A</v>
      </c>
    </row>
    <row r="192" spans="1:18" x14ac:dyDescent="0.25">
      <c r="A192" t="s">
        <v>252</v>
      </c>
      <c r="B192" s="3">
        <v>42278</v>
      </c>
      <c r="C192" s="5" t="e">
        <v>#N/A</v>
      </c>
      <c r="D192" s="5" t="e">
        <v>#N/A</v>
      </c>
      <c r="E192" s="5" t="e">
        <v>#N/A</v>
      </c>
      <c r="F192" s="5" t="e">
        <v>#N/A</v>
      </c>
      <c r="G192" s="5" t="e">
        <v>#N/A</v>
      </c>
      <c r="H192" s="5" t="e">
        <v>#N/A</v>
      </c>
      <c r="I192" s="5" t="e">
        <v>#N/A</v>
      </c>
      <c r="J192" s="5" t="e">
        <v>#N/A</v>
      </c>
      <c r="K192" s="5" t="e">
        <v>#N/A</v>
      </c>
      <c r="L192" s="5" t="e">
        <v>#N/A</v>
      </c>
      <c r="M192" s="5" t="e">
        <v>#N/A</v>
      </c>
      <c r="N192" s="5" t="e">
        <v>#N/A</v>
      </c>
      <c r="O192" s="5" t="e">
        <v>#N/A</v>
      </c>
      <c r="P192" s="5" t="e">
        <v>#N/A</v>
      </c>
      <c r="Q192" s="5" t="e">
        <v>#N/A</v>
      </c>
      <c r="R192" s="5" t="e">
        <v>#N/A</v>
      </c>
    </row>
    <row r="193" spans="1:18" x14ac:dyDescent="0.25">
      <c r="A193" t="s">
        <v>253</v>
      </c>
      <c r="B193" s="3">
        <v>42309</v>
      </c>
      <c r="C193" s="5" t="e">
        <v>#N/A</v>
      </c>
      <c r="D193" s="5" t="e">
        <v>#N/A</v>
      </c>
      <c r="E193" s="5" t="e">
        <v>#N/A</v>
      </c>
      <c r="F193" s="5" t="e">
        <v>#N/A</v>
      </c>
      <c r="G193" s="5" t="e">
        <v>#N/A</v>
      </c>
      <c r="H193" s="5" t="e">
        <v>#N/A</v>
      </c>
      <c r="I193" s="5" t="e">
        <v>#N/A</v>
      </c>
      <c r="J193" s="5" t="e">
        <v>#N/A</v>
      </c>
      <c r="K193" s="5" t="e">
        <v>#N/A</v>
      </c>
      <c r="L193" s="5" t="e">
        <v>#N/A</v>
      </c>
      <c r="M193" s="5" t="e">
        <v>#N/A</v>
      </c>
      <c r="N193" s="5" t="e">
        <v>#N/A</v>
      </c>
      <c r="O193" s="5" t="e">
        <v>#N/A</v>
      </c>
      <c r="P193" s="5" t="e">
        <v>#N/A</v>
      </c>
      <c r="Q193" s="5" t="e">
        <v>#N/A</v>
      </c>
      <c r="R193" s="5" t="e">
        <v>#N/A</v>
      </c>
    </row>
    <row r="194" spans="1:18" x14ac:dyDescent="0.25">
      <c r="A194" t="s">
        <v>254</v>
      </c>
      <c r="B194" s="3">
        <v>42339</v>
      </c>
      <c r="C194" s="5" t="e">
        <v>#N/A</v>
      </c>
      <c r="D194" s="5" t="e">
        <v>#N/A</v>
      </c>
      <c r="E194" s="5" t="e">
        <v>#N/A</v>
      </c>
      <c r="F194" s="5" t="e">
        <v>#N/A</v>
      </c>
      <c r="G194" s="5" t="e">
        <v>#N/A</v>
      </c>
      <c r="H194" s="5" t="e">
        <v>#N/A</v>
      </c>
      <c r="I194" s="5" t="e">
        <v>#N/A</v>
      </c>
      <c r="J194" s="5" t="e">
        <v>#N/A</v>
      </c>
      <c r="K194" s="5" t="e">
        <v>#N/A</v>
      </c>
      <c r="L194" s="5" t="e">
        <v>#N/A</v>
      </c>
      <c r="M194" s="5" t="e">
        <v>#N/A</v>
      </c>
      <c r="N194" s="5" t="e">
        <v>#N/A</v>
      </c>
      <c r="O194" s="5" t="e">
        <v>#N/A</v>
      </c>
      <c r="P194" s="5" t="e">
        <v>#N/A</v>
      </c>
      <c r="Q194" s="5" t="e">
        <v>#N/A</v>
      </c>
      <c r="R194" s="5" t="e">
        <v>#N/A</v>
      </c>
    </row>
  </sheetData>
  <hyperlinks>
    <hyperlink ref="P1" r:id="rId1" xr:uid="{00000000-0004-0000-0400-000000000000}"/>
    <hyperlink ref="Q1" r:id="rId2" xr:uid="{00000000-0004-0000-0400-000001000000}"/>
    <hyperlink ref="R1" r:id="rId3" xr:uid="{00000000-0004-0000-0400-000002000000}"/>
  </hyperlinks>
  <pageMargins left="0.7" right="0.7" top="0.75" bottom="0.75" header="0.3" footer="0.3"/>
  <pageSetup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6" tint="-0.249977111117893"/>
  </sheetPr>
  <dimension ref="A1:E193"/>
  <sheetViews>
    <sheetView workbookViewId="0">
      <selection activeCell="H136" sqref="H136"/>
    </sheetView>
  </sheetViews>
  <sheetFormatPr defaultRowHeight="15" x14ac:dyDescent="0.25"/>
  <cols>
    <col min="1" max="1" width="10" customWidth="1"/>
  </cols>
  <sheetData>
    <row r="1" spans="1:5" x14ac:dyDescent="0.25">
      <c r="A1" t="s">
        <v>392</v>
      </c>
      <c r="B1" t="s">
        <v>515</v>
      </c>
      <c r="C1" t="s">
        <v>516</v>
      </c>
      <c r="D1" t="s">
        <v>517</v>
      </c>
      <c r="E1" t="s">
        <v>518</v>
      </c>
    </row>
    <row r="2" spans="1:5" x14ac:dyDescent="0.25">
      <c r="A2" s="7">
        <v>36526</v>
      </c>
      <c r="B2" s="5">
        <f>'DLX - Flows'!P3</f>
        <v>1627</v>
      </c>
      <c r="C2" t="e">
        <f>NA()</f>
        <v>#N/A</v>
      </c>
      <c r="D2" s="5">
        <f>'DLX - Flows'!Q3</f>
        <v>75</v>
      </c>
      <c r="E2" t="e">
        <f>NA()</f>
        <v>#N/A</v>
      </c>
    </row>
    <row r="3" spans="1:5" x14ac:dyDescent="0.25">
      <c r="A3" s="7">
        <v>36557</v>
      </c>
      <c r="B3" s="5">
        <f>'DLX - Flows'!P4</f>
        <v>65</v>
      </c>
      <c r="C3" s="5">
        <f>'DLX - Flows'!D4-'DLX - Flows'!F4+'DLX - Flows'!E4-'DLX - Flows'!I4+'DLX - Flows'!P4+'DLX - Flows'!M3-'DLX - Flows'!M4</f>
        <v>33</v>
      </c>
      <c r="D3" s="5">
        <f>'DLX - Flows'!Q4</f>
        <v>24</v>
      </c>
      <c r="E3" s="5">
        <f>'DLX - Flows'!F4-'DLX - Flows'!D4+'DLX - Flows'!H4-'DLX - Flows'!J4+'DLX - Flows'!Q4+'DLX - Flows'!N3-'DLX - Flows'!N4</f>
        <v>1</v>
      </c>
    </row>
    <row r="4" spans="1:5" x14ac:dyDescent="0.25">
      <c r="A4" s="7">
        <v>36586</v>
      </c>
      <c r="B4" s="5">
        <f>'DLX - Flows'!P5</f>
        <v>89</v>
      </c>
      <c r="C4" s="5">
        <f>'DLX - Flows'!D5-'DLX - Flows'!F5+'DLX - Flows'!E5-'DLX - Flows'!I5+'DLX - Flows'!P5+'DLX - Flows'!M4-'DLX - Flows'!M5</f>
        <v>20</v>
      </c>
      <c r="D4" s="5">
        <f>'DLX - Flows'!Q5</f>
        <v>32</v>
      </c>
      <c r="E4" s="5">
        <f>'DLX - Flows'!F5-'DLX - Flows'!D5+'DLX - Flows'!H5-'DLX - Flows'!J5+'DLX - Flows'!Q5+'DLX - Flows'!N4-'DLX - Flows'!N5</f>
        <v>0</v>
      </c>
    </row>
    <row r="5" spans="1:5" x14ac:dyDescent="0.25">
      <c r="A5" s="7">
        <v>36617</v>
      </c>
      <c r="B5" s="5">
        <f>'DLX - Flows'!P6</f>
        <v>118</v>
      </c>
      <c r="C5" s="5">
        <f>'DLX - Flows'!D6-'DLX - Flows'!F6+'DLX - Flows'!E6-'DLX - Flows'!I6+'DLX - Flows'!P6+'DLX - Flows'!M5-'DLX - Flows'!M6</f>
        <v>21</v>
      </c>
      <c r="D5" s="5">
        <f>'DLX - Flows'!Q6</f>
        <v>23</v>
      </c>
      <c r="E5" s="5">
        <f>'DLX - Flows'!F6-'DLX - Flows'!D6+'DLX - Flows'!H6-'DLX - Flows'!J6+'DLX - Flows'!Q6+'DLX - Flows'!N5-'DLX - Flows'!N6</f>
        <v>2</v>
      </c>
    </row>
    <row r="6" spans="1:5" x14ac:dyDescent="0.25">
      <c r="A6" s="7">
        <v>36647</v>
      </c>
      <c r="B6" s="5">
        <f>'DLX - Flows'!P7</f>
        <v>135</v>
      </c>
      <c r="C6" s="5">
        <f>'DLX - Flows'!D7-'DLX - Flows'!F7+'DLX - Flows'!E7-'DLX - Flows'!I7+'DLX - Flows'!P7+'DLX - Flows'!M6-'DLX - Flows'!M7</f>
        <v>20</v>
      </c>
      <c r="D6" s="5">
        <f>'DLX - Flows'!Q7</f>
        <v>11</v>
      </c>
      <c r="E6" s="5">
        <f>'DLX - Flows'!F7-'DLX - Flows'!D7+'DLX - Flows'!H7-'DLX - Flows'!J7+'DLX - Flows'!Q7+'DLX - Flows'!N6-'DLX - Flows'!N7</f>
        <v>2</v>
      </c>
    </row>
    <row r="7" spans="1:5" x14ac:dyDescent="0.25">
      <c r="A7" s="7">
        <v>36678</v>
      </c>
      <c r="B7" s="5">
        <f>'DLX - Flows'!P8</f>
        <v>124</v>
      </c>
      <c r="C7" s="5">
        <f>'DLX - Flows'!D8-'DLX - Flows'!F8+'DLX - Flows'!E8-'DLX - Flows'!I8+'DLX - Flows'!P8+'DLX - Flows'!M7-'DLX - Flows'!M8</f>
        <v>31</v>
      </c>
      <c r="D7" s="5">
        <f>'DLX - Flows'!Q8</f>
        <v>28</v>
      </c>
      <c r="E7" s="5">
        <f>'DLX - Flows'!F8-'DLX - Flows'!D8+'DLX - Flows'!H8-'DLX - Flows'!J8+'DLX - Flows'!Q8+'DLX - Flows'!N7-'DLX - Flows'!N8</f>
        <v>1</v>
      </c>
    </row>
    <row r="8" spans="1:5" x14ac:dyDescent="0.25">
      <c r="A8" s="7">
        <v>36708</v>
      </c>
      <c r="B8" s="5">
        <f>'DLX - Flows'!P9</f>
        <v>121</v>
      </c>
      <c r="C8" s="5">
        <f>'DLX - Flows'!D9-'DLX - Flows'!F9+'DLX - Flows'!E9-'DLX - Flows'!I9+'DLX - Flows'!P9+'DLX - Flows'!M8-'DLX - Flows'!M9</f>
        <v>21</v>
      </c>
      <c r="D8" s="5">
        <f>'DLX - Flows'!Q9</f>
        <v>24</v>
      </c>
      <c r="E8" s="5">
        <f>'DLX - Flows'!F9-'DLX - Flows'!D9+'DLX - Flows'!H9-'DLX - Flows'!J9+'DLX - Flows'!Q9+'DLX - Flows'!N8-'DLX - Flows'!N9</f>
        <v>2</v>
      </c>
    </row>
    <row r="9" spans="1:5" x14ac:dyDescent="0.25">
      <c r="A9" s="7">
        <v>36739</v>
      </c>
      <c r="B9" s="5">
        <f>'DLX - Flows'!P10</f>
        <v>95</v>
      </c>
      <c r="C9" s="5">
        <f>'DLX - Flows'!D10-'DLX - Flows'!F10+'DLX - Flows'!E10-'DLX - Flows'!I10+'DLX - Flows'!P10+'DLX - Flows'!M9-'DLX - Flows'!M10</f>
        <v>32</v>
      </c>
      <c r="D9" s="5">
        <f>'DLX - Flows'!Q10</f>
        <v>47</v>
      </c>
      <c r="E9" s="5">
        <f>'DLX - Flows'!F10-'DLX - Flows'!D10+'DLX - Flows'!H10-'DLX - Flows'!J10+'DLX - Flows'!Q10+'DLX - Flows'!N9-'DLX - Flows'!N10</f>
        <v>2</v>
      </c>
    </row>
    <row r="10" spans="1:5" x14ac:dyDescent="0.25">
      <c r="A10" s="7">
        <v>36770</v>
      </c>
      <c r="B10" s="5">
        <f>'DLX - Flows'!P11</f>
        <v>145</v>
      </c>
      <c r="C10" s="5">
        <f>'DLX - Flows'!D11-'DLX - Flows'!F11+'DLX - Flows'!E11-'DLX - Flows'!I11+'DLX - Flows'!P11+'DLX - Flows'!M10-'DLX - Flows'!M11</f>
        <v>20</v>
      </c>
      <c r="D10" s="5">
        <f>'DLX - Flows'!Q11</f>
        <v>32</v>
      </c>
      <c r="E10" s="5">
        <f>'DLX - Flows'!F11-'DLX - Flows'!D11+'DLX - Flows'!H11-'DLX - Flows'!J11+'DLX - Flows'!Q11+'DLX - Flows'!N10-'DLX - Flows'!N11</f>
        <v>2</v>
      </c>
    </row>
    <row r="11" spans="1:5" x14ac:dyDescent="0.25">
      <c r="A11" s="7">
        <v>36800</v>
      </c>
      <c r="B11" s="5">
        <f>'DLX - Flows'!P12</f>
        <v>117</v>
      </c>
      <c r="C11" s="5">
        <f>'DLX - Flows'!D12-'DLX - Flows'!F12+'DLX - Flows'!E12-'DLX - Flows'!I12+'DLX - Flows'!P12+'DLX - Flows'!M11-'DLX - Flows'!M12</f>
        <v>20</v>
      </c>
      <c r="D11" s="5">
        <f>'DLX - Flows'!Q12</f>
        <v>22</v>
      </c>
      <c r="E11" s="5">
        <f>'DLX - Flows'!F12-'DLX - Flows'!D12+'DLX - Flows'!H12-'DLX - Flows'!J12+'DLX - Flows'!Q12+'DLX - Flows'!N11-'DLX - Flows'!N12</f>
        <v>2</v>
      </c>
    </row>
    <row r="12" spans="1:5" x14ac:dyDescent="0.25">
      <c r="A12" s="7">
        <v>36831</v>
      </c>
      <c r="B12" s="5">
        <f>'DLX - Flows'!P13</f>
        <v>118</v>
      </c>
      <c r="C12" s="5">
        <f>'DLX - Flows'!D13-'DLX - Flows'!F13+'DLX - Flows'!E13-'DLX - Flows'!I13+'DLX - Flows'!P13+'DLX - Flows'!M12-'DLX - Flows'!M13</f>
        <v>86</v>
      </c>
      <c r="D12" s="5">
        <f>'DLX - Flows'!Q13</f>
        <v>22</v>
      </c>
      <c r="E12" s="5">
        <f>'DLX - Flows'!F13-'DLX - Flows'!D13+'DLX - Flows'!H13-'DLX - Flows'!J13+'DLX - Flows'!Q13+'DLX - Flows'!N12-'DLX - Flows'!N13</f>
        <v>4</v>
      </c>
    </row>
    <row r="13" spans="1:5" x14ac:dyDescent="0.25">
      <c r="A13" s="7">
        <v>36861</v>
      </c>
      <c r="B13" s="5">
        <f>'DLX - Flows'!P14</f>
        <v>140</v>
      </c>
      <c r="C13" s="5">
        <f>'DLX - Flows'!D14-'DLX - Flows'!F14+'DLX - Flows'!E14-'DLX - Flows'!I14+'DLX - Flows'!P14+'DLX - Flows'!M13-'DLX - Flows'!M14</f>
        <v>95</v>
      </c>
      <c r="D13" s="5">
        <f>'DLX - Flows'!Q14</f>
        <v>32</v>
      </c>
      <c r="E13" s="5">
        <f>'DLX - Flows'!F14-'DLX - Flows'!D14+'DLX - Flows'!H14-'DLX - Flows'!J14+'DLX - Flows'!Q14+'DLX - Flows'!N13-'DLX - Flows'!N14</f>
        <v>4</v>
      </c>
    </row>
    <row r="14" spans="1:5" x14ac:dyDescent="0.25">
      <c r="A14" s="7">
        <v>36892</v>
      </c>
      <c r="B14" s="5">
        <f>'DLX - Flows'!P15</f>
        <v>81</v>
      </c>
      <c r="C14" s="5">
        <f>'DLX - Flows'!D15-'DLX - Flows'!F15+'DLX - Flows'!E15-'DLX - Flows'!I15+'DLX - Flows'!P15+'DLX - Flows'!M14-'DLX - Flows'!M15</f>
        <v>21</v>
      </c>
      <c r="D14" s="5">
        <f>'DLX - Flows'!Q15</f>
        <v>13</v>
      </c>
      <c r="E14" s="5">
        <f>'DLX - Flows'!F15-'DLX - Flows'!D15+'DLX - Flows'!H15-'DLX - Flows'!J15+'DLX - Flows'!Q15+'DLX - Flows'!N14-'DLX - Flows'!N15</f>
        <v>0</v>
      </c>
    </row>
    <row r="15" spans="1:5" x14ac:dyDescent="0.25">
      <c r="A15" s="7">
        <v>36923</v>
      </c>
      <c r="B15" s="5">
        <f>'DLX - Flows'!P16</f>
        <v>79</v>
      </c>
      <c r="C15" s="5">
        <f>'DLX - Flows'!D16-'DLX - Flows'!F16+'DLX - Flows'!E16-'DLX - Flows'!I16+'DLX - Flows'!P16+'DLX - Flows'!M15-'DLX - Flows'!M16</f>
        <v>20</v>
      </c>
      <c r="D15" s="5">
        <f>'DLX - Flows'!Q16</f>
        <v>34</v>
      </c>
      <c r="E15" s="5">
        <f>'DLX - Flows'!F16-'DLX - Flows'!D16+'DLX - Flows'!H16-'DLX - Flows'!J16+'DLX - Flows'!Q16+'DLX - Flows'!N15-'DLX - Flows'!N16</f>
        <v>3</v>
      </c>
    </row>
    <row r="16" spans="1:5" x14ac:dyDescent="0.25">
      <c r="A16" s="7">
        <v>36951</v>
      </c>
      <c r="B16" s="5">
        <f>'DLX - Flows'!P17</f>
        <v>78</v>
      </c>
      <c r="C16" s="5">
        <f>'DLX - Flows'!D17-'DLX - Flows'!F17+'DLX - Flows'!E17-'DLX - Flows'!I17+'DLX - Flows'!P17+'DLX - Flows'!M16-'DLX - Flows'!M17</f>
        <v>21</v>
      </c>
      <c r="D16" s="5">
        <f>'DLX - Flows'!Q17</f>
        <v>16</v>
      </c>
      <c r="E16" s="5">
        <f>'DLX - Flows'!F17-'DLX - Flows'!D17+'DLX - Flows'!H17-'DLX - Flows'!J17+'DLX - Flows'!Q17+'DLX - Flows'!N16-'DLX - Flows'!N17</f>
        <v>2</v>
      </c>
    </row>
    <row r="17" spans="1:5" x14ac:dyDescent="0.25">
      <c r="A17" s="7">
        <v>36982</v>
      </c>
      <c r="B17" s="5">
        <f>'DLX - Flows'!P18</f>
        <v>107</v>
      </c>
      <c r="C17" s="5">
        <f>'DLX - Flows'!D18-'DLX - Flows'!F18+'DLX - Flows'!E18-'DLX - Flows'!I18+'DLX - Flows'!P18+'DLX - Flows'!M17-'DLX - Flows'!M18</f>
        <v>24</v>
      </c>
      <c r="D17" s="5">
        <f>'DLX - Flows'!Q18</f>
        <v>27</v>
      </c>
      <c r="E17" s="5">
        <f>'DLX - Flows'!F18-'DLX - Flows'!D18+'DLX - Flows'!H18-'DLX - Flows'!J18+'DLX - Flows'!Q18+'DLX - Flows'!N17-'DLX - Flows'!N18</f>
        <v>1</v>
      </c>
    </row>
    <row r="18" spans="1:5" x14ac:dyDescent="0.25">
      <c r="A18" s="7">
        <v>37012</v>
      </c>
      <c r="B18" s="5">
        <f>'DLX - Flows'!P19</f>
        <v>76</v>
      </c>
      <c r="C18" s="5">
        <f>'DLX - Flows'!D19-'DLX - Flows'!F19+'DLX - Flows'!E19-'DLX - Flows'!I19+'DLX - Flows'!P19+'DLX - Flows'!M18-'DLX - Flows'!M19</f>
        <v>21</v>
      </c>
      <c r="D18" s="5">
        <f>'DLX - Flows'!Q19</f>
        <v>25</v>
      </c>
      <c r="E18" s="5">
        <f>'DLX - Flows'!F19-'DLX - Flows'!D19+'DLX - Flows'!H19-'DLX - Flows'!J19+'DLX - Flows'!Q19+'DLX - Flows'!N18-'DLX - Flows'!N19</f>
        <v>2</v>
      </c>
    </row>
    <row r="19" spans="1:5" x14ac:dyDescent="0.25">
      <c r="A19" s="7">
        <v>37043</v>
      </c>
      <c r="B19" s="5">
        <f>'DLX - Flows'!P20</f>
        <v>81</v>
      </c>
      <c r="C19" s="5">
        <f>'DLX - Flows'!D20-'DLX - Flows'!F20+'DLX - Flows'!E20-'DLX - Flows'!I20+'DLX - Flows'!P20+'DLX - Flows'!M19-'DLX - Flows'!M20</f>
        <v>30</v>
      </c>
      <c r="D19" s="5">
        <f>'DLX - Flows'!Q20</f>
        <v>41</v>
      </c>
      <c r="E19" s="5">
        <f>'DLX - Flows'!F20-'DLX - Flows'!D20+'DLX - Flows'!H20-'DLX - Flows'!J20+'DLX - Flows'!Q20+'DLX - Flows'!N19-'DLX - Flows'!N20</f>
        <v>2</v>
      </c>
    </row>
    <row r="20" spans="1:5" x14ac:dyDescent="0.25">
      <c r="A20" s="7">
        <v>37073</v>
      </c>
      <c r="B20" s="5">
        <f>'DLX - Flows'!P21</f>
        <v>121</v>
      </c>
      <c r="C20" s="5">
        <f>'DLX - Flows'!D21-'DLX - Flows'!F21+'DLX - Flows'!E21-'DLX - Flows'!I21+'DLX - Flows'!P21+'DLX - Flows'!M20-'DLX - Flows'!M21</f>
        <v>21</v>
      </c>
      <c r="D20" s="5">
        <f>'DLX - Flows'!Q21</f>
        <v>17</v>
      </c>
      <c r="E20" s="5">
        <f>'DLX - Flows'!F21-'DLX - Flows'!D21+'DLX - Flows'!H21-'DLX - Flows'!J21+'DLX - Flows'!Q21+'DLX - Flows'!N20-'DLX - Flows'!N21</f>
        <v>0</v>
      </c>
    </row>
    <row r="21" spans="1:5" x14ac:dyDescent="0.25">
      <c r="A21" s="7">
        <v>37104</v>
      </c>
      <c r="B21" s="5">
        <f>'DLX - Flows'!P22</f>
        <v>85</v>
      </c>
      <c r="C21" s="5">
        <f>'DLX - Flows'!D22-'DLX - Flows'!F22+'DLX - Flows'!E22-'DLX - Flows'!I22+'DLX - Flows'!P22+'DLX - Flows'!M21-'DLX - Flows'!M22</f>
        <v>23</v>
      </c>
      <c r="D21" s="5">
        <f>'DLX - Flows'!Q22</f>
        <v>21</v>
      </c>
      <c r="E21" s="5">
        <f>'DLX - Flows'!F22-'DLX - Flows'!D22+'DLX - Flows'!H22-'DLX - Flows'!J22+'DLX - Flows'!Q22+'DLX - Flows'!N21-'DLX - Flows'!N22</f>
        <v>1</v>
      </c>
    </row>
    <row r="22" spans="1:5" x14ac:dyDescent="0.25">
      <c r="A22" s="7">
        <v>37135</v>
      </c>
      <c r="B22" s="5">
        <f>'DLX - Flows'!P23</f>
        <v>119</v>
      </c>
      <c r="C22" s="5">
        <f>'DLX - Flows'!D23-'DLX - Flows'!F23+'DLX - Flows'!E23-'DLX - Flows'!I23+'DLX - Flows'!P23+'DLX - Flows'!M22-'DLX - Flows'!M23</f>
        <v>21</v>
      </c>
      <c r="D22" s="5">
        <f>'DLX - Flows'!Q23</f>
        <v>17</v>
      </c>
      <c r="E22" s="5">
        <f>'DLX - Flows'!F23-'DLX - Flows'!D23+'DLX - Flows'!H23-'DLX - Flows'!J23+'DLX - Flows'!Q23+'DLX - Flows'!N22-'DLX - Flows'!N23</f>
        <v>1</v>
      </c>
    </row>
    <row r="23" spans="1:5" x14ac:dyDescent="0.25">
      <c r="A23" s="7">
        <v>37165</v>
      </c>
      <c r="B23" s="5">
        <f>'DLX - Flows'!P24</f>
        <v>134</v>
      </c>
      <c r="C23" s="5">
        <f>'DLX - Flows'!D24-'DLX - Flows'!F24+'DLX - Flows'!E24-'DLX - Flows'!I24+'DLX - Flows'!P24+'DLX - Flows'!M23-'DLX - Flows'!M24</f>
        <v>22</v>
      </c>
      <c r="D23" s="5">
        <f>'DLX - Flows'!Q24</f>
        <v>34</v>
      </c>
      <c r="E23" s="5">
        <f>'DLX - Flows'!F24-'DLX - Flows'!D24+'DLX - Flows'!H24-'DLX - Flows'!J24+'DLX - Flows'!Q24+'DLX - Flows'!N23-'DLX - Flows'!N24</f>
        <v>1</v>
      </c>
    </row>
    <row r="24" spans="1:5" x14ac:dyDescent="0.25">
      <c r="A24" s="7">
        <v>37196</v>
      </c>
      <c r="B24" s="5">
        <f>'DLX - Flows'!P25</f>
        <v>55</v>
      </c>
      <c r="C24" s="5">
        <f>'DLX - Flows'!D25-'DLX - Flows'!F25+'DLX - Flows'!E25-'DLX - Flows'!I25+'DLX - Flows'!P25+'DLX - Flows'!M24-'DLX - Flows'!M25</f>
        <v>30</v>
      </c>
      <c r="D24" s="5">
        <f>'DLX - Flows'!Q25</f>
        <v>29</v>
      </c>
      <c r="E24" s="5">
        <f>'DLX - Flows'!F25-'DLX - Flows'!D25+'DLX - Flows'!H25-'DLX - Flows'!J25+'DLX - Flows'!Q25+'DLX - Flows'!N24-'DLX - Flows'!N25</f>
        <v>1</v>
      </c>
    </row>
    <row r="25" spans="1:5" x14ac:dyDescent="0.25">
      <c r="A25" s="7">
        <v>37226</v>
      </c>
      <c r="B25" s="5">
        <f>'DLX - Flows'!P26</f>
        <v>85</v>
      </c>
      <c r="C25" s="5">
        <f>'DLX - Flows'!D26-'DLX - Flows'!F26+'DLX - Flows'!E26-'DLX - Flows'!I26+'DLX - Flows'!P26+'DLX - Flows'!M25-'DLX - Flows'!M26</f>
        <v>21</v>
      </c>
      <c r="D25" s="5">
        <f>'DLX - Flows'!Q26</f>
        <v>23</v>
      </c>
      <c r="E25" s="5">
        <f>'DLX - Flows'!F26-'DLX - Flows'!D26+'DLX - Flows'!H26-'DLX - Flows'!J26+'DLX - Flows'!Q26+'DLX - Flows'!N25-'DLX - Flows'!N26</f>
        <v>1</v>
      </c>
    </row>
    <row r="26" spans="1:5" x14ac:dyDescent="0.25">
      <c r="A26" s="7">
        <v>37257</v>
      </c>
      <c r="B26" s="5">
        <f>'DLX - Flows'!P27</f>
        <v>64</v>
      </c>
      <c r="C26" s="5">
        <f>'DLX - Flows'!D27-'DLX - Flows'!F27+'DLX - Flows'!E27-'DLX - Flows'!I27+'DLX - Flows'!P27+'DLX - Flows'!M26-'DLX - Flows'!M27</f>
        <v>50</v>
      </c>
      <c r="D26" s="5">
        <f>'DLX - Flows'!Q27</f>
        <v>15</v>
      </c>
      <c r="E26" s="5">
        <f>'DLX - Flows'!F27-'DLX - Flows'!D27+'DLX - Flows'!H27-'DLX - Flows'!J27+'DLX - Flows'!Q27+'DLX - Flows'!N26-'DLX - Flows'!N27</f>
        <v>3</v>
      </c>
    </row>
    <row r="27" spans="1:5" x14ac:dyDescent="0.25">
      <c r="A27" s="7">
        <v>37288</v>
      </c>
      <c r="B27" s="5">
        <f>'DLX - Flows'!P28</f>
        <v>52</v>
      </c>
      <c r="C27" s="5">
        <f>'DLX - Flows'!D28-'DLX - Flows'!F28+'DLX - Flows'!E28-'DLX - Flows'!I28+'DLX - Flows'!P28+'DLX - Flows'!M27-'DLX - Flows'!M28</f>
        <v>44</v>
      </c>
      <c r="D27" s="5">
        <f>'DLX - Flows'!Q28</f>
        <v>12</v>
      </c>
      <c r="E27" s="5">
        <f>'DLX - Flows'!F28-'DLX - Flows'!D28+'DLX - Flows'!H28-'DLX - Flows'!J28+'DLX - Flows'!Q28+'DLX - Flows'!N27-'DLX - Flows'!N28</f>
        <v>2</v>
      </c>
    </row>
    <row r="28" spans="1:5" x14ac:dyDescent="0.25">
      <c r="A28" s="7">
        <v>37316</v>
      </c>
      <c r="B28" s="5">
        <f>'DLX - Flows'!P29</f>
        <v>81</v>
      </c>
      <c r="C28" s="5">
        <f>'DLX - Flows'!D29-'DLX - Flows'!F29+'DLX - Flows'!E29-'DLX - Flows'!I29+'DLX - Flows'!P29+'DLX - Flows'!M28-'DLX - Flows'!M29</f>
        <v>21</v>
      </c>
      <c r="D28" s="5">
        <f>'DLX - Flows'!Q29</f>
        <v>27</v>
      </c>
      <c r="E28" s="5">
        <f>'DLX - Flows'!F29-'DLX - Flows'!D29+'DLX - Flows'!H29-'DLX - Flows'!J29+'DLX - Flows'!Q29+'DLX - Flows'!N28-'DLX - Flows'!N29</f>
        <v>1</v>
      </c>
    </row>
    <row r="29" spans="1:5" x14ac:dyDescent="0.25">
      <c r="A29" s="7">
        <v>37347</v>
      </c>
      <c r="B29" s="5">
        <f>'DLX - Flows'!P30</f>
        <v>61</v>
      </c>
      <c r="C29" s="5">
        <f>'DLX - Flows'!D30-'DLX - Flows'!F30+'DLX - Flows'!E30-'DLX - Flows'!I30+'DLX - Flows'!P30+'DLX - Flows'!M29-'DLX - Flows'!M30</f>
        <v>25</v>
      </c>
      <c r="D29" s="5">
        <f>'DLX - Flows'!Q30</f>
        <v>32</v>
      </c>
      <c r="E29" s="5">
        <f>'DLX - Flows'!F30-'DLX - Flows'!D30+'DLX - Flows'!H30-'DLX - Flows'!J30+'DLX - Flows'!Q30+'DLX - Flows'!N29-'DLX - Flows'!N30</f>
        <v>1</v>
      </c>
    </row>
    <row r="30" spans="1:5" x14ac:dyDescent="0.25">
      <c r="A30" s="7">
        <v>37377</v>
      </c>
      <c r="B30" s="5">
        <f>'DLX - Flows'!P31</f>
        <v>70</v>
      </c>
      <c r="C30" s="5">
        <f>'DLX - Flows'!D31-'DLX - Flows'!F31+'DLX - Flows'!E31-'DLX - Flows'!I31+'DLX - Flows'!P31+'DLX - Flows'!M30-'DLX - Flows'!M31</f>
        <v>25</v>
      </c>
      <c r="D30" s="5">
        <f>'DLX - Flows'!Q31</f>
        <v>22</v>
      </c>
      <c r="E30" s="5">
        <f>'DLX - Flows'!F31-'DLX - Flows'!D31+'DLX - Flows'!H31-'DLX - Flows'!J31+'DLX - Flows'!Q31+'DLX - Flows'!N30-'DLX - Flows'!N31</f>
        <v>2</v>
      </c>
    </row>
    <row r="31" spans="1:5" x14ac:dyDescent="0.25">
      <c r="A31" s="7">
        <v>37408</v>
      </c>
      <c r="B31" s="5">
        <f>'DLX - Flows'!P32</f>
        <v>111</v>
      </c>
      <c r="C31" s="5">
        <f>'DLX - Flows'!D32-'DLX - Flows'!F32+'DLX - Flows'!E32-'DLX - Flows'!I32+'DLX - Flows'!P32+'DLX - Flows'!M31-'DLX - Flows'!M32</f>
        <v>20</v>
      </c>
      <c r="D31" s="5">
        <f>'DLX - Flows'!Q32</f>
        <v>17</v>
      </c>
      <c r="E31" s="5">
        <f>'DLX - Flows'!F32-'DLX - Flows'!D32+'DLX - Flows'!H32-'DLX - Flows'!J32+'DLX - Flows'!Q32+'DLX - Flows'!N31-'DLX - Flows'!N32</f>
        <v>3</v>
      </c>
    </row>
    <row r="32" spans="1:5" x14ac:dyDescent="0.25">
      <c r="A32" s="7">
        <v>37438</v>
      </c>
      <c r="B32" s="5">
        <f>'DLX - Flows'!P33</f>
        <v>92</v>
      </c>
      <c r="C32" s="5">
        <f>'DLX - Flows'!D33-'DLX - Flows'!F33+'DLX - Flows'!E33-'DLX - Flows'!I33+'DLX - Flows'!P33+'DLX - Flows'!M32-'DLX - Flows'!M33</f>
        <v>22</v>
      </c>
      <c r="D32" s="5">
        <f>'DLX - Flows'!Q33</f>
        <v>31</v>
      </c>
      <c r="E32" s="5">
        <f>'DLX - Flows'!F33-'DLX - Flows'!D33+'DLX - Flows'!H33-'DLX - Flows'!J33+'DLX - Flows'!Q33+'DLX - Flows'!N32-'DLX - Flows'!N33</f>
        <v>0</v>
      </c>
    </row>
    <row r="33" spans="1:5" x14ac:dyDescent="0.25">
      <c r="A33" s="7">
        <v>37469</v>
      </c>
      <c r="B33" s="5">
        <f>'DLX - Flows'!P34</f>
        <v>48</v>
      </c>
      <c r="C33" s="5">
        <f>'DLX - Flows'!D34-'DLX - Flows'!F34+'DLX - Flows'!E34-'DLX - Flows'!I34+'DLX - Flows'!P34+'DLX - Flows'!M33-'DLX - Flows'!M34</f>
        <v>42</v>
      </c>
      <c r="D33" s="5">
        <f>'DLX - Flows'!Q34</f>
        <v>27</v>
      </c>
      <c r="E33" s="5">
        <f>'DLX - Flows'!F34-'DLX - Flows'!D34+'DLX - Flows'!H34-'DLX - Flows'!J34+'DLX - Flows'!Q34+'DLX - Flows'!N33-'DLX - Flows'!N34</f>
        <v>2</v>
      </c>
    </row>
    <row r="34" spans="1:5" x14ac:dyDescent="0.25">
      <c r="A34" s="7">
        <v>37500</v>
      </c>
      <c r="B34" s="5">
        <f>'DLX - Flows'!P35</f>
        <v>119</v>
      </c>
      <c r="C34" s="5">
        <f>'DLX - Flows'!D35-'DLX - Flows'!F35+'DLX - Flows'!E35-'DLX - Flows'!I35+'DLX - Flows'!P35+'DLX - Flows'!M34-'DLX - Flows'!M35</f>
        <v>20</v>
      </c>
      <c r="D34" s="5">
        <f>'DLX - Flows'!Q35</f>
        <v>15</v>
      </c>
      <c r="E34" s="5">
        <f>'DLX - Flows'!F35-'DLX - Flows'!D35+'DLX - Flows'!H35-'DLX - Flows'!J35+'DLX - Flows'!Q35+'DLX - Flows'!N34-'DLX - Flows'!N35</f>
        <v>2</v>
      </c>
    </row>
    <row r="35" spans="1:5" x14ac:dyDescent="0.25">
      <c r="A35" s="7">
        <v>37530</v>
      </c>
      <c r="B35" s="5">
        <f>'DLX - Flows'!P36</f>
        <v>63</v>
      </c>
      <c r="C35" s="5">
        <f>'DLX - Flows'!D36-'DLX - Flows'!F36+'DLX - Flows'!E36-'DLX - Flows'!I36+'DLX - Flows'!P36+'DLX - Flows'!M35-'DLX - Flows'!M36</f>
        <v>42</v>
      </c>
      <c r="D35" s="5">
        <f>'DLX - Flows'!Q36</f>
        <v>31</v>
      </c>
      <c r="E35" s="5">
        <f>'DLX - Flows'!F36-'DLX - Flows'!D36+'DLX - Flows'!H36-'DLX - Flows'!J36+'DLX - Flows'!Q36+'DLX - Flows'!N35-'DLX - Flows'!N36</f>
        <v>2</v>
      </c>
    </row>
    <row r="36" spans="1:5" x14ac:dyDescent="0.25">
      <c r="A36" s="7">
        <v>37561</v>
      </c>
      <c r="B36" s="5">
        <f>'DLX - Flows'!P37</f>
        <v>47</v>
      </c>
      <c r="C36" s="5">
        <f>'DLX - Flows'!D37-'DLX - Flows'!F37+'DLX - Flows'!E37-'DLX - Flows'!I37+'DLX - Flows'!P37+'DLX - Flows'!M36-'DLX - Flows'!M37</f>
        <v>23</v>
      </c>
      <c r="D36" s="5">
        <f>'DLX - Flows'!Q37</f>
        <v>53</v>
      </c>
      <c r="E36" s="5">
        <f>'DLX - Flows'!F37-'DLX - Flows'!D37+'DLX - Flows'!H37-'DLX - Flows'!J37+'DLX - Flows'!Q37+'DLX - Flows'!N36-'DLX - Flows'!N37</f>
        <v>2</v>
      </c>
    </row>
    <row r="37" spans="1:5" x14ac:dyDescent="0.25">
      <c r="A37" s="7">
        <v>37591</v>
      </c>
      <c r="B37" s="5">
        <f>'DLX - Flows'!P38</f>
        <v>117</v>
      </c>
      <c r="C37" s="5">
        <f>'DLX - Flows'!D38-'DLX - Flows'!F38+'DLX - Flows'!E38-'DLX - Flows'!I38+'DLX - Flows'!P38+'DLX - Flows'!M37-'DLX - Flows'!M38</f>
        <v>22</v>
      </c>
      <c r="D37" s="5">
        <f>'DLX - Flows'!Q38</f>
        <v>14</v>
      </c>
      <c r="E37" s="5">
        <f>'DLX - Flows'!F38-'DLX - Flows'!D38+'DLX - Flows'!H38-'DLX - Flows'!J38+'DLX - Flows'!Q38+'DLX - Flows'!N37-'DLX - Flows'!N38</f>
        <v>2</v>
      </c>
    </row>
    <row r="38" spans="1:5" x14ac:dyDescent="0.25">
      <c r="A38" s="7">
        <v>37622</v>
      </c>
      <c r="B38" s="5">
        <f>'DLX - Flows'!P39</f>
        <v>647</v>
      </c>
      <c r="C38" s="5">
        <f>'DLX - Flows'!D39-'DLX - Flows'!F39+'DLX - Flows'!E39-'DLX - Flows'!I39+'DLX - Flows'!P39+'DLX - Flows'!M38-'DLX - Flows'!M39</f>
        <v>21</v>
      </c>
      <c r="D38" s="5">
        <f>'DLX - Flows'!Q39</f>
        <v>79</v>
      </c>
      <c r="E38" s="5">
        <f>'DLX - Flows'!F39-'DLX - Flows'!D39+'DLX - Flows'!H39-'DLX - Flows'!J39+'DLX - Flows'!Q39+'DLX - Flows'!N38-'DLX - Flows'!N39</f>
        <v>1</v>
      </c>
    </row>
    <row r="39" spans="1:5" x14ac:dyDescent="0.25">
      <c r="A39" s="7">
        <v>37653</v>
      </c>
      <c r="B39" s="5">
        <f>'DLX - Flows'!P40</f>
        <v>93</v>
      </c>
      <c r="C39" s="5">
        <f>'DLX - Flows'!D40-'DLX - Flows'!F40+'DLX - Flows'!E40-'DLX - Flows'!I40+'DLX - Flows'!P40+'DLX - Flows'!M39-'DLX - Flows'!M40</f>
        <v>21</v>
      </c>
      <c r="D39" s="5">
        <f>'DLX - Flows'!Q40</f>
        <v>12</v>
      </c>
      <c r="E39" s="5">
        <f>'DLX - Flows'!F40-'DLX - Flows'!D40+'DLX - Flows'!H40-'DLX - Flows'!J40+'DLX - Flows'!Q40+'DLX - Flows'!N39-'DLX - Flows'!N40</f>
        <v>2</v>
      </c>
    </row>
    <row r="40" spans="1:5" x14ac:dyDescent="0.25">
      <c r="A40" s="7">
        <v>37681</v>
      </c>
      <c r="B40" s="5">
        <f>'DLX - Flows'!P41</f>
        <v>103</v>
      </c>
      <c r="C40" s="5">
        <f>'DLX - Flows'!D41-'DLX - Flows'!F41+'DLX - Flows'!E41-'DLX - Flows'!I41+'DLX - Flows'!P41+'DLX - Flows'!M40-'DLX - Flows'!M41</f>
        <v>23</v>
      </c>
      <c r="D40" s="5">
        <f>'DLX - Flows'!Q41</f>
        <v>25</v>
      </c>
      <c r="E40" s="5">
        <f>'DLX - Flows'!F41-'DLX - Flows'!D41+'DLX - Flows'!H41-'DLX - Flows'!J41+'DLX - Flows'!Q41+'DLX - Flows'!N40-'DLX - Flows'!N41</f>
        <v>0</v>
      </c>
    </row>
    <row r="41" spans="1:5" x14ac:dyDescent="0.25">
      <c r="A41" s="7">
        <v>37712</v>
      </c>
      <c r="B41" s="5">
        <f>'DLX - Flows'!P42</f>
        <v>81</v>
      </c>
      <c r="C41" s="5">
        <f>'DLX - Flows'!D42-'DLX - Flows'!F42+'DLX - Flows'!E42-'DLX - Flows'!I42+'DLX - Flows'!P42+'DLX - Flows'!M41-'DLX - Flows'!M42</f>
        <v>21</v>
      </c>
      <c r="D41" s="5">
        <f>'DLX - Flows'!Q42</f>
        <v>18</v>
      </c>
      <c r="E41" s="5">
        <f>'DLX - Flows'!F42-'DLX - Flows'!D42+'DLX - Flows'!H42-'DLX - Flows'!J42+'DLX - Flows'!Q42+'DLX - Flows'!N41-'DLX - Flows'!N42</f>
        <v>2</v>
      </c>
    </row>
    <row r="42" spans="1:5" x14ac:dyDescent="0.25">
      <c r="A42" s="7">
        <v>37742</v>
      </c>
      <c r="B42" s="5">
        <f>'DLX - Flows'!P43</f>
        <v>74</v>
      </c>
      <c r="C42" s="5">
        <f>'DLX - Flows'!D43-'DLX - Flows'!F43+'DLX - Flows'!E43-'DLX - Flows'!I43+'DLX - Flows'!P43+'DLX - Flows'!M42-'DLX - Flows'!M43</f>
        <v>22</v>
      </c>
      <c r="D42" s="5">
        <f>'DLX - Flows'!Q43</f>
        <v>13</v>
      </c>
      <c r="E42" s="5">
        <f>'DLX - Flows'!F43-'DLX - Flows'!D43+'DLX - Flows'!H43-'DLX - Flows'!J43+'DLX - Flows'!Q43+'DLX - Flows'!N42-'DLX - Flows'!N43</f>
        <v>1</v>
      </c>
    </row>
    <row r="43" spans="1:5" x14ac:dyDescent="0.25">
      <c r="A43" s="7">
        <v>37773</v>
      </c>
      <c r="B43" s="5">
        <f>'DLX - Flows'!P44</f>
        <v>128</v>
      </c>
      <c r="C43" s="5">
        <f>'DLX - Flows'!D44-'DLX - Flows'!F44+'DLX - Flows'!E44-'DLX - Flows'!I44+'DLX - Flows'!P44+'DLX - Flows'!M43-'DLX - Flows'!M44</f>
        <v>22</v>
      </c>
      <c r="D43" s="5">
        <f>'DLX - Flows'!Q44</f>
        <v>31</v>
      </c>
      <c r="E43" s="5">
        <f>'DLX - Flows'!F44-'DLX - Flows'!D44+'DLX - Flows'!H44-'DLX - Flows'!J44+'DLX - Flows'!Q44+'DLX - Flows'!N43-'DLX - Flows'!N44</f>
        <v>2</v>
      </c>
    </row>
    <row r="44" spans="1:5" x14ac:dyDescent="0.25">
      <c r="A44" s="7">
        <v>37803</v>
      </c>
      <c r="B44" s="5">
        <f>'DLX - Flows'!P45</f>
        <v>64</v>
      </c>
      <c r="C44" s="5">
        <f>'DLX - Flows'!D45-'DLX - Flows'!F45+'DLX - Flows'!E45-'DLX - Flows'!I45+'DLX - Flows'!P45+'DLX - Flows'!M44-'DLX - Flows'!M45</f>
        <v>38</v>
      </c>
      <c r="D44" s="5">
        <f>'DLX - Flows'!Q45</f>
        <v>25</v>
      </c>
      <c r="E44" s="5">
        <f>'DLX - Flows'!F45-'DLX - Flows'!D45+'DLX - Flows'!H45-'DLX - Flows'!J45+'DLX - Flows'!Q45+'DLX - Flows'!N44-'DLX - Flows'!N45</f>
        <v>2</v>
      </c>
    </row>
    <row r="45" spans="1:5" x14ac:dyDescent="0.25">
      <c r="A45" s="7">
        <v>37834</v>
      </c>
      <c r="B45" s="5">
        <f>'DLX - Flows'!P46</f>
        <v>93</v>
      </c>
      <c r="C45" s="5">
        <f>'DLX - Flows'!D46-'DLX - Flows'!F46+'DLX - Flows'!E46-'DLX - Flows'!I46+'DLX - Flows'!P46+'DLX - Flows'!M45-'DLX - Flows'!M46</f>
        <v>21</v>
      </c>
      <c r="D45" s="5">
        <f>'DLX - Flows'!Q46</f>
        <v>16</v>
      </c>
      <c r="E45" s="5">
        <f>'DLX - Flows'!F46-'DLX - Flows'!D46+'DLX - Flows'!H46-'DLX - Flows'!J46+'DLX - Flows'!Q46+'DLX - Flows'!N45-'DLX - Flows'!N46</f>
        <v>2</v>
      </c>
    </row>
    <row r="46" spans="1:5" x14ac:dyDescent="0.25">
      <c r="A46" s="7">
        <v>37865</v>
      </c>
      <c r="B46" s="5">
        <f>'DLX - Flows'!P47</f>
        <v>100</v>
      </c>
      <c r="C46" s="5">
        <f>'DLX - Flows'!D47-'DLX - Flows'!F47+'DLX - Flows'!E47-'DLX - Flows'!I47+'DLX - Flows'!P47+'DLX - Flows'!M46-'DLX - Flows'!M47</f>
        <v>23</v>
      </c>
      <c r="D46" s="5">
        <f>'DLX - Flows'!Q47</f>
        <v>17</v>
      </c>
      <c r="E46" s="5">
        <f>'DLX - Flows'!F47-'DLX - Flows'!D47+'DLX - Flows'!H47-'DLX - Flows'!J47+'DLX - Flows'!Q47+'DLX - Flows'!N46-'DLX - Flows'!N47</f>
        <v>0</v>
      </c>
    </row>
    <row r="47" spans="1:5" x14ac:dyDescent="0.25">
      <c r="A47" s="7">
        <v>37895</v>
      </c>
      <c r="B47" s="5">
        <f>'DLX - Flows'!P48</f>
        <v>59</v>
      </c>
      <c r="C47" s="5">
        <f>'DLX - Flows'!D48-'DLX - Flows'!F48+'DLX - Flows'!E48-'DLX - Flows'!I48+'DLX - Flows'!P48+'DLX - Flows'!M47-'DLX - Flows'!M48</f>
        <v>47</v>
      </c>
      <c r="D47" s="5">
        <f>'DLX - Flows'!Q48</f>
        <v>22</v>
      </c>
      <c r="E47" s="5">
        <f>'DLX - Flows'!F48-'DLX - Flows'!D48+'DLX - Flows'!H48-'DLX - Flows'!J48+'DLX - Flows'!Q48+'DLX - Flows'!N47-'DLX - Flows'!N48</f>
        <v>4</v>
      </c>
    </row>
    <row r="48" spans="1:5" x14ac:dyDescent="0.25">
      <c r="A48" s="7">
        <v>37926</v>
      </c>
      <c r="B48" s="5">
        <f>'DLX - Flows'!P49</f>
        <v>109</v>
      </c>
      <c r="C48" s="5">
        <f>'DLX - Flows'!D49-'DLX - Flows'!F49+'DLX - Flows'!E49-'DLX - Flows'!I49+'DLX - Flows'!P49+'DLX - Flows'!M48-'DLX - Flows'!M49</f>
        <v>21</v>
      </c>
      <c r="D48" s="5">
        <f>'DLX - Flows'!Q49</f>
        <v>20</v>
      </c>
      <c r="E48" s="5">
        <f>'DLX - Flows'!F49-'DLX - Flows'!D49+'DLX - Flows'!H49-'DLX - Flows'!J49+'DLX - Flows'!Q49+'DLX - Flows'!N48-'DLX - Flows'!N49</f>
        <v>2</v>
      </c>
    </row>
    <row r="49" spans="1:5" x14ac:dyDescent="0.25">
      <c r="A49" s="7">
        <v>37956</v>
      </c>
      <c r="B49" s="5">
        <f>'DLX - Flows'!P50</f>
        <v>91</v>
      </c>
      <c r="C49" s="5">
        <f>'DLX - Flows'!D50-'DLX - Flows'!F50+'DLX - Flows'!E50-'DLX - Flows'!I50+'DLX - Flows'!P50+'DLX - Flows'!M49-'DLX - Flows'!M50</f>
        <v>22</v>
      </c>
      <c r="D49" s="5">
        <f>'DLX - Flows'!Q50</f>
        <v>24</v>
      </c>
      <c r="E49" s="5">
        <f>'DLX - Flows'!F50-'DLX - Flows'!D50+'DLX - Flows'!H50-'DLX - Flows'!J50+'DLX - Flows'!Q50+'DLX - Flows'!N49-'DLX - Flows'!N50</f>
        <v>2</v>
      </c>
    </row>
    <row r="50" spans="1:5" x14ac:dyDescent="0.25">
      <c r="A50" s="7">
        <v>37987</v>
      </c>
      <c r="B50" s="5">
        <f>'DLX - Flows'!P51</f>
        <v>42</v>
      </c>
      <c r="C50" s="5">
        <f>'DLX - Flows'!D51-'DLX - Flows'!F51+'DLX - Flows'!E51-'DLX - Flows'!I51+'DLX - Flows'!P51+'DLX - Flows'!M50-'DLX - Flows'!M51</f>
        <v>313</v>
      </c>
      <c r="D50" s="5">
        <f>'DLX - Flows'!Q51</f>
        <v>13</v>
      </c>
      <c r="E50" s="5">
        <f>'DLX - Flows'!F51-'DLX - Flows'!D51+'DLX - Flows'!H51-'DLX - Flows'!J51+'DLX - Flows'!Q51+'DLX - Flows'!N50-'DLX - Flows'!N51</f>
        <v>19</v>
      </c>
    </row>
    <row r="51" spans="1:5" x14ac:dyDescent="0.25">
      <c r="A51" s="7">
        <v>38018</v>
      </c>
      <c r="B51" s="5">
        <f>'DLX - Flows'!P52</f>
        <v>111</v>
      </c>
      <c r="C51" s="5">
        <f>'DLX - Flows'!D52-'DLX - Flows'!F52+'DLX - Flows'!E52-'DLX - Flows'!I52+'DLX - Flows'!P52+'DLX - Flows'!M51-'DLX - Flows'!M52</f>
        <v>21</v>
      </c>
      <c r="D51" s="5">
        <f>'DLX - Flows'!Q52</f>
        <v>14</v>
      </c>
      <c r="E51" s="5">
        <f>'DLX - Flows'!F52-'DLX - Flows'!D52+'DLX - Flows'!H52-'DLX - Flows'!J52+'DLX - Flows'!Q52+'DLX - Flows'!N51-'DLX - Flows'!N52</f>
        <v>1</v>
      </c>
    </row>
    <row r="52" spans="1:5" x14ac:dyDescent="0.25">
      <c r="A52" s="7">
        <v>38047</v>
      </c>
      <c r="B52" s="5">
        <f>'DLX - Flows'!P53</f>
        <v>71</v>
      </c>
      <c r="C52" s="5">
        <f>'DLX - Flows'!D53-'DLX - Flows'!F53+'DLX - Flows'!E53-'DLX - Flows'!I53+'DLX - Flows'!P53+'DLX - Flows'!M52-'DLX - Flows'!M53</f>
        <v>22</v>
      </c>
      <c r="D52" s="5">
        <f>'DLX - Flows'!Q53</f>
        <v>28</v>
      </c>
      <c r="E52" s="5">
        <f>'DLX - Flows'!F53-'DLX - Flows'!D53+'DLX - Flows'!H53-'DLX - Flows'!J53+'DLX - Flows'!Q53+'DLX - Flows'!N52-'DLX - Flows'!N53</f>
        <v>2</v>
      </c>
    </row>
    <row r="53" spans="1:5" x14ac:dyDescent="0.25">
      <c r="A53" s="7">
        <v>38078</v>
      </c>
      <c r="B53" s="5">
        <f>'DLX - Flows'!P54</f>
        <v>78</v>
      </c>
      <c r="C53" s="5">
        <f>'DLX - Flows'!D54-'DLX - Flows'!F54+'DLX - Flows'!E54-'DLX - Flows'!I54+'DLX - Flows'!P54+'DLX - Flows'!M53-'DLX - Flows'!M54</f>
        <v>22</v>
      </c>
      <c r="D53" s="5">
        <f>'DLX - Flows'!Q54</f>
        <v>22</v>
      </c>
      <c r="E53" s="5">
        <f>'DLX - Flows'!F54-'DLX - Flows'!D54+'DLX - Flows'!H54-'DLX - Flows'!J54+'DLX - Flows'!Q54+'DLX - Flows'!N53-'DLX - Flows'!N54</f>
        <v>1</v>
      </c>
    </row>
    <row r="54" spans="1:5" x14ac:dyDescent="0.25">
      <c r="A54" s="7">
        <v>38108</v>
      </c>
      <c r="B54" s="5">
        <f>'DLX - Flows'!P55</f>
        <v>81</v>
      </c>
      <c r="C54" s="5">
        <f>'DLX - Flows'!D55-'DLX - Flows'!F55+'DLX - Flows'!E55-'DLX - Flows'!I55+'DLX - Flows'!P55+'DLX - Flows'!M54-'DLX - Flows'!M55</f>
        <v>22</v>
      </c>
      <c r="D54" s="5">
        <f>'DLX - Flows'!Q55</f>
        <v>14</v>
      </c>
      <c r="E54" s="5">
        <f>'DLX - Flows'!F55-'DLX - Flows'!D55+'DLX - Flows'!H55-'DLX - Flows'!J55+'DLX - Flows'!Q55+'DLX - Flows'!N54-'DLX - Flows'!N55</f>
        <v>3</v>
      </c>
    </row>
    <row r="55" spans="1:5" x14ac:dyDescent="0.25">
      <c r="A55" s="7">
        <v>38139</v>
      </c>
      <c r="B55" s="5">
        <f>'DLX - Flows'!P56</f>
        <v>79</v>
      </c>
      <c r="C55" s="5">
        <f>'DLX - Flows'!D56-'DLX - Flows'!F56+'DLX - Flows'!E56-'DLX - Flows'!I56+'DLX - Flows'!P56+'DLX - Flows'!M55-'DLX - Flows'!M56</f>
        <v>38</v>
      </c>
      <c r="D55" s="5">
        <f>'DLX - Flows'!Q56</f>
        <v>40</v>
      </c>
      <c r="E55" s="5">
        <f>'DLX - Flows'!F56-'DLX - Flows'!D56+'DLX - Flows'!H56-'DLX - Flows'!J56+'DLX - Flows'!Q56+'DLX - Flows'!N55-'DLX - Flows'!N56</f>
        <v>2</v>
      </c>
    </row>
    <row r="56" spans="1:5" x14ac:dyDescent="0.25">
      <c r="A56" s="7">
        <v>38169</v>
      </c>
      <c r="B56" s="5">
        <f>'DLX - Flows'!P57</f>
        <v>71</v>
      </c>
      <c r="C56" s="5">
        <f>'DLX - Flows'!D57-'DLX - Flows'!F57+'DLX - Flows'!E57-'DLX - Flows'!I57+'DLX - Flows'!P57+'DLX - Flows'!M56-'DLX - Flows'!M57</f>
        <v>33</v>
      </c>
      <c r="D56" s="5">
        <f>'DLX - Flows'!Q57</f>
        <v>35</v>
      </c>
      <c r="E56" s="5">
        <f>'DLX - Flows'!F57-'DLX - Flows'!D57+'DLX - Flows'!H57-'DLX - Flows'!J57+'DLX - Flows'!Q57+'DLX - Flows'!N56-'DLX - Flows'!N57</f>
        <v>3</v>
      </c>
    </row>
    <row r="57" spans="1:5" x14ac:dyDescent="0.25">
      <c r="A57" s="7">
        <v>38200</v>
      </c>
      <c r="B57" s="5">
        <f>'DLX - Flows'!P58</f>
        <v>135</v>
      </c>
      <c r="C57" s="5">
        <f>'DLX - Flows'!D58-'DLX - Flows'!F58+'DLX - Flows'!E58-'DLX - Flows'!I58+'DLX - Flows'!P58+'DLX - Flows'!M57-'DLX - Flows'!M58</f>
        <v>23</v>
      </c>
      <c r="D57" s="5">
        <f>'DLX - Flows'!Q58</f>
        <v>23</v>
      </c>
      <c r="E57" s="5">
        <f>'DLX - Flows'!F58-'DLX - Flows'!D58+'DLX - Flows'!H58-'DLX - Flows'!J58+'DLX - Flows'!Q58+'DLX - Flows'!N57-'DLX - Flows'!N58</f>
        <v>3</v>
      </c>
    </row>
    <row r="58" spans="1:5" x14ac:dyDescent="0.25">
      <c r="A58" s="7">
        <v>38231</v>
      </c>
      <c r="B58" s="5">
        <f>'DLX - Flows'!P59</f>
        <v>104</v>
      </c>
      <c r="C58" s="5">
        <f>'DLX - Flows'!D59-'DLX - Flows'!F59+'DLX - Flows'!E59-'DLX - Flows'!I59+'DLX - Flows'!P59+'DLX - Flows'!M58-'DLX - Flows'!M59</f>
        <v>23</v>
      </c>
      <c r="D58" s="5">
        <f>'DLX - Flows'!Q59</f>
        <v>30</v>
      </c>
      <c r="E58" s="5">
        <f>'DLX - Flows'!F59-'DLX - Flows'!D59+'DLX - Flows'!H59-'DLX - Flows'!J59+'DLX - Flows'!Q59+'DLX - Flows'!N58-'DLX - Flows'!N59</f>
        <v>1</v>
      </c>
    </row>
    <row r="59" spans="1:5" x14ac:dyDescent="0.25">
      <c r="A59" s="7">
        <v>38261</v>
      </c>
      <c r="B59" s="5">
        <f>'DLX - Flows'!P60</f>
        <v>101</v>
      </c>
      <c r="C59" s="5">
        <f>'DLX - Flows'!D60-'DLX - Flows'!F60+'DLX - Flows'!E60-'DLX - Flows'!I60+'DLX - Flows'!P60+'DLX - Flows'!M59-'DLX - Flows'!M60</f>
        <v>21</v>
      </c>
      <c r="D59" s="5">
        <f>'DLX - Flows'!Q60</f>
        <v>34</v>
      </c>
      <c r="E59" s="5">
        <f>'DLX - Flows'!F60-'DLX - Flows'!D60+'DLX - Flows'!H60-'DLX - Flows'!J60+'DLX - Flows'!Q60+'DLX - Flows'!N59-'DLX - Flows'!N60</f>
        <v>3</v>
      </c>
    </row>
    <row r="60" spans="1:5" x14ac:dyDescent="0.25">
      <c r="A60" s="7">
        <v>38292</v>
      </c>
      <c r="B60" s="5">
        <f>'DLX - Flows'!P61</f>
        <v>107</v>
      </c>
      <c r="C60" s="5">
        <f>'DLX - Flows'!D61-'DLX - Flows'!F61+'DLX - Flows'!E61-'DLX - Flows'!I61+'DLX - Flows'!P61+'DLX - Flows'!M60-'DLX - Flows'!M61</f>
        <v>22</v>
      </c>
      <c r="D60" s="5">
        <f>'DLX - Flows'!Q61</f>
        <v>13</v>
      </c>
      <c r="E60" s="5">
        <f>'DLX - Flows'!F61-'DLX - Flows'!D61+'DLX - Flows'!H61-'DLX - Flows'!J61+'DLX - Flows'!Q61+'DLX - Flows'!N60-'DLX - Flows'!N61</f>
        <v>1</v>
      </c>
    </row>
    <row r="61" spans="1:5" x14ac:dyDescent="0.25">
      <c r="A61" s="7">
        <v>38322</v>
      </c>
      <c r="B61" s="5">
        <f>'DLX - Flows'!P62</f>
        <v>77</v>
      </c>
      <c r="C61" s="5">
        <f>'DLX - Flows'!D62-'DLX - Flows'!F62+'DLX - Flows'!E62-'DLX - Flows'!I62+'DLX - Flows'!P62+'DLX - Flows'!M61-'DLX - Flows'!M62</f>
        <v>22</v>
      </c>
      <c r="D61" s="5">
        <f>'DLX - Flows'!Q62</f>
        <v>18</v>
      </c>
      <c r="E61" s="5">
        <f>'DLX - Flows'!F62-'DLX - Flows'!D62+'DLX - Flows'!H62-'DLX - Flows'!J62+'DLX - Flows'!Q62+'DLX - Flows'!N61-'DLX - Flows'!N62</f>
        <v>2</v>
      </c>
    </row>
    <row r="62" spans="1:5" x14ac:dyDescent="0.25">
      <c r="A62" s="7">
        <v>38353</v>
      </c>
      <c r="B62" s="5">
        <f>'DLX - Flows'!P63</f>
        <v>48</v>
      </c>
      <c r="C62" s="5">
        <f>'DLX - Flows'!D63-'DLX - Flows'!F63+'DLX - Flows'!E63-'DLX - Flows'!I63+'DLX - Flows'!P63+'DLX - Flows'!M62-'DLX - Flows'!M63</f>
        <v>41</v>
      </c>
      <c r="D62" s="5">
        <f>'DLX - Flows'!Q63</f>
        <v>37</v>
      </c>
      <c r="E62" s="5">
        <f>'DLX - Flows'!F63-'DLX - Flows'!D63+'DLX - Flows'!H63-'DLX - Flows'!J63+'DLX - Flows'!Q63+'DLX - Flows'!N62-'DLX - Flows'!N63</f>
        <v>4</v>
      </c>
    </row>
    <row r="63" spans="1:5" x14ac:dyDescent="0.25">
      <c r="A63" s="7">
        <v>38384</v>
      </c>
      <c r="B63" s="5">
        <f>'DLX - Flows'!P64</f>
        <v>96</v>
      </c>
      <c r="C63" s="5">
        <f>'DLX - Flows'!D64-'DLX - Flows'!F64+'DLX - Flows'!E64-'DLX - Flows'!I64+'DLX - Flows'!P64+'DLX - Flows'!M63-'DLX - Flows'!M64</f>
        <v>22</v>
      </c>
      <c r="D63" s="5">
        <f>'DLX - Flows'!Q64</f>
        <v>14</v>
      </c>
      <c r="E63" s="5">
        <f>'DLX - Flows'!F64-'DLX - Flows'!D64+'DLX - Flows'!H64-'DLX - Flows'!J64+'DLX - Flows'!Q64+'DLX - Flows'!N63-'DLX - Flows'!N64</f>
        <v>1</v>
      </c>
    </row>
    <row r="64" spans="1:5" x14ac:dyDescent="0.25">
      <c r="A64" s="7">
        <v>38412</v>
      </c>
      <c r="B64" s="5">
        <f>'DLX - Flows'!P65</f>
        <v>67</v>
      </c>
      <c r="C64" s="5">
        <f>'DLX - Flows'!D65-'DLX - Flows'!F65+'DLX - Flows'!E65-'DLX - Flows'!I65+'DLX - Flows'!P65+'DLX - Flows'!M64-'DLX - Flows'!M65</f>
        <v>22</v>
      </c>
      <c r="D64" s="5">
        <f>'DLX - Flows'!Q65</f>
        <v>12</v>
      </c>
      <c r="E64" s="5">
        <f>'DLX - Flows'!F65-'DLX - Flows'!D65+'DLX - Flows'!H65-'DLX - Flows'!J65+'DLX - Flows'!Q65+'DLX - Flows'!N64-'DLX - Flows'!N65</f>
        <v>1</v>
      </c>
    </row>
    <row r="65" spans="1:5" x14ac:dyDescent="0.25">
      <c r="A65" s="7">
        <v>38443</v>
      </c>
      <c r="B65" s="5">
        <f>'DLX - Flows'!P66</f>
        <v>83</v>
      </c>
      <c r="C65" s="5">
        <f>'DLX - Flows'!D66-'DLX - Flows'!F66+'DLX - Flows'!E66-'DLX - Flows'!I66+'DLX - Flows'!P66+'DLX - Flows'!M65-'DLX - Flows'!M66</f>
        <v>22</v>
      </c>
      <c r="D65" s="5">
        <f>'DLX - Flows'!Q66</f>
        <v>38</v>
      </c>
      <c r="E65" s="5">
        <f>'DLX - Flows'!F66-'DLX - Flows'!D66+'DLX - Flows'!H66-'DLX - Flows'!J66+'DLX - Flows'!Q66+'DLX - Flows'!N65-'DLX - Flows'!N66</f>
        <v>2</v>
      </c>
    </row>
    <row r="66" spans="1:5" x14ac:dyDescent="0.25">
      <c r="A66" s="7">
        <v>38473</v>
      </c>
      <c r="B66" s="5">
        <f>'DLX - Flows'!P67</f>
        <v>88</v>
      </c>
      <c r="C66" s="5">
        <f>'DLX - Flows'!D67-'DLX - Flows'!F67+'DLX - Flows'!E67-'DLX - Flows'!I67+'DLX - Flows'!P67+'DLX - Flows'!M66-'DLX - Flows'!M67</f>
        <v>23</v>
      </c>
      <c r="D66" s="5">
        <f>'DLX - Flows'!Q67</f>
        <v>34</v>
      </c>
      <c r="E66" s="5">
        <f>'DLX - Flows'!F67-'DLX - Flows'!D67+'DLX - Flows'!H67-'DLX - Flows'!J67+'DLX - Flows'!Q67+'DLX - Flows'!N66-'DLX - Flows'!N67</f>
        <v>1</v>
      </c>
    </row>
    <row r="67" spans="1:5" x14ac:dyDescent="0.25">
      <c r="A67" s="7">
        <v>38504</v>
      </c>
      <c r="B67" s="5">
        <f>'DLX - Flows'!P68</f>
        <v>83</v>
      </c>
      <c r="C67" s="5">
        <f>'DLX - Flows'!D68-'DLX - Flows'!F68+'DLX - Flows'!E68-'DLX - Flows'!I68+'DLX - Flows'!P68+'DLX - Flows'!M67-'DLX - Flows'!M68</f>
        <v>26</v>
      </c>
      <c r="D67" s="5">
        <f>'DLX - Flows'!Q68</f>
        <v>22</v>
      </c>
      <c r="E67" s="5">
        <f>'DLX - Flows'!F68-'DLX - Flows'!D68+'DLX - Flows'!H68-'DLX - Flows'!J68+'DLX - Flows'!Q68+'DLX - Flows'!N67-'DLX - Flows'!N68</f>
        <v>1</v>
      </c>
    </row>
    <row r="68" spans="1:5" x14ac:dyDescent="0.25">
      <c r="A68" s="7">
        <v>38534</v>
      </c>
      <c r="B68" s="5">
        <f>'DLX - Flows'!P69</f>
        <v>104</v>
      </c>
      <c r="C68" s="5">
        <f>'DLX - Flows'!D69-'DLX - Flows'!F69+'DLX - Flows'!E69-'DLX - Flows'!I69+'DLX - Flows'!P69+'DLX - Flows'!M68-'DLX - Flows'!M69</f>
        <v>22</v>
      </c>
      <c r="D68" s="5">
        <f>'DLX - Flows'!Q69</f>
        <v>19</v>
      </c>
      <c r="E68" s="5">
        <f>'DLX - Flows'!F69-'DLX - Flows'!D69+'DLX - Flows'!H69-'DLX - Flows'!J69+'DLX - Flows'!Q69+'DLX - Flows'!N68-'DLX - Flows'!N69</f>
        <v>1</v>
      </c>
    </row>
    <row r="69" spans="1:5" x14ac:dyDescent="0.25">
      <c r="A69" s="7">
        <v>38565</v>
      </c>
      <c r="B69" s="5">
        <f>'DLX - Flows'!P70</f>
        <v>105</v>
      </c>
      <c r="C69" s="5">
        <f>'DLX - Flows'!D70-'DLX - Flows'!F70+'DLX - Flows'!E70-'DLX - Flows'!I70+'DLX - Flows'!P70+'DLX - Flows'!M69-'DLX - Flows'!M70</f>
        <v>21</v>
      </c>
      <c r="D69" s="5">
        <f>'DLX - Flows'!Q70</f>
        <v>26</v>
      </c>
      <c r="E69" s="5">
        <f>'DLX - Flows'!F70-'DLX - Flows'!D70+'DLX - Flows'!H70-'DLX - Flows'!J70+'DLX - Flows'!Q70+'DLX - Flows'!N69-'DLX - Flows'!N70</f>
        <v>2</v>
      </c>
    </row>
    <row r="70" spans="1:5" x14ac:dyDescent="0.25">
      <c r="A70" s="7">
        <v>38596</v>
      </c>
      <c r="B70" s="5">
        <f>'DLX - Flows'!P71</f>
        <v>84</v>
      </c>
      <c r="C70" s="5">
        <f>'DLX - Flows'!D71-'DLX - Flows'!F71+'DLX - Flows'!E71-'DLX - Flows'!I71+'DLX - Flows'!P71+'DLX - Flows'!M70-'DLX - Flows'!M71</f>
        <v>27</v>
      </c>
      <c r="D70" s="5">
        <f>'DLX - Flows'!Q71</f>
        <v>38</v>
      </c>
      <c r="E70" s="5">
        <f>'DLX - Flows'!F71-'DLX - Flows'!D71+'DLX - Flows'!H71-'DLX - Flows'!J71+'DLX - Flows'!Q71+'DLX - Flows'!N70-'DLX - Flows'!N71</f>
        <v>1</v>
      </c>
    </row>
    <row r="71" spans="1:5" x14ac:dyDescent="0.25">
      <c r="A71" s="7">
        <v>38626</v>
      </c>
      <c r="B71" s="5">
        <f>'DLX - Flows'!P72</f>
        <v>114</v>
      </c>
      <c r="C71" s="5">
        <f>'DLX - Flows'!D72-'DLX - Flows'!F72+'DLX - Flows'!E72-'DLX - Flows'!I72+'DLX - Flows'!P72+'DLX - Flows'!M71-'DLX - Flows'!M72</f>
        <v>23</v>
      </c>
      <c r="D71" s="5">
        <f>'DLX - Flows'!Q72</f>
        <v>43</v>
      </c>
      <c r="E71" s="5">
        <f>'DLX - Flows'!F72-'DLX - Flows'!D72+'DLX - Flows'!H72-'DLX - Flows'!J72+'DLX - Flows'!Q72+'DLX - Flows'!N71-'DLX - Flows'!N72</f>
        <v>3</v>
      </c>
    </row>
    <row r="72" spans="1:5" x14ac:dyDescent="0.25">
      <c r="A72" s="7">
        <v>38657</v>
      </c>
      <c r="B72" s="5">
        <f>'DLX - Flows'!P73</f>
        <v>54</v>
      </c>
      <c r="C72" s="5">
        <f>'DLX - Flows'!D73-'DLX - Flows'!F73+'DLX - Flows'!E73-'DLX - Flows'!I73+'DLX - Flows'!P73+'DLX - Flows'!M72-'DLX - Flows'!M73</f>
        <v>58</v>
      </c>
      <c r="D72" s="5">
        <f>'DLX - Flows'!Q73</f>
        <v>42</v>
      </c>
      <c r="E72" s="5">
        <f>'DLX - Flows'!F73-'DLX - Flows'!D73+'DLX - Flows'!H73-'DLX - Flows'!J73+'DLX - Flows'!Q73+'DLX - Flows'!N72-'DLX - Flows'!N73</f>
        <v>3</v>
      </c>
    </row>
    <row r="73" spans="1:5" x14ac:dyDescent="0.25">
      <c r="A73" s="7">
        <v>38687</v>
      </c>
      <c r="B73" s="5">
        <f>'DLX - Flows'!P74</f>
        <v>67</v>
      </c>
      <c r="C73" s="5">
        <f>'DLX - Flows'!D74-'DLX - Flows'!F74+'DLX - Flows'!E74-'DLX - Flows'!I74+'DLX - Flows'!P74+'DLX - Flows'!M73-'DLX - Flows'!M74</f>
        <v>22</v>
      </c>
      <c r="D73" s="5">
        <f>'DLX - Flows'!Q74</f>
        <v>26</v>
      </c>
      <c r="E73" s="5">
        <f>'DLX - Flows'!F74-'DLX - Flows'!D74+'DLX - Flows'!H74-'DLX - Flows'!J74+'DLX - Flows'!Q74+'DLX - Flows'!N73-'DLX - Flows'!N74</f>
        <v>1</v>
      </c>
    </row>
    <row r="74" spans="1:5" x14ac:dyDescent="0.25">
      <c r="A74" s="7">
        <v>38718</v>
      </c>
      <c r="B74" s="5">
        <f>'DLX - Flows'!P75</f>
        <v>27</v>
      </c>
      <c r="C74" s="5">
        <f>'DLX - Flows'!D75-'DLX - Flows'!F75+'DLX - Flows'!E75-'DLX - Flows'!I75+'DLX - Flows'!P75+'DLX - Flows'!M74-'DLX - Flows'!M75</f>
        <v>100</v>
      </c>
      <c r="D74" s="5">
        <f>'DLX - Flows'!Q75</f>
        <v>31</v>
      </c>
      <c r="E74" s="5">
        <f>'DLX - Flows'!F75-'DLX - Flows'!D75+'DLX - Flows'!H75-'DLX - Flows'!J75+'DLX - Flows'!Q75+'DLX - Flows'!N74-'DLX - Flows'!N75</f>
        <v>5</v>
      </c>
    </row>
    <row r="75" spans="1:5" x14ac:dyDescent="0.25">
      <c r="A75" s="7">
        <v>38749</v>
      </c>
      <c r="B75" s="5">
        <f>'DLX - Flows'!P76</f>
        <v>48</v>
      </c>
      <c r="C75" s="5">
        <f>'DLX - Flows'!D76-'DLX - Flows'!F76+'DLX - Flows'!E76-'DLX - Flows'!I76+'DLX - Flows'!P76+'DLX - Flows'!M75-'DLX - Flows'!M76</f>
        <v>24</v>
      </c>
      <c r="D75" s="5">
        <f>'DLX - Flows'!Q76</f>
        <v>24</v>
      </c>
      <c r="E75" s="5">
        <f>'DLX - Flows'!F76-'DLX - Flows'!D76+'DLX - Flows'!H76-'DLX - Flows'!J76+'DLX - Flows'!Q76+'DLX - Flows'!N75-'DLX - Flows'!N76</f>
        <v>3</v>
      </c>
    </row>
    <row r="76" spans="1:5" x14ac:dyDescent="0.25">
      <c r="A76" s="7">
        <v>38777</v>
      </c>
      <c r="B76" s="5">
        <f>'DLX - Flows'!P77</f>
        <v>79</v>
      </c>
      <c r="C76" s="5">
        <f>'DLX - Flows'!D77-'DLX - Flows'!F77+'DLX - Flows'!E77-'DLX - Flows'!I77+'DLX - Flows'!P77+'DLX - Flows'!M76-'DLX - Flows'!M77</f>
        <v>23</v>
      </c>
      <c r="D76" s="5">
        <f>'DLX - Flows'!Q77</f>
        <v>26</v>
      </c>
      <c r="E76" s="5">
        <f>'DLX - Flows'!F77-'DLX - Flows'!D77+'DLX - Flows'!H77-'DLX - Flows'!J77+'DLX - Flows'!Q77+'DLX - Flows'!N76-'DLX - Flows'!N77</f>
        <v>2</v>
      </c>
    </row>
    <row r="77" spans="1:5" x14ac:dyDescent="0.25">
      <c r="A77" s="7">
        <v>38808</v>
      </c>
      <c r="B77" s="5">
        <f>'DLX - Flows'!P78</f>
        <v>113</v>
      </c>
      <c r="C77" s="5">
        <f>'DLX - Flows'!D78-'DLX - Flows'!F78+'DLX - Flows'!E78-'DLX - Flows'!I78+'DLX - Flows'!P78+'DLX - Flows'!M77-'DLX - Flows'!M78</f>
        <v>23</v>
      </c>
      <c r="D77" s="5">
        <f>'DLX - Flows'!Q78</f>
        <v>10</v>
      </c>
      <c r="E77" s="5">
        <f>'DLX - Flows'!F78-'DLX - Flows'!D78+'DLX - Flows'!H78-'DLX - Flows'!J78+'DLX - Flows'!Q78+'DLX - Flows'!N77-'DLX - Flows'!N78</f>
        <v>0</v>
      </c>
    </row>
    <row r="78" spans="1:5" x14ac:dyDescent="0.25">
      <c r="A78" s="7">
        <v>38838</v>
      </c>
      <c r="B78" s="5">
        <f>'DLX - Flows'!P79</f>
        <v>117</v>
      </c>
      <c r="C78" s="5">
        <f>'DLX - Flows'!D79-'DLX - Flows'!F79+'DLX - Flows'!E79-'DLX - Flows'!I79+'DLX - Flows'!P79+'DLX - Flows'!M78-'DLX - Flows'!M79</f>
        <v>22</v>
      </c>
      <c r="D78" s="5">
        <f>'DLX - Flows'!Q79</f>
        <v>18</v>
      </c>
      <c r="E78" s="5">
        <f>'DLX - Flows'!F79-'DLX - Flows'!D79+'DLX - Flows'!H79-'DLX - Flows'!J79+'DLX - Flows'!Q79+'DLX - Flows'!N78-'DLX - Flows'!N79</f>
        <v>2</v>
      </c>
    </row>
    <row r="79" spans="1:5" x14ac:dyDescent="0.25">
      <c r="A79" s="7">
        <v>38869</v>
      </c>
      <c r="B79" s="5">
        <f>'DLX - Flows'!P80</f>
        <v>69</v>
      </c>
      <c r="C79" s="5">
        <f>'DLX - Flows'!D80-'DLX - Flows'!F80+'DLX - Flows'!E80-'DLX - Flows'!I80+'DLX - Flows'!P80+'DLX - Flows'!M79-'DLX - Flows'!M80</f>
        <v>28</v>
      </c>
      <c r="D79" s="5">
        <f>'DLX - Flows'!Q80</f>
        <v>45</v>
      </c>
      <c r="E79" s="5">
        <f>'DLX - Flows'!F80-'DLX - Flows'!D80+'DLX - Flows'!H80-'DLX - Flows'!J80+'DLX - Flows'!Q80+'DLX - Flows'!N79-'DLX - Flows'!N80</f>
        <v>3</v>
      </c>
    </row>
    <row r="80" spans="1:5" x14ac:dyDescent="0.25">
      <c r="A80" s="7">
        <v>38899</v>
      </c>
      <c r="B80" s="5">
        <f>'DLX - Flows'!P81</f>
        <v>123</v>
      </c>
      <c r="C80" s="5">
        <f>'DLX - Flows'!D81-'DLX - Flows'!F81+'DLX - Flows'!E81-'DLX - Flows'!I81+'DLX - Flows'!P81+'DLX - Flows'!M80-'DLX - Flows'!M81</f>
        <v>23</v>
      </c>
      <c r="D80" s="5">
        <f>'DLX - Flows'!Q81</f>
        <v>25</v>
      </c>
      <c r="E80" s="5">
        <f>'DLX - Flows'!F81-'DLX - Flows'!D81+'DLX - Flows'!H81-'DLX - Flows'!J81+'DLX - Flows'!Q81+'DLX - Flows'!N80-'DLX - Flows'!N81</f>
        <v>2</v>
      </c>
    </row>
    <row r="81" spans="1:5" x14ac:dyDescent="0.25">
      <c r="A81" s="7">
        <v>38930</v>
      </c>
      <c r="B81" s="5">
        <f>'DLX - Flows'!P82</f>
        <v>78</v>
      </c>
      <c r="C81" s="5">
        <f>'DLX - Flows'!D82-'DLX - Flows'!F82+'DLX - Flows'!E82-'DLX - Flows'!I82+'DLX - Flows'!P82+'DLX - Flows'!M81-'DLX - Flows'!M82</f>
        <v>27</v>
      </c>
      <c r="D81" s="5">
        <f>'DLX - Flows'!Q82</f>
        <v>50</v>
      </c>
      <c r="E81" s="5">
        <f>'DLX - Flows'!F82-'DLX - Flows'!D82+'DLX - Flows'!H82-'DLX - Flows'!J82+'DLX - Flows'!Q82+'DLX - Flows'!N81-'DLX - Flows'!N82</f>
        <v>1</v>
      </c>
    </row>
    <row r="82" spans="1:5" x14ac:dyDescent="0.25">
      <c r="A82" s="7">
        <v>38961</v>
      </c>
      <c r="B82" s="5">
        <f>'DLX - Flows'!P83</f>
        <v>114</v>
      </c>
      <c r="C82" s="5">
        <f>'DLX - Flows'!D83-'DLX - Flows'!F83+'DLX - Flows'!E83-'DLX - Flows'!I83+'DLX - Flows'!P83+'DLX - Flows'!M82-'DLX - Flows'!M83</f>
        <v>23</v>
      </c>
      <c r="D82" s="5">
        <f>'DLX - Flows'!Q83</f>
        <v>28</v>
      </c>
      <c r="E82" s="5">
        <f>'DLX - Flows'!F83-'DLX - Flows'!D83+'DLX - Flows'!H83-'DLX - Flows'!J83+'DLX - Flows'!Q83+'DLX - Flows'!N82-'DLX - Flows'!N83</f>
        <v>2</v>
      </c>
    </row>
    <row r="83" spans="1:5" x14ac:dyDescent="0.25">
      <c r="A83" s="7">
        <v>38991</v>
      </c>
      <c r="B83" s="5">
        <f>'DLX - Flows'!P84</f>
        <v>130</v>
      </c>
      <c r="C83" s="5">
        <f>'DLX - Flows'!D84-'DLX - Flows'!F84+'DLX - Flows'!E84-'DLX - Flows'!I84+'DLX - Flows'!P84+'DLX - Flows'!M83-'DLX - Flows'!M84</f>
        <v>22</v>
      </c>
      <c r="D83" s="5">
        <f>'DLX - Flows'!Q84</f>
        <v>39</v>
      </c>
      <c r="E83" s="5">
        <f>'DLX - Flows'!F84-'DLX - Flows'!D84+'DLX - Flows'!H84-'DLX - Flows'!J84+'DLX - Flows'!Q84+'DLX - Flows'!N83-'DLX - Flows'!N84</f>
        <v>1</v>
      </c>
    </row>
    <row r="84" spans="1:5" x14ac:dyDescent="0.25">
      <c r="A84" s="7">
        <v>39022</v>
      </c>
      <c r="B84" s="5">
        <f>'DLX - Flows'!P85</f>
        <v>88</v>
      </c>
      <c r="C84" s="5">
        <f>'DLX - Flows'!D85-'DLX - Flows'!F85+'DLX - Flows'!E85-'DLX - Flows'!I85+'DLX - Flows'!P85+'DLX - Flows'!M84-'DLX - Flows'!M85</f>
        <v>36</v>
      </c>
      <c r="D84" s="5">
        <f>'DLX - Flows'!Q85</f>
        <v>35</v>
      </c>
      <c r="E84" s="5">
        <f>'DLX - Flows'!F85-'DLX - Flows'!D85+'DLX - Flows'!H85-'DLX - Flows'!J85+'DLX - Flows'!Q85+'DLX - Flows'!N84-'DLX - Flows'!N85</f>
        <v>3</v>
      </c>
    </row>
    <row r="85" spans="1:5" x14ac:dyDescent="0.25">
      <c r="A85" s="7">
        <v>39052</v>
      </c>
      <c r="B85" s="5">
        <f>'DLX - Flows'!P86</f>
        <v>45</v>
      </c>
      <c r="C85" s="5">
        <f>'DLX - Flows'!D86-'DLX - Flows'!F86+'DLX - Flows'!E86-'DLX - Flows'!I86+'DLX - Flows'!P86+'DLX - Flows'!M85-'DLX - Flows'!M86</f>
        <v>24</v>
      </c>
      <c r="D85" s="5">
        <f>'DLX - Flows'!Q86</f>
        <v>8</v>
      </c>
      <c r="E85" s="5">
        <f>'DLX - Flows'!F86-'DLX - Flows'!D86+'DLX - Flows'!H86-'DLX - Flows'!J86+'DLX - Flows'!Q86+'DLX - Flows'!N85-'DLX - Flows'!N86</f>
        <v>1</v>
      </c>
    </row>
    <row r="86" spans="1:5" x14ac:dyDescent="0.25">
      <c r="A86" s="7">
        <v>39083</v>
      </c>
      <c r="B86" s="5">
        <f>'DLX - Flows'!P87</f>
        <v>189</v>
      </c>
      <c r="C86" s="5">
        <f>'DLX - Flows'!D87-'DLX - Flows'!F87+'DLX - Flows'!E87-'DLX - Flows'!I87+'DLX - Flows'!P87+'DLX - Flows'!M86-'DLX - Flows'!M87</f>
        <v>22</v>
      </c>
      <c r="D86" s="5">
        <f>'DLX - Flows'!Q87</f>
        <v>23</v>
      </c>
      <c r="E86" s="5">
        <f>'DLX - Flows'!F87-'DLX - Flows'!D87+'DLX - Flows'!H87-'DLX - Flows'!J87+'DLX - Flows'!Q87+'DLX - Flows'!N86-'DLX - Flows'!N87</f>
        <v>2</v>
      </c>
    </row>
    <row r="87" spans="1:5" x14ac:dyDescent="0.25">
      <c r="A87" s="7">
        <v>39114</v>
      </c>
      <c r="B87" s="5">
        <f>'DLX - Flows'!P88</f>
        <v>48</v>
      </c>
      <c r="C87" s="5">
        <f>'DLX - Flows'!D88-'DLX - Flows'!F88+'DLX - Flows'!E88-'DLX - Flows'!I88+'DLX - Flows'!P88+'DLX - Flows'!M87-'DLX - Flows'!M88</f>
        <v>22</v>
      </c>
      <c r="D87" s="5">
        <f>'DLX - Flows'!Q88</f>
        <v>34</v>
      </c>
      <c r="E87" s="5">
        <f>'DLX - Flows'!F88-'DLX - Flows'!D88+'DLX - Flows'!H88-'DLX - Flows'!J88+'DLX - Flows'!Q88+'DLX - Flows'!N87-'DLX - Flows'!N88</f>
        <v>2</v>
      </c>
    </row>
    <row r="88" spans="1:5" x14ac:dyDescent="0.25">
      <c r="A88" s="7">
        <v>39142</v>
      </c>
      <c r="B88" s="5">
        <f>'DLX - Flows'!P89</f>
        <v>72</v>
      </c>
      <c r="C88" s="5">
        <f>'DLX - Flows'!D89-'DLX - Flows'!F89+'DLX - Flows'!E89-'DLX - Flows'!I89+'DLX - Flows'!P89+'DLX - Flows'!M88-'DLX - Flows'!M89</f>
        <v>23</v>
      </c>
      <c r="D88" s="5">
        <f>'DLX - Flows'!Q89</f>
        <v>35</v>
      </c>
      <c r="E88" s="5">
        <f>'DLX - Flows'!F89-'DLX - Flows'!D89+'DLX - Flows'!H89-'DLX - Flows'!J89+'DLX - Flows'!Q89+'DLX - Flows'!N88-'DLX - Flows'!N89</f>
        <v>2</v>
      </c>
    </row>
    <row r="89" spans="1:5" x14ac:dyDescent="0.25">
      <c r="A89" s="7">
        <v>39173</v>
      </c>
      <c r="B89" s="5">
        <f>'DLX - Flows'!P90</f>
        <v>93</v>
      </c>
      <c r="C89" s="5">
        <f>'DLX - Flows'!D90-'DLX - Flows'!F90+'DLX - Flows'!E90-'DLX - Flows'!I90+'DLX - Flows'!P90+'DLX - Flows'!M89-'DLX - Flows'!M90</f>
        <v>22</v>
      </c>
      <c r="D89" s="5">
        <f>'DLX - Flows'!Q90</f>
        <v>27</v>
      </c>
      <c r="E89" s="5">
        <f>'DLX - Flows'!F90-'DLX - Flows'!D90+'DLX - Flows'!H90-'DLX - Flows'!J90+'DLX - Flows'!Q90+'DLX - Flows'!N89-'DLX - Flows'!N90</f>
        <v>1</v>
      </c>
    </row>
    <row r="90" spans="1:5" x14ac:dyDescent="0.25">
      <c r="A90" s="7">
        <v>39203</v>
      </c>
      <c r="B90" s="5">
        <f>'DLX - Flows'!P91</f>
        <v>67</v>
      </c>
      <c r="C90" s="5">
        <f>'DLX - Flows'!D91-'DLX - Flows'!F91+'DLX - Flows'!E91-'DLX - Flows'!I91+'DLX - Flows'!P91+'DLX - Flows'!M90-'DLX - Flows'!M91</f>
        <v>24</v>
      </c>
      <c r="D90" s="5">
        <f>'DLX - Flows'!Q91</f>
        <v>11</v>
      </c>
      <c r="E90" s="5">
        <f>'DLX - Flows'!F91-'DLX - Flows'!D91+'DLX - Flows'!H91-'DLX - Flows'!J91+'DLX - Flows'!Q91+'DLX - Flows'!N90-'DLX - Flows'!N91</f>
        <v>3</v>
      </c>
    </row>
    <row r="91" spans="1:5" x14ac:dyDescent="0.25">
      <c r="A91" s="7">
        <v>39234</v>
      </c>
      <c r="B91" s="5">
        <f>'DLX - Flows'!P92</f>
        <v>143</v>
      </c>
      <c r="C91" s="5">
        <f>'DLX - Flows'!D92-'DLX - Flows'!F92+'DLX - Flows'!E92-'DLX - Flows'!I92+'DLX - Flows'!P92+'DLX - Flows'!M91-'DLX - Flows'!M92</f>
        <v>22</v>
      </c>
      <c r="D91" s="5">
        <f>'DLX - Flows'!Q92</f>
        <v>34</v>
      </c>
      <c r="E91" s="5">
        <f>'DLX - Flows'!F92-'DLX - Flows'!D92+'DLX - Flows'!H92-'DLX - Flows'!J92+'DLX - Flows'!Q92+'DLX - Flows'!N91-'DLX - Flows'!N92</f>
        <v>1</v>
      </c>
    </row>
    <row r="92" spans="1:5" x14ac:dyDescent="0.25">
      <c r="A92" s="7">
        <v>39264</v>
      </c>
      <c r="B92" s="5">
        <f>'DLX - Flows'!P93</f>
        <v>61</v>
      </c>
      <c r="C92" s="5">
        <f>'DLX - Flows'!D93-'DLX - Flows'!F93+'DLX - Flows'!E93-'DLX - Flows'!I93+'DLX - Flows'!P93+'DLX - Flows'!M92-'DLX - Flows'!M93</f>
        <v>23</v>
      </c>
      <c r="D92" s="5">
        <f>'DLX - Flows'!Q93</f>
        <v>24</v>
      </c>
      <c r="E92" s="5">
        <f>'DLX - Flows'!F93-'DLX - Flows'!D93+'DLX - Flows'!H93-'DLX - Flows'!J93+'DLX - Flows'!Q93+'DLX - Flows'!N92-'DLX - Flows'!N93</f>
        <v>2</v>
      </c>
    </row>
    <row r="93" spans="1:5" x14ac:dyDescent="0.25">
      <c r="A93" s="7">
        <v>39295</v>
      </c>
      <c r="B93" s="5">
        <f>'DLX - Flows'!P94</f>
        <v>64</v>
      </c>
      <c r="C93" s="5">
        <f>'DLX - Flows'!D94-'DLX - Flows'!F94+'DLX - Flows'!E94-'DLX - Flows'!I94+'DLX - Flows'!P94+'DLX - Flows'!M93-'DLX - Flows'!M94</f>
        <v>24</v>
      </c>
      <c r="D93" s="5">
        <f>'DLX - Flows'!Q94</f>
        <v>38</v>
      </c>
      <c r="E93" s="5">
        <f>'DLX - Flows'!F94-'DLX - Flows'!D94+'DLX - Flows'!H94-'DLX - Flows'!J94+'DLX - Flows'!Q94+'DLX - Flows'!N93-'DLX - Flows'!N94</f>
        <v>2</v>
      </c>
    </row>
    <row r="94" spans="1:5" x14ac:dyDescent="0.25">
      <c r="A94" s="7">
        <v>39326</v>
      </c>
      <c r="B94" s="5">
        <f>'DLX - Flows'!P95</f>
        <v>102</v>
      </c>
      <c r="C94" s="5">
        <f>'DLX - Flows'!D95-'DLX - Flows'!F95+'DLX - Flows'!E95-'DLX - Flows'!I95+'DLX - Flows'!P95+'DLX - Flows'!M94-'DLX - Flows'!M95</f>
        <v>22</v>
      </c>
      <c r="D94" s="5">
        <f>'DLX - Flows'!Q95</f>
        <v>29</v>
      </c>
      <c r="E94" s="5">
        <f>'DLX - Flows'!F95-'DLX - Flows'!D95+'DLX - Flows'!H95-'DLX - Flows'!J95+'DLX - Flows'!Q95+'DLX - Flows'!N94-'DLX - Flows'!N95</f>
        <v>2</v>
      </c>
    </row>
    <row r="95" spans="1:5" x14ac:dyDescent="0.25">
      <c r="A95" s="7">
        <v>39356</v>
      </c>
      <c r="B95" s="5">
        <f>'DLX - Flows'!P96</f>
        <v>96</v>
      </c>
      <c r="C95" s="5">
        <f>'DLX - Flows'!D96-'DLX - Flows'!F96+'DLX - Flows'!E96-'DLX - Flows'!I96+'DLX - Flows'!P96+'DLX - Flows'!M95-'DLX - Flows'!M96</f>
        <v>24</v>
      </c>
      <c r="D95" s="5">
        <f>'DLX - Flows'!Q96</f>
        <v>21</v>
      </c>
      <c r="E95" s="5">
        <f>'DLX - Flows'!F96-'DLX - Flows'!D96+'DLX - Flows'!H96-'DLX - Flows'!J96+'DLX - Flows'!Q96+'DLX - Flows'!N95-'DLX - Flows'!N96</f>
        <v>2</v>
      </c>
    </row>
    <row r="96" spans="1:5" x14ac:dyDescent="0.25">
      <c r="A96" s="7">
        <v>39387</v>
      </c>
      <c r="B96" s="5">
        <f>'DLX - Flows'!P97</f>
        <v>89</v>
      </c>
      <c r="C96" s="5">
        <f>'DLX - Flows'!D97-'DLX - Flows'!F97+'DLX - Flows'!E97-'DLX - Flows'!I97+'DLX - Flows'!P97+'DLX - Flows'!M96-'DLX - Flows'!M97</f>
        <v>21</v>
      </c>
      <c r="D96" s="5">
        <f>'DLX - Flows'!Q97</f>
        <v>31</v>
      </c>
      <c r="E96" s="5">
        <f>'DLX - Flows'!F97-'DLX - Flows'!D97+'DLX - Flows'!H97-'DLX - Flows'!J97+'DLX - Flows'!Q97+'DLX - Flows'!N96-'DLX - Flows'!N97</f>
        <v>2</v>
      </c>
    </row>
    <row r="97" spans="1:5" x14ac:dyDescent="0.25">
      <c r="A97" s="7">
        <v>39417</v>
      </c>
      <c r="B97" s="5">
        <f>'DLX - Flows'!P98</f>
        <v>109</v>
      </c>
      <c r="C97" s="5">
        <f>'DLX - Flows'!D98-'DLX - Flows'!F98+'DLX - Flows'!E98-'DLX - Flows'!I98+'DLX - Flows'!P98+'DLX - Flows'!M97-'DLX - Flows'!M98</f>
        <v>24</v>
      </c>
      <c r="D97" s="5">
        <f>'DLX - Flows'!Q98</f>
        <v>13</v>
      </c>
      <c r="E97" s="5">
        <f>'DLX - Flows'!F98-'DLX - Flows'!D98+'DLX - Flows'!H98-'DLX - Flows'!J98+'DLX - Flows'!Q98+'DLX - Flows'!N97-'DLX - Flows'!N98</f>
        <v>1</v>
      </c>
    </row>
    <row r="98" spans="1:5" x14ac:dyDescent="0.25">
      <c r="A98" s="7">
        <v>39448</v>
      </c>
      <c r="B98" s="5">
        <f>'DLX - Flows'!P99</f>
        <v>37</v>
      </c>
      <c r="C98" s="5">
        <f>'DLX - Flows'!D99-'DLX - Flows'!F99+'DLX - Flows'!E99-'DLX - Flows'!I99+'DLX - Flows'!P99+'DLX - Flows'!M98-'DLX - Flows'!M99</f>
        <v>519</v>
      </c>
      <c r="D98" s="5">
        <f>'DLX - Flows'!Q99</f>
        <v>37</v>
      </c>
      <c r="E98" s="5">
        <f>'DLX - Flows'!F99-'DLX - Flows'!D99+'DLX - Flows'!H99-'DLX - Flows'!J99+'DLX - Flows'!Q99+'DLX - Flows'!N98-'DLX - Flows'!N99</f>
        <v>28</v>
      </c>
    </row>
    <row r="99" spans="1:5" x14ac:dyDescent="0.25">
      <c r="A99" s="7">
        <v>39479</v>
      </c>
      <c r="B99" s="5">
        <f>'DLX - Flows'!P100</f>
        <v>64</v>
      </c>
      <c r="C99" s="5">
        <f>'DLX - Flows'!D100-'DLX - Flows'!F100+'DLX - Flows'!E100-'DLX - Flows'!I100+'DLX - Flows'!P100+'DLX - Flows'!M99-'DLX - Flows'!M100</f>
        <v>30</v>
      </c>
      <c r="D99" s="5">
        <f>'DLX - Flows'!Q100</f>
        <v>16</v>
      </c>
      <c r="E99" s="5">
        <f>'DLX - Flows'!F100-'DLX - Flows'!D100+'DLX - Flows'!H100-'DLX - Flows'!J100+'DLX - Flows'!Q100+'DLX - Flows'!N99-'DLX - Flows'!N100</f>
        <v>1</v>
      </c>
    </row>
    <row r="100" spans="1:5" x14ac:dyDescent="0.25">
      <c r="A100" s="7">
        <v>39508</v>
      </c>
      <c r="B100" s="5">
        <f>'DLX - Flows'!P101</f>
        <v>88</v>
      </c>
      <c r="C100" s="5">
        <f>'DLX - Flows'!D101-'DLX - Flows'!F101+'DLX - Flows'!E101-'DLX - Flows'!I101+'DLX - Flows'!P101+'DLX - Flows'!M100-'DLX - Flows'!M101</f>
        <v>24</v>
      </c>
      <c r="D100" s="5">
        <f>'DLX - Flows'!Q101</f>
        <v>26</v>
      </c>
      <c r="E100" s="5">
        <f>'DLX - Flows'!F101-'DLX - Flows'!D101+'DLX - Flows'!H101-'DLX - Flows'!J101+'DLX - Flows'!Q101+'DLX - Flows'!N100-'DLX - Flows'!N101</f>
        <v>2</v>
      </c>
    </row>
    <row r="101" spans="1:5" x14ac:dyDescent="0.25">
      <c r="A101" s="7">
        <v>39539</v>
      </c>
      <c r="B101" s="5">
        <f>'DLX - Flows'!P102</f>
        <v>53</v>
      </c>
      <c r="C101" s="5">
        <f>'DLX - Flows'!D102-'DLX - Flows'!F102+'DLX - Flows'!E102-'DLX - Flows'!I102+'DLX - Flows'!P102+'DLX - Flows'!M101-'DLX - Flows'!M102</f>
        <v>21</v>
      </c>
      <c r="D101" s="5">
        <f>'DLX - Flows'!Q102</f>
        <v>17</v>
      </c>
      <c r="E101" s="5">
        <f>'DLX - Flows'!F102-'DLX - Flows'!D102+'DLX - Flows'!H102-'DLX - Flows'!J102+'DLX - Flows'!Q102+'DLX - Flows'!N101-'DLX - Flows'!N102</f>
        <v>2</v>
      </c>
    </row>
    <row r="102" spans="1:5" x14ac:dyDescent="0.25">
      <c r="A102" s="7">
        <v>39569</v>
      </c>
      <c r="B102" s="5">
        <f>'DLX - Flows'!P103</f>
        <v>56</v>
      </c>
      <c r="C102" s="5">
        <f>'DLX - Flows'!D103-'DLX - Flows'!F103+'DLX - Flows'!E103-'DLX - Flows'!I103+'DLX - Flows'!P103+'DLX - Flows'!M102-'DLX - Flows'!M103</f>
        <v>24</v>
      </c>
      <c r="D102" s="5">
        <f>'DLX - Flows'!Q103</f>
        <v>21</v>
      </c>
      <c r="E102" s="5">
        <f>'DLX - Flows'!F103-'DLX - Flows'!D103+'DLX - Flows'!H103-'DLX - Flows'!J103+'DLX - Flows'!Q103+'DLX - Flows'!N102-'DLX - Flows'!N103</f>
        <v>1</v>
      </c>
    </row>
    <row r="103" spans="1:5" x14ac:dyDescent="0.25">
      <c r="A103" s="7">
        <v>39600</v>
      </c>
      <c r="B103" s="5">
        <f>'DLX - Flows'!P104</f>
        <v>99</v>
      </c>
      <c r="C103" s="5">
        <f>'DLX - Flows'!D104-'DLX - Flows'!F104+'DLX - Flows'!E104-'DLX - Flows'!I104+'DLX - Flows'!P104+'DLX - Flows'!M103-'DLX - Flows'!M104</f>
        <v>22</v>
      </c>
      <c r="D103" s="5">
        <f>'DLX - Flows'!Q104</f>
        <v>21</v>
      </c>
      <c r="E103" s="5">
        <f>'DLX - Flows'!F104-'DLX - Flows'!D104+'DLX - Flows'!H104-'DLX - Flows'!J104+'DLX - Flows'!Q104+'DLX - Flows'!N103-'DLX - Flows'!N104</f>
        <v>1</v>
      </c>
    </row>
    <row r="104" spans="1:5" x14ac:dyDescent="0.25">
      <c r="A104" s="7">
        <v>39630</v>
      </c>
      <c r="B104" s="5">
        <f>'DLX - Flows'!P105</f>
        <v>51</v>
      </c>
      <c r="C104" s="5">
        <f>'DLX - Flows'!D105-'DLX - Flows'!F105+'DLX - Flows'!E105-'DLX - Flows'!I105+'DLX - Flows'!P105+'DLX - Flows'!M104-'DLX - Flows'!M105</f>
        <v>100</v>
      </c>
      <c r="D104" s="5">
        <f>'DLX - Flows'!Q105</f>
        <v>35</v>
      </c>
      <c r="E104" s="5">
        <f>'DLX - Flows'!F105-'DLX - Flows'!D105+'DLX - Flows'!H105-'DLX - Flows'!J105+'DLX - Flows'!Q105+'DLX - Flows'!N104-'DLX - Flows'!N105</f>
        <v>6</v>
      </c>
    </row>
    <row r="105" spans="1:5" x14ac:dyDescent="0.25">
      <c r="A105" s="7">
        <v>39661</v>
      </c>
      <c r="B105" s="5">
        <f>'DLX - Flows'!P106</f>
        <v>87</v>
      </c>
      <c r="C105" s="5">
        <f>'DLX - Flows'!D106-'DLX - Flows'!F106+'DLX - Flows'!E106-'DLX - Flows'!I106+'DLX - Flows'!P106+'DLX - Flows'!M105-'DLX - Flows'!M106</f>
        <v>23</v>
      </c>
      <c r="D105" s="5">
        <f>'DLX - Flows'!Q106</f>
        <v>30</v>
      </c>
      <c r="E105" s="5">
        <f>'DLX - Flows'!F106-'DLX - Flows'!D106+'DLX - Flows'!H106-'DLX - Flows'!J106+'DLX - Flows'!Q106+'DLX - Flows'!N105-'DLX - Flows'!N106</f>
        <v>1</v>
      </c>
    </row>
    <row r="106" spans="1:5" x14ac:dyDescent="0.25">
      <c r="A106" s="7">
        <v>39692</v>
      </c>
      <c r="B106" s="5">
        <f>'DLX - Flows'!P107</f>
        <v>79</v>
      </c>
      <c r="C106" s="5">
        <f>'DLX - Flows'!D107-'DLX - Flows'!F107+'DLX - Flows'!E107-'DLX - Flows'!I107+'DLX - Flows'!P107+'DLX - Flows'!M106-'DLX - Flows'!M107</f>
        <v>23</v>
      </c>
      <c r="D106" s="5">
        <f>'DLX - Flows'!Q107</f>
        <v>20</v>
      </c>
      <c r="E106" s="5">
        <f>'DLX - Flows'!F107-'DLX - Flows'!D107+'DLX - Flows'!H107-'DLX - Flows'!J107+'DLX - Flows'!Q107+'DLX - Flows'!N106-'DLX - Flows'!N107</f>
        <v>0</v>
      </c>
    </row>
    <row r="107" spans="1:5" x14ac:dyDescent="0.25">
      <c r="A107" s="7">
        <v>39722</v>
      </c>
      <c r="B107" s="5">
        <f>'DLX - Flows'!P108</f>
        <v>58</v>
      </c>
      <c r="C107" s="5">
        <f>'DLX - Flows'!D108-'DLX - Flows'!F108+'DLX - Flows'!E108-'DLX - Flows'!I108+'DLX - Flows'!P108+'DLX - Flows'!M107-'DLX - Flows'!M108</f>
        <v>29</v>
      </c>
      <c r="D107" s="5">
        <f>'DLX - Flows'!Q108</f>
        <v>38</v>
      </c>
      <c r="E107" s="5">
        <f>'DLX - Flows'!F108-'DLX - Flows'!D108+'DLX - Flows'!H108-'DLX - Flows'!J108+'DLX - Flows'!Q108+'DLX - Flows'!N107-'DLX - Flows'!N108</f>
        <v>1</v>
      </c>
    </row>
    <row r="108" spans="1:5" x14ac:dyDescent="0.25">
      <c r="A108" s="7">
        <v>39753</v>
      </c>
      <c r="B108" s="5">
        <f>'DLX - Flows'!P109</f>
        <v>117</v>
      </c>
      <c r="C108" s="5">
        <f>'DLX - Flows'!D109-'DLX - Flows'!F109+'DLX - Flows'!E109-'DLX - Flows'!I109+'DLX - Flows'!P109+'DLX - Flows'!M108-'DLX - Flows'!M109</f>
        <v>24</v>
      </c>
      <c r="D108" s="5">
        <f>'DLX - Flows'!Q109</f>
        <v>22</v>
      </c>
      <c r="E108" s="5">
        <f>'DLX - Flows'!F109-'DLX - Flows'!D109+'DLX - Flows'!H109-'DLX - Flows'!J109+'DLX - Flows'!Q109+'DLX - Flows'!N108-'DLX - Flows'!N109</f>
        <v>0</v>
      </c>
    </row>
    <row r="109" spans="1:5" x14ac:dyDescent="0.25">
      <c r="A109" s="7">
        <v>39783</v>
      </c>
      <c r="B109" s="5">
        <f>'DLX - Flows'!P110</f>
        <v>87</v>
      </c>
      <c r="C109" s="5">
        <f>'DLX - Flows'!D110-'DLX - Flows'!F110+'DLX - Flows'!E110-'DLX - Flows'!I110+'DLX - Flows'!P110+'DLX - Flows'!M109-'DLX - Flows'!M110</f>
        <v>23</v>
      </c>
      <c r="D109" s="5">
        <f>'DLX - Flows'!Q110</f>
        <v>36</v>
      </c>
      <c r="E109" s="5">
        <f>'DLX - Flows'!F110-'DLX - Flows'!D110+'DLX - Flows'!H110-'DLX - Flows'!J110+'DLX - Flows'!Q110+'DLX - Flows'!N109-'DLX - Flows'!N110</f>
        <v>2</v>
      </c>
    </row>
    <row r="110" spans="1:5" x14ac:dyDescent="0.25">
      <c r="A110" s="7">
        <v>39814</v>
      </c>
      <c r="B110" s="5">
        <f>'DLX - Flows'!P111</f>
        <v>12</v>
      </c>
      <c r="C110" s="5">
        <f>'DLX - Flows'!D111-'DLX - Flows'!F111+'DLX - Flows'!E111-'DLX - Flows'!I111+'DLX - Flows'!P111+'DLX - Flows'!M110-'DLX - Flows'!M111</f>
        <v>305</v>
      </c>
      <c r="D110" s="5">
        <f>'DLX - Flows'!Q111</f>
        <v>11</v>
      </c>
      <c r="E110" s="5">
        <f>'DLX - Flows'!F111-'DLX - Flows'!D111+'DLX - Flows'!H111-'DLX - Flows'!J111+'DLX - Flows'!Q111+'DLX - Flows'!N110-'DLX - Flows'!N111</f>
        <v>25</v>
      </c>
    </row>
    <row r="111" spans="1:5" x14ac:dyDescent="0.25">
      <c r="A111" s="7">
        <v>39845</v>
      </c>
      <c r="B111" s="5">
        <f>'DLX - Flows'!P112</f>
        <v>91</v>
      </c>
      <c r="C111" s="5">
        <f>'DLX - Flows'!D112-'DLX - Flows'!F112+'DLX - Flows'!E112-'DLX - Flows'!I112+'DLX - Flows'!P112+'DLX - Flows'!M111-'DLX - Flows'!M112</f>
        <v>22</v>
      </c>
      <c r="D111" s="5">
        <f>'DLX - Flows'!Q112</f>
        <v>21</v>
      </c>
      <c r="E111" s="5">
        <f>'DLX - Flows'!F112-'DLX - Flows'!D112+'DLX - Flows'!H112-'DLX - Flows'!J112+'DLX - Flows'!Q112+'DLX - Flows'!N111-'DLX - Flows'!N112</f>
        <v>2</v>
      </c>
    </row>
    <row r="112" spans="1:5" x14ac:dyDescent="0.25">
      <c r="A112" s="7">
        <v>39873</v>
      </c>
      <c r="B112" s="5">
        <f>'DLX - Flows'!P113</f>
        <v>28</v>
      </c>
      <c r="C112" s="5">
        <f>'DLX - Flows'!D113-'DLX - Flows'!F113+'DLX - Flows'!E113-'DLX - Flows'!I113+'DLX - Flows'!P113+'DLX - Flows'!M112-'DLX - Flows'!M113</f>
        <v>23</v>
      </c>
      <c r="D112" s="5">
        <f>'DLX - Flows'!Q113</f>
        <v>22</v>
      </c>
      <c r="E112" s="5">
        <f>'DLX - Flows'!F113-'DLX - Flows'!D113+'DLX - Flows'!H113-'DLX - Flows'!J113+'DLX - Flows'!Q113+'DLX - Flows'!N112-'DLX - Flows'!N113</f>
        <v>1</v>
      </c>
    </row>
    <row r="113" spans="1:5" x14ac:dyDescent="0.25">
      <c r="A113" s="7">
        <v>39904</v>
      </c>
      <c r="B113" s="5">
        <f>'DLX - Flows'!P114</f>
        <v>47</v>
      </c>
      <c r="C113" s="5">
        <f>'DLX - Flows'!D114-'DLX - Flows'!F114+'DLX - Flows'!E114-'DLX - Flows'!I114+'DLX - Flows'!P114+'DLX - Flows'!M113-'DLX - Flows'!M114</f>
        <v>22</v>
      </c>
      <c r="D113" s="5">
        <f>'DLX - Flows'!Q114</f>
        <v>28</v>
      </c>
      <c r="E113" s="5">
        <f>'DLX - Flows'!F114-'DLX - Flows'!D114+'DLX - Flows'!H114-'DLX - Flows'!J114+'DLX - Flows'!Q114+'DLX - Flows'!N113-'DLX - Flows'!N114</f>
        <v>2</v>
      </c>
    </row>
    <row r="114" spans="1:5" x14ac:dyDescent="0.25">
      <c r="A114" s="7">
        <v>39934</v>
      </c>
      <c r="B114" s="5">
        <f>'DLX - Flows'!P115</f>
        <v>81</v>
      </c>
      <c r="C114" s="5">
        <f>'DLX - Flows'!D115-'DLX - Flows'!F115+'DLX - Flows'!E115-'DLX - Flows'!I115+'DLX - Flows'!P115+'DLX - Flows'!M114-'DLX - Flows'!M115</f>
        <v>23</v>
      </c>
      <c r="D114" s="5">
        <f>'DLX - Flows'!Q115</f>
        <v>22</v>
      </c>
      <c r="E114" s="5">
        <f>'DLX - Flows'!F115-'DLX - Flows'!D115+'DLX - Flows'!H115-'DLX - Flows'!J115+'DLX - Flows'!Q115+'DLX - Flows'!N114-'DLX - Flows'!N115</f>
        <v>2</v>
      </c>
    </row>
    <row r="115" spans="1:5" x14ac:dyDescent="0.25">
      <c r="A115" s="7">
        <v>39965</v>
      </c>
      <c r="B115" s="5">
        <f>'DLX - Flows'!P116</f>
        <v>62</v>
      </c>
      <c r="C115" s="5">
        <f>'DLX - Flows'!D116-'DLX - Flows'!F116+'DLX - Flows'!E116-'DLX - Flows'!I116+'DLX - Flows'!P116+'DLX - Flows'!M115-'DLX - Flows'!M116</f>
        <v>24</v>
      </c>
      <c r="D115" s="5">
        <f>'DLX - Flows'!Q116</f>
        <v>33</v>
      </c>
      <c r="E115" s="5">
        <f>'DLX - Flows'!F116-'DLX - Flows'!D116+'DLX - Flows'!H116-'DLX - Flows'!J116+'DLX - Flows'!Q116+'DLX - Flows'!N115-'DLX - Flows'!N116</f>
        <v>0</v>
      </c>
    </row>
    <row r="116" spans="1:5" x14ac:dyDescent="0.25">
      <c r="A116" s="7">
        <v>39995</v>
      </c>
      <c r="B116" s="5">
        <f>'DLX - Flows'!P117</f>
        <v>25</v>
      </c>
      <c r="C116" s="5">
        <f>'DLX - Flows'!D117-'DLX - Flows'!F117+'DLX - Flows'!E117-'DLX - Flows'!I117+'DLX - Flows'!P117+'DLX - Flows'!M116-'DLX - Flows'!M117</f>
        <v>108</v>
      </c>
      <c r="D116" s="5">
        <f>'DLX - Flows'!Q117</f>
        <v>17</v>
      </c>
      <c r="E116" s="5">
        <f>'DLX - Flows'!F117-'DLX - Flows'!D117+'DLX - Flows'!H117-'DLX - Flows'!J117+'DLX - Flows'!Q117+'DLX - Flows'!N116-'DLX - Flows'!N117</f>
        <v>11</v>
      </c>
    </row>
    <row r="117" spans="1:5" x14ac:dyDescent="0.25">
      <c r="A117" s="7">
        <v>40026</v>
      </c>
      <c r="B117" s="5">
        <f>'DLX - Flows'!P118</f>
        <v>113</v>
      </c>
      <c r="C117" s="5">
        <f>'DLX - Flows'!D118-'DLX - Flows'!F118+'DLX - Flows'!E118-'DLX - Flows'!I118+'DLX - Flows'!P118+'DLX - Flows'!M117-'DLX - Flows'!M118</f>
        <v>24</v>
      </c>
      <c r="D117" s="5">
        <f>'DLX - Flows'!Q118</f>
        <v>9</v>
      </c>
      <c r="E117" s="5">
        <f>'DLX - Flows'!F118-'DLX - Flows'!D118+'DLX - Flows'!H118-'DLX - Flows'!J118+'DLX - Flows'!Q118+'DLX - Flows'!N117-'DLX - Flows'!N118</f>
        <v>1</v>
      </c>
    </row>
    <row r="118" spans="1:5" x14ac:dyDescent="0.25">
      <c r="A118" s="7">
        <v>40057</v>
      </c>
      <c r="B118" s="5">
        <f>'DLX - Flows'!P119</f>
        <v>74</v>
      </c>
      <c r="C118" s="5">
        <f>'DLX - Flows'!D119-'DLX - Flows'!F119+'DLX - Flows'!E119-'DLX - Flows'!I119+'DLX - Flows'!P119+'DLX - Flows'!M118-'DLX - Flows'!M119</f>
        <v>22</v>
      </c>
      <c r="D118" s="5">
        <f>'DLX - Flows'!Q119</f>
        <v>36</v>
      </c>
      <c r="E118" s="5">
        <f>'DLX - Flows'!F119-'DLX - Flows'!D119+'DLX - Flows'!H119-'DLX - Flows'!J119+'DLX - Flows'!Q119+'DLX - Flows'!N118-'DLX - Flows'!N119</f>
        <v>2</v>
      </c>
    </row>
    <row r="119" spans="1:5" x14ac:dyDescent="0.25">
      <c r="A119" s="7">
        <v>40087</v>
      </c>
      <c r="B119" s="5">
        <f>'DLX - Flows'!P120</f>
        <v>68</v>
      </c>
      <c r="C119" s="5">
        <f>'DLX - Flows'!D120-'DLX - Flows'!F120+'DLX - Flows'!E120-'DLX - Flows'!I120+'DLX - Flows'!P120+'DLX - Flows'!M119-'DLX - Flows'!M120</f>
        <v>23</v>
      </c>
      <c r="D119" s="5">
        <f>'DLX - Flows'!Q120</f>
        <v>11</v>
      </c>
      <c r="E119" s="5">
        <f>'DLX - Flows'!F120-'DLX - Flows'!D120+'DLX - Flows'!H120-'DLX - Flows'!J120+'DLX - Flows'!Q120+'DLX - Flows'!N119-'DLX - Flows'!N120</f>
        <v>2</v>
      </c>
    </row>
    <row r="120" spans="1:5" x14ac:dyDescent="0.25">
      <c r="A120" s="7">
        <v>40118</v>
      </c>
      <c r="B120" s="5">
        <f>'DLX - Flows'!P121</f>
        <v>78</v>
      </c>
      <c r="C120" s="5">
        <f>'DLX - Flows'!D121-'DLX - Flows'!F121+'DLX - Flows'!E121-'DLX - Flows'!I121+'DLX - Flows'!P121+'DLX - Flows'!M120-'DLX - Flows'!M121</f>
        <v>23</v>
      </c>
      <c r="D120" s="5">
        <f>'DLX - Flows'!Q121</f>
        <v>23</v>
      </c>
      <c r="E120" s="5">
        <f>'DLX - Flows'!F121-'DLX - Flows'!D121+'DLX - Flows'!H121-'DLX - Flows'!J121+'DLX - Flows'!Q121+'DLX - Flows'!N120-'DLX - Flows'!N121</f>
        <v>2</v>
      </c>
    </row>
    <row r="121" spans="1:5" x14ac:dyDescent="0.25">
      <c r="A121" s="7">
        <v>40148</v>
      </c>
      <c r="B121" s="5">
        <f>'DLX - Flows'!P122</f>
        <v>38</v>
      </c>
      <c r="C121" s="5">
        <f>'DLX - Flows'!D122-'DLX - Flows'!F122+'DLX - Flows'!E122-'DLX - Flows'!I122+'DLX - Flows'!P122+'DLX - Flows'!M121-'DLX - Flows'!M122</f>
        <v>24</v>
      </c>
      <c r="D121" s="5">
        <f>'DLX - Flows'!Q122</f>
        <v>15</v>
      </c>
      <c r="E121" s="5">
        <f>'DLX - Flows'!F122-'DLX - Flows'!D122+'DLX - Flows'!H122-'DLX - Flows'!J122+'DLX - Flows'!Q122+'DLX - Flows'!N121-'DLX - Flows'!N122</f>
        <v>1</v>
      </c>
    </row>
    <row r="122" spans="1:5" x14ac:dyDescent="0.25">
      <c r="A122" s="7">
        <v>40179</v>
      </c>
      <c r="B122" s="5">
        <f>'DLX - Flows'!P123</f>
        <v>10</v>
      </c>
      <c r="C122" s="5">
        <f>'DLX - Flows'!D123-'DLX - Flows'!F123+'DLX - Flows'!E123-'DLX - Flows'!I123+'DLX - Flows'!P123+'DLX - Flows'!M122-'DLX - Flows'!M123</f>
        <v>163</v>
      </c>
      <c r="D122" s="5">
        <f>'DLX - Flows'!Q123</f>
        <v>17</v>
      </c>
      <c r="E122" s="5">
        <f>'DLX - Flows'!F123-'DLX - Flows'!D123+'DLX - Flows'!H123-'DLX - Flows'!J123+'DLX - Flows'!Q123+'DLX - Flows'!N122-'DLX - Flows'!N123</f>
        <v>18</v>
      </c>
    </row>
    <row r="123" spans="1:5" x14ac:dyDescent="0.25">
      <c r="A123" s="7">
        <v>40210</v>
      </c>
      <c r="B123" s="5">
        <f>'DLX - Flows'!P124</f>
        <v>65</v>
      </c>
      <c r="C123" s="5">
        <f>'DLX - Flows'!D124-'DLX - Flows'!F124+'DLX - Flows'!E124-'DLX - Flows'!I124+'DLX - Flows'!P124+'DLX - Flows'!M123-'DLX - Flows'!M124</f>
        <v>23</v>
      </c>
      <c r="D123" s="5">
        <f>'DLX - Flows'!Q124</f>
        <v>13</v>
      </c>
      <c r="E123" s="5">
        <f>'DLX - Flows'!F124-'DLX - Flows'!D124+'DLX - Flows'!H124-'DLX - Flows'!J124+'DLX - Flows'!Q124+'DLX - Flows'!N123-'DLX - Flows'!N124</f>
        <v>1</v>
      </c>
    </row>
    <row r="124" spans="1:5" x14ac:dyDescent="0.25">
      <c r="A124" s="7">
        <v>40238</v>
      </c>
      <c r="B124" s="5">
        <f>'DLX - Flows'!P125</f>
        <v>82</v>
      </c>
      <c r="C124" s="5">
        <f>'DLX - Flows'!D125-'DLX - Flows'!F125+'DLX - Flows'!E125-'DLX - Flows'!I125+'DLX - Flows'!P125+'DLX - Flows'!M124-'DLX - Flows'!M125</f>
        <v>22</v>
      </c>
      <c r="D124" s="5">
        <f>'DLX - Flows'!Q125</f>
        <v>16</v>
      </c>
      <c r="E124" s="5">
        <f>'DLX - Flows'!F125-'DLX - Flows'!D125+'DLX - Flows'!H125-'DLX - Flows'!J125+'DLX - Flows'!Q125+'DLX - Flows'!N124-'DLX - Flows'!N125</f>
        <v>3</v>
      </c>
    </row>
    <row r="125" spans="1:5" x14ac:dyDescent="0.25">
      <c r="A125" s="7">
        <v>40269</v>
      </c>
      <c r="B125" s="5">
        <f>'DLX - Flows'!P126</f>
        <v>67</v>
      </c>
      <c r="C125" s="5">
        <f>'DLX - Flows'!D126-'DLX - Flows'!F126+'DLX - Flows'!E126-'DLX - Flows'!I126+'DLX - Flows'!P126+'DLX - Flows'!M125-'DLX - Flows'!M126</f>
        <v>23</v>
      </c>
      <c r="D125" s="5">
        <f>'DLX - Flows'!Q126</f>
        <v>18</v>
      </c>
      <c r="E125" s="5">
        <f>'DLX - Flows'!F126-'DLX - Flows'!D126+'DLX - Flows'!H126-'DLX - Flows'!J126+'DLX - Flows'!Q126+'DLX - Flows'!N125-'DLX - Flows'!N126</f>
        <v>2</v>
      </c>
    </row>
    <row r="126" spans="1:5" x14ac:dyDescent="0.25">
      <c r="A126" s="7">
        <v>40299</v>
      </c>
      <c r="B126" s="5">
        <f>'DLX - Flows'!P127</f>
        <v>69</v>
      </c>
      <c r="C126" s="5">
        <f>'DLX - Flows'!D127-'DLX - Flows'!F127+'DLX - Flows'!E127-'DLX - Flows'!I127+'DLX - Flows'!P127+'DLX - Flows'!M126-'DLX - Flows'!M127</f>
        <v>22</v>
      </c>
      <c r="D126" s="5">
        <f>'DLX - Flows'!Q127</f>
        <v>9</v>
      </c>
      <c r="E126" s="5">
        <f>'DLX - Flows'!F127-'DLX - Flows'!D127+'DLX - Flows'!H127-'DLX - Flows'!J127+'DLX - Flows'!Q127+'DLX - Flows'!N126-'DLX - Flows'!N127</f>
        <v>1</v>
      </c>
    </row>
    <row r="127" spans="1:5" x14ac:dyDescent="0.25">
      <c r="A127" s="7">
        <v>40330</v>
      </c>
      <c r="B127" s="5">
        <f>'DLX - Flows'!P128</f>
        <v>28</v>
      </c>
      <c r="C127" s="5">
        <f>'DLX - Flows'!D128-'DLX - Flows'!F128+'DLX - Flows'!E128-'DLX - Flows'!I128+'DLX - Flows'!P128+'DLX - Flows'!M127-'DLX - Flows'!M128</f>
        <v>41</v>
      </c>
      <c r="D127" s="5">
        <f>'DLX - Flows'!Q128</f>
        <v>14</v>
      </c>
      <c r="E127" s="5">
        <f>'DLX - Flows'!F128-'DLX - Flows'!D128+'DLX - Flows'!H128-'DLX - Flows'!J128+'DLX - Flows'!Q128+'DLX - Flows'!N127-'DLX - Flows'!N128</f>
        <v>3</v>
      </c>
    </row>
    <row r="128" spans="1:5" x14ac:dyDescent="0.25">
      <c r="A128" s="7">
        <v>40360</v>
      </c>
      <c r="B128" s="5">
        <f>'DLX - Flows'!P129</f>
        <v>34</v>
      </c>
      <c r="C128" s="5">
        <f>'DLX - Flows'!D129-'DLX - Flows'!F129+'DLX - Flows'!E129-'DLX - Flows'!I129+'DLX - Flows'!P129+'DLX - Flows'!M128-'DLX - Flows'!M129</f>
        <v>62</v>
      </c>
      <c r="D128" s="5">
        <f>'DLX - Flows'!Q129</f>
        <v>12</v>
      </c>
      <c r="E128" s="5">
        <f>'DLX - Flows'!F129-'DLX - Flows'!D129+'DLX - Flows'!H129-'DLX - Flows'!J129+'DLX - Flows'!Q129+'DLX - Flows'!N128-'DLX - Flows'!N129</f>
        <v>6</v>
      </c>
    </row>
    <row r="129" spans="1:5" x14ac:dyDescent="0.25">
      <c r="A129" s="7">
        <v>40391</v>
      </c>
      <c r="B129" s="5">
        <f>'DLX - Flows'!P130</f>
        <v>98</v>
      </c>
      <c r="C129" s="5">
        <f>'DLX - Flows'!D130-'DLX - Flows'!F130+'DLX - Flows'!E130-'DLX - Flows'!I130+'DLX - Flows'!P130+'DLX - Flows'!M129-'DLX - Flows'!M130</f>
        <v>23</v>
      </c>
      <c r="D129" s="5">
        <f>'DLX - Flows'!Q130</f>
        <v>23</v>
      </c>
      <c r="E129" s="5">
        <f>'DLX - Flows'!F130-'DLX - Flows'!D130+'DLX - Flows'!H130-'DLX - Flows'!J130+'DLX - Flows'!Q130+'DLX - Flows'!N129-'DLX - Flows'!N130</f>
        <v>1</v>
      </c>
    </row>
    <row r="130" spans="1:5" x14ac:dyDescent="0.25">
      <c r="A130" s="7">
        <v>40422</v>
      </c>
      <c r="B130" s="5">
        <f>'DLX - Flows'!P131</f>
        <v>40</v>
      </c>
      <c r="C130" s="5">
        <f>'DLX - Flows'!D131-'DLX - Flows'!F131+'DLX - Flows'!E131-'DLX - Flows'!I131+'DLX - Flows'!P131+'DLX - Flows'!M130-'DLX - Flows'!M131</f>
        <v>32</v>
      </c>
      <c r="D130" s="5">
        <f>'DLX - Flows'!Q131</f>
        <v>21</v>
      </c>
      <c r="E130" s="5">
        <f>'DLX - Flows'!F131-'DLX - Flows'!D131+'DLX - Flows'!H131-'DLX - Flows'!J131+'DLX - Flows'!Q131+'DLX - Flows'!N130-'DLX - Flows'!N131</f>
        <v>2</v>
      </c>
    </row>
    <row r="131" spans="1:5" x14ac:dyDescent="0.25">
      <c r="A131" s="7">
        <v>40452</v>
      </c>
      <c r="B131" s="5">
        <f>'DLX - Flows'!P132</f>
        <v>106</v>
      </c>
      <c r="C131" s="5">
        <f>'DLX - Flows'!D132-'DLX - Flows'!F132+'DLX - Flows'!E132-'DLX - Flows'!I132+'DLX - Flows'!P132+'DLX - Flows'!M131-'DLX - Flows'!M132</f>
        <v>24</v>
      </c>
      <c r="D131" s="5">
        <f>'DLX - Flows'!Q132</f>
        <v>26</v>
      </c>
      <c r="E131" s="5">
        <f>'DLX - Flows'!F132-'DLX - Flows'!D132+'DLX - Flows'!H132-'DLX - Flows'!J132+'DLX - Flows'!Q132+'DLX - Flows'!N131-'DLX - Flows'!N132</f>
        <v>1</v>
      </c>
    </row>
    <row r="132" spans="1:5" x14ac:dyDescent="0.25">
      <c r="A132" s="7">
        <v>40483</v>
      </c>
      <c r="B132" s="5">
        <f>'DLX - Flows'!P133</f>
        <v>78</v>
      </c>
      <c r="C132" s="5">
        <f>'DLX - Flows'!D133-'DLX - Flows'!F133+'DLX - Flows'!E133-'DLX - Flows'!I133+'DLX - Flows'!P133+'DLX - Flows'!M132-'DLX - Flows'!M133</f>
        <v>24</v>
      </c>
      <c r="D132" s="5">
        <f>'DLX - Flows'!Q133</f>
        <v>21</v>
      </c>
      <c r="E132" s="5">
        <f>'DLX - Flows'!F133-'DLX - Flows'!D133+'DLX - Flows'!H133-'DLX - Flows'!J133+'DLX - Flows'!Q133+'DLX - Flows'!N132-'DLX - Flows'!N133</f>
        <v>0</v>
      </c>
    </row>
    <row r="133" spans="1:5" x14ac:dyDescent="0.25">
      <c r="A133" s="7">
        <v>40513</v>
      </c>
      <c r="B133" s="5">
        <f>'DLX - Flows'!P134</f>
        <v>33</v>
      </c>
      <c r="C133" s="5">
        <f>'DLX - Flows'!D134-'DLX - Flows'!F134+'DLX - Flows'!E134-'DLX - Flows'!I134+'DLX - Flows'!P134+'DLX - Flows'!M133-'DLX - Flows'!M134</f>
        <v>23</v>
      </c>
      <c r="D133" s="5">
        <f>'DLX - Flows'!Q134</f>
        <v>20</v>
      </c>
      <c r="E133" s="5">
        <f>'DLX - Flows'!F134-'DLX - Flows'!D134+'DLX - Flows'!H134-'DLX - Flows'!J134+'DLX - Flows'!Q134+'DLX - Flows'!N133-'DLX - Flows'!N134</f>
        <v>2</v>
      </c>
    </row>
    <row r="134" spans="1:5" x14ac:dyDescent="0.25">
      <c r="A134" s="7">
        <v>40544</v>
      </c>
      <c r="B134" s="5">
        <f>'DLX - Flows'!P135</f>
        <v>27</v>
      </c>
      <c r="C134" s="5">
        <f>'DLX - Flows'!D135-'DLX - Flows'!F135+'DLX - Flows'!E135-'DLX - Flows'!I135+'DLX - Flows'!P135+'DLX - Flows'!M134-'DLX - Flows'!M135</f>
        <v>225</v>
      </c>
      <c r="D134" s="5">
        <f>'DLX - Flows'!Q135</f>
        <v>10</v>
      </c>
      <c r="E134" s="5">
        <f>'DLX - Flows'!F135-'DLX - Flows'!D135+'DLX - Flows'!H135-'DLX - Flows'!J135+'DLX - Flows'!Q135+'DLX - Flows'!N134-'DLX - Flows'!N135</f>
        <v>21</v>
      </c>
    </row>
    <row r="135" spans="1:5" x14ac:dyDescent="0.25">
      <c r="A135" s="7">
        <v>40575</v>
      </c>
      <c r="B135" s="5">
        <f>'DLX - Flows'!P136</f>
        <v>20</v>
      </c>
      <c r="C135" s="5">
        <f>'DLX - Flows'!D136-'DLX - Flows'!F136+'DLX - Flows'!E136-'DLX - Flows'!I136+'DLX - Flows'!P136+'DLX - Flows'!M135-'DLX - Flows'!M136</f>
        <v>23</v>
      </c>
      <c r="D135" s="5">
        <f>'DLX - Flows'!Q136</f>
        <v>13</v>
      </c>
      <c r="E135" s="5">
        <f>'DLX - Flows'!F136-'DLX - Flows'!D136+'DLX - Flows'!H136-'DLX - Flows'!J136+'DLX - Flows'!Q136+'DLX - Flows'!N135-'DLX - Flows'!N136</f>
        <v>0</v>
      </c>
    </row>
    <row r="136" spans="1:5" x14ac:dyDescent="0.25">
      <c r="A136" s="7">
        <v>40603</v>
      </c>
      <c r="B136" s="5">
        <f>'DLX - Flows'!P137</f>
        <v>48</v>
      </c>
      <c r="C136" s="5">
        <f>'DLX - Flows'!D137-'DLX - Flows'!F137+'DLX - Flows'!E137-'DLX - Flows'!I137+'DLX - Flows'!P137+'DLX - Flows'!M136-'DLX - Flows'!M137</f>
        <v>36</v>
      </c>
      <c r="D136" s="5">
        <f>'DLX - Flows'!Q137</f>
        <v>30</v>
      </c>
      <c r="E136" s="5">
        <f>'DLX - Flows'!F137-'DLX - Flows'!D137+'DLX - Flows'!H137-'DLX - Flows'!J137+'DLX - Flows'!Q137+'DLX - Flows'!N136-'DLX - Flows'!N137</f>
        <v>2</v>
      </c>
    </row>
    <row r="137" spans="1:5" x14ac:dyDescent="0.25">
      <c r="A137" s="7">
        <v>40634</v>
      </c>
      <c r="B137" s="5">
        <f>'DLX - Flows'!P138</f>
        <v>53</v>
      </c>
      <c r="C137" s="5">
        <f>'DLX - Flows'!D138-'DLX - Flows'!F138+'DLX - Flows'!E138-'DLX - Flows'!I138+'DLX - Flows'!P138+'DLX - Flows'!M137-'DLX - Flows'!M138</f>
        <v>24</v>
      </c>
      <c r="D137" s="5">
        <f>'DLX - Flows'!Q138</f>
        <v>13</v>
      </c>
      <c r="E137" s="5">
        <f>'DLX - Flows'!F138-'DLX - Flows'!D138+'DLX - Flows'!H138-'DLX - Flows'!J138+'DLX - Flows'!Q138+'DLX - Flows'!N137-'DLX - Flows'!N138</f>
        <v>3</v>
      </c>
    </row>
    <row r="138" spans="1:5" x14ac:dyDescent="0.25">
      <c r="A138" s="7">
        <v>40664</v>
      </c>
      <c r="B138" s="5">
        <f>'DLX - Flows'!P139</f>
        <v>82</v>
      </c>
      <c r="C138" s="5">
        <f>'DLX - Flows'!D139-'DLX - Flows'!F139+'DLX - Flows'!E139-'DLX - Flows'!I139+'DLX - Flows'!P139+'DLX - Flows'!M138-'DLX - Flows'!M139</f>
        <v>23</v>
      </c>
      <c r="D138" s="5">
        <f>'DLX - Flows'!Q139</f>
        <v>24</v>
      </c>
      <c r="E138" s="5">
        <f>'DLX - Flows'!F139-'DLX - Flows'!D139+'DLX - Flows'!H139-'DLX - Flows'!J139+'DLX - Flows'!Q139+'DLX - Flows'!N138-'DLX - Flows'!N139</f>
        <v>1</v>
      </c>
    </row>
    <row r="139" spans="1:5" x14ac:dyDescent="0.25">
      <c r="A139" s="7">
        <v>40695</v>
      </c>
      <c r="B139" s="5">
        <f>'DLX - Flows'!P140</f>
        <v>50</v>
      </c>
      <c r="C139" s="5">
        <f>'DLX - Flows'!D140-'DLX - Flows'!F140+'DLX - Flows'!E140-'DLX - Flows'!I140+'DLX - Flows'!P140+'DLX - Flows'!M139-'DLX - Flows'!M140</f>
        <v>32</v>
      </c>
      <c r="D139" s="5">
        <f>'DLX - Flows'!Q140</f>
        <v>19</v>
      </c>
      <c r="E139" s="5">
        <f>'DLX - Flows'!F140-'DLX - Flows'!D140+'DLX - Flows'!H140-'DLX - Flows'!J140+'DLX - Flows'!Q140+'DLX - Flows'!N139-'DLX - Flows'!N140</f>
        <v>4</v>
      </c>
    </row>
    <row r="140" spans="1:5" x14ac:dyDescent="0.25">
      <c r="A140" s="7">
        <v>40725</v>
      </c>
      <c r="B140" s="5">
        <f>'DLX - Flows'!P141</f>
        <v>24</v>
      </c>
      <c r="C140" s="5">
        <f>'DLX - Flows'!D141-'DLX - Flows'!F141+'DLX - Flows'!E141-'DLX - Flows'!I141+'DLX - Flows'!P141+'DLX - Flows'!M140-'DLX - Flows'!M141</f>
        <v>53</v>
      </c>
      <c r="D140" s="5">
        <f>'DLX - Flows'!Q141</f>
        <v>14</v>
      </c>
      <c r="E140" s="5">
        <f>'DLX - Flows'!F141-'DLX - Flows'!D141+'DLX - Flows'!H141-'DLX - Flows'!J141+'DLX - Flows'!Q141+'DLX - Flows'!N140-'DLX - Flows'!N141</f>
        <v>5</v>
      </c>
    </row>
    <row r="141" spans="1:5" x14ac:dyDescent="0.25">
      <c r="A141" s="7">
        <v>40756</v>
      </c>
      <c r="B141" s="5">
        <f>'DLX - Flows'!P142</f>
        <v>67</v>
      </c>
      <c r="C141" s="5">
        <f>'DLX - Flows'!D142-'DLX - Flows'!F142+'DLX - Flows'!E142-'DLX - Flows'!I142+'DLX - Flows'!P142+'DLX - Flows'!M141-'DLX - Flows'!M142</f>
        <v>23</v>
      </c>
      <c r="D141" s="5">
        <f>'DLX - Flows'!Q142</f>
        <v>23</v>
      </c>
      <c r="E141" s="5">
        <f>'DLX - Flows'!F142-'DLX - Flows'!D142+'DLX - Flows'!H142-'DLX - Flows'!J142+'DLX - Flows'!Q142+'DLX - Flows'!N141-'DLX - Flows'!N142</f>
        <v>1</v>
      </c>
    </row>
    <row r="142" spans="1:5" x14ac:dyDescent="0.25">
      <c r="A142" s="7">
        <v>40787</v>
      </c>
      <c r="B142" s="5">
        <f>'DLX - Flows'!P143</f>
        <v>37</v>
      </c>
      <c r="C142" s="5">
        <f>'DLX - Flows'!D143-'DLX - Flows'!F143+'DLX - Flows'!E143-'DLX - Flows'!I143+'DLX - Flows'!P143+'DLX - Flows'!M142-'DLX - Flows'!M143</f>
        <v>24</v>
      </c>
      <c r="D142" s="5">
        <f>'DLX - Flows'!Q143</f>
        <v>11</v>
      </c>
      <c r="E142" s="5">
        <f>'DLX - Flows'!F143-'DLX - Flows'!D143+'DLX - Flows'!H143-'DLX - Flows'!J143+'DLX - Flows'!Q143+'DLX - Flows'!N142-'DLX - Flows'!N143</f>
        <v>1</v>
      </c>
    </row>
    <row r="143" spans="1:5" x14ac:dyDescent="0.25">
      <c r="A143" s="7">
        <v>40817</v>
      </c>
      <c r="B143" s="5">
        <f>'DLX - Flows'!P144</f>
        <v>65</v>
      </c>
      <c r="C143" s="5">
        <f>'DLX - Flows'!D144-'DLX - Flows'!F144+'DLX - Flows'!E144-'DLX - Flows'!I144+'DLX - Flows'!P144+'DLX - Flows'!M143-'DLX - Flows'!M144</f>
        <v>24</v>
      </c>
      <c r="D143" s="5">
        <f>'DLX - Flows'!Q144</f>
        <v>20</v>
      </c>
      <c r="E143" s="5">
        <f>'DLX - Flows'!F144-'DLX - Flows'!D144+'DLX - Flows'!H144-'DLX - Flows'!J144+'DLX - Flows'!Q144+'DLX - Flows'!N143-'DLX - Flows'!N144</f>
        <v>2</v>
      </c>
    </row>
    <row r="144" spans="1:5" x14ac:dyDescent="0.25">
      <c r="A144" s="7">
        <v>40848</v>
      </c>
      <c r="B144" s="5">
        <f>'DLX - Flows'!P145</f>
        <v>54</v>
      </c>
      <c r="C144" s="5">
        <f>'DLX - Flows'!D145-'DLX - Flows'!F145+'DLX - Flows'!E145-'DLX - Flows'!I145+'DLX - Flows'!P145+'DLX - Flows'!M144-'DLX - Flows'!M145</f>
        <v>23</v>
      </c>
      <c r="D144" s="5">
        <f>'DLX - Flows'!Q145</f>
        <v>18</v>
      </c>
      <c r="E144" s="5">
        <f>'DLX - Flows'!F145-'DLX - Flows'!D145+'DLX - Flows'!H145-'DLX - Flows'!J145+'DLX - Flows'!Q145+'DLX - Flows'!N144-'DLX - Flows'!N145</f>
        <v>2</v>
      </c>
    </row>
    <row r="145" spans="1:5" x14ac:dyDescent="0.25">
      <c r="A145" s="7">
        <v>40878</v>
      </c>
      <c r="B145" s="5">
        <f>'DLX - Flows'!P146</f>
        <v>98</v>
      </c>
      <c r="C145" s="5">
        <f>'DLX - Flows'!D146-'DLX - Flows'!F146+'DLX - Flows'!E146-'DLX - Flows'!I146+'DLX - Flows'!P146+'DLX - Flows'!M145-'DLX - Flows'!M146</f>
        <v>24</v>
      </c>
      <c r="D145" s="5">
        <f>'DLX - Flows'!Q146</f>
        <v>20</v>
      </c>
      <c r="E145" s="5">
        <f>'DLX - Flows'!F146-'DLX - Flows'!D146+'DLX - Flows'!H146-'DLX - Flows'!J146+'DLX - Flows'!Q146+'DLX - Flows'!N145-'DLX - Flows'!N146</f>
        <v>1</v>
      </c>
    </row>
    <row r="146" spans="1:5" x14ac:dyDescent="0.25">
      <c r="A146" s="7">
        <v>40909</v>
      </c>
      <c r="B146" s="5">
        <f>'DLX - Flows'!P147</f>
        <v>877</v>
      </c>
      <c r="C146" s="5">
        <f>'DLX - Flows'!D147-'DLX - Flows'!F147+'DLX - Flows'!E147-'DLX - Flows'!I147+'DLX - Flows'!P147+'DLX - Flows'!M146-'DLX - Flows'!M147</f>
        <v>73</v>
      </c>
      <c r="D146" s="5">
        <f>'DLX - Flows'!Q147</f>
        <v>86</v>
      </c>
      <c r="E146" s="5">
        <f>'DLX - Flows'!F147-'DLX - Flows'!D147+'DLX - Flows'!H147-'DLX - Flows'!J147+'DLX - Flows'!Q147+'DLX - Flows'!N146-'DLX - Flows'!N147</f>
        <v>7</v>
      </c>
    </row>
    <row r="147" spans="1:5" x14ac:dyDescent="0.25">
      <c r="A147" s="7">
        <v>40940</v>
      </c>
      <c r="B147" s="5">
        <f>'DLX - Flows'!P148</f>
        <v>18</v>
      </c>
      <c r="C147" s="5">
        <f>'DLX - Flows'!D148-'DLX - Flows'!F148+'DLX - Flows'!E148-'DLX - Flows'!I148+'DLX - Flows'!P148+'DLX - Flows'!M147-'DLX - Flows'!M148</f>
        <v>30</v>
      </c>
      <c r="D147" s="5">
        <f>'DLX - Flows'!Q148</f>
        <v>17</v>
      </c>
      <c r="E147" s="5">
        <f>'DLX - Flows'!F148-'DLX - Flows'!D148+'DLX - Flows'!H148-'DLX - Flows'!J148+'DLX - Flows'!Q148+'DLX - Flows'!N147-'DLX - Flows'!N148</f>
        <v>2</v>
      </c>
    </row>
    <row r="148" spans="1:5" x14ac:dyDescent="0.25">
      <c r="A148" s="7">
        <v>40969</v>
      </c>
      <c r="B148" s="5">
        <f>'DLX - Flows'!P149</f>
        <v>75</v>
      </c>
      <c r="C148" s="5">
        <f>'DLX - Flows'!D149-'DLX - Flows'!F149+'DLX - Flows'!E149-'DLX - Flows'!I149+'DLX - Flows'!P149+'DLX - Flows'!M148-'DLX - Flows'!M149</f>
        <v>24</v>
      </c>
      <c r="D148" s="5">
        <f>'DLX - Flows'!Q149</f>
        <v>6</v>
      </c>
      <c r="E148" s="5">
        <f>'DLX - Flows'!F149-'DLX - Flows'!D149+'DLX - Flows'!H149-'DLX - Flows'!J149+'DLX - Flows'!Q149+'DLX - Flows'!N148-'DLX - Flows'!N149</f>
        <v>2</v>
      </c>
    </row>
    <row r="149" spans="1:5" x14ac:dyDescent="0.25">
      <c r="A149" s="7">
        <v>41000</v>
      </c>
      <c r="B149" s="5">
        <f>'DLX - Flows'!P150</f>
        <v>71</v>
      </c>
      <c r="C149" s="5">
        <f>'DLX - Flows'!D150-'DLX - Flows'!F150+'DLX - Flows'!E150-'DLX - Flows'!I150+'DLX - Flows'!P150+'DLX - Flows'!M149-'DLX - Flows'!M150</f>
        <v>24</v>
      </c>
      <c r="D149" s="5">
        <f>'DLX - Flows'!Q150</f>
        <v>16</v>
      </c>
      <c r="E149" s="5">
        <f>'DLX - Flows'!F150-'DLX - Flows'!D150+'DLX - Flows'!H150-'DLX - Flows'!J150+'DLX - Flows'!Q150+'DLX - Flows'!N149-'DLX - Flows'!N150</f>
        <v>2</v>
      </c>
    </row>
    <row r="150" spans="1:5" x14ac:dyDescent="0.25">
      <c r="A150" s="7">
        <v>41030</v>
      </c>
      <c r="B150" s="5">
        <f>'DLX - Flows'!P151</f>
        <v>58</v>
      </c>
      <c r="C150" s="5">
        <f>'DLX - Flows'!D151-'DLX - Flows'!F151+'DLX - Flows'!E151-'DLX - Flows'!I151+'DLX - Flows'!P151+'DLX - Flows'!M150-'DLX - Flows'!M151</f>
        <v>25</v>
      </c>
      <c r="D150" s="5">
        <f>'DLX - Flows'!Q151</f>
        <v>10</v>
      </c>
      <c r="E150" s="5">
        <f>'DLX - Flows'!F151-'DLX - Flows'!D151+'DLX - Flows'!H151-'DLX - Flows'!J151+'DLX - Flows'!Q151+'DLX - Flows'!N150-'DLX - Flows'!N151</f>
        <v>1</v>
      </c>
    </row>
    <row r="151" spans="1:5" x14ac:dyDescent="0.25">
      <c r="A151" s="7">
        <v>41061</v>
      </c>
      <c r="B151" s="5">
        <f>'DLX - Flows'!P152</f>
        <v>69</v>
      </c>
      <c r="C151" s="5">
        <f>'DLX - Flows'!D152-'DLX - Flows'!F152+'DLX - Flows'!E152-'DLX - Flows'!I152+'DLX - Flows'!P152+'DLX - Flows'!M151-'DLX - Flows'!M152</f>
        <v>23</v>
      </c>
      <c r="D151" s="5">
        <f>'DLX - Flows'!Q152</f>
        <v>28</v>
      </c>
      <c r="E151" s="5">
        <f>'DLX - Flows'!F152-'DLX - Flows'!D152+'DLX - Flows'!H152-'DLX - Flows'!J152+'DLX - Flows'!Q152+'DLX - Flows'!N151-'DLX - Flows'!N152</f>
        <v>1</v>
      </c>
    </row>
    <row r="152" spans="1:5" x14ac:dyDescent="0.25">
      <c r="A152" s="7">
        <v>41091</v>
      </c>
      <c r="B152" s="5">
        <f>'DLX - Flows'!P153</f>
        <v>34</v>
      </c>
      <c r="C152" s="5">
        <f>'DLX - Flows'!D153-'DLX - Flows'!F153+'DLX - Flows'!E153-'DLX - Flows'!I153+'DLX - Flows'!P153+'DLX - Flows'!M152-'DLX - Flows'!M153</f>
        <v>84</v>
      </c>
      <c r="D152" s="5">
        <f>'DLX - Flows'!Q153</f>
        <v>11</v>
      </c>
      <c r="E152" s="5">
        <f>'DLX - Flows'!F153-'DLX - Flows'!D153+'DLX - Flows'!H153-'DLX - Flows'!J153+'DLX - Flows'!Q153+'DLX - Flows'!N152-'DLX - Flows'!N153</f>
        <v>6</v>
      </c>
    </row>
    <row r="153" spans="1:5" x14ac:dyDescent="0.25">
      <c r="A153" s="7">
        <v>41122</v>
      </c>
      <c r="B153" s="5" t="e">
        <f>'DLX - Flows'!P154</f>
        <v>#N/A</v>
      </c>
      <c r="C153" s="5" t="e">
        <f>'DLX - Flows'!D154-'DLX - Flows'!F154+'DLX - Flows'!E154-'DLX - Flows'!I154+'DLX - Flows'!P154+'DLX - Flows'!M153-'DLX - Flows'!M154</f>
        <v>#N/A</v>
      </c>
      <c r="D153" s="5" t="e">
        <f>'DLX - Flows'!Q154</f>
        <v>#N/A</v>
      </c>
      <c r="E153" s="5" t="e">
        <f>'DLX - Flows'!F154-'DLX - Flows'!D154+'DLX - Flows'!H154-'DLX - Flows'!J154+'DLX - Flows'!Q154+'DLX - Flows'!N153-'DLX - Flows'!N154</f>
        <v>#N/A</v>
      </c>
    </row>
    <row r="154" spans="1:5" x14ac:dyDescent="0.25">
      <c r="A154" s="7">
        <v>41153</v>
      </c>
      <c r="B154" s="5" t="e">
        <f>'DLX - Flows'!P155</f>
        <v>#N/A</v>
      </c>
      <c r="C154" s="5" t="e">
        <f>'DLX - Flows'!D155-'DLX - Flows'!F155+'DLX - Flows'!E155-'DLX - Flows'!I155+'DLX - Flows'!P155+'DLX - Flows'!M154-'DLX - Flows'!M155</f>
        <v>#N/A</v>
      </c>
      <c r="D154" s="5" t="e">
        <f>'DLX - Flows'!Q155</f>
        <v>#N/A</v>
      </c>
      <c r="E154" s="5" t="e">
        <f>'DLX - Flows'!F155-'DLX - Flows'!D155+'DLX - Flows'!H155-'DLX - Flows'!J155+'DLX - Flows'!Q155+'DLX - Flows'!N154-'DLX - Flows'!N155</f>
        <v>#N/A</v>
      </c>
    </row>
    <row r="155" spans="1:5" x14ac:dyDescent="0.25">
      <c r="A155" s="7">
        <v>41183</v>
      </c>
      <c r="B155" s="5" t="e">
        <f>'DLX - Flows'!P156</f>
        <v>#N/A</v>
      </c>
      <c r="C155" s="5" t="e">
        <f>'DLX - Flows'!D156-'DLX - Flows'!F156+'DLX - Flows'!E156-'DLX - Flows'!I156+'DLX - Flows'!P156+'DLX - Flows'!M155-'DLX - Flows'!M156</f>
        <v>#N/A</v>
      </c>
      <c r="D155" s="5" t="e">
        <f>'DLX - Flows'!Q156</f>
        <v>#N/A</v>
      </c>
      <c r="E155" s="5" t="e">
        <f>'DLX - Flows'!F156-'DLX - Flows'!D156+'DLX - Flows'!H156-'DLX - Flows'!J156+'DLX - Flows'!Q156+'DLX - Flows'!N155-'DLX - Flows'!N156</f>
        <v>#N/A</v>
      </c>
    </row>
    <row r="156" spans="1:5" x14ac:dyDescent="0.25">
      <c r="A156" s="7">
        <v>41214</v>
      </c>
      <c r="B156" s="5" t="e">
        <f>'DLX - Flows'!P157</f>
        <v>#N/A</v>
      </c>
      <c r="C156" s="5" t="e">
        <f>'DLX - Flows'!D157-'DLX - Flows'!F157+'DLX - Flows'!E157-'DLX - Flows'!I157+'DLX - Flows'!P157+'DLX - Flows'!M156-'DLX - Flows'!M157</f>
        <v>#N/A</v>
      </c>
      <c r="D156" s="5" t="e">
        <f>'DLX - Flows'!Q157</f>
        <v>#N/A</v>
      </c>
      <c r="E156" s="5" t="e">
        <f>'DLX - Flows'!F157-'DLX - Flows'!D157+'DLX - Flows'!H157-'DLX - Flows'!J157+'DLX - Flows'!Q157+'DLX - Flows'!N156-'DLX - Flows'!N157</f>
        <v>#N/A</v>
      </c>
    </row>
    <row r="157" spans="1:5" x14ac:dyDescent="0.25">
      <c r="A157" s="7">
        <v>41244</v>
      </c>
      <c r="B157" s="5" t="e">
        <f>'DLX - Flows'!P158</f>
        <v>#N/A</v>
      </c>
      <c r="C157" s="5" t="e">
        <f>'DLX - Flows'!D158-'DLX - Flows'!F158+'DLX - Flows'!E158-'DLX - Flows'!I158+'DLX - Flows'!P158+'DLX - Flows'!M157-'DLX - Flows'!M158</f>
        <v>#N/A</v>
      </c>
      <c r="D157" s="5" t="e">
        <f>'DLX - Flows'!Q158</f>
        <v>#N/A</v>
      </c>
      <c r="E157" s="5" t="e">
        <f>'DLX - Flows'!F158-'DLX - Flows'!D158+'DLX - Flows'!H158-'DLX - Flows'!J158+'DLX - Flows'!Q158+'DLX - Flows'!N157-'DLX - Flows'!N158</f>
        <v>#N/A</v>
      </c>
    </row>
    <row r="158" spans="1:5" x14ac:dyDescent="0.25">
      <c r="A158" s="7">
        <v>41275</v>
      </c>
      <c r="B158" s="5" t="e">
        <f>'DLX - Flows'!P159</f>
        <v>#N/A</v>
      </c>
      <c r="C158" s="5" t="e">
        <f>'DLX - Flows'!D159-'DLX - Flows'!F159+'DLX - Flows'!E159-'DLX - Flows'!I159+'DLX - Flows'!P159+'DLX - Flows'!M158-'DLX - Flows'!M159</f>
        <v>#N/A</v>
      </c>
      <c r="D158" s="5" t="e">
        <f>'DLX - Flows'!Q159</f>
        <v>#N/A</v>
      </c>
      <c r="E158" s="5" t="e">
        <f>'DLX - Flows'!F159-'DLX - Flows'!D159+'DLX - Flows'!H159-'DLX - Flows'!J159+'DLX - Flows'!Q159+'DLX - Flows'!N158-'DLX - Flows'!N159</f>
        <v>#N/A</v>
      </c>
    </row>
    <row r="159" spans="1:5" x14ac:dyDescent="0.25">
      <c r="A159" s="7">
        <v>41306</v>
      </c>
      <c r="B159" s="5" t="e">
        <f>'DLX - Flows'!P160</f>
        <v>#N/A</v>
      </c>
      <c r="C159" s="5" t="e">
        <f>'DLX - Flows'!D160-'DLX - Flows'!F160+'DLX - Flows'!E160-'DLX - Flows'!I160+'DLX - Flows'!P160+'DLX - Flows'!M159-'DLX - Flows'!M160</f>
        <v>#N/A</v>
      </c>
      <c r="D159" s="5" t="e">
        <f>'DLX - Flows'!Q160</f>
        <v>#N/A</v>
      </c>
      <c r="E159" s="5" t="e">
        <f>'DLX - Flows'!F160-'DLX - Flows'!D160+'DLX - Flows'!H160-'DLX - Flows'!J160+'DLX - Flows'!Q160+'DLX - Flows'!N159-'DLX - Flows'!N160</f>
        <v>#N/A</v>
      </c>
    </row>
    <row r="160" spans="1:5" x14ac:dyDescent="0.25">
      <c r="A160" s="7">
        <v>41334</v>
      </c>
      <c r="B160" s="5" t="e">
        <f>'DLX - Flows'!P161</f>
        <v>#N/A</v>
      </c>
      <c r="C160" s="5" t="e">
        <f>'DLX - Flows'!D161-'DLX - Flows'!F161+'DLX - Flows'!E161-'DLX - Flows'!I161+'DLX - Flows'!P161+'DLX - Flows'!M160-'DLX - Flows'!M161</f>
        <v>#N/A</v>
      </c>
      <c r="D160" s="5" t="e">
        <f>'DLX - Flows'!Q161</f>
        <v>#N/A</v>
      </c>
      <c r="E160" s="5" t="e">
        <f>'DLX - Flows'!F161-'DLX - Flows'!D161+'DLX - Flows'!H161-'DLX - Flows'!J161+'DLX - Flows'!Q161+'DLX - Flows'!N160-'DLX - Flows'!N161</f>
        <v>#N/A</v>
      </c>
    </row>
    <row r="161" spans="1:5" x14ac:dyDescent="0.25">
      <c r="A161" s="7">
        <v>41365</v>
      </c>
      <c r="B161" s="5" t="e">
        <f>'DLX - Flows'!P162</f>
        <v>#N/A</v>
      </c>
      <c r="C161" s="5" t="e">
        <f>'DLX - Flows'!D162-'DLX - Flows'!F162+'DLX - Flows'!E162-'DLX - Flows'!I162+'DLX - Flows'!P162+'DLX - Flows'!M161-'DLX - Flows'!M162</f>
        <v>#N/A</v>
      </c>
      <c r="D161" s="5" t="e">
        <f>'DLX - Flows'!Q162</f>
        <v>#N/A</v>
      </c>
      <c r="E161" s="5" t="e">
        <f>'DLX - Flows'!F162-'DLX - Flows'!D162+'DLX - Flows'!H162-'DLX - Flows'!J162+'DLX - Flows'!Q162+'DLX - Flows'!N161-'DLX - Flows'!N162</f>
        <v>#N/A</v>
      </c>
    </row>
    <row r="162" spans="1:5" x14ac:dyDescent="0.25">
      <c r="A162" s="7">
        <v>41395</v>
      </c>
      <c r="B162" s="5" t="e">
        <f>'DLX - Flows'!P163</f>
        <v>#N/A</v>
      </c>
      <c r="C162" s="5" t="e">
        <f>'DLX - Flows'!D163-'DLX - Flows'!F163+'DLX - Flows'!E163-'DLX - Flows'!I163+'DLX - Flows'!P163+'DLX - Flows'!M162-'DLX - Flows'!M163</f>
        <v>#N/A</v>
      </c>
      <c r="D162" s="5" t="e">
        <f>'DLX - Flows'!Q163</f>
        <v>#N/A</v>
      </c>
      <c r="E162" s="5" t="e">
        <f>'DLX - Flows'!F163-'DLX - Flows'!D163+'DLX - Flows'!H163-'DLX - Flows'!J163+'DLX - Flows'!Q163+'DLX - Flows'!N162-'DLX - Flows'!N163</f>
        <v>#N/A</v>
      </c>
    </row>
    <row r="163" spans="1:5" x14ac:dyDescent="0.25">
      <c r="A163" s="7">
        <v>41426</v>
      </c>
      <c r="B163" s="5" t="e">
        <f>'DLX - Flows'!P164</f>
        <v>#N/A</v>
      </c>
      <c r="C163" s="5" t="e">
        <f>'DLX - Flows'!D164-'DLX - Flows'!F164+'DLX - Flows'!E164-'DLX - Flows'!I164+'DLX - Flows'!P164+'DLX - Flows'!M163-'DLX - Flows'!M164</f>
        <v>#N/A</v>
      </c>
      <c r="D163" s="5" t="e">
        <f>'DLX - Flows'!Q164</f>
        <v>#N/A</v>
      </c>
      <c r="E163" s="5" t="e">
        <f>'DLX - Flows'!F164-'DLX - Flows'!D164+'DLX - Flows'!H164-'DLX - Flows'!J164+'DLX - Flows'!Q164+'DLX - Flows'!N163-'DLX - Flows'!N164</f>
        <v>#N/A</v>
      </c>
    </row>
    <row r="164" spans="1:5" x14ac:dyDescent="0.25">
      <c r="A164" s="7">
        <v>41456</v>
      </c>
      <c r="B164" s="5" t="e">
        <f>'DLX - Flows'!P165</f>
        <v>#N/A</v>
      </c>
      <c r="C164" s="5" t="e">
        <f>'DLX - Flows'!D165-'DLX - Flows'!F165+'DLX - Flows'!E165-'DLX - Flows'!I165+'DLX - Flows'!P165+'DLX - Flows'!M164-'DLX - Flows'!M165</f>
        <v>#N/A</v>
      </c>
      <c r="D164" s="5" t="e">
        <f>'DLX - Flows'!Q165</f>
        <v>#N/A</v>
      </c>
      <c r="E164" s="5" t="e">
        <f>'DLX - Flows'!F165-'DLX - Flows'!D165+'DLX - Flows'!H165-'DLX - Flows'!J165+'DLX - Flows'!Q165+'DLX - Flows'!N164-'DLX - Flows'!N165</f>
        <v>#N/A</v>
      </c>
    </row>
    <row r="165" spans="1:5" x14ac:dyDescent="0.25">
      <c r="A165" s="7">
        <v>41487</v>
      </c>
      <c r="B165" s="5" t="e">
        <f>'DLX - Flows'!P166</f>
        <v>#N/A</v>
      </c>
      <c r="C165" s="5" t="e">
        <f>'DLX - Flows'!D166-'DLX - Flows'!F166+'DLX - Flows'!E166-'DLX - Flows'!I166+'DLX - Flows'!P166+'DLX - Flows'!M165-'DLX - Flows'!M166</f>
        <v>#N/A</v>
      </c>
      <c r="D165" s="5" t="e">
        <f>'DLX - Flows'!Q166</f>
        <v>#N/A</v>
      </c>
      <c r="E165" s="5" t="e">
        <f>'DLX - Flows'!F166-'DLX - Flows'!D166+'DLX - Flows'!H166-'DLX - Flows'!J166+'DLX - Flows'!Q166+'DLX - Flows'!N165-'DLX - Flows'!N166</f>
        <v>#N/A</v>
      </c>
    </row>
    <row r="166" spans="1:5" x14ac:dyDescent="0.25">
      <c r="A166" s="7">
        <v>41518</v>
      </c>
      <c r="B166" s="5" t="e">
        <f>'DLX - Flows'!P167</f>
        <v>#N/A</v>
      </c>
      <c r="C166" s="5" t="e">
        <f>'DLX - Flows'!D167-'DLX - Flows'!F167+'DLX - Flows'!E167-'DLX - Flows'!I167+'DLX - Flows'!P167+'DLX - Flows'!M166-'DLX - Flows'!M167</f>
        <v>#N/A</v>
      </c>
      <c r="D166" s="5" t="e">
        <f>'DLX - Flows'!Q167</f>
        <v>#N/A</v>
      </c>
      <c r="E166" s="5" t="e">
        <f>'DLX - Flows'!F167-'DLX - Flows'!D167+'DLX - Flows'!H167-'DLX - Flows'!J167+'DLX - Flows'!Q167+'DLX - Flows'!N166-'DLX - Flows'!N167</f>
        <v>#N/A</v>
      </c>
    </row>
    <row r="167" spans="1:5" x14ac:dyDescent="0.25">
      <c r="A167" s="7">
        <v>41548</v>
      </c>
      <c r="B167" s="5" t="e">
        <f>'DLX - Flows'!P168</f>
        <v>#N/A</v>
      </c>
      <c r="C167" s="5" t="e">
        <f>'DLX - Flows'!D168-'DLX - Flows'!F168+'DLX - Flows'!E168-'DLX - Flows'!I168+'DLX - Flows'!P168+'DLX - Flows'!M167-'DLX - Flows'!M168</f>
        <v>#N/A</v>
      </c>
      <c r="D167" s="5" t="e">
        <f>'DLX - Flows'!Q168</f>
        <v>#N/A</v>
      </c>
      <c r="E167" s="5" t="e">
        <f>'DLX - Flows'!F168-'DLX - Flows'!D168+'DLX - Flows'!H168-'DLX - Flows'!J168+'DLX - Flows'!Q168+'DLX - Flows'!N167-'DLX - Flows'!N168</f>
        <v>#N/A</v>
      </c>
    </row>
    <row r="168" spans="1:5" x14ac:dyDescent="0.25">
      <c r="A168" s="7">
        <v>41579</v>
      </c>
      <c r="B168" s="5" t="e">
        <f>'DLX - Flows'!P169</f>
        <v>#N/A</v>
      </c>
      <c r="C168" s="5" t="e">
        <f>'DLX - Flows'!D169-'DLX - Flows'!F169+'DLX - Flows'!E169-'DLX - Flows'!I169+'DLX - Flows'!P169+'DLX - Flows'!M168-'DLX - Flows'!M169</f>
        <v>#N/A</v>
      </c>
      <c r="D168" s="5" t="e">
        <f>'DLX - Flows'!Q169</f>
        <v>#N/A</v>
      </c>
      <c r="E168" s="5" t="e">
        <f>'DLX - Flows'!F169-'DLX - Flows'!D169+'DLX - Flows'!H169-'DLX - Flows'!J169+'DLX - Flows'!Q169+'DLX - Flows'!N168-'DLX - Flows'!N169</f>
        <v>#N/A</v>
      </c>
    </row>
    <row r="169" spans="1:5" x14ac:dyDescent="0.25">
      <c r="A169" s="7">
        <v>41609</v>
      </c>
      <c r="B169" s="5" t="e">
        <f>'DLX - Flows'!P170</f>
        <v>#N/A</v>
      </c>
      <c r="C169" s="5" t="e">
        <f>'DLX - Flows'!D170-'DLX - Flows'!F170+'DLX - Flows'!E170-'DLX - Flows'!I170+'DLX - Flows'!P170+'DLX - Flows'!M169-'DLX - Flows'!M170</f>
        <v>#N/A</v>
      </c>
      <c r="D169" s="5" t="e">
        <f>'DLX - Flows'!Q170</f>
        <v>#N/A</v>
      </c>
      <c r="E169" s="5" t="e">
        <f>'DLX - Flows'!F170-'DLX - Flows'!D170+'DLX - Flows'!H170-'DLX - Flows'!J170+'DLX - Flows'!Q170+'DLX - Flows'!N169-'DLX - Flows'!N170</f>
        <v>#N/A</v>
      </c>
    </row>
    <row r="170" spans="1:5" x14ac:dyDescent="0.25">
      <c r="A170" s="7">
        <v>41640</v>
      </c>
      <c r="B170" s="5" t="e">
        <f>'DLX - Flows'!P171</f>
        <v>#N/A</v>
      </c>
      <c r="C170" s="5" t="e">
        <f>'DLX - Flows'!D171-'DLX - Flows'!F171+'DLX - Flows'!E171-'DLX - Flows'!I171+'DLX - Flows'!P171+'DLX - Flows'!M170-'DLX - Flows'!M171</f>
        <v>#N/A</v>
      </c>
      <c r="D170" s="5" t="e">
        <f>'DLX - Flows'!Q171</f>
        <v>#N/A</v>
      </c>
      <c r="E170" s="5" t="e">
        <f>'DLX - Flows'!F171-'DLX - Flows'!D171+'DLX - Flows'!H171-'DLX - Flows'!J171+'DLX - Flows'!Q171+'DLX - Flows'!N170-'DLX - Flows'!N171</f>
        <v>#N/A</v>
      </c>
    </row>
    <row r="171" spans="1:5" x14ac:dyDescent="0.25">
      <c r="A171" s="7">
        <v>41671</v>
      </c>
      <c r="B171" s="5" t="e">
        <f>'DLX - Flows'!P172</f>
        <v>#N/A</v>
      </c>
      <c r="C171" s="5" t="e">
        <f>'DLX - Flows'!D172-'DLX - Flows'!F172+'DLX - Flows'!E172-'DLX - Flows'!I172+'DLX - Flows'!P172+'DLX - Flows'!M171-'DLX - Flows'!M172</f>
        <v>#N/A</v>
      </c>
      <c r="D171" s="5" t="e">
        <f>'DLX - Flows'!Q172</f>
        <v>#N/A</v>
      </c>
      <c r="E171" s="5" t="e">
        <f>'DLX - Flows'!F172-'DLX - Flows'!D172+'DLX - Flows'!H172-'DLX - Flows'!J172+'DLX - Flows'!Q172+'DLX - Flows'!N171-'DLX - Flows'!N172</f>
        <v>#N/A</v>
      </c>
    </row>
    <row r="172" spans="1:5" x14ac:dyDescent="0.25">
      <c r="A172" s="7">
        <v>41699</v>
      </c>
      <c r="B172" s="5" t="e">
        <f>'DLX - Flows'!P173</f>
        <v>#N/A</v>
      </c>
      <c r="C172" s="5" t="e">
        <f>'DLX - Flows'!D173-'DLX - Flows'!F173+'DLX - Flows'!E173-'DLX - Flows'!I173+'DLX - Flows'!P173+'DLX - Flows'!M172-'DLX - Flows'!M173</f>
        <v>#N/A</v>
      </c>
      <c r="D172" s="5" t="e">
        <f>'DLX - Flows'!Q173</f>
        <v>#N/A</v>
      </c>
      <c r="E172" s="5" t="e">
        <f>'DLX - Flows'!F173-'DLX - Flows'!D173+'DLX - Flows'!H173-'DLX - Flows'!J173+'DLX - Flows'!Q173+'DLX - Flows'!N172-'DLX - Flows'!N173</f>
        <v>#N/A</v>
      </c>
    </row>
    <row r="173" spans="1:5" x14ac:dyDescent="0.25">
      <c r="A173" s="7">
        <v>41730</v>
      </c>
      <c r="B173" s="5" t="e">
        <f>'DLX - Flows'!P174</f>
        <v>#N/A</v>
      </c>
      <c r="C173" s="5" t="e">
        <f>'DLX - Flows'!D174-'DLX - Flows'!F174+'DLX - Flows'!E174-'DLX - Flows'!I174+'DLX - Flows'!P174+'DLX - Flows'!M173-'DLX - Flows'!M174</f>
        <v>#N/A</v>
      </c>
      <c r="D173" s="5" t="e">
        <f>'DLX - Flows'!Q174</f>
        <v>#N/A</v>
      </c>
      <c r="E173" s="5" t="e">
        <f>'DLX - Flows'!F174-'DLX - Flows'!D174+'DLX - Flows'!H174-'DLX - Flows'!J174+'DLX - Flows'!Q174+'DLX - Flows'!N173-'DLX - Flows'!N174</f>
        <v>#N/A</v>
      </c>
    </row>
    <row r="174" spans="1:5" x14ac:dyDescent="0.25">
      <c r="A174" s="7">
        <v>41760</v>
      </c>
      <c r="B174" s="5" t="e">
        <f>'DLX - Flows'!P175</f>
        <v>#N/A</v>
      </c>
      <c r="C174" s="5" t="e">
        <f>'DLX - Flows'!D175-'DLX - Flows'!F175+'DLX - Flows'!E175-'DLX - Flows'!I175+'DLX - Flows'!P175+'DLX - Flows'!M174-'DLX - Flows'!M175</f>
        <v>#N/A</v>
      </c>
      <c r="D174" s="5" t="e">
        <f>'DLX - Flows'!Q175</f>
        <v>#N/A</v>
      </c>
      <c r="E174" s="5" t="e">
        <f>'DLX - Flows'!F175-'DLX - Flows'!D175+'DLX - Flows'!H175-'DLX - Flows'!J175+'DLX - Flows'!Q175+'DLX - Flows'!N174-'DLX - Flows'!N175</f>
        <v>#N/A</v>
      </c>
    </row>
    <row r="175" spans="1:5" x14ac:dyDescent="0.25">
      <c r="A175" s="7">
        <v>41791</v>
      </c>
      <c r="B175" s="5" t="e">
        <f>'DLX - Flows'!P176</f>
        <v>#N/A</v>
      </c>
      <c r="C175" s="5" t="e">
        <f>'DLX - Flows'!D176-'DLX - Flows'!F176+'DLX - Flows'!E176-'DLX - Flows'!I176+'DLX - Flows'!P176+'DLX - Flows'!M175-'DLX - Flows'!M176</f>
        <v>#N/A</v>
      </c>
      <c r="D175" s="5" t="e">
        <f>'DLX - Flows'!Q176</f>
        <v>#N/A</v>
      </c>
      <c r="E175" s="5" t="e">
        <f>'DLX - Flows'!F176-'DLX - Flows'!D176+'DLX - Flows'!H176-'DLX - Flows'!J176+'DLX - Flows'!Q176+'DLX - Flows'!N175-'DLX - Flows'!N176</f>
        <v>#N/A</v>
      </c>
    </row>
    <row r="176" spans="1:5" x14ac:dyDescent="0.25">
      <c r="A176" s="7">
        <v>41821</v>
      </c>
      <c r="B176" s="5" t="e">
        <f>'DLX - Flows'!P177</f>
        <v>#N/A</v>
      </c>
      <c r="C176" s="5" t="e">
        <f>'DLX - Flows'!D177-'DLX - Flows'!F177+'DLX - Flows'!E177-'DLX - Flows'!I177+'DLX - Flows'!P177+'DLX - Flows'!M176-'DLX - Flows'!M177</f>
        <v>#N/A</v>
      </c>
      <c r="D176" s="5" t="e">
        <f>'DLX - Flows'!Q177</f>
        <v>#N/A</v>
      </c>
      <c r="E176" s="5" t="e">
        <f>'DLX - Flows'!F177-'DLX - Flows'!D177+'DLX - Flows'!H177-'DLX - Flows'!J177+'DLX - Flows'!Q177+'DLX - Flows'!N176-'DLX - Flows'!N177</f>
        <v>#N/A</v>
      </c>
    </row>
    <row r="177" spans="1:5" x14ac:dyDescent="0.25">
      <c r="A177" s="7">
        <v>41852</v>
      </c>
      <c r="B177" s="5" t="e">
        <f>'DLX - Flows'!P178</f>
        <v>#N/A</v>
      </c>
      <c r="C177" s="5" t="e">
        <f>'DLX - Flows'!D178-'DLX - Flows'!F178+'DLX - Flows'!E178-'DLX - Flows'!I178+'DLX - Flows'!P178+'DLX - Flows'!M177-'DLX - Flows'!M178</f>
        <v>#N/A</v>
      </c>
      <c r="D177" s="5" t="e">
        <f>'DLX - Flows'!Q178</f>
        <v>#N/A</v>
      </c>
      <c r="E177" s="5" t="e">
        <f>'DLX - Flows'!F178-'DLX - Flows'!D178+'DLX - Flows'!H178-'DLX - Flows'!J178+'DLX - Flows'!Q178+'DLX - Flows'!N177-'DLX - Flows'!N178</f>
        <v>#N/A</v>
      </c>
    </row>
    <row r="178" spans="1:5" x14ac:dyDescent="0.25">
      <c r="A178" s="7">
        <v>41883</v>
      </c>
      <c r="B178" s="5" t="e">
        <f>'DLX - Flows'!P179</f>
        <v>#N/A</v>
      </c>
      <c r="C178" s="5" t="e">
        <f>'DLX - Flows'!D179-'DLX - Flows'!F179+'DLX - Flows'!E179-'DLX - Flows'!I179+'DLX - Flows'!P179+'DLX - Flows'!M178-'DLX - Flows'!M179</f>
        <v>#N/A</v>
      </c>
      <c r="D178" s="5" t="e">
        <f>'DLX - Flows'!Q179</f>
        <v>#N/A</v>
      </c>
      <c r="E178" s="5" t="e">
        <f>'DLX - Flows'!F179-'DLX - Flows'!D179+'DLX - Flows'!H179-'DLX - Flows'!J179+'DLX - Flows'!Q179+'DLX - Flows'!N178-'DLX - Flows'!N179</f>
        <v>#N/A</v>
      </c>
    </row>
    <row r="179" spans="1:5" x14ac:dyDescent="0.25">
      <c r="A179" s="7">
        <v>41913</v>
      </c>
      <c r="B179" s="5" t="e">
        <f>'DLX - Flows'!P180</f>
        <v>#N/A</v>
      </c>
      <c r="C179" s="5" t="e">
        <f>'DLX - Flows'!D180-'DLX - Flows'!F180+'DLX - Flows'!E180-'DLX - Flows'!I180+'DLX - Flows'!P180+'DLX - Flows'!M179-'DLX - Flows'!M180</f>
        <v>#N/A</v>
      </c>
      <c r="D179" s="5" t="e">
        <f>'DLX - Flows'!Q180</f>
        <v>#N/A</v>
      </c>
      <c r="E179" s="5" t="e">
        <f>'DLX - Flows'!F180-'DLX - Flows'!D180+'DLX - Flows'!H180-'DLX - Flows'!J180+'DLX - Flows'!Q180+'DLX - Flows'!N179-'DLX - Flows'!N180</f>
        <v>#N/A</v>
      </c>
    </row>
    <row r="180" spans="1:5" x14ac:dyDescent="0.25">
      <c r="A180" s="7">
        <v>41944</v>
      </c>
      <c r="B180" s="5" t="e">
        <f>'DLX - Flows'!P181</f>
        <v>#N/A</v>
      </c>
      <c r="C180" s="5" t="e">
        <f>'DLX - Flows'!D181-'DLX - Flows'!F181+'DLX - Flows'!E181-'DLX - Flows'!I181+'DLX - Flows'!P181+'DLX - Flows'!M180-'DLX - Flows'!M181</f>
        <v>#N/A</v>
      </c>
      <c r="D180" s="5" t="e">
        <f>'DLX - Flows'!Q181</f>
        <v>#N/A</v>
      </c>
      <c r="E180" s="5" t="e">
        <f>'DLX - Flows'!F181-'DLX - Flows'!D181+'DLX - Flows'!H181-'DLX - Flows'!J181+'DLX - Flows'!Q181+'DLX - Flows'!N180-'DLX - Flows'!N181</f>
        <v>#N/A</v>
      </c>
    </row>
    <row r="181" spans="1:5" x14ac:dyDescent="0.25">
      <c r="A181" s="7">
        <v>41974</v>
      </c>
      <c r="B181" s="5" t="e">
        <f>'DLX - Flows'!P182</f>
        <v>#N/A</v>
      </c>
      <c r="C181" s="5" t="e">
        <f>'DLX - Flows'!D182-'DLX - Flows'!F182+'DLX - Flows'!E182-'DLX - Flows'!I182+'DLX - Flows'!P182+'DLX - Flows'!M181-'DLX - Flows'!M182</f>
        <v>#N/A</v>
      </c>
      <c r="D181" s="5" t="e">
        <f>'DLX - Flows'!Q182</f>
        <v>#N/A</v>
      </c>
      <c r="E181" s="5" t="e">
        <f>'DLX - Flows'!F182-'DLX - Flows'!D182+'DLX - Flows'!H182-'DLX - Flows'!J182+'DLX - Flows'!Q182+'DLX - Flows'!N181-'DLX - Flows'!N182</f>
        <v>#N/A</v>
      </c>
    </row>
    <row r="182" spans="1:5" x14ac:dyDescent="0.25">
      <c r="A182" s="7">
        <v>42005</v>
      </c>
      <c r="B182" s="5" t="e">
        <f>'DLX - Flows'!P183</f>
        <v>#N/A</v>
      </c>
      <c r="C182" s="5" t="e">
        <f>'DLX - Flows'!D183-'DLX - Flows'!F183+'DLX - Flows'!E183-'DLX - Flows'!I183+'DLX - Flows'!P183+'DLX - Flows'!M182-'DLX - Flows'!M183</f>
        <v>#N/A</v>
      </c>
      <c r="D182" s="5" t="e">
        <f>'DLX - Flows'!Q183</f>
        <v>#N/A</v>
      </c>
      <c r="E182" s="5" t="e">
        <f>'DLX - Flows'!F183-'DLX - Flows'!D183+'DLX - Flows'!H183-'DLX - Flows'!J183+'DLX - Flows'!Q183+'DLX - Flows'!N182-'DLX - Flows'!N183</f>
        <v>#N/A</v>
      </c>
    </row>
    <row r="183" spans="1:5" x14ac:dyDescent="0.25">
      <c r="A183" s="7">
        <v>42036</v>
      </c>
      <c r="B183" s="5" t="e">
        <f>'DLX - Flows'!P184</f>
        <v>#N/A</v>
      </c>
      <c r="C183" s="5" t="e">
        <f>'DLX - Flows'!D184-'DLX - Flows'!F184+'DLX - Flows'!E184-'DLX - Flows'!I184+'DLX - Flows'!P184+'DLX - Flows'!M183-'DLX - Flows'!M184</f>
        <v>#N/A</v>
      </c>
      <c r="D183" s="5" t="e">
        <f>'DLX - Flows'!Q184</f>
        <v>#N/A</v>
      </c>
      <c r="E183" s="5" t="e">
        <f>'DLX - Flows'!F184-'DLX - Flows'!D184+'DLX - Flows'!H184-'DLX - Flows'!J184+'DLX - Flows'!Q184+'DLX - Flows'!N183-'DLX - Flows'!N184</f>
        <v>#N/A</v>
      </c>
    </row>
    <row r="184" spans="1:5" x14ac:dyDescent="0.25">
      <c r="A184" s="7">
        <v>42064</v>
      </c>
      <c r="B184" s="5" t="e">
        <f>'DLX - Flows'!P185</f>
        <v>#N/A</v>
      </c>
      <c r="C184" s="5" t="e">
        <f>'DLX - Flows'!D185-'DLX - Flows'!F185+'DLX - Flows'!E185-'DLX - Flows'!I185+'DLX - Flows'!P185+'DLX - Flows'!M184-'DLX - Flows'!M185</f>
        <v>#N/A</v>
      </c>
      <c r="D184" s="5" t="e">
        <f>'DLX - Flows'!Q185</f>
        <v>#N/A</v>
      </c>
      <c r="E184" s="5" t="e">
        <f>'DLX - Flows'!F185-'DLX - Flows'!D185+'DLX - Flows'!H185-'DLX - Flows'!J185+'DLX - Flows'!Q185+'DLX - Flows'!N184-'DLX - Flows'!N185</f>
        <v>#N/A</v>
      </c>
    </row>
    <row r="185" spans="1:5" x14ac:dyDescent="0.25">
      <c r="A185" s="7">
        <v>42095</v>
      </c>
      <c r="B185" s="5" t="e">
        <f>'DLX - Flows'!P186</f>
        <v>#N/A</v>
      </c>
      <c r="C185" s="5" t="e">
        <f>'DLX - Flows'!D186-'DLX - Flows'!F186+'DLX - Flows'!E186-'DLX - Flows'!I186+'DLX - Flows'!P186+'DLX - Flows'!M185-'DLX - Flows'!M186</f>
        <v>#N/A</v>
      </c>
      <c r="D185" s="5" t="e">
        <f>'DLX - Flows'!Q186</f>
        <v>#N/A</v>
      </c>
      <c r="E185" s="5" t="e">
        <f>'DLX - Flows'!F186-'DLX - Flows'!D186+'DLX - Flows'!H186-'DLX - Flows'!J186+'DLX - Flows'!Q186+'DLX - Flows'!N185-'DLX - Flows'!N186</f>
        <v>#N/A</v>
      </c>
    </row>
    <row r="186" spans="1:5" x14ac:dyDescent="0.25">
      <c r="A186" s="7">
        <v>42125</v>
      </c>
      <c r="B186" s="5" t="e">
        <f>'DLX - Flows'!P187</f>
        <v>#N/A</v>
      </c>
      <c r="C186" s="5" t="e">
        <f>'DLX - Flows'!D187-'DLX - Flows'!F187+'DLX - Flows'!E187-'DLX - Flows'!I187+'DLX - Flows'!P187+'DLX - Flows'!M186-'DLX - Flows'!M187</f>
        <v>#N/A</v>
      </c>
      <c r="D186" s="5" t="e">
        <f>'DLX - Flows'!Q187</f>
        <v>#N/A</v>
      </c>
      <c r="E186" s="5" t="e">
        <f>'DLX - Flows'!F187-'DLX - Flows'!D187+'DLX - Flows'!H187-'DLX - Flows'!J187+'DLX - Flows'!Q187+'DLX - Flows'!N186-'DLX - Flows'!N187</f>
        <v>#N/A</v>
      </c>
    </row>
    <row r="187" spans="1:5" x14ac:dyDescent="0.25">
      <c r="A187" s="7">
        <v>42156</v>
      </c>
      <c r="B187" s="5" t="e">
        <f>'DLX - Flows'!P188</f>
        <v>#N/A</v>
      </c>
      <c r="C187" s="5" t="e">
        <f>'DLX - Flows'!D188-'DLX - Flows'!F188+'DLX - Flows'!E188-'DLX - Flows'!I188+'DLX - Flows'!P188+'DLX - Flows'!M187-'DLX - Flows'!M188</f>
        <v>#N/A</v>
      </c>
      <c r="D187" s="5" t="e">
        <f>'DLX - Flows'!Q188</f>
        <v>#N/A</v>
      </c>
      <c r="E187" s="5" t="e">
        <f>'DLX - Flows'!F188-'DLX - Flows'!D188+'DLX - Flows'!H188-'DLX - Flows'!J188+'DLX - Flows'!Q188+'DLX - Flows'!N187-'DLX - Flows'!N188</f>
        <v>#N/A</v>
      </c>
    </row>
    <row r="188" spans="1:5" x14ac:dyDescent="0.25">
      <c r="A188" s="7">
        <v>42186</v>
      </c>
      <c r="B188" s="5" t="e">
        <f>'DLX - Flows'!P189</f>
        <v>#N/A</v>
      </c>
      <c r="C188" s="5" t="e">
        <f>'DLX - Flows'!D189-'DLX - Flows'!F189+'DLX - Flows'!E189-'DLX - Flows'!I189+'DLX - Flows'!P189+'DLX - Flows'!M188-'DLX - Flows'!M189</f>
        <v>#N/A</v>
      </c>
      <c r="D188" s="5" t="e">
        <f>'DLX - Flows'!Q189</f>
        <v>#N/A</v>
      </c>
      <c r="E188" s="5" t="e">
        <f>'DLX - Flows'!F189-'DLX - Flows'!D189+'DLX - Flows'!H189-'DLX - Flows'!J189+'DLX - Flows'!Q189+'DLX - Flows'!N188-'DLX - Flows'!N189</f>
        <v>#N/A</v>
      </c>
    </row>
    <row r="189" spans="1:5" x14ac:dyDescent="0.25">
      <c r="A189" s="7">
        <v>42217</v>
      </c>
      <c r="B189" s="5" t="e">
        <f>'DLX - Flows'!P190</f>
        <v>#N/A</v>
      </c>
      <c r="C189" s="5" t="e">
        <f>'DLX - Flows'!D190-'DLX - Flows'!F190+'DLX - Flows'!E190-'DLX - Flows'!I190+'DLX - Flows'!P190+'DLX - Flows'!M189-'DLX - Flows'!M190</f>
        <v>#N/A</v>
      </c>
      <c r="D189" s="5" t="e">
        <f>'DLX - Flows'!Q190</f>
        <v>#N/A</v>
      </c>
      <c r="E189" s="5" t="e">
        <f>'DLX - Flows'!F190-'DLX - Flows'!D190+'DLX - Flows'!H190-'DLX - Flows'!J190+'DLX - Flows'!Q190+'DLX - Flows'!N189-'DLX - Flows'!N190</f>
        <v>#N/A</v>
      </c>
    </row>
    <row r="190" spans="1:5" x14ac:dyDescent="0.25">
      <c r="A190" s="7">
        <v>42248</v>
      </c>
      <c r="B190" s="5" t="e">
        <f>'DLX - Flows'!P191</f>
        <v>#N/A</v>
      </c>
      <c r="C190" s="5" t="e">
        <f>'DLX - Flows'!D191-'DLX - Flows'!F191+'DLX - Flows'!E191-'DLX - Flows'!I191+'DLX - Flows'!P191+'DLX - Flows'!M190-'DLX - Flows'!M191</f>
        <v>#N/A</v>
      </c>
      <c r="D190" s="5" t="e">
        <f>'DLX - Flows'!Q191</f>
        <v>#N/A</v>
      </c>
      <c r="E190" s="5" t="e">
        <f>'DLX - Flows'!F191-'DLX - Flows'!D191+'DLX - Flows'!H191-'DLX - Flows'!J191+'DLX - Flows'!Q191+'DLX - Flows'!N190-'DLX - Flows'!N191</f>
        <v>#N/A</v>
      </c>
    </row>
    <row r="191" spans="1:5" x14ac:dyDescent="0.25">
      <c r="A191" s="7">
        <v>42278</v>
      </c>
      <c r="B191" s="5" t="e">
        <f>'DLX - Flows'!P192</f>
        <v>#N/A</v>
      </c>
      <c r="C191" s="5" t="e">
        <f>'DLX - Flows'!D192-'DLX - Flows'!F192+'DLX - Flows'!E192-'DLX - Flows'!I192+'DLX - Flows'!P192+'DLX - Flows'!M191-'DLX - Flows'!M192</f>
        <v>#N/A</v>
      </c>
      <c r="D191" s="5" t="e">
        <f>'DLX - Flows'!Q192</f>
        <v>#N/A</v>
      </c>
      <c r="E191" s="5" t="e">
        <f>'DLX - Flows'!F192-'DLX - Flows'!D192+'DLX - Flows'!H192-'DLX - Flows'!J192+'DLX - Flows'!Q192+'DLX - Flows'!N191-'DLX - Flows'!N192</f>
        <v>#N/A</v>
      </c>
    </row>
    <row r="192" spans="1:5" x14ac:dyDescent="0.25">
      <c r="A192" s="7">
        <v>42309</v>
      </c>
      <c r="B192" s="5" t="e">
        <f>'DLX - Flows'!P193</f>
        <v>#N/A</v>
      </c>
      <c r="C192" s="5" t="e">
        <f>'DLX - Flows'!D193-'DLX - Flows'!F193+'DLX - Flows'!E193-'DLX - Flows'!I193+'DLX - Flows'!P193+'DLX - Flows'!M192-'DLX - Flows'!M193</f>
        <v>#N/A</v>
      </c>
      <c r="D192" s="5" t="e">
        <f>'DLX - Flows'!Q193</f>
        <v>#N/A</v>
      </c>
      <c r="E192" s="5" t="e">
        <f>'DLX - Flows'!F193-'DLX - Flows'!D193+'DLX - Flows'!H193-'DLX - Flows'!J193+'DLX - Flows'!Q193+'DLX - Flows'!N192-'DLX - Flows'!N193</f>
        <v>#N/A</v>
      </c>
    </row>
    <row r="193" spans="1:5" x14ac:dyDescent="0.25">
      <c r="A193" s="7">
        <v>42339</v>
      </c>
      <c r="B193" s="5" t="e">
        <f>'DLX - Flows'!P194</f>
        <v>#N/A</v>
      </c>
      <c r="C193" s="5" t="e">
        <f>'DLX - Flows'!D194-'DLX - Flows'!F194+'DLX - Flows'!E194-'DLX - Flows'!I194+'DLX - Flows'!P194+'DLX - Flows'!M193-'DLX - Flows'!M194</f>
        <v>#N/A</v>
      </c>
      <c r="D193" s="5" t="e">
        <f>'DLX - Flows'!Q194</f>
        <v>#N/A</v>
      </c>
      <c r="E193" s="5" t="e">
        <f>'DLX - Flows'!F194-'DLX - Flows'!D194+'DLX - Flows'!H194-'DLX - Flows'!J194+'DLX - Flows'!Q194+'DLX - Flows'!N193-'DLX - Flows'!N194</f>
        <v>#N/A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tabColor theme="6" tint="-0.249977111117893"/>
  </sheetPr>
  <dimension ref="A1:D274"/>
  <sheetViews>
    <sheetView tabSelected="1" workbookViewId="0">
      <selection activeCell="D2" sqref="D2"/>
    </sheetView>
  </sheetViews>
  <sheetFormatPr defaultRowHeight="15" x14ac:dyDescent="0.25"/>
  <sheetData>
    <row r="1" spans="1:4" x14ac:dyDescent="0.25">
      <c r="A1" s="2" t="s">
        <v>548</v>
      </c>
      <c r="B1" s="2" t="s">
        <v>61</v>
      </c>
      <c r="C1" t="s">
        <v>547</v>
      </c>
      <c r="D1" t="s">
        <v>1469</v>
      </c>
    </row>
    <row r="2" spans="1:4" x14ac:dyDescent="0.25">
      <c r="A2" s="4" t="s">
        <v>255</v>
      </c>
      <c r="C2" s="12" t="s">
        <v>821</v>
      </c>
      <c r="D2" s="5" t="s">
        <v>1470</v>
      </c>
    </row>
    <row r="3" spans="1:4" x14ac:dyDescent="0.25">
      <c r="A3" t="s">
        <v>549</v>
      </c>
      <c r="B3" s="3">
        <v>17593</v>
      </c>
      <c r="C3" s="12" t="e">
        <v>#N/A</v>
      </c>
      <c r="D3" s="5">
        <v>0</v>
      </c>
    </row>
    <row r="4" spans="1:4" x14ac:dyDescent="0.25">
      <c r="A4" t="s">
        <v>550</v>
      </c>
      <c r="B4" s="3">
        <v>17685</v>
      </c>
      <c r="C4" s="12" t="e">
        <v>#N/A</v>
      </c>
      <c r="D4" s="5">
        <v>0</v>
      </c>
    </row>
    <row r="5" spans="1:4" x14ac:dyDescent="0.25">
      <c r="A5" t="s">
        <v>551</v>
      </c>
      <c r="B5" s="3">
        <v>17777</v>
      </c>
      <c r="C5" s="12" t="e">
        <v>#N/A</v>
      </c>
      <c r="D5" s="5">
        <v>0</v>
      </c>
    </row>
    <row r="6" spans="1:4" x14ac:dyDescent="0.25">
      <c r="A6" t="s">
        <v>552</v>
      </c>
      <c r="B6" s="3">
        <v>17868</v>
      </c>
      <c r="C6" s="12" t="e">
        <v>#N/A</v>
      </c>
      <c r="D6" s="5">
        <v>0</v>
      </c>
    </row>
    <row r="7" spans="1:4" x14ac:dyDescent="0.25">
      <c r="A7" t="s">
        <v>553</v>
      </c>
      <c r="B7" s="3">
        <v>17958</v>
      </c>
      <c r="C7" s="12">
        <v>5.26</v>
      </c>
      <c r="D7" s="5">
        <v>1</v>
      </c>
    </row>
    <row r="8" spans="1:4" x14ac:dyDescent="0.25">
      <c r="A8" t="s">
        <v>554</v>
      </c>
      <c r="B8" s="3">
        <v>18050</v>
      </c>
      <c r="C8" s="12">
        <v>5.26</v>
      </c>
      <c r="D8" s="5">
        <v>1</v>
      </c>
    </row>
    <row r="9" spans="1:4" x14ac:dyDescent="0.25">
      <c r="A9" t="s">
        <v>555</v>
      </c>
      <c r="B9" s="3">
        <v>18142</v>
      </c>
      <c r="C9" s="12">
        <v>5.25</v>
      </c>
      <c r="D9" s="5">
        <v>1</v>
      </c>
    </row>
    <row r="10" spans="1:4" x14ac:dyDescent="0.25">
      <c r="A10" t="s">
        <v>556</v>
      </c>
      <c r="B10" s="3">
        <v>18233</v>
      </c>
      <c r="C10" s="12">
        <v>5.25</v>
      </c>
      <c r="D10" s="5">
        <v>1</v>
      </c>
    </row>
    <row r="11" spans="1:4" x14ac:dyDescent="0.25">
      <c r="A11" t="s">
        <v>557</v>
      </c>
      <c r="B11" s="3">
        <v>18323</v>
      </c>
      <c r="C11" s="12">
        <v>5.26</v>
      </c>
      <c r="D11" s="5">
        <v>0</v>
      </c>
    </row>
    <row r="12" spans="1:4" x14ac:dyDescent="0.25">
      <c r="A12" t="s">
        <v>558</v>
      </c>
      <c r="B12" s="3">
        <v>18415</v>
      </c>
      <c r="C12" s="12">
        <v>5.26</v>
      </c>
      <c r="D12" s="5">
        <v>0</v>
      </c>
    </row>
    <row r="13" spans="1:4" x14ac:dyDescent="0.25">
      <c r="A13" t="s">
        <v>559</v>
      </c>
      <c r="B13" s="3">
        <v>18507</v>
      </c>
      <c r="C13" s="12">
        <v>5.27</v>
      </c>
      <c r="D13" s="5">
        <v>0</v>
      </c>
    </row>
    <row r="14" spans="1:4" x14ac:dyDescent="0.25">
      <c r="A14" t="s">
        <v>560</v>
      </c>
      <c r="B14" s="3">
        <v>18598</v>
      </c>
      <c r="C14" s="12">
        <v>5.28</v>
      </c>
      <c r="D14" s="5">
        <v>0</v>
      </c>
    </row>
    <row r="15" spans="1:4" x14ac:dyDescent="0.25">
      <c r="A15" t="s">
        <v>561</v>
      </c>
      <c r="B15" s="3">
        <v>18688</v>
      </c>
      <c r="C15" s="12">
        <v>5.29</v>
      </c>
      <c r="D15" s="5">
        <v>0</v>
      </c>
    </row>
    <row r="16" spans="1:4" x14ac:dyDescent="0.25">
      <c r="A16" t="s">
        <v>562</v>
      </c>
      <c r="B16" s="3">
        <v>18780</v>
      </c>
      <c r="C16" s="12">
        <v>5.31</v>
      </c>
      <c r="D16" s="5">
        <v>0</v>
      </c>
    </row>
    <row r="17" spans="1:4" x14ac:dyDescent="0.25">
      <c r="A17" t="s">
        <v>563</v>
      </c>
      <c r="B17" s="3">
        <v>18872</v>
      </c>
      <c r="C17" s="12">
        <v>5.32</v>
      </c>
      <c r="D17" s="5">
        <v>0</v>
      </c>
    </row>
    <row r="18" spans="1:4" x14ac:dyDescent="0.25">
      <c r="A18" t="s">
        <v>564</v>
      </c>
      <c r="B18" s="3">
        <v>18963</v>
      </c>
      <c r="C18" s="12">
        <v>5.34</v>
      </c>
      <c r="D18" s="5">
        <v>0</v>
      </c>
    </row>
    <row r="19" spans="1:4" x14ac:dyDescent="0.25">
      <c r="A19" t="s">
        <v>565</v>
      </c>
      <c r="B19" s="3">
        <v>19054</v>
      </c>
      <c r="C19" s="12">
        <v>5.36</v>
      </c>
      <c r="D19" s="5">
        <v>0</v>
      </c>
    </row>
    <row r="20" spans="1:4" x14ac:dyDescent="0.25">
      <c r="A20" t="s">
        <v>566</v>
      </c>
      <c r="B20" s="3">
        <v>19146</v>
      </c>
      <c r="C20" s="12">
        <v>5.37</v>
      </c>
      <c r="D20" s="5">
        <v>0</v>
      </c>
    </row>
    <row r="21" spans="1:4" x14ac:dyDescent="0.25">
      <c r="A21" t="s">
        <v>567</v>
      </c>
      <c r="B21" s="3">
        <v>19238</v>
      </c>
      <c r="C21" s="12">
        <v>5.38</v>
      </c>
      <c r="D21" s="5">
        <v>0</v>
      </c>
    </row>
    <row r="22" spans="1:4" x14ac:dyDescent="0.25">
      <c r="A22" t="s">
        <v>568</v>
      </c>
      <c r="B22" s="3">
        <v>19329</v>
      </c>
      <c r="C22" s="12">
        <v>5.38</v>
      </c>
      <c r="D22" s="5">
        <v>0</v>
      </c>
    </row>
    <row r="23" spans="1:4" x14ac:dyDescent="0.25">
      <c r="A23" t="s">
        <v>569</v>
      </c>
      <c r="B23" s="3">
        <v>19419</v>
      </c>
      <c r="C23" s="12">
        <v>5.37</v>
      </c>
      <c r="D23" s="5">
        <v>0</v>
      </c>
    </row>
    <row r="24" spans="1:4" x14ac:dyDescent="0.25">
      <c r="A24" t="s">
        <v>570</v>
      </c>
      <c r="B24" s="3">
        <v>19511</v>
      </c>
      <c r="C24" s="12">
        <v>5.37</v>
      </c>
      <c r="D24" s="5">
        <v>0</v>
      </c>
    </row>
    <row r="25" spans="1:4" x14ac:dyDescent="0.25">
      <c r="A25" t="s">
        <v>571</v>
      </c>
      <c r="B25" s="3">
        <v>19603</v>
      </c>
      <c r="C25" s="12">
        <v>5.37</v>
      </c>
      <c r="D25" s="5">
        <v>1</v>
      </c>
    </row>
    <row r="26" spans="1:4" x14ac:dyDescent="0.25">
      <c r="A26" t="s">
        <v>572</v>
      </c>
      <c r="B26" s="3">
        <v>19694</v>
      </c>
      <c r="C26" s="12">
        <v>5.37</v>
      </c>
      <c r="D26" s="5">
        <v>1</v>
      </c>
    </row>
    <row r="27" spans="1:4" x14ac:dyDescent="0.25">
      <c r="A27" t="s">
        <v>573</v>
      </c>
      <c r="B27" s="3">
        <v>19784</v>
      </c>
      <c r="C27" s="12">
        <v>5.37</v>
      </c>
      <c r="D27" s="5">
        <v>1</v>
      </c>
    </row>
    <row r="28" spans="1:4" x14ac:dyDescent="0.25">
      <c r="A28" t="s">
        <v>574</v>
      </c>
      <c r="B28" s="3">
        <v>19876</v>
      </c>
      <c r="C28" s="12">
        <v>5.37</v>
      </c>
      <c r="D28" s="5">
        <v>1</v>
      </c>
    </row>
    <row r="29" spans="1:4" x14ac:dyDescent="0.25">
      <c r="A29" t="s">
        <v>575</v>
      </c>
      <c r="B29" s="3">
        <v>19968</v>
      </c>
      <c r="C29" s="12">
        <v>5.37</v>
      </c>
      <c r="D29" s="5">
        <v>0</v>
      </c>
    </row>
    <row r="30" spans="1:4" x14ac:dyDescent="0.25">
      <c r="A30" t="s">
        <v>576</v>
      </c>
      <c r="B30" s="3">
        <v>20059</v>
      </c>
      <c r="C30" s="12">
        <v>5.37</v>
      </c>
      <c r="D30" s="5">
        <v>0</v>
      </c>
    </row>
    <row r="31" spans="1:4" x14ac:dyDescent="0.25">
      <c r="A31" t="s">
        <v>577</v>
      </c>
      <c r="B31" s="3">
        <v>20149</v>
      </c>
      <c r="C31" s="12">
        <v>5.37</v>
      </c>
      <c r="D31" s="5">
        <v>0</v>
      </c>
    </row>
    <row r="32" spans="1:4" x14ac:dyDescent="0.25">
      <c r="A32" t="s">
        <v>578</v>
      </c>
      <c r="B32" s="3">
        <v>20241</v>
      </c>
      <c r="C32" s="12">
        <v>5.38</v>
      </c>
      <c r="D32" s="5">
        <v>0</v>
      </c>
    </row>
    <row r="33" spans="1:4" x14ac:dyDescent="0.25">
      <c r="A33" t="s">
        <v>579</v>
      </c>
      <c r="B33" s="3">
        <v>20333</v>
      </c>
      <c r="C33" s="12">
        <v>5.38</v>
      </c>
      <c r="D33" s="5">
        <v>0</v>
      </c>
    </row>
    <row r="34" spans="1:4" x14ac:dyDescent="0.25">
      <c r="A34" t="s">
        <v>580</v>
      </c>
      <c r="B34" s="3">
        <v>20424</v>
      </c>
      <c r="C34" s="12">
        <v>5.39</v>
      </c>
      <c r="D34" s="5">
        <v>0</v>
      </c>
    </row>
    <row r="35" spans="1:4" x14ac:dyDescent="0.25">
      <c r="A35" t="s">
        <v>581</v>
      </c>
      <c r="B35" s="3">
        <v>20515</v>
      </c>
      <c r="C35" s="12">
        <v>5.4</v>
      </c>
      <c r="D35" s="5">
        <v>0</v>
      </c>
    </row>
    <row r="36" spans="1:4" x14ac:dyDescent="0.25">
      <c r="A36" t="s">
        <v>582</v>
      </c>
      <c r="B36" s="3">
        <v>20607</v>
      </c>
      <c r="C36" s="12">
        <v>5.41</v>
      </c>
      <c r="D36" s="5">
        <v>0</v>
      </c>
    </row>
    <row r="37" spans="1:4" x14ac:dyDescent="0.25">
      <c r="A37" t="s">
        <v>583</v>
      </c>
      <c r="B37" s="3">
        <v>20699</v>
      </c>
      <c r="C37" s="12">
        <v>5.41</v>
      </c>
      <c r="D37" s="5">
        <v>0</v>
      </c>
    </row>
    <row r="38" spans="1:4" x14ac:dyDescent="0.25">
      <c r="A38" t="s">
        <v>584</v>
      </c>
      <c r="B38" s="3">
        <v>20790</v>
      </c>
      <c r="C38" s="12">
        <v>5.41</v>
      </c>
      <c r="D38" s="5">
        <v>0</v>
      </c>
    </row>
    <row r="39" spans="1:4" x14ac:dyDescent="0.25">
      <c r="A39" t="s">
        <v>585</v>
      </c>
      <c r="B39" s="3">
        <v>20880</v>
      </c>
      <c r="C39" s="12">
        <v>5.4</v>
      </c>
      <c r="D39" s="5">
        <v>0</v>
      </c>
    </row>
    <row r="40" spans="1:4" x14ac:dyDescent="0.25">
      <c r="A40" t="s">
        <v>586</v>
      </c>
      <c r="B40" s="3">
        <v>20972</v>
      </c>
      <c r="C40" s="12">
        <v>5.4</v>
      </c>
      <c r="D40" s="5">
        <v>0</v>
      </c>
    </row>
    <row r="41" spans="1:4" x14ac:dyDescent="0.25">
      <c r="A41" t="s">
        <v>587</v>
      </c>
      <c r="B41" s="3">
        <v>21064</v>
      </c>
      <c r="C41" s="12">
        <v>5.4</v>
      </c>
      <c r="D41" s="5">
        <v>0</v>
      </c>
    </row>
    <row r="42" spans="1:4" x14ac:dyDescent="0.25">
      <c r="A42" t="s">
        <v>588</v>
      </c>
      <c r="B42" s="3">
        <v>21155</v>
      </c>
      <c r="C42" s="12">
        <v>5.4</v>
      </c>
      <c r="D42" s="5">
        <v>1</v>
      </c>
    </row>
    <row r="43" spans="1:4" x14ac:dyDescent="0.25">
      <c r="A43" t="s">
        <v>589</v>
      </c>
      <c r="B43" s="3">
        <v>21245</v>
      </c>
      <c r="C43" s="12">
        <v>5.4</v>
      </c>
      <c r="D43" s="5">
        <v>1</v>
      </c>
    </row>
    <row r="44" spans="1:4" x14ac:dyDescent="0.25">
      <c r="A44" t="s">
        <v>590</v>
      </c>
      <c r="B44" s="3">
        <v>21337</v>
      </c>
      <c r="C44" s="12">
        <v>5.4</v>
      </c>
      <c r="D44" s="5">
        <v>1</v>
      </c>
    </row>
    <row r="45" spans="1:4" x14ac:dyDescent="0.25">
      <c r="A45" t="s">
        <v>591</v>
      </c>
      <c r="B45" s="3">
        <v>21429</v>
      </c>
      <c r="C45" s="12">
        <v>5.4</v>
      </c>
      <c r="D45" s="5">
        <v>0</v>
      </c>
    </row>
    <row r="46" spans="1:4" x14ac:dyDescent="0.25">
      <c r="A46" t="s">
        <v>592</v>
      </c>
      <c r="B46" s="3">
        <v>21520</v>
      </c>
      <c r="C46" s="12">
        <v>5.4</v>
      </c>
      <c r="D46" s="5">
        <v>0</v>
      </c>
    </row>
    <row r="47" spans="1:4" x14ac:dyDescent="0.25">
      <c r="A47" t="s">
        <v>593</v>
      </c>
      <c r="B47" s="3">
        <v>21610</v>
      </c>
      <c r="C47" s="12">
        <v>5.41</v>
      </c>
      <c r="D47" s="5">
        <v>0</v>
      </c>
    </row>
    <row r="48" spans="1:4" x14ac:dyDescent="0.25">
      <c r="A48" t="s">
        <v>594</v>
      </c>
      <c r="B48" s="3">
        <v>21702</v>
      </c>
      <c r="C48" s="12">
        <v>5.42</v>
      </c>
      <c r="D48" s="5">
        <v>0</v>
      </c>
    </row>
    <row r="49" spans="1:4" x14ac:dyDescent="0.25">
      <c r="A49" t="s">
        <v>595</v>
      </c>
      <c r="B49" s="3">
        <v>21794</v>
      </c>
      <c r="C49" s="12">
        <v>5.43</v>
      </c>
      <c r="D49" s="5">
        <v>0</v>
      </c>
    </row>
    <row r="50" spans="1:4" x14ac:dyDescent="0.25">
      <c r="A50" t="s">
        <v>596</v>
      </c>
      <c r="B50" s="3">
        <v>21885</v>
      </c>
      <c r="C50" s="12">
        <v>5.45</v>
      </c>
      <c r="D50" s="5">
        <v>0</v>
      </c>
    </row>
    <row r="51" spans="1:4" x14ac:dyDescent="0.25">
      <c r="A51" t="s">
        <v>597</v>
      </c>
      <c r="B51" s="3">
        <v>21976</v>
      </c>
      <c r="C51" s="12">
        <v>5.48</v>
      </c>
      <c r="D51" s="5">
        <v>0</v>
      </c>
    </row>
    <row r="52" spans="1:4" x14ac:dyDescent="0.25">
      <c r="A52" t="s">
        <v>598</v>
      </c>
      <c r="B52" s="3">
        <v>22068</v>
      </c>
      <c r="C52" s="12">
        <v>5.49</v>
      </c>
      <c r="D52" s="5">
        <v>0</v>
      </c>
    </row>
    <row r="53" spans="1:4" x14ac:dyDescent="0.25">
      <c r="A53" t="s">
        <v>599</v>
      </c>
      <c r="B53" s="3">
        <v>22160</v>
      </c>
      <c r="C53" s="12">
        <v>5.5</v>
      </c>
      <c r="D53" s="5">
        <v>1</v>
      </c>
    </row>
    <row r="54" spans="1:4" x14ac:dyDescent="0.25">
      <c r="A54" t="s">
        <v>600</v>
      </c>
      <c r="B54" s="3">
        <v>22251</v>
      </c>
      <c r="C54" s="12">
        <v>5.51</v>
      </c>
      <c r="D54" s="5">
        <v>1</v>
      </c>
    </row>
    <row r="55" spans="1:4" x14ac:dyDescent="0.25">
      <c r="A55" t="s">
        <v>601</v>
      </c>
      <c r="B55" s="3">
        <v>22341</v>
      </c>
      <c r="C55" s="12">
        <v>5.51</v>
      </c>
      <c r="D55" s="5">
        <v>1</v>
      </c>
    </row>
    <row r="56" spans="1:4" x14ac:dyDescent="0.25">
      <c r="A56" t="s">
        <v>602</v>
      </c>
      <c r="B56" s="3">
        <v>22433</v>
      </c>
      <c r="C56" s="12">
        <v>5.51</v>
      </c>
      <c r="D56" s="5">
        <v>0</v>
      </c>
    </row>
    <row r="57" spans="1:4" x14ac:dyDescent="0.25">
      <c r="A57" t="s">
        <v>603</v>
      </c>
      <c r="B57" s="3">
        <v>22525</v>
      </c>
      <c r="C57" s="12">
        <v>5.51</v>
      </c>
      <c r="D57" s="5">
        <v>0</v>
      </c>
    </row>
    <row r="58" spans="1:4" x14ac:dyDescent="0.25">
      <c r="A58" t="s">
        <v>604</v>
      </c>
      <c r="B58" s="3">
        <v>22616</v>
      </c>
      <c r="C58" s="12">
        <v>5.51</v>
      </c>
      <c r="D58" s="5">
        <v>0</v>
      </c>
    </row>
    <row r="59" spans="1:4" x14ac:dyDescent="0.25">
      <c r="A59" t="s">
        <v>605</v>
      </c>
      <c r="B59" s="3">
        <v>22706</v>
      </c>
      <c r="C59" s="12">
        <v>5.5</v>
      </c>
      <c r="D59" s="5">
        <v>0</v>
      </c>
    </row>
    <row r="60" spans="1:4" x14ac:dyDescent="0.25">
      <c r="A60" t="s">
        <v>606</v>
      </c>
      <c r="B60" s="3">
        <v>22798</v>
      </c>
      <c r="C60" s="12">
        <v>5.5</v>
      </c>
      <c r="D60" s="5">
        <v>0</v>
      </c>
    </row>
    <row r="61" spans="1:4" x14ac:dyDescent="0.25">
      <c r="A61" t="s">
        <v>607</v>
      </c>
      <c r="B61" s="3">
        <v>22890</v>
      </c>
      <c r="C61" s="12">
        <v>5.51</v>
      </c>
      <c r="D61" s="5">
        <v>0</v>
      </c>
    </row>
    <row r="62" spans="1:4" x14ac:dyDescent="0.25">
      <c r="A62" t="s">
        <v>608</v>
      </c>
      <c r="B62" s="3">
        <v>22981</v>
      </c>
      <c r="C62" s="12">
        <v>5.51</v>
      </c>
      <c r="D62" s="5">
        <v>0</v>
      </c>
    </row>
    <row r="63" spans="1:4" x14ac:dyDescent="0.25">
      <c r="A63" t="s">
        <v>609</v>
      </c>
      <c r="B63" s="3">
        <v>23071</v>
      </c>
      <c r="C63" s="12">
        <v>5.53</v>
      </c>
      <c r="D63" s="5">
        <v>0</v>
      </c>
    </row>
    <row r="64" spans="1:4" x14ac:dyDescent="0.25">
      <c r="A64" t="s">
        <v>610</v>
      </c>
      <c r="B64" s="3">
        <v>23163</v>
      </c>
      <c r="C64" s="12">
        <v>5.54</v>
      </c>
      <c r="D64" s="5">
        <v>0</v>
      </c>
    </row>
    <row r="65" spans="1:4" x14ac:dyDescent="0.25">
      <c r="A65" t="s">
        <v>611</v>
      </c>
      <c r="B65" s="3">
        <v>23255</v>
      </c>
      <c r="C65" s="12">
        <v>5.55</v>
      </c>
      <c r="D65" s="5">
        <v>0</v>
      </c>
    </row>
    <row r="66" spans="1:4" x14ac:dyDescent="0.25">
      <c r="A66" t="s">
        <v>612</v>
      </c>
      <c r="B66" s="3">
        <v>23346</v>
      </c>
      <c r="C66" s="12">
        <v>5.56</v>
      </c>
      <c r="D66" s="5">
        <v>0</v>
      </c>
    </row>
    <row r="67" spans="1:4" x14ac:dyDescent="0.25">
      <c r="A67" t="s">
        <v>613</v>
      </c>
      <c r="B67" s="3">
        <v>23437</v>
      </c>
      <c r="C67" s="12">
        <v>5.57</v>
      </c>
      <c r="D67" s="5">
        <v>0</v>
      </c>
    </row>
    <row r="68" spans="1:4" x14ac:dyDescent="0.25">
      <c r="A68" t="s">
        <v>614</v>
      </c>
      <c r="B68" s="3">
        <v>23529</v>
      </c>
      <c r="C68" s="12">
        <v>5.59</v>
      </c>
      <c r="D68" s="5">
        <v>0</v>
      </c>
    </row>
    <row r="69" spans="1:4" x14ac:dyDescent="0.25">
      <c r="A69" t="s">
        <v>615</v>
      </c>
      <c r="B69" s="3">
        <v>23621</v>
      </c>
      <c r="C69" s="12">
        <v>5.6</v>
      </c>
      <c r="D69" s="5">
        <v>0</v>
      </c>
    </row>
    <row r="70" spans="1:4" x14ac:dyDescent="0.25">
      <c r="A70" t="s">
        <v>616</v>
      </c>
      <c r="B70" s="3">
        <v>23712</v>
      </c>
      <c r="C70" s="12">
        <v>5.62</v>
      </c>
      <c r="D70" s="5">
        <v>0</v>
      </c>
    </row>
    <row r="71" spans="1:4" x14ac:dyDescent="0.25">
      <c r="A71" t="s">
        <v>617</v>
      </c>
      <c r="B71" s="3">
        <v>23802</v>
      </c>
      <c r="C71" s="12">
        <v>5.64</v>
      </c>
      <c r="D71" s="5">
        <v>0</v>
      </c>
    </row>
    <row r="72" spans="1:4" x14ac:dyDescent="0.25">
      <c r="A72" t="s">
        <v>618</v>
      </c>
      <c r="B72" s="3">
        <v>23894</v>
      </c>
      <c r="C72" s="12">
        <v>5.66</v>
      </c>
      <c r="D72" s="5">
        <v>0</v>
      </c>
    </row>
    <row r="73" spans="1:4" x14ac:dyDescent="0.25">
      <c r="A73" t="s">
        <v>619</v>
      </c>
      <c r="B73" s="3">
        <v>23986</v>
      </c>
      <c r="C73" s="12">
        <v>5.69</v>
      </c>
      <c r="D73" s="5">
        <v>0</v>
      </c>
    </row>
    <row r="74" spans="1:4" x14ac:dyDescent="0.25">
      <c r="A74" t="s">
        <v>620</v>
      </c>
      <c r="B74" s="3">
        <v>24077</v>
      </c>
      <c r="C74" s="12">
        <v>5.71</v>
      </c>
      <c r="D74" s="5">
        <v>0</v>
      </c>
    </row>
    <row r="75" spans="1:4" x14ac:dyDescent="0.25">
      <c r="A75" t="s">
        <v>621</v>
      </c>
      <c r="B75" s="3">
        <v>24167</v>
      </c>
      <c r="C75" s="12">
        <v>5.74</v>
      </c>
      <c r="D75" s="5">
        <v>0</v>
      </c>
    </row>
    <row r="76" spans="1:4" x14ac:dyDescent="0.25">
      <c r="A76" t="s">
        <v>622</v>
      </c>
      <c r="B76" s="3">
        <v>24259</v>
      </c>
      <c r="C76" s="12">
        <v>5.76</v>
      </c>
      <c r="D76" s="5">
        <v>0</v>
      </c>
    </row>
    <row r="77" spans="1:4" x14ac:dyDescent="0.25">
      <c r="A77" t="s">
        <v>623</v>
      </c>
      <c r="B77" s="3">
        <v>24351</v>
      </c>
      <c r="C77" s="12">
        <v>5.77</v>
      </c>
      <c r="D77" s="5">
        <v>0</v>
      </c>
    </row>
    <row r="78" spans="1:4" x14ac:dyDescent="0.25">
      <c r="A78" t="s">
        <v>624</v>
      </c>
      <c r="B78" s="3">
        <v>24442</v>
      </c>
      <c r="C78" s="12">
        <v>5.78</v>
      </c>
      <c r="D78" s="5">
        <v>0</v>
      </c>
    </row>
    <row r="79" spans="1:4" x14ac:dyDescent="0.25">
      <c r="A79" t="s">
        <v>625</v>
      </c>
      <c r="B79" s="3">
        <v>24532</v>
      </c>
      <c r="C79" s="12">
        <v>5.78</v>
      </c>
      <c r="D79" s="5">
        <v>0</v>
      </c>
    </row>
    <row r="80" spans="1:4" x14ac:dyDescent="0.25">
      <c r="A80" t="s">
        <v>626</v>
      </c>
      <c r="B80" s="3">
        <v>24624</v>
      </c>
      <c r="C80" s="12">
        <v>5.78</v>
      </c>
      <c r="D80" s="5">
        <v>0</v>
      </c>
    </row>
    <row r="81" spans="1:4" x14ac:dyDescent="0.25">
      <c r="A81" t="s">
        <v>627</v>
      </c>
      <c r="B81" s="3">
        <v>24716</v>
      </c>
      <c r="C81" s="12">
        <v>5.78</v>
      </c>
      <c r="D81" s="5">
        <v>0</v>
      </c>
    </row>
    <row r="82" spans="1:4" x14ac:dyDescent="0.25">
      <c r="A82" t="s">
        <v>628</v>
      </c>
      <c r="B82" s="3">
        <v>24807</v>
      </c>
      <c r="C82" s="12">
        <v>5.78</v>
      </c>
      <c r="D82" s="5">
        <v>0</v>
      </c>
    </row>
    <row r="83" spans="1:4" x14ac:dyDescent="0.25">
      <c r="A83" t="s">
        <v>629</v>
      </c>
      <c r="B83" s="3">
        <v>24898</v>
      </c>
      <c r="C83" s="12">
        <v>5.78</v>
      </c>
      <c r="D83" s="5">
        <v>0</v>
      </c>
    </row>
    <row r="84" spans="1:4" x14ac:dyDescent="0.25">
      <c r="A84" t="s">
        <v>630</v>
      </c>
      <c r="B84" s="3">
        <v>24990</v>
      </c>
      <c r="C84" s="12">
        <v>5.79</v>
      </c>
      <c r="D84" s="5">
        <v>0</v>
      </c>
    </row>
    <row r="85" spans="1:4" x14ac:dyDescent="0.25">
      <c r="A85" t="s">
        <v>631</v>
      </c>
      <c r="B85" s="3">
        <v>25082</v>
      </c>
      <c r="C85" s="12">
        <v>5.79</v>
      </c>
      <c r="D85" s="5">
        <v>0</v>
      </c>
    </row>
    <row r="86" spans="1:4" x14ac:dyDescent="0.25">
      <c r="A86" t="s">
        <v>632</v>
      </c>
      <c r="B86" s="3">
        <v>25173</v>
      </c>
      <c r="C86" s="12">
        <v>5.81</v>
      </c>
      <c r="D86" s="5">
        <v>0</v>
      </c>
    </row>
    <row r="87" spans="1:4" x14ac:dyDescent="0.25">
      <c r="A87" t="s">
        <v>633</v>
      </c>
      <c r="B87" s="3">
        <v>25263</v>
      </c>
      <c r="C87" s="12">
        <v>5.82</v>
      </c>
      <c r="D87" s="5">
        <v>0</v>
      </c>
    </row>
    <row r="88" spans="1:4" x14ac:dyDescent="0.25">
      <c r="A88" t="s">
        <v>634</v>
      </c>
      <c r="B88" s="3">
        <v>25355</v>
      </c>
      <c r="C88" s="12">
        <v>5.84</v>
      </c>
      <c r="D88" s="5">
        <v>0</v>
      </c>
    </row>
    <row r="89" spans="1:4" x14ac:dyDescent="0.25">
      <c r="A89" t="s">
        <v>635</v>
      </c>
      <c r="B89" s="3">
        <v>25447</v>
      </c>
      <c r="C89" s="12">
        <v>5.85</v>
      </c>
      <c r="D89" s="5">
        <v>0</v>
      </c>
    </row>
    <row r="90" spans="1:4" x14ac:dyDescent="0.25">
      <c r="A90" t="s">
        <v>636</v>
      </c>
      <c r="B90" s="3">
        <v>25538</v>
      </c>
      <c r="C90" s="12">
        <v>5.86</v>
      </c>
      <c r="D90" s="5">
        <v>0</v>
      </c>
    </row>
    <row r="91" spans="1:4" x14ac:dyDescent="0.25">
      <c r="A91" t="s">
        <v>637</v>
      </c>
      <c r="B91" s="3">
        <v>25628</v>
      </c>
      <c r="C91" s="12">
        <v>5.88</v>
      </c>
      <c r="D91" s="5">
        <v>1</v>
      </c>
    </row>
    <row r="92" spans="1:4" x14ac:dyDescent="0.25">
      <c r="A92" t="s">
        <v>638</v>
      </c>
      <c r="B92" s="3">
        <v>25720</v>
      </c>
      <c r="C92" s="12">
        <v>5.89</v>
      </c>
      <c r="D92" s="5">
        <v>1</v>
      </c>
    </row>
    <row r="93" spans="1:4" x14ac:dyDescent="0.25">
      <c r="A93" t="s">
        <v>639</v>
      </c>
      <c r="B93" s="3">
        <v>25812</v>
      </c>
      <c r="C93" s="12">
        <v>5.9</v>
      </c>
      <c r="D93" s="5">
        <v>1</v>
      </c>
    </row>
    <row r="94" spans="1:4" x14ac:dyDescent="0.25">
      <c r="A94" t="s">
        <v>640</v>
      </c>
      <c r="B94" s="3">
        <v>25903</v>
      </c>
      <c r="C94" s="12">
        <v>5.91</v>
      </c>
      <c r="D94" s="5">
        <v>1</v>
      </c>
    </row>
    <row r="95" spans="1:4" x14ac:dyDescent="0.25">
      <c r="A95" t="s">
        <v>641</v>
      </c>
      <c r="B95" s="3">
        <v>25993</v>
      </c>
      <c r="C95" s="12">
        <v>5.92</v>
      </c>
      <c r="D95" s="5">
        <v>0</v>
      </c>
    </row>
    <row r="96" spans="1:4" x14ac:dyDescent="0.25">
      <c r="A96" t="s">
        <v>642</v>
      </c>
      <c r="B96" s="3">
        <v>26085</v>
      </c>
      <c r="C96" s="12">
        <v>5.93</v>
      </c>
      <c r="D96" s="5">
        <v>0</v>
      </c>
    </row>
    <row r="97" spans="1:4" x14ac:dyDescent="0.25">
      <c r="A97" t="s">
        <v>643</v>
      </c>
      <c r="B97" s="3">
        <v>26177</v>
      </c>
      <c r="C97" s="12">
        <v>5.95</v>
      </c>
      <c r="D97" s="5">
        <v>0</v>
      </c>
    </row>
    <row r="98" spans="1:4" x14ac:dyDescent="0.25">
      <c r="A98" t="s">
        <v>644</v>
      </c>
      <c r="B98" s="3">
        <v>26268</v>
      </c>
      <c r="C98" s="12">
        <v>5.97</v>
      </c>
      <c r="D98" s="5">
        <v>0</v>
      </c>
    </row>
    <row r="99" spans="1:4" x14ac:dyDescent="0.25">
      <c r="A99" t="s">
        <v>645</v>
      </c>
      <c r="B99" s="3">
        <v>26359</v>
      </c>
      <c r="C99" s="12">
        <v>6</v>
      </c>
      <c r="D99" s="5">
        <v>0</v>
      </c>
    </row>
    <row r="100" spans="1:4" x14ac:dyDescent="0.25">
      <c r="A100" t="s">
        <v>646</v>
      </c>
      <c r="B100" s="3">
        <v>26451</v>
      </c>
      <c r="C100" s="12">
        <v>6.02</v>
      </c>
      <c r="D100" s="5">
        <v>0</v>
      </c>
    </row>
    <row r="101" spans="1:4" x14ac:dyDescent="0.25">
      <c r="A101" t="s">
        <v>647</v>
      </c>
      <c r="B101" s="3">
        <v>26543</v>
      </c>
      <c r="C101" s="12">
        <v>6.05</v>
      </c>
      <c r="D101" s="5">
        <v>0</v>
      </c>
    </row>
    <row r="102" spans="1:4" x14ac:dyDescent="0.25">
      <c r="A102" t="s">
        <v>648</v>
      </c>
      <c r="B102" s="3">
        <v>26634</v>
      </c>
      <c r="C102" s="12">
        <v>6.07</v>
      </c>
      <c r="D102" s="5">
        <v>0</v>
      </c>
    </row>
    <row r="103" spans="1:4" x14ac:dyDescent="0.25">
      <c r="A103" t="s">
        <v>649</v>
      </c>
      <c r="B103" s="3">
        <v>26724</v>
      </c>
      <c r="C103" s="12">
        <v>6.1</v>
      </c>
      <c r="D103" s="5">
        <v>0</v>
      </c>
    </row>
    <row r="104" spans="1:4" x14ac:dyDescent="0.25">
      <c r="A104" t="s">
        <v>650</v>
      </c>
      <c r="B104" s="3">
        <v>26816</v>
      </c>
      <c r="C104" s="12">
        <v>6.12</v>
      </c>
      <c r="D104" s="5">
        <v>0</v>
      </c>
    </row>
    <row r="105" spans="1:4" x14ac:dyDescent="0.25">
      <c r="A105" t="s">
        <v>651</v>
      </c>
      <c r="B105" s="3">
        <v>26908</v>
      </c>
      <c r="C105" s="12">
        <v>6.14</v>
      </c>
      <c r="D105" s="5">
        <v>0</v>
      </c>
    </row>
    <row r="106" spans="1:4" x14ac:dyDescent="0.25">
      <c r="A106" t="s">
        <v>652</v>
      </c>
      <c r="B106" s="3">
        <v>26999</v>
      </c>
      <c r="C106" s="12">
        <v>6.15</v>
      </c>
      <c r="D106" s="5">
        <v>0</v>
      </c>
    </row>
    <row r="107" spans="1:4" x14ac:dyDescent="0.25">
      <c r="A107" t="s">
        <v>653</v>
      </c>
      <c r="B107" s="3">
        <v>27089</v>
      </c>
      <c r="C107" s="12">
        <v>6.16</v>
      </c>
      <c r="D107" s="5">
        <v>1</v>
      </c>
    </row>
    <row r="108" spans="1:4" x14ac:dyDescent="0.25">
      <c r="A108" t="s">
        <v>654</v>
      </c>
      <c r="B108" s="3">
        <v>27181</v>
      </c>
      <c r="C108" s="12">
        <v>6.17</v>
      </c>
      <c r="D108" s="5">
        <v>1</v>
      </c>
    </row>
    <row r="109" spans="1:4" x14ac:dyDescent="0.25">
      <c r="A109" t="s">
        <v>655</v>
      </c>
      <c r="B109" s="3">
        <v>27273</v>
      </c>
      <c r="C109" s="12">
        <v>6.17</v>
      </c>
      <c r="D109" s="5">
        <v>1</v>
      </c>
    </row>
    <row r="110" spans="1:4" x14ac:dyDescent="0.25">
      <c r="A110" t="s">
        <v>656</v>
      </c>
      <c r="B110" s="3">
        <v>27364</v>
      </c>
      <c r="C110" s="12">
        <v>6.17</v>
      </c>
      <c r="D110" s="5">
        <v>1</v>
      </c>
    </row>
    <row r="111" spans="1:4" x14ac:dyDescent="0.25">
      <c r="A111" t="s">
        <v>657</v>
      </c>
      <c r="B111" s="3">
        <v>27454</v>
      </c>
      <c r="C111" s="12">
        <v>6.17</v>
      </c>
      <c r="D111" s="5">
        <v>1</v>
      </c>
    </row>
    <row r="112" spans="1:4" x14ac:dyDescent="0.25">
      <c r="A112" t="s">
        <v>658</v>
      </c>
      <c r="B112" s="3">
        <v>27546</v>
      </c>
      <c r="C112" s="12">
        <v>6.17</v>
      </c>
      <c r="D112" s="5">
        <v>0</v>
      </c>
    </row>
    <row r="113" spans="1:4" x14ac:dyDescent="0.25">
      <c r="A113" t="s">
        <v>659</v>
      </c>
      <c r="B113" s="3">
        <v>27638</v>
      </c>
      <c r="C113" s="12">
        <v>6.17</v>
      </c>
      <c r="D113" s="5">
        <v>0</v>
      </c>
    </row>
    <row r="114" spans="1:4" x14ac:dyDescent="0.25">
      <c r="A114" t="s">
        <v>660</v>
      </c>
      <c r="B114" s="3">
        <v>27729</v>
      </c>
      <c r="C114" s="12">
        <v>6.18</v>
      </c>
      <c r="D114" s="5">
        <v>0</v>
      </c>
    </row>
    <row r="115" spans="1:4" x14ac:dyDescent="0.25">
      <c r="A115" t="s">
        <v>661</v>
      </c>
      <c r="B115" s="3">
        <v>27820</v>
      </c>
      <c r="C115" s="12">
        <v>6.19</v>
      </c>
      <c r="D115" s="5">
        <v>0</v>
      </c>
    </row>
    <row r="116" spans="1:4" x14ac:dyDescent="0.25">
      <c r="A116" t="s">
        <v>662</v>
      </c>
      <c r="B116" s="3">
        <v>27912</v>
      </c>
      <c r="C116" s="12">
        <v>6.2</v>
      </c>
      <c r="D116" s="5">
        <v>0</v>
      </c>
    </row>
    <row r="117" spans="1:4" x14ac:dyDescent="0.25">
      <c r="A117" t="s">
        <v>663</v>
      </c>
      <c r="B117" s="3">
        <v>28004</v>
      </c>
      <c r="C117" s="12">
        <v>6.2</v>
      </c>
      <c r="D117" s="5">
        <v>0</v>
      </c>
    </row>
    <row r="118" spans="1:4" x14ac:dyDescent="0.25">
      <c r="A118" t="s">
        <v>664</v>
      </c>
      <c r="B118" s="3">
        <v>28095</v>
      </c>
      <c r="C118" s="12">
        <v>6.21</v>
      </c>
      <c r="D118" s="5">
        <v>0</v>
      </c>
    </row>
    <row r="119" spans="1:4" x14ac:dyDescent="0.25">
      <c r="A119" t="s">
        <v>665</v>
      </c>
      <c r="B119" s="3">
        <v>28185</v>
      </c>
      <c r="C119" s="12">
        <v>6.22</v>
      </c>
      <c r="D119" s="5">
        <v>0</v>
      </c>
    </row>
    <row r="120" spans="1:4" x14ac:dyDescent="0.25">
      <c r="A120" t="s">
        <v>666</v>
      </c>
      <c r="B120" s="3">
        <v>28277</v>
      </c>
      <c r="C120" s="12">
        <v>6.23</v>
      </c>
      <c r="D120" s="5">
        <v>0</v>
      </c>
    </row>
    <row r="121" spans="1:4" x14ac:dyDescent="0.25">
      <c r="A121" t="s">
        <v>667</v>
      </c>
      <c r="B121" s="3">
        <v>28369</v>
      </c>
      <c r="C121" s="12">
        <v>6.24</v>
      </c>
      <c r="D121" s="5">
        <v>0</v>
      </c>
    </row>
    <row r="122" spans="1:4" x14ac:dyDescent="0.25">
      <c r="A122" t="s">
        <v>668</v>
      </c>
      <c r="B122" s="3">
        <v>28460</v>
      </c>
      <c r="C122" s="12">
        <v>6.25</v>
      </c>
      <c r="D122" s="5">
        <v>0</v>
      </c>
    </row>
    <row r="123" spans="1:4" x14ac:dyDescent="0.25">
      <c r="A123" t="s">
        <v>669</v>
      </c>
      <c r="B123" s="3">
        <v>28550</v>
      </c>
      <c r="C123" s="12">
        <v>6.26</v>
      </c>
      <c r="D123" s="5">
        <v>0</v>
      </c>
    </row>
    <row r="124" spans="1:4" x14ac:dyDescent="0.25">
      <c r="A124" t="s">
        <v>670</v>
      </c>
      <c r="B124" s="3">
        <v>28642</v>
      </c>
      <c r="C124" s="12">
        <v>6.27</v>
      </c>
      <c r="D124" s="5">
        <v>0</v>
      </c>
    </row>
    <row r="125" spans="1:4" x14ac:dyDescent="0.25">
      <c r="A125" t="s">
        <v>671</v>
      </c>
      <c r="B125" s="3">
        <v>28734</v>
      </c>
      <c r="C125" s="12">
        <v>6.27</v>
      </c>
      <c r="D125" s="5">
        <v>0</v>
      </c>
    </row>
    <row r="126" spans="1:4" x14ac:dyDescent="0.25">
      <c r="A126" t="s">
        <v>672</v>
      </c>
      <c r="B126" s="3">
        <v>28825</v>
      </c>
      <c r="C126" s="12">
        <v>6.27</v>
      </c>
      <c r="D126" s="5">
        <v>0</v>
      </c>
    </row>
    <row r="127" spans="1:4" x14ac:dyDescent="0.25">
      <c r="A127" t="s">
        <v>673</v>
      </c>
      <c r="B127" s="3">
        <v>28915</v>
      </c>
      <c r="C127" s="12">
        <v>6.26</v>
      </c>
      <c r="D127" s="5">
        <v>0</v>
      </c>
    </row>
    <row r="128" spans="1:4" x14ac:dyDescent="0.25">
      <c r="A128" t="s">
        <v>674</v>
      </c>
      <c r="B128" s="3">
        <v>29007</v>
      </c>
      <c r="C128" s="12">
        <v>6.26</v>
      </c>
      <c r="D128" s="5">
        <v>0</v>
      </c>
    </row>
    <row r="129" spans="1:4" x14ac:dyDescent="0.25">
      <c r="A129" t="s">
        <v>675</v>
      </c>
      <c r="B129" s="3">
        <v>29099</v>
      </c>
      <c r="C129" s="12">
        <v>6.25</v>
      </c>
      <c r="D129" s="5">
        <v>0</v>
      </c>
    </row>
    <row r="130" spans="1:4" x14ac:dyDescent="0.25">
      <c r="A130" t="s">
        <v>676</v>
      </c>
      <c r="B130" s="3">
        <v>29190</v>
      </c>
      <c r="C130" s="12">
        <v>6.24</v>
      </c>
      <c r="D130" s="5">
        <v>0</v>
      </c>
    </row>
    <row r="131" spans="1:4" x14ac:dyDescent="0.25">
      <c r="A131" t="s">
        <v>677</v>
      </c>
      <c r="B131" s="3">
        <v>29281</v>
      </c>
      <c r="C131" s="12">
        <v>6.23</v>
      </c>
      <c r="D131" s="5">
        <v>0</v>
      </c>
    </row>
    <row r="132" spans="1:4" x14ac:dyDescent="0.25">
      <c r="A132" t="s">
        <v>678</v>
      </c>
      <c r="B132" s="3">
        <v>29373</v>
      </c>
      <c r="C132" s="12">
        <v>6.22</v>
      </c>
      <c r="D132" s="5">
        <v>1</v>
      </c>
    </row>
    <row r="133" spans="1:4" x14ac:dyDescent="0.25">
      <c r="A133" t="s">
        <v>679</v>
      </c>
      <c r="B133" s="3">
        <v>29465</v>
      </c>
      <c r="C133" s="12">
        <v>6.21</v>
      </c>
      <c r="D133" s="5">
        <v>1</v>
      </c>
    </row>
    <row r="134" spans="1:4" x14ac:dyDescent="0.25">
      <c r="A134" t="s">
        <v>680</v>
      </c>
      <c r="B134" s="3">
        <v>29556</v>
      </c>
      <c r="C134" s="12">
        <v>6.2</v>
      </c>
      <c r="D134" s="5">
        <v>0</v>
      </c>
    </row>
    <row r="135" spans="1:4" x14ac:dyDescent="0.25">
      <c r="A135" t="s">
        <v>681</v>
      </c>
      <c r="B135" s="3">
        <v>29646</v>
      </c>
      <c r="C135" s="12">
        <v>6.19</v>
      </c>
      <c r="D135" s="5">
        <v>0</v>
      </c>
    </row>
    <row r="136" spans="1:4" x14ac:dyDescent="0.25">
      <c r="A136" t="s">
        <v>682</v>
      </c>
      <c r="B136" s="3">
        <v>29738</v>
      </c>
      <c r="C136" s="12">
        <v>6.17</v>
      </c>
      <c r="D136" s="5">
        <v>0</v>
      </c>
    </row>
    <row r="137" spans="1:4" x14ac:dyDescent="0.25">
      <c r="A137" t="s">
        <v>683</v>
      </c>
      <c r="B137" s="3">
        <v>29830</v>
      </c>
      <c r="C137" s="12">
        <v>6.16</v>
      </c>
      <c r="D137" s="5">
        <v>0</v>
      </c>
    </row>
    <row r="138" spans="1:4" x14ac:dyDescent="0.25">
      <c r="A138" t="s">
        <v>684</v>
      </c>
      <c r="B138" s="3">
        <v>29921</v>
      </c>
      <c r="C138" s="12">
        <v>6.15</v>
      </c>
      <c r="D138" s="5">
        <v>1</v>
      </c>
    </row>
    <row r="139" spans="1:4" x14ac:dyDescent="0.25">
      <c r="A139" t="s">
        <v>685</v>
      </c>
      <c r="B139" s="3">
        <v>30011</v>
      </c>
      <c r="C139" s="12">
        <v>6.13</v>
      </c>
      <c r="D139" s="5">
        <v>1</v>
      </c>
    </row>
    <row r="140" spans="1:4" x14ac:dyDescent="0.25">
      <c r="A140" t="s">
        <v>686</v>
      </c>
      <c r="B140" s="3">
        <v>30103</v>
      </c>
      <c r="C140" s="12">
        <v>6.12</v>
      </c>
      <c r="D140" s="5">
        <v>1</v>
      </c>
    </row>
    <row r="141" spans="1:4" x14ac:dyDescent="0.25">
      <c r="A141" t="s">
        <v>687</v>
      </c>
      <c r="B141" s="3">
        <v>30195</v>
      </c>
      <c r="C141" s="12">
        <v>6.11</v>
      </c>
      <c r="D141" s="5">
        <v>1</v>
      </c>
    </row>
    <row r="142" spans="1:4" x14ac:dyDescent="0.25">
      <c r="A142" t="s">
        <v>688</v>
      </c>
      <c r="B142" s="3">
        <v>30286</v>
      </c>
      <c r="C142" s="12">
        <v>6.1</v>
      </c>
      <c r="D142" s="5">
        <v>1</v>
      </c>
    </row>
    <row r="143" spans="1:4" x14ac:dyDescent="0.25">
      <c r="A143" t="s">
        <v>689</v>
      </c>
      <c r="B143" s="3">
        <v>30376</v>
      </c>
      <c r="C143" s="12">
        <v>6.09</v>
      </c>
      <c r="D143" s="5">
        <v>0</v>
      </c>
    </row>
    <row r="144" spans="1:4" x14ac:dyDescent="0.25">
      <c r="A144" t="s">
        <v>690</v>
      </c>
      <c r="B144" s="3">
        <v>30468</v>
      </c>
      <c r="C144" s="12">
        <v>6.08</v>
      </c>
      <c r="D144" s="5">
        <v>0</v>
      </c>
    </row>
    <row r="145" spans="1:4" x14ac:dyDescent="0.25">
      <c r="A145" t="s">
        <v>691</v>
      </c>
      <c r="B145" s="3">
        <v>30560</v>
      </c>
      <c r="C145" s="12">
        <v>6.07</v>
      </c>
      <c r="D145" s="5">
        <v>0</v>
      </c>
    </row>
    <row r="146" spans="1:4" x14ac:dyDescent="0.25">
      <c r="A146" t="s">
        <v>692</v>
      </c>
      <c r="B146" s="3">
        <v>30651</v>
      </c>
      <c r="C146" s="12">
        <v>6.06</v>
      </c>
      <c r="D146" s="5">
        <v>0</v>
      </c>
    </row>
    <row r="147" spans="1:4" x14ac:dyDescent="0.25">
      <c r="A147" t="s">
        <v>693</v>
      </c>
      <c r="B147" s="3">
        <v>30742</v>
      </c>
      <c r="C147" s="12">
        <v>6.05</v>
      </c>
      <c r="D147" s="5">
        <v>0</v>
      </c>
    </row>
    <row r="148" spans="1:4" x14ac:dyDescent="0.25">
      <c r="A148" t="s">
        <v>694</v>
      </c>
      <c r="B148" s="3">
        <v>30834</v>
      </c>
      <c r="C148" s="12">
        <v>6.05</v>
      </c>
      <c r="D148" s="5">
        <v>0</v>
      </c>
    </row>
    <row r="149" spans="1:4" x14ac:dyDescent="0.25">
      <c r="A149" t="s">
        <v>695</v>
      </c>
      <c r="B149" s="3">
        <v>30926</v>
      </c>
      <c r="C149" s="12">
        <v>6.04</v>
      </c>
      <c r="D149" s="5">
        <v>0</v>
      </c>
    </row>
    <row r="150" spans="1:4" x14ac:dyDescent="0.25">
      <c r="A150" t="s">
        <v>696</v>
      </c>
      <c r="B150" s="3">
        <v>31017</v>
      </c>
      <c r="C150" s="12">
        <v>6.03</v>
      </c>
      <c r="D150" s="5">
        <v>0</v>
      </c>
    </row>
    <row r="151" spans="1:4" x14ac:dyDescent="0.25">
      <c r="A151" t="s">
        <v>697</v>
      </c>
      <c r="B151" s="3">
        <v>31107</v>
      </c>
      <c r="C151" s="12">
        <v>6.03</v>
      </c>
      <c r="D151" s="5">
        <v>0</v>
      </c>
    </row>
    <row r="152" spans="1:4" x14ac:dyDescent="0.25">
      <c r="A152" t="s">
        <v>698</v>
      </c>
      <c r="B152" s="3">
        <v>31199</v>
      </c>
      <c r="C152" s="12">
        <v>6.02</v>
      </c>
      <c r="D152" s="5">
        <v>0</v>
      </c>
    </row>
    <row r="153" spans="1:4" x14ac:dyDescent="0.25">
      <c r="A153" t="s">
        <v>699</v>
      </c>
      <c r="B153" s="3">
        <v>31291</v>
      </c>
      <c r="C153" s="12">
        <v>6.02</v>
      </c>
      <c r="D153" s="5">
        <v>0</v>
      </c>
    </row>
    <row r="154" spans="1:4" x14ac:dyDescent="0.25">
      <c r="A154" t="s">
        <v>700</v>
      </c>
      <c r="B154" s="3">
        <v>31382</v>
      </c>
      <c r="C154" s="12">
        <v>6.01</v>
      </c>
      <c r="D154" s="5">
        <v>0</v>
      </c>
    </row>
    <row r="155" spans="1:4" x14ac:dyDescent="0.25">
      <c r="A155" t="s">
        <v>701</v>
      </c>
      <c r="B155" s="3">
        <v>31472</v>
      </c>
      <c r="C155" s="12">
        <v>6</v>
      </c>
      <c r="D155" s="5">
        <v>0</v>
      </c>
    </row>
    <row r="156" spans="1:4" x14ac:dyDescent="0.25">
      <c r="A156" t="s">
        <v>702</v>
      </c>
      <c r="B156" s="3">
        <v>31564</v>
      </c>
      <c r="C156" s="12">
        <v>6</v>
      </c>
      <c r="D156" s="5">
        <v>0</v>
      </c>
    </row>
    <row r="157" spans="1:4" x14ac:dyDescent="0.25">
      <c r="A157" t="s">
        <v>703</v>
      </c>
      <c r="B157" s="3">
        <v>31656</v>
      </c>
      <c r="C157" s="12">
        <v>5.99</v>
      </c>
      <c r="D157" s="5">
        <v>0</v>
      </c>
    </row>
    <row r="158" spans="1:4" x14ac:dyDescent="0.25">
      <c r="A158" t="s">
        <v>704</v>
      </c>
      <c r="B158" s="3">
        <v>31747</v>
      </c>
      <c r="C158" s="12">
        <v>5.98</v>
      </c>
      <c r="D158" s="5">
        <v>0</v>
      </c>
    </row>
    <row r="159" spans="1:4" x14ac:dyDescent="0.25">
      <c r="A159" t="s">
        <v>705</v>
      </c>
      <c r="B159" s="3">
        <v>31837</v>
      </c>
      <c r="C159" s="12">
        <v>5.98</v>
      </c>
      <c r="D159" s="5">
        <v>0</v>
      </c>
    </row>
    <row r="160" spans="1:4" x14ac:dyDescent="0.25">
      <c r="A160" t="s">
        <v>706</v>
      </c>
      <c r="B160" s="3">
        <v>31929</v>
      </c>
      <c r="C160" s="12">
        <v>5.97</v>
      </c>
      <c r="D160" s="5">
        <v>0</v>
      </c>
    </row>
    <row r="161" spans="1:4" x14ac:dyDescent="0.25">
      <c r="A161" t="s">
        <v>707</v>
      </c>
      <c r="B161" s="3">
        <v>32021</v>
      </c>
      <c r="C161" s="12">
        <v>5.97</v>
      </c>
      <c r="D161" s="5">
        <v>0</v>
      </c>
    </row>
    <row r="162" spans="1:4" x14ac:dyDescent="0.25">
      <c r="A162" t="s">
        <v>708</v>
      </c>
      <c r="B162" s="3">
        <v>32112</v>
      </c>
      <c r="C162" s="12">
        <v>5.96</v>
      </c>
      <c r="D162" s="5">
        <v>0</v>
      </c>
    </row>
    <row r="163" spans="1:4" x14ac:dyDescent="0.25">
      <c r="A163" t="s">
        <v>709</v>
      </c>
      <c r="B163" s="3">
        <v>32203</v>
      </c>
      <c r="C163" s="12">
        <v>5.94</v>
      </c>
      <c r="D163" s="5">
        <v>0</v>
      </c>
    </row>
    <row r="164" spans="1:4" x14ac:dyDescent="0.25">
      <c r="A164" t="s">
        <v>710</v>
      </c>
      <c r="B164" s="3">
        <v>32295</v>
      </c>
      <c r="C164" s="12">
        <v>5.94</v>
      </c>
      <c r="D164" s="5">
        <v>0</v>
      </c>
    </row>
    <row r="165" spans="1:4" x14ac:dyDescent="0.25">
      <c r="A165" t="s">
        <v>711</v>
      </c>
      <c r="B165" s="3">
        <v>32387</v>
      </c>
      <c r="C165" s="12">
        <v>5.93</v>
      </c>
      <c r="D165" s="5">
        <v>0</v>
      </c>
    </row>
    <row r="166" spans="1:4" x14ac:dyDescent="0.25">
      <c r="A166" t="s">
        <v>712</v>
      </c>
      <c r="B166" s="3">
        <v>32478</v>
      </c>
      <c r="C166" s="12">
        <v>5.92</v>
      </c>
      <c r="D166" s="5">
        <v>0</v>
      </c>
    </row>
    <row r="167" spans="1:4" x14ac:dyDescent="0.25">
      <c r="A167" t="s">
        <v>713</v>
      </c>
      <c r="B167" s="3">
        <v>32568</v>
      </c>
      <c r="C167" s="12">
        <v>5.91</v>
      </c>
      <c r="D167" s="5">
        <v>0</v>
      </c>
    </row>
    <row r="168" spans="1:4" x14ac:dyDescent="0.25">
      <c r="A168" t="s">
        <v>714</v>
      </c>
      <c r="B168" s="3">
        <v>32660</v>
      </c>
      <c r="C168" s="12">
        <v>5.91</v>
      </c>
      <c r="D168" s="5">
        <v>0</v>
      </c>
    </row>
    <row r="169" spans="1:4" x14ac:dyDescent="0.25">
      <c r="A169" t="s">
        <v>715</v>
      </c>
      <c r="B169" s="3">
        <v>32752</v>
      </c>
      <c r="C169" s="12">
        <v>5.9</v>
      </c>
      <c r="D169" s="5">
        <v>0</v>
      </c>
    </row>
    <row r="170" spans="1:4" x14ac:dyDescent="0.25">
      <c r="A170" t="s">
        <v>716</v>
      </c>
      <c r="B170" s="3">
        <v>32843</v>
      </c>
      <c r="C170" s="12">
        <v>5.89</v>
      </c>
      <c r="D170" s="5">
        <v>0</v>
      </c>
    </row>
    <row r="171" spans="1:4" x14ac:dyDescent="0.25">
      <c r="A171" t="s">
        <v>717</v>
      </c>
      <c r="B171" s="3">
        <v>32933</v>
      </c>
      <c r="C171" s="12">
        <v>5.88</v>
      </c>
      <c r="D171" s="5">
        <v>0</v>
      </c>
    </row>
    <row r="172" spans="1:4" x14ac:dyDescent="0.25">
      <c r="A172" t="s">
        <v>718</v>
      </c>
      <c r="B172" s="3">
        <v>33025</v>
      </c>
      <c r="C172" s="12">
        <v>5.87</v>
      </c>
      <c r="D172" s="5">
        <v>0</v>
      </c>
    </row>
    <row r="173" spans="1:4" x14ac:dyDescent="0.25">
      <c r="A173" t="s">
        <v>719</v>
      </c>
      <c r="B173" s="3">
        <v>33117</v>
      </c>
      <c r="C173" s="12">
        <v>5.86</v>
      </c>
      <c r="D173" s="5">
        <v>0</v>
      </c>
    </row>
    <row r="174" spans="1:4" x14ac:dyDescent="0.25">
      <c r="A174" t="s">
        <v>720</v>
      </c>
      <c r="B174" s="3">
        <v>33208</v>
      </c>
      <c r="C174" s="12">
        <v>5.84</v>
      </c>
      <c r="D174" s="5">
        <v>1</v>
      </c>
    </row>
    <row r="175" spans="1:4" x14ac:dyDescent="0.25">
      <c r="A175" t="s">
        <v>721</v>
      </c>
      <c r="B175" s="3">
        <v>33298</v>
      </c>
      <c r="C175" s="12">
        <v>5.82</v>
      </c>
      <c r="D175" s="5">
        <v>1</v>
      </c>
    </row>
    <row r="176" spans="1:4" x14ac:dyDescent="0.25">
      <c r="A176" t="s">
        <v>722</v>
      </c>
      <c r="B176" s="3">
        <v>33390</v>
      </c>
      <c r="C176" s="12">
        <v>5.79</v>
      </c>
      <c r="D176" s="5">
        <v>0</v>
      </c>
    </row>
    <row r="177" spans="1:4" x14ac:dyDescent="0.25">
      <c r="A177" t="s">
        <v>723</v>
      </c>
      <c r="B177" s="3">
        <v>33482</v>
      </c>
      <c r="C177" s="12">
        <v>5.77</v>
      </c>
      <c r="D177" s="5">
        <v>0</v>
      </c>
    </row>
    <row r="178" spans="1:4" x14ac:dyDescent="0.25">
      <c r="A178" t="s">
        <v>724</v>
      </c>
      <c r="B178" s="3">
        <v>33573</v>
      </c>
      <c r="C178" s="12">
        <v>5.74</v>
      </c>
      <c r="D178" s="5">
        <v>0</v>
      </c>
    </row>
    <row r="179" spans="1:4" x14ac:dyDescent="0.25">
      <c r="A179" t="s">
        <v>725</v>
      </c>
      <c r="B179" s="3">
        <v>33664</v>
      </c>
      <c r="C179" s="12">
        <v>5.71</v>
      </c>
      <c r="D179" s="5">
        <v>0</v>
      </c>
    </row>
    <row r="180" spans="1:4" x14ac:dyDescent="0.25">
      <c r="A180" t="s">
        <v>726</v>
      </c>
      <c r="B180" s="3">
        <v>33756</v>
      </c>
      <c r="C180" s="12">
        <v>5.68</v>
      </c>
      <c r="D180" s="5">
        <v>0</v>
      </c>
    </row>
    <row r="181" spans="1:4" x14ac:dyDescent="0.25">
      <c r="A181" t="s">
        <v>727</v>
      </c>
      <c r="B181" s="3">
        <v>33848</v>
      </c>
      <c r="C181" s="12">
        <v>5.64</v>
      </c>
      <c r="D181" s="5">
        <v>0</v>
      </c>
    </row>
    <row r="182" spans="1:4" x14ac:dyDescent="0.25">
      <c r="A182" t="s">
        <v>728</v>
      </c>
      <c r="B182" s="3">
        <v>33939</v>
      </c>
      <c r="C182" s="12">
        <v>5.61</v>
      </c>
      <c r="D182" s="5">
        <v>0</v>
      </c>
    </row>
    <row r="183" spans="1:4" x14ac:dyDescent="0.25">
      <c r="A183" t="s">
        <v>729</v>
      </c>
      <c r="B183" s="3">
        <v>34029</v>
      </c>
      <c r="C183" s="12">
        <v>5.58</v>
      </c>
      <c r="D183" s="5">
        <v>0</v>
      </c>
    </row>
    <row r="184" spans="1:4" x14ac:dyDescent="0.25">
      <c r="A184" t="s">
        <v>730</v>
      </c>
      <c r="B184" s="3">
        <v>34121</v>
      </c>
      <c r="C184" s="12">
        <v>5.54</v>
      </c>
      <c r="D184" s="5">
        <v>0</v>
      </c>
    </row>
    <row r="185" spans="1:4" x14ac:dyDescent="0.25">
      <c r="A185" t="s">
        <v>731</v>
      </c>
      <c r="B185" s="3">
        <v>34213</v>
      </c>
      <c r="C185" s="12">
        <v>5.51</v>
      </c>
      <c r="D185" s="5">
        <v>0</v>
      </c>
    </row>
    <row r="186" spans="1:4" x14ac:dyDescent="0.25">
      <c r="A186" t="s">
        <v>732</v>
      </c>
      <c r="B186" s="3">
        <v>34304</v>
      </c>
      <c r="C186" s="12">
        <v>5.48</v>
      </c>
      <c r="D186" s="5">
        <v>0</v>
      </c>
    </row>
    <row r="187" spans="1:4" x14ac:dyDescent="0.25">
      <c r="A187" t="s">
        <v>733</v>
      </c>
      <c r="B187" s="3">
        <v>34394</v>
      </c>
      <c r="C187" s="12">
        <v>5.44</v>
      </c>
      <c r="D187" s="5">
        <v>0</v>
      </c>
    </row>
    <row r="188" spans="1:4" x14ac:dyDescent="0.25">
      <c r="A188" t="s">
        <v>734</v>
      </c>
      <c r="B188" s="3">
        <v>34486</v>
      </c>
      <c r="C188" s="12">
        <v>5.41</v>
      </c>
      <c r="D188" s="5">
        <v>0</v>
      </c>
    </row>
    <row r="189" spans="1:4" x14ac:dyDescent="0.25">
      <c r="A189" t="s">
        <v>735</v>
      </c>
      <c r="B189" s="3">
        <v>34578</v>
      </c>
      <c r="C189" s="12">
        <v>5.38</v>
      </c>
      <c r="D189" s="5">
        <v>0</v>
      </c>
    </row>
    <row r="190" spans="1:4" x14ac:dyDescent="0.25">
      <c r="A190" t="s">
        <v>736</v>
      </c>
      <c r="B190" s="3">
        <v>34669</v>
      </c>
      <c r="C190" s="12">
        <v>5.35</v>
      </c>
      <c r="D190" s="5">
        <v>0</v>
      </c>
    </row>
    <row r="191" spans="1:4" x14ac:dyDescent="0.25">
      <c r="A191" t="s">
        <v>737</v>
      </c>
      <c r="B191" s="3">
        <v>34759</v>
      </c>
      <c r="C191" s="12">
        <v>5.33</v>
      </c>
      <c r="D191" s="5">
        <v>0</v>
      </c>
    </row>
    <row r="192" spans="1:4" x14ac:dyDescent="0.25">
      <c r="A192" t="s">
        <v>738</v>
      </c>
      <c r="B192" s="3">
        <v>34851</v>
      </c>
      <c r="C192" s="12">
        <v>5.3</v>
      </c>
      <c r="D192" s="5">
        <v>0</v>
      </c>
    </row>
    <row r="193" spans="1:4" x14ac:dyDescent="0.25">
      <c r="A193" t="s">
        <v>739</v>
      </c>
      <c r="B193" s="3">
        <v>34943</v>
      </c>
      <c r="C193" s="12">
        <v>5.27</v>
      </c>
      <c r="D193" s="5">
        <v>0</v>
      </c>
    </row>
    <row r="194" spans="1:4" x14ac:dyDescent="0.25">
      <c r="A194" t="s">
        <v>740</v>
      </c>
      <c r="B194" s="3">
        <v>35034</v>
      </c>
      <c r="C194" s="12">
        <v>5.25</v>
      </c>
      <c r="D194" s="5">
        <v>0</v>
      </c>
    </row>
    <row r="195" spans="1:4" x14ac:dyDescent="0.25">
      <c r="A195" t="s">
        <v>741</v>
      </c>
      <c r="B195" s="3">
        <v>35125</v>
      </c>
      <c r="C195" s="12">
        <v>5.23</v>
      </c>
      <c r="D195" s="5">
        <v>0</v>
      </c>
    </row>
    <row r="196" spans="1:4" x14ac:dyDescent="0.25">
      <c r="A196" t="s">
        <v>742</v>
      </c>
      <c r="B196" s="3">
        <v>35217</v>
      </c>
      <c r="C196" s="12">
        <v>5.21</v>
      </c>
      <c r="D196" s="5">
        <v>0</v>
      </c>
    </row>
    <row r="197" spans="1:4" x14ac:dyDescent="0.25">
      <c r="A197" t="s">
        <v>743</v>
      </c>
      <c r="B197" s="3">
        <v>35309</v>
      </c>
      <c r="C197" s="12">
        <v>5.19</v>
      </c>
      <c r="D197" s="5">
        <v>0</v>
      </c>
    </row>
    <row r="198" spans="1:4" x14ac:dyDescent="0.25">
      <c r="A198" t="s">
        <v>744</v>
      </c>
      <c r="B198" s="3">
        <v>35400</v>
      </c>
      <c r="C198" s="12">
        <v>5.17</v>
      </c>
      <c r="D198" s="5">
        <v>0</v>
      </c>
    </row>
    <row r="199" spans="1:4" x14ac:dyDescent="0.25">
      <c r="A199" t="s">
        <v>745</v>
      </c>
      <c r="B199" s="3">
        <v>35490</v>
      </c>
      <c r="C199" s="12">
        <v>5.15</v>
      </c>
      <c r="D199" s="5">
        <v>0</v>
      </c>
    </row>
    <row r="200" spans="1:4" x14ac:dyDescent="0.25">
      <c r="A200" t="s">
        <v>746</v>
      </c>
      <c r="B200" s="3">
        <v>35582</v>
      </c>
      <c r="C200" s="12">
        <v>5.13</v>
      </c>
      <c r="D200" s="5">
        <v>0</v>
      </c>
    </row>
    <row r="201" spans="1:4" x14ac:dyDescent="0.25">
      <c r="A201" t="s">
        <v>747</v>
      </c>
      <c r="B201" s="3">
        <v>35674</v>
      </c>
      <c r="C201" s="12">
        <v>5.1100000000000003</v>
      </c>
      <c r="D201" s="5">
        <v>0</v>
      </c>
    </row>
    <row r="202" spans="1:4" x14ac:dyDescent="0.25">
      <c r="A202" t="s">
        <v>748</v>
      </c>
      <c r="B202" s="3">
        <v>35765</v>
      </c>
      <c r="C202" s="12">
        <v>5.0999999999999996</v>
      </c>
      <c r="D202" s="5">
        <v>0</v>
      </c>
    </row>
    <row r="203" spans="1:4" x14ac:dyDescent="0.25">
      <c r="A203" t="s">
        <v>749</v>
      </c>
      <c r="B203" s="3">
        <v>35855</v>
      </c>
      <c r="C203" s="12">
        <v>5.09</v>
      </c>
      <c r="D203" s="5">
        <v>0</v>
      </c>
    </row>
    <row r="204" spans="1:4" x14ac:dyDescent="0.25">
      <c r="A204" t="s">
        <v>750</v>
      </c>
      <c r="B204" s="3">
        <v>35947</v>
      </c>
      <c r="C204" s="12">
        <v>5.07</v>
      </c>
      <c r="D204" s="5">
        <v>0</v>
      </c>
    </row>
    <row r="205" spans="1:4" x14ac:dyDescent="0.25">
      <c r="A205" t="s">
        <v>751</v>
      </c>
      <c r="B205" s="3">
        <v>36039</v>
      </c>
      <c r="C205" s="12">
        <v>5.0599999999999996</v>
      </c>
      <c r="D205" s="5">
        <v>0</v>
      </c>
    </row>
    <row r="206" spans="1:4" x14ac:dyDescent="0.25">
      <c r="A206" t="s">
        <v>752</v>
      </c>
      <c r="B206" s="3">
        <v>36130</v>
      </c>
      <c r="C206" s="12">
        <v>5.05</v>
      </c>
      <c r="D206" s="5">
        <v>0</v>
      </c>
    </row>
    <row r="207" spans="1:4" x14ac:dyDescent="0.25">
      <c r="A207" t="s">
        <v>753</v>
      </c>
      <c r="B207" s="3">
        <v>36220</v>
      </c>
      <c r="C207" s="12">
        <v>5.04</v>
      </c>
      <c r="D207" s="5">
        <v>0</v>
      </c>
    </row>
    <row r="208" spans="1:4" x14ac:dyDescent="0.25">
      <c r="A208" t="s">
        <v>754</v>
      </c>
      <c r="B208" s="3">
        <v>36312</v>
      </c>
      <c r="C208" s="12">
        <v>5.03</v>
      </c>
      <c r="D208" s="5">
        <v>0</v>
      </c>
    </row>
    <row r="209" spans="1:4" x14ac:dyDescent="0.25">
      <c r="A209" t="s">
        <v>755</v>
      </c>
      <c r="B209" s="3">
        <v>36404</v>
      </c>
      <c r="C209" s="12">
        <v>5.03</v>
      </c>
      <c r="D209" s="5">
        <v>0</v>
      </c>
    </row>
    <row r="210" spans="1:4" x14ac:dyDescent="0.25">
      <c r="A210" t="s">
        <v>756</v>
      </c>
      <c r="B210" s="3">
        <v>36495</v>
      </c>
      <c r="C210" s="12">
        <v>5.0199999999999996</v>
      </c>
      <c r="D210" s="5">
        <v>0</v>
      </c>
    </row>
    <row r="211" spans="1:4" x14ac:dyDescent="0.25">
      <c r="A211" t="s">
        <v>757</v>
      </c>
      <c r="B211" s="3">
        <v>36586</v>
      </c>
      <c r="C211" s="12">
        <v>5.01</v>
      </c>
      <c r="D211" s="5">
        <v>0</v>
      </c>
    </row>
    <row r="212" spans="1:4" x14ac:dyDescent="0.25">
      <c r="A212" t="s">
        <v>758</v>
      </c>
      <c r="B212" s="3">
        <v>36678</v>
      </c>
      <c r="C212" s="12">
        <v>5.01</v>
      </c>
      <c r="D212" s="5">
        <v>0</v>
      </c>
    </row>
    <row r="213" spans="1:4" x14ac:dyDescent="0.25">
      <c r="A213" t="s">
        <v>759</v>
      </c>
      <c r="B213" s="3">
        <v>36770</v>
      </c>
      <c r="C213" s="12">
        <v>5.01</v>
      </c>
      <c r="D213" s="5">
        <v>0</v>
      </c>
    </row>
    <row r="214" spans="1:4" x14ac:dyDescent="0.25">
      <c r="A214" t="s">
        <v>760</v>
      </c>
      <c r="B214" s="3">
        <v>36861</v>
      </c>
      <c r="C214" s="12">
        <v>5</v>
      </c>
      <c r="D214" s="5">
        <v>0</v>
      </c>
    </row>
    <row r="215" spans="1:4" x14ac:dyDescent="0.25">
      <c r="A215" t="s">
        <v>761</v>
      </c>
      <c r="B215" s="3">
        <v>36951</v>
      </c>
      <c r="C215" s="12">
        <v>5</v>
      </c>
      <c r="D215" s="5">
        <v>0</v>
      </c>
    </row>
    <row r="216" spans="1:4" x14ac:dyDescent="0.25">
      <c r="A216" t="s">
        <v>762</v>
      </c>
      <c r="B216" s="3">
        <v>37043</v>
      </c>
      <c r="C216" s="12">
        <v>5</v>
      </c>
      <c r="D216" s="5">
        <v>1</v>
      </c>
    </row>
    <row r="217" spans="1:4" x14ac:dyDescent="0.25">
      <c r="A217" t="s">
        <v>763</v>
      </c>
      <c r="B217" s="3">
        <v>37135</v>
      </c>
      <c r="C217" s="12">
        <v>5</v>
      </c>
      <c r="D217" s="5">
        <v>1</v>
      </c>
    </row>
    <row r="218" spans="1:4" x14ac:dyDescent="0.25">
      <c r="A218" t="s">
        <v>764</v>
      </c>
      <c r="B218" s="3">
        <v>37226</v>
      </c>
      <c r="C218" s="12">
        <v>5</v>
      </c>
      <c r="D218" s="5">
        <v>1</v>
      </c>
    </row>
    <row r="219" spans="1:4" x14ac:dyDescent="0.25">
      <c r="A219" t="s">
        <v>765</v>
      </c>
      <c r="B219" s="3">
        <v>37316</v>
      </c>
      <c r="C219" s="12">
        <v>5</v>
      </c>
      <c r="D219" s="5">
        <v>0</v>
      </c>
    </row>
    <row r="220" spans="1:4" x14ac:dyDescent="0.25">
      <c r="A220" t="s">
        <v>766</v>
      </c>
      <c r="B220" s="3">
        <v>37408</v>
      </c>
      <c r="C220" s="12">
        <v>5</v>
      </c>
      <c r="D220" s="5">
        <v>0</v>
      </c>
    </row>
    <row r="221" spans="1:4" x14ac:dyDescent="0.25">
      <c r="A221" t="s">
        <v>767</v>
      </c>
      <c r="B221" s="3">
        <v>37500</v>
      </c>
      <c r="C221" s="12">
        <v>5</v>
      </c>
      <c r="D221" s="5">
        <v>0</v>
      </c>
    </row>
    <row r="222" spans="1:4" x14ac:dyDescent="0.25">
      <c r="A222" t="s">
        <v>768</v>
      </c>
      <c r="B222" s="3">
        <v>37591</v>
      </c>
      <c r="C222" s="12">
        <v>5</v>
      </c>
      <c r="D222" s="5">
        <v>0</v>
      </c>
    </row>
    <row r="223" spans="1:4" x14ac:dyDescent="0.25">
      <c r="A223" t="s">
        <v>769</v>
      </c>
      <c r="B223" s="3">
        <v>37681</v>
      </c>
      <c r="C223" s="12">
        <v>5</v>
      </c>
      <c r="D223" s="5">
        <v>0</v>
      </c>
    </row>
    <row r="224" spans="1:4" x14ac:dyDescent="0.25">
      <c r="A224" t="s">
        <v>770</v>
      </c>
      <c r="B224" s="3">
        <v>37773</v>
      </c>
      <c r="C224" s="12">
        <v>5</v>
      </c>
      <c r="D224" s="5">
        <v>0</v>
      </c>
    </row>
    <row r="225" spans="1:4" x14ac:dyDescent="0.25">
      <c r="A225" t="s">
        <v>771</v>
      </c>
      <c r="B225" s="3">
        <v>37865</v>
      </c>
      <c r="C225" s="12">
        <v>5</v>
      </c>
      <c r="D225" s="5">
        <v>0</v>
      </c>
    </row>
    <row r="226" spans="1:4" x14ac:dyDescent="0.25">
      <c r="A226" t="s">
        <v>772</v>
      </c>
      <c r="B226" s="3">
        <v>37956</v>
      </c>
      <c r="C226" s="12">
        <v>5</v>
      </c>
      <c r="D226" s="5">
        <v>0</v>
      </c>
    </row>
    <row r="227" spans="1:4" x14ac:dyDescent="0.25">
      <c r="A227" t="s">
        <v>773</v>
      </c>
      <c r="B227" s="3">
        <v>38047</v>
      </c>
      <c r="C227" s="12">
        <v>5</v>
      </c>
      <c r="D227" s="5">
        <v>0</v>
      </c>
    </row>
    <row r="228" spans="1:4" x14ac:dyDescent="0.25">
      <c r="A228" t="s">
        <v>774</v>
      </c>
      <c r="B228" s="3">
        <v>38139</v>
      </c>
      <c r="C228" s="12">
        <v>5</v>
      </c>
      <c r="D228" s="5">
        <v>0</v>
      </c>
    </row>
    <row r="229" spans="1:4" x14ac:dyDescent="0.25">
      <c r="A229" t="s">
        <v>775</v>
      </c>
      <c r="B229" s="3">
        <v>38231</v>
      </c>
      <c r="C229" s="12">
        <v>5</v>
      </c>
      <c r="D229" s="5">
        <v>0</v>
      </c>
    </row>
    <row r="230" spans="1:4" x14ac:dyDescent="0.25">
      <c r="A230" t="s">
        <v>776</v>
      </c>
      <c r="B230" s="3">
        <v>38322</v>
      </c>
      <c r="C230" s="12">
        <v>5</v>
      </c>
      <c r="D230" s="5">
        <v>0</v>
      </c>
    </row>
    <row r="231" spans="1:4" x14ac:dyDescent="0.25">
      <c r="A231" t="s">
        <v>777</v>
      </c>
      <c r="B231" s="3">
        <v>38412</v>
      </c>
      <c r="C231" s="12">
        <v>5</v>
      </c>
      <c r="D231" s="5">
        <v>0</v>
      </c>
    </row>
    <row r="232" spans="1:4" x14ac:dyDescent="0.25">
      <c r="A232" t="s">
        <v>778</v>
      </c>
      <c r="B232" s="3">
        <v>38504</v>
      </c>
      <c r="C232" s="12">
        <v>5</v>
      </c>
      <c r="D232" s="5">
        <v>0</v>
      </c>
    </row>
    <row r="233" spans="1:4" x14ac:dyDescent="0.25">
      <c r="A233" t="s">
        <v>779</v>
      </c>
      <c r="B233" s="3">
        <v>38596</v>
      </c>
      <c r="C233" s="12">
        <v>5</v>
      </c>
      <c r="D233" s="5">
        <v>0</v>
      </c>
    </row>
    <row r="234" spans="1:4" x14ac:dyDescent="0.25">
      <c r="A234" t="s">
        <v>780</v>
      </c>
      <c r="B234" s="3">
        <v>38687</v>
      </c>
      <c r="C234" s="12">
        <v>5</v>
      </c>
      <c r="D234" s="5">
        <v>0</v>
      </c>
    </row>
    <row r="235" spans="1:4" x14ac:dyDescent="0.25">
      <c r="A235" t="s">
        <v>781</v>
      </c>
      <c r="B235" s="3">
        <v>38777</v>
      </c>
      <c r="C235" s="12">
        <v>5</v>
      </c>
      <c r="D235" s="5">
        <v>0</v>
      </c>
    </row>
    <row r="236" spans="1:4" x14ac:dyDescent="0.25">
      <c r="A236" t="s">
        <v>782</v>
      </c>
      <c r="B236" s="3">
        <v>38869</v>
      </c>
      <c r="C236" s="12">
        <v>5</v>
      </c>
      <c r="D236" s="5">
        <v>0</v>
      </c>
    </row>
    <row r="237" spans="1:4" x14ac:dyDescent="0.25">
      <c r="A237" t="s">
        <v>783</v>
      </c>
      <c r="B237" s="3">
        <v>38961</v>
      </c>
      <c r="C237" s="12">
        <v>5</v>
      </c>
      <c r="D237" s="5">
        <v>0</v>
      </c>
    </row>
    <row r="238" spans="1:4" x14ac:dyDescent="0.25">
      <c r="A238" t="s">
        <v>784</v>
      </c>
      <c r="B238" s="3">
        <v>39052</v>
      </c>
      <c r="C238" s="12">
        <v>5</v>
      </c>
      <c r="D238" s="5">
        <v>0</v>
      </c>
    </row>
    <row r="239" spans="1:4" x14ac:dyDescent="0.25">
      <c r="A239" t="s">
        <v>785</v>
      </c>
      <c r="B239" s="3">
        <v>39142</v>
      </c>
      <c r="C239" s="12">
        <v>5</v>
      </c>
      <c r="D239" s="5">
        <v>0</v>
      </c>
    </row>
    <row r="240" spans="1:4" x14ac:dyDescent="0.25">
      <c r="A240" t="s">
        <v>786</v>
      </c>
      <c r="B240" s="3">
        <v>39234</v>
      </c>
      <c r="C240" s="12">
        <v>5</v>
      </c>
      <c r="D240" s="5">
        <v>0</v>
      </c>
    </row>
    <row r="241" spans="1:4" x14ac:dyDescent="0.25">
      <c r="A241" t="s">
        <v>787</v>
      </c>
      <c r="B241" s="3">
        <v>39326</v>
      </c>
      <c r="C241" s="12">
        <v>5</v>
      </c>
      <c r="D241" s="5">
        <v>0</v>
      </c>
    </row>
    <row r="242" spans="1:4" x14ac:dyDescent="0.25">
      <c r="A242" t="s">
        <v>788</v>
      </c>
      <c r="B242" s="3">
        <v>39417</v>
      </c>
      <c r="C242" s="12">
        <v>5.01</v>
      </c>
      <c r="D242" s="5">
        <v>0</v>
      </c>
    </row>
    <row r="243" spans="1:4" x14ac:dyDescent="0.25">
      <c r="A243" t="s">
        <v>789</v>
      </c>
      <c r="B243" s="3">
        <v>39508</v>
      </c>
      <c r="C243" s="12">
        <v>5.03</v>
      </c>
      <c r="D243" s="5">
        <v>1</v>
      </c>
    </row>
    <row r="244" spans="1:4" x14ac:dyDescent="0.25">
      <c r="A244" t="s">
        <v>790</v>
      </c>
      <c r="B244" s="3">
        <v>39600</v>
      </c>
      <c r="C244" s="12">
        <v>5.05</v>
      </c>
      <c r="D244" s="5">
        <v>1</v>
      </c>
    </row>
    <row r="245" spans="1:4" x14ac:dyDescent="0.25">
      <c r="A245" t="s">
        <v>791</v>
      </c>
      <c r="B245" s="3">
        <v>39692</v>
      </c>
      <c r="C245" s="12">
        <v>5.08</v>
      </c>
      <c r="D245" s="5">
        <v>1</v>
      </c>
    </row>
    <row r="246" spans="1:4" x14ac:dyDescent="0.25">
      <c r="A246" t="s">
        <v>792</v>
      </c>
      <c r="B246" s="3">
        <v>39783</v>
      </c>
      <c r="C246" s="12">
        <v>5.12</v>
      </c>
      <c r="D246" s="5">
        <v>1</v>
      </c>
    </row>
    <row r="247" spans="1:4" x14ac:dyDescent="0.25">
      <c r="A247" t="s">
        <v>793</v>
      </c>
      <c r="B247" s="3">
        <v>39873</v>
      </c>
      <c r="C247" s="12">
        <v>5.15</v>
      </c>
      <c r="D247" s="5">
        <v>1</v>
      </c>
    </row>
    <row r="248" spans="1:4" x14ac:dyDescent="0.25">
      <c r="A248" t="s">
        <v>794</v>
      </c>
      <c r="B248" s="3">
        <v>39965</v>
      </c>
      <c r="C248" s="12">
        <v>5.2</v>
      </c>
      <c r="D248" s="5">
        <v>1</v>
      </c>
    </row>
    <row r="249" spans="1:4" x14ac:dyDescent="0.25">
      <c r="A249" t="s">
        <v>795</v>
      </c>
      <c r="B249" s="3">
        <v>40057</v>
      </c>
      <c r="C249" s="12">
        <v>5.25</v>
      </c>
      <c r="D249" s="5">
        <v>0</v>
      </c>
    </row>
    <row r="250" spans="1:4" x14ac:dyDescent="0.25">
      <c r="A250" t="s">
        <v>796</v>
      </c>
      <c r="B250" s="3">
        <v>40148</v>
      </c>
      <c r="C250" s="12">
        <v>5.3</v>
      </c>
      <c r="D250" s="5">
        <v>0</v>
      </c>
    </row>
    <row r="251" spans="1:4" x14ac:dyDescent="0.25">
      <c r="A251" t="s">
        <v>797</v>
      </c>
      <c r="B251" s="3">
        <v>40238</v>
      </c>
      <c r="C251" s="12">
        <v>5.35</v>
      </c>
      <c r="D251" s="5">
        <v>0</v>
      </c>
    </row>
    <row r="252" spans="1:4" x14ac:dyDescent="0.25">
      <c r="A252" t="s">
        <v>798</v>
      </c>
      <c r="B252" s="3">
        <v>40330</v>
      </c>
      <c r="C252" s="12">
        <v>5.4</v>
      </c>
      <c r="D252" s="5">
        <v>0</v>
      </c>
    </row>
    <row r="253" spans="1:4" x14ac:dyDescent="0.25">
      <c r="A253" t="s">
        <v>799</v>
      </c>
      <c r="B253" s="3">
        <v>40422</v>
      </c>
      <c r="C253" s="12">
        <v>5.45</v>
      </c>
      <c r="D253" s="5">
        <v>0</v>
      </c>
    </row>
    <row r="254" spans="1:4" x14ac:dyDescent="0.25">
      <c r="A254" t="s">
        <v>800</v>
      </c>
      <c r="B254" s="3">
        <v>40513</v>
      </c>
      <c r="C254" s="12">
        <v>5.5</v>
      </c>
      <c r="D254" s="5">
        <v>0</v>
      </c>
    </row>
    <row r="255" spans="1:4" x14ac:dyDescent="0.25">
      <c r="A255" t="s">
        <v>801</v>
      </c>
      <c r="B255" s="3">
        <v>40603</v>
      </c>
      <c r="C255" s="12">
        <v>5.5</v>
      </c>
      <c r="D255" s="5">
        <v>0</v>
      </c>
    </row>
    <row r="256" spans="1:4" x14ac:dyDescent="0.25">
      <c r="A256" t="s">
        <v>802</v>
      </c>
      <c r="B256" s="3">
        <v>40695</v>
      </c>
      <c r="C256" s="12">
        <v>5.5</v>
      </c>
      <c r="D256" s="5">
        <v>0</v>
      </c>
    </row>
    <row r="257" spans="1:4" x14ac:dyDescent="0.25">
      <c r="A257" t="s">
        <v>803</v>
      </c>
      <c r="B257" s="3">
        <v>40787</v>
      </c>
      <c r="C257" s="12">
        <v>5.5</v>
      </c>
      <c r="D257" s="5">
        <v>0</v>
      </c>
    </row>
    <row r="258" spans="1:4" x14ac:dyDescent="0.25">
      <c r="A258" t="s">
        <v>804</v>
      </c>
      <c r="B258" s="3">
        <v>40878</v>
      </c>
      <c r="C258" s="12">
        <v>5.5</v>
      </c>
      <c r="D258" s="5">
        <v>0</v>
      </c>
    </row>
    <row r="259" spans="1:4" x14ac:dyDescent="0.25">
      <c r="A259" t="s">
        <v>805</v>
      </c>
      <c r="B259" s="3">
        <v>40969</v>
      </c>
      <c r="C259" s="12">
        <v>5.5</v>
      </c>
      <c r="D259" s="5">
        <v>0</v>
      </c>
    </row>
    <row r="260" spans="1:4" x14ac:dyDescent="0.25">
      <c r="A260" t="s">
        <v>806</v>
      </c>
      <c r="B260" s="3">
        <v>41061</v>
      </c>
      <c r="C260" s="12">
        <v>5.5</v>
      </c>
      <c r="D260" s="5">
        <v>0</v>
      </c>
    </row>
    <row r="261" spans="1:4" x14ac:dyDescent="0.25">
      <c r="A261" t="s">
        <v>807</v>
      </c>
      <c r="B261" s="3">
        <v>41153</v>
      </c>
      <c r="C261" s="12">
        <v>5.5</v>
      </c>
      <c r="D261" s="5" t="e">
        <v>#N/A</v>
      </c>
    </row>
    <row r="262" spans="1:4" x14ac:dyDescent="0.25">
      <c r="A262" t="s">
        <v>808</v>
      </c>
      <c r="B262" s="3">
        <v>41244</v>
      </c>
      <c r="C262" s="12">
        <v>5.5</v>
      </c>
      <c r="D262" s="5" t="e">
        <v>#N/A</v>
      </c>
    </row>
    <row r="263" spans="1:4" x14ac:dyDescent="0.25">
      <c r="A263" t="s">
        <v>809</v>
      </c>
      <c r="B263" s="3">
        <v>41334</v>
      </c>
      <c r="C263" s="12">
        <v>5.5</v>
      </c>
      <c r="D263" s="5" t="e">
        <v>#N/A</v>
      </c>
    </row>
    <row r="264" spans="1:4" x14ac:dyDescent="0.25">
      <c r="A264" t="s">
        <v>810</v>
      </c>
      <c r="B264" s="3">
        <v>41426</v>
      </c>
      <c r="C264" s="12">
        <v>5.5</v>
      </c>
      <c r="D264" s="5" t="e">
        <v>#N/A</v>
      </c>
    </row>
    <row r="265" spans="1:4" x14ac:dyDescent="0.25">
      <c r="A265" t="s">
        <v>811</v>
      </c>
      <c r="B265" s="3">
        <v>41518</v>
      </c>
      <c r="C265" s="12">
        <v>5.5</v>
      </c>
      <c r="D265" s="5" t="e">
        <v>#N/A</v>
      </c>
    </row>
    <row r="266" spans="1:4" x14ac:dyDescent="0.25">
      <c r="A266" t="s">
        <v>812</v>
      </c>
      <c r="B266" s="3">
        <v>41609</v>
      </c>
      <c r="C266" s="12">
        <v>5.5</v>
      </c>
      <c r="D266" s="5" t="e">
        <v>#N/A</v>
      </c>
    </row>
    <row r="267" spans="1:4" x14ac:dyDescent="0.25">
      <c r="A267" t="s">
        <v>813</v>
      </c>
      <c r="B267" s="3">
        <v>41699</v>
      </c>
      <c r="C267" s="12">
        <v>5.5</v>
      </c>
      <c r="D267" s="5" t="e">
        <v>#N/A</v>
      </c>
    </row>
    <row r="268" spans="1:4" x14ac:dyDescent="0.25">
      <c r="A268" t="s">
        <v>814</v>
      </c>
      <c r="B268" s="3">
        <v>41791</v>
      </c>
      <c r="C268" s="12">
        <v>5.5</v>
      </c>
      <c r="D268" s="5" t="e">
        <v>#N/A</v>
      </c>
    </row>
    <row r="269" spans="1:4" x14ac:dyDescent="0.25">
      <c r="A269" t="s">
        <v>815</v>
      </c>
      <c r="B269" s="3">
        <v>41883</v>
      </c>
      <c r="C269" s="12">
        <v>5.5</v>
      </c>
      <c r="D269" s="5" t="e">
        <v>#N/A</v>
      </c>
    </row>
    <row r="270" spans="1:4" x14ac:dyDescent="0.25">
      <c r="A270" t="s">
        <v>816</v>
      </c>
      <c r="B270" s="3">
        <v>41974</v>
      </c>
      <c r="C270" s="12">
        <v>5.5</v>
      </c>
      <c r="D270" s="5" t="e">
        <v>#N/A</v>
      </c>
    </row>
    <row r="271" spans="1:4" x14ac:dyDescent="0.25">
      <c r="A271" t="s">
        <v>817</v>
      </c>
      <c r="B271" s="3">
        <v>42064</v>
      </c>
      <c r="C271" s="12">
        <v>5.5</v>
      </c>
      <c r="D271" s="5" t="e">
        <v>#N/A</v>
      </c>
    </row>
    <row r="272" spans="1:4" x14ac:dyDescent="0.25">
      <c r="A272" t="s">
        <v>818</v>
      </c>
      <c r="B272" s="3">
        <v>42156</v>
      </c>
      <c r="C272" s="12">
        <v>5.5</v>
      </c>
      <c r="D272" s="5" t="e">
        <v>#N/A</v>
      </c>
    </row>
    <row r="273" spans="1:4" x14ac:dyDescent="0.25">
      <c r="A273" t="s">
        <v>819</v>
      </c>
      <c r="B273" s="3">
        <v>42248</v>
      </c>
      <c r="C273" s="12">
        <v>5.5</v>
      </c>
      <c r="D273" s="5" t="e">
        <v>#N/A</v>
      </c>
    </row>
    <row r="274" spans="1:4" x14ac:dyDescent="0.25">
      <c r="A274" t="s">
        <v>820</v>
      </c>
      <c r="B274" s="3">
        <v>42339</v>
      </c>
      <c r="C274" s="12">
        <v>5.5</v>
      </c>
      <c r="D274" s="5" t="e">
        <v>#N/A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theme="6"/>
  </sheetPr>
  <dimension ref="A1:K196"/>
  <sheetViews>
    <sheetView topLeftCell="A145" workbookViewId="0">
      <selection activeCell="K4" sqref="K4"/>
    </sheetView>
  </sheetViews>
  <sheetFormatPr defaultRowHeight="15" x14ac:dyDescent="0.25"/>
  <sheetData>
    <row r="1" spans="1:11" x14ac:dyDescent="0.25">
      <c r="A1" t="s">
        <v>30</v>
      </c>
      <c r="C1">
        <v>1</v>
      </c>
      <c r="D1">
        <v>2</v>
      </c>
      <c r="E1">
        <v>3</v>
      </c>
      <c r="F1">
        <v>4</v>
      </c>
      <c r="G1">
        <v>5</v>
      </c>
      <c r="H1">
        <v>9</v>
      </c>
      <c r="I1">
        <v>10</v>
      </c>
      <c r="J1">
        <v>11</v>
      </c>
      <c r="K1">
        <v>14</v>
      </c>
    </row>
    <row r="2" spans="1:11" x14ac:dyDescent="0.25">
      <c r="A2" t="s">
        <v>396</v>
      </c>
      <c r="C2" t="str">
        <f t="shared" ref="C2:K2" si="0">INDEX(Data_Industries,C1,2)</f>
        <v>Total</v>
      </c>
      <c r="D2" t="str">
        <f t="shared" si="0"/>
        <v xml:space="preserve"> Total private</v>
      </c>
      <c r="E2" t="str">
        <f t="shared" si="0"/>
        <v xml:space="preserve"> Construction</v>
      </c>
      <c r="F2" t="str">
        <f t="shared" si="0"/>
        <v xml:space="preserve"> Manufacturing</v>
      </c>
      <c r="G2" t="str">
        <f t="shared" si="0"/>
        <v xml:space="preserve"> Trade, transportation and utilities</v>
      </c>
      <c r="H2" t="str">
        <f t="shared" si="0"/>
        <v xml:space="preserve"> Professional and business services</v>
      </c>
      <c r="I2" t="str">
        <f t="shared" si="0"/>
        <v xml:space="preserve"> Education and health services</v>
      </c>
      <c r="J2" t="str">
        <f t="shared" si="0"/>
        <v xml:space="preserve"> Leisure and hospitality</v>
      </c>
      <c r="K2" t="str">
        <f t="shared" si="0"/>
        <v xml:space="preserve"> Government</v>
      </c>
    </row>
    <row r="3" spans="1:11" x14ac:dyDescent="0.25">
      <c r="A3" s="2" t="s">
        <v>60</v>
      </c>
      <c r="B3" t="s">
        <v>61</v>
      </c>
      <c r="C3" t="str">
        <f t="shared" ref="C3:K3" si="1">INDEX(Payroll_mnemonics,C1,1)</f>
        <v>LANAGRA@LABOR</v>
      </c>
      <c r="D3" t="str">
        <f t="shared" si="1"/>
        <v>LAPRIVA@LABOR</v>
      </c>
      <c r="E3" t="str">
        <f t="shared" si="1"/>
        <v>LACONSA@LABOR</v>
      </c>
      <c r="F3" t="str">
        <f t="shared" si="1"/>
        <v>LAMANUA@LABOR</v>
      </c>
      <c r="G3" t="str">
        <f t="shared" si="1"/>
        <v>LATTULA@LABOR</v>
      </c>
      <c r="H3" t="str">
        <f t="shared" si="1"/>
        <v>LAPBSVA@LABOR</v>
      </c>
      <c r="I3" t="str">
        <f t="shared" si="1"/>
        <v>LAEDUHA@LABOR</v>
      </c>
      <c r="J3" t="str">
        <f t="shared" si="1"/>
        <v>LALEIHA@LABOR</v>
      </c>
      <c r="K3" t="str">
        <f t="shared" si="1"/>
        <v>LAGOVTA@LABOR</v>
      </c>
    </row>
    <row r="4" spans="1:11" x14ac:dyDescent="0.25">
      <c r="A4" s="4" t="s">
        <v>255</v>
      </c>
      <c r="C4" s="5" t="s">
        <v>465</v>
      </c>
      <c r="D4" s="5" t="s">
        <v>466</v>
      </c>
      <c r="E4" s="5" t="s">
        <v>467</v>
      </c>
      <c r="F4" s="5" t="s">
        <v>468</v>
      </c>
      <c r="G4" s="5" t="s">
        <v>469</v>
      </c>
      <c r="H4" s="5" t="s">
        <v>470</v>
      </c>
      <c r="I4" s="5" t="s">
        <v>471</v>
      </c>
      <c r="J4" s="5" t="s">
        <v>472</v>
      </c>
      <c r="K4" s="5" t="s">
        <v>473</v>
      </c>
    </row>
    <row r="5" spans="1:11" x14ac:dyDescent="0.25">
      <c r="A5" t="s">
        <v>63</v>
      </c>
      <c r="B5" s="3">
        <v>36526</v>
      </c>
      <c r="C5" s="5">
        <v>130781</v>
      </c>
      <c r="D5" s="5">
        <v>110210</v>
      </c>
      <c r="E5" s="5">
        <v>6752</v>
      </c>
      <c r="F5" s="5">
        <v>17292</v>
      </c>
      <c r="G5" s="5">
        <v>26115</v>
      </c>
      <c r="H5" s="5">
        <v>16418</v>
      </c>
      <c r="I5" s="5">
        <v>14959</v>
      </c>
      <c r="J5" s="5">
        <v>11713</v>
      </c>
      <c r="K5" s="5">
        <v>20571</v>
      </c>
    </row>
    <row r="6" spans="1:11" x14ac:dyDescent="0.25">
      <c r="A6" t="s">
        <v>64</v>
      </c>
      <c r="B6" s="3">
        <v>36557</v>
      </c>
      <c r="C6" s="5">
        <v>130903</v>
      </c>
      <c r="D6" s="5">
        <v>110304</v>
      </c>
      <c r="E6" s="5">
        <v>6730</v>
      </c>
      <c r="F6" s="5">
        <v>17285</v>
      </c>
      <c r="G6" s="5">
        <v>26139</v>
      </c>
      <c r="H6" s="5">
        <v>16469</v>
      </c>
      <c r="I6" s="5">
        <v>14971</v>
      </c>
      <c r="J6" s="5">
        <v>11719</v>
      </c>
      <c r="K6" s="5">
        <v>20599</v>
      </c>
    </row>
    <row r="7" spans="1:11" x14ac:dyDescent="0.25">
      <c r="A7" t="s">
        <v>65</v>
      </c>
      <c r="B7" s="3">
        <v>36586</v>
      </c>
      <c r="C7" s="5">
        <v>131374</v>
      </c>
      <c r="D7" s="5">
        <v>110641</v>
      </c>
      <c r="E7" s="5">
        <v>6811</v>
      </c>
      <c r="F7" s="5">
        <v>17302</v>
      </c>
      <c r="G7" s="5">
        <v>26185</v>
      </c>
      <c r="H7" s="5">
        <v>16538</v>
      </c>
      <c r="I7" s="5">
        <v>15002</v>
      </c>
      <c r="J7" s="5">
        <v>11788</v>
      </c>
      <c r="K7" s="5">
        <v>20733</v>
      </c>
    </row>
    <row r="8" spans="1:11" x14ac:dyDescent="0.25">
      <c r="A8" t="s">
        <v>66</v>
      </c>
      <c r="B8" s="3">
        <v>36617</v>
      </c>
      <c r="C8" s="5">
        <v>131662</v>
      </c>
      <c r="D8" s="5">
        <v>110860</v>
      </c>
      <c r="E8" s="5">
        <v>6794</v>
      </c>
      <c r="F8" s="5">
        <v>17300</v>
      </c>
      <c r="G8" s="5">
        <v>26257</v>
      </c>
      <c r="H8" s="5">
        <v>16622</v>
      </c>
      <c r="I8" s="5">
        <v>15023</v>
      </c>
      <c r="J8" s="5">
        <v>11834</v>
      </c>
      <c r="K8" s="5">
        <v>20802</v>
      </c>
    </row>
    <row r="9" spans="1:11" x14ac:dyDescent="0.25">
      <c r="A9" t="s">
        <v>67</v>
      </c>
      <c r="B9" s="3">
        <v>36647</v>
      </c>
      <c r="C9" s="5">
        <v>131886</v>
      </c>
      <c r="D9" s="5">
        <v>110739</v>
      </c>
      <c r="E9" s="5">
        <v>6770</v>
      </c>
      <c r="F9" s="5">
        <v>17279</v>
      </c>
      <c r="G9" s="5">
        <v>26192</v>
      </c>
      <c r="H9" s="5">
        <v>16590</v>
      </c>
      <c r="I9" s="5">
        <v>15049</v>
      </c>
      <c r="J9" s="5">
        <v>11827</v>
      </c>
      <c r="K9" s="5">
        <v>21147</v>
      </c>
    </row>
    <row r="10" spans="1:11" x14ac:dyDescent="0.25">
      <c r="A10" t="s">
        <v>68</v>
      </c>
      <c r="B10" s="3">
        <v>36678</v>
      </c>
      <c r="C10" s="5">
        <v>131839</v>
      </c>
      <c r="D10" s="5">
        <v>110952</v>
      </c>
      <c r="E10" s="5">
        <v>6778</v>
      </c>
      <c r="F10" s="5">
        <v>17297</v>
      </c>
      <c r="G10" s="5">
        <v>26206</v>
      </c>
      <c r="H10" s="5">
        <v>16659</v>
      </c>
      <c r="I10" s="5">
        <v>15071</v>
      </c>
      <c r="J10" s="5">
        <v>11869</v>
      </c>
      <c r="K10" s="5">
        <v>20887</v>
      </c>
    </row>
    <row r="11" spans="1:11" x14ac:dyDescent="0.25">
      <c r="A11" t="s">
        <v>69</v>
      </c>
      <c r="B11" s="3">
        <v>36708</v>
      </c>
      <c r="C11" s="5">
        <v>132004</v>
      </c>
      <c r="D11" s="5">
        <v>111137</v>
      </c>
      <c r="E11" s="5">
        <v>6794</v>
      </c>
      <c r="F11" s="5">
        <v>17321</v>
      </c>
      <c r="G11" s="5">
        <v>26234</v>
      </c>
      <c r="H11" s="5">
        <v>16706</v>
      </c>
      <c r="I11" s="5">
        <v>15092</v>
      </c>
      <c r="J11" s="5">
        <v>11900</v>
      </c>
      <c r="K11" s="5">
        <v>20867</v>
      </c>
    </row>
    <row r="12" spans="1:11" x14ac:dyDescent="0.25">
      <c r="A12" t="s">
        <v>70</v>
      </c>
      <c r="B12" s="3">
        <v>36739</v>
      </c>
      <c r="C12" s="5">
        <v>132005</v>
      </c>
      <c r="D12" s="5">
        <v>111168</v>
      </c>
      <c r="E12" s="5">
        <v>6796</v>
      </c>
      <c r="F12" s="5">
        <v>17286</v>
      </c>
      <c r="G12" s="5">
        <v>26248</v>
      </c>
      <c r="H12" s="5">
        <v>16735</v>
      </c>
      <c r="I12" s="5">
        <v>15144</v>
      </c>
      <c r="J12" s="5">
        <v>11927</v>
      </c>
      <c r="K12" s="5">
        <v>20837</v>
      </c>
    </row>
    <row r="13" spans="1:11" x14ac:dyDescent="0.25">
      <c r="A13" t="s">
        <v>71</v>
      </c>
      <c r="B13" s="3">
        <v>36770</v>
      </c>
      <c r="C13" s="5">
        <v>132130</v>
      </c>
      <c r="D13" s="5">
        <v>111395</v>
      </c>
      <c r="E13" s="5">
        <v>6807</v>
      </c>
      <c r="F13" s="5">
        <v>17227</v>
      </c>
      <c r="G13" s="5">
        <v>26242</v>
      </c>
      <c r="H13" s="5">
        <v>16810</v>
      </c>
      <c r="I13" s="5">
        <v>15209</v>
      </c>
      <c r="J13" s="5">
        <v>11940</v>
      </c>
      <c r="K13" s="5">
        <v>20735</v>
      </c>
    </row>
    <row r="14" spans="1:11" x14ac:dyDescent="0.25">
      <c r="A14" t="s">
        <v>72</v>
      </c>
      <c r="B14" s="3">
        <v>36800</v>
      </c>
      <c r="C14" s="5">
        <v>132118</v>
      </c>
      <c r="D14" s="5">
        <v>111375</v>
      </c>
      <c r="E14" s="5">
        <v>6814</v>
      </c>
      <c r="F14" s="5">
        <v>17215</v>
      </c>
      <c r="G14" s="5">
        <v>26263</v>
      </c>
      <c r="H14" s="5">
        <v>16808</v>
      </c>
      <c r="I14" s="5">
        <v>15217</v>
      </c>
      <c r="J14" s="5">
        <v>11876</v>
      </c>
      <c r="K14" s="5">
        <v>20743</v>
      </c>
    </row>
    <row r="15" spans="1:11" x14ac:dyDescent="0.25">
      <c r="A15" t="s">
        <v>73</v>
      </c>
      <c r="B15" s="3">
        <v>36831</v>
      </c>
      <c r="C15" s="5">
        <v>132345</v>
      </c>
      <c r="D15" s="5">
        <v>111585</v>
      </c>
      <c r="E15" s="5">
        <v>6817</v>
      </c>
      <c r="F15" s="5">
        <v>17202</v>
      </c>
      <c r="G15" s="5">
        <v>26286</v>
      </c>
      <c r="H15" s="5">
        <v>16867</v>
      </c>
      <c r="I15" s="5">
        <v>15262</v>
      </c>
      <c r="J15" s="5">
        <v>11946</v>
      </c>
      <c r="K15" s="5">
        <v>20760</v>
      </c>
    </row>
    <row r="16" spans="1:11" x14ac:dyDescent="0.25">
      <c r="A16" t="s">
        <v>74</v>
      </c>
      <c r="B16" s="3">
        <v>36861</v>
      </c>
      <c r="C16" s="5">
        <v>132481</v>
      </c>
      <c r="D16" s="5">
        <v>111677</v>
      </c>
      <c r="E16" s="5">
        <v>6792</v>
      </c>
      <c r="F16" s="5">
        <v>17178</v>
      </c>
      <c r="G16" s="5">
        <v>26335</v>
      </c>
      <c r="H16" s="5">
        <v>16837</v>
      </c>
      <c r="I16" s="5">
        <v>15313</v>
      </c>
      <c r="J16" s="5">
        <v>11976</v>
      </c>
      <c r="K16" s="5">
        <v>20804</v>
      </c>
    </row>
    <row r="17" spans="1:11" x14ac:dyDescent="0.25">
      <c r="A17" t="s">
        <v>75</v>
      </c>
      <c r="B17" s="3">
        <v>36892</v>
      </c>
      <c r="C17" s="5">
        <v>132466</v>
      </c>
      <c r="D17" s="5">
        <v>111631</v>
      </c>
      <c r="E17" s="5">
        <v>6824</v>
      </c>
      <c r="F17" s="5">
        <v>17112</v>
      </c>
      <c r="G17" s="5">
        <v>26258</v>
      </c>
      <c r="H17" s="5">
        <v>16828</v>
      </c>
      <c r="I17" s="5">
        <v>15359</v>
      </c>
      <c r="J17" s="5">
        <v>11977</v>
      </c>
      <c r="K17" s="5">
        <v>20835</v>
      </c>
    </row>
    <row r="18" spans="1:11" x14ac:dyDescent="0.25">
      <c r="A18" t="s">
        <v>76</v>
      </c>
      <c r="B18" s="3">
        <v>36923</v>
      </c>
      <c r="C18" s="5">
        <v>132529</v>
      </c>
      <c r="D18" s="5">
        <v>111623</v>
      </c>
      <c r="E18" s="5">
        <v>6841</v>
      </c>
      <c r="F18" s="5">
        <v>17030</v>
      </c>
      <c r="G18" s="5">
        <v>26255</v>
      </c>
      <c r="H18" s="5">
        <v>16793</v>
      </c>
      <c r="I18" s="5">
        <v>15412</v>
      </c>
      <c r="J18" s="5">
        <v>11997</v>
      </c>
      <c r="K18" s="5">
        <v>20906</v>
      </c>
    </row>
    <row r="19" spans="1:11" x14ac:dyDescent="0.25">
      <c r="A19" t="s">
        <v>77</v>
      </c>
      <c r="B19" s="3">
        <v>36951</v>
      </c>
      <c r="C19" s="5">
        <v>132501</v>
      </c>
      <c r="D19" s="5">
        <v>111556</v>
      </c>
      <c r="E19" s="5">
        <v>6862</v>
      </c>
      <c r="F19" s="5">
        <v>16940</v>
      </c>
      <c r="G19" s="5">
        <v>26210</v>
      </c>
      <c r="H19" s="5">
        <v>16756</v>
      </c>
      <c r="I19" s="5">
        <v>15466</v>
      </c>
      <c r="J19" s="5">
        <v>12000</v>
      </c>
      <c r="K19" s="5">
        <v>20945</v>
      </c>
    </row>
    <row r="20" spans="1:11" x14ac:dyDescent="0.25">
      <c r="A20" t="s">
        <v>78</v>
      </c>
      <c r="B20" s="3">
        <v>36982</v>
      </c>
      <c r="C20" s="5">
        <v>132219</v>
      </c>
      <c r="D20" s="5">
        <v>111227</v>
      </c>
      <c r="E20" s="5">
        <v>6844</v>
      </c>
      <c r="F20" s="5">
        <v>16803</v>
      </c>
      <c r="G20" s="5">
        <v>26082</v>
      </c>
      <c r="H20" s="5">
        <v>16638</v>
      </c>
      <c r="I20" s="5">
        <v>15507</v>
      </c>
      <c r="J20" s="5">
        <v>12040</v>
      </c>
      <c r="K20" s="5">
        <v>20992</v>
      </c>
    </row>
    <row r="21" spans="1:11" x14ac:dyDescent="0.25">
      <c r="A21" t="s">
        <v>79</v>
      </c>
      <c r="B21" s="3">
        <v>37012</v>
      </c>
      <c r="C21" s="5">
        <v>132175</v>
      </c>
      <c r="D21" s="5">
        <v>111146</v>
      </c>
      <c r="E21" s="5">
        <v>6849</v>
      </c>
      <c r="F21" s="5">
        <v>16661</v>
      </c>
      <c r="G21" s="5">
        <v>26072</v>
      </c>
      <c r="H21" s="5">
        <v>16596</v>
      </c>
      <c r="I21" s="5">
        <v>15582</v>
      </c>
      <c r="J21" s="5">
        <v>12068</v>
      </c>
      <c r="K21" s="5">
        <v>21029</v>
      </c>
    </row>
    <row r="22" spans="1:11" x14ac:dyDescent="0.25">
      <c r="A22" t="s">
        <v>80</v>
      </c>
      <c r="B22" s="3">
        <v>37043</v>
      </c>
      <c r="C22" s="5">
        <v>132047</v>
      </c>
      <c r="D22" s="5">
        <v>110910</v>
      </c>
      <c r="E22" s="5">
        <v>6840</v>
      </c>
      <c r="F22" s="5">
        <v>16516</v>
      </c>
      <c r="G22" s="5">
        <v>26027</v>
      </c>
      <c r="H22" s="5">
        <v>16525</v>
      </c>
      <c r="I22" s="5">
        <v>15613</v>
      </c>
      <c r="J22" s="5">
        <v>12076</v>
      </c>
      <c r="K22" s="5">
        <v>21137</v>
      </c>
    </row>
    <row r="23" spans="1:11" x14ac:dyDescent="0.25">
      <c r="A23" t="s">
        <v>81</v>
      </c>
      <c r="B23" s="3">
        <v>37073</v>
      </c>
      <c r="C23" s="5">
        <v>131922</v>
      </c>
      <c r="D23" s="5">
        <v>110737</v>
      </c>
      <c r="E23" s="5">
        <v>6845</v>
      </c>
      <c r="F23" s="5">
        <v>16377</v>
      </c>
      <c r="G23" s="5">
        <v>25967</v>
      </c>
      <c r="H23" s="5">
        <v>16473</v>
      </c>
      <c r="I23" s="5">
        <v>15669</v>
      </c>
      <c r="J23" s="5">
        <v>12110</v>
      </c>
      <c r="K23" s="5">
        <v>21185</v>
      </c>
    </row>
    <row r="24" spans="1:11" x14ac:dyDescent="0.25">
      <c r="A24" t="s">
        <v>82</v>
      </c>
      <c r="B24" s="3">
        <v>37104</v>
      </c>
      <c r="C24" s="5">
        <v>131767</v>
      </c>
      <c r="D24" s="5">
        <v>110549</v>
      </c>
      <c r="E24" s="5">
        <v>6827</v>
      </c>
      <c r="F24" s="5">
        <v>16230</v>
      </c>
      <c r="G24" s="5">
        <v>25953</v>
      </c>
      <c r="H24" s="5">
        <v>16406</v>
      </c>
      <c r="I24" s="5">
        <v>15730</v>
      </c>
      <c r="J24" s="5">
        <v>12093</v>
      </c>
      <c r="K24" s="5">
        <v>21218</v>
      </c>
    </row>
    <row r="25" spans="1:11" x14ac:dyDescent="0.25">
      <c r="A25" t="s">
        <v>83</v>
      </c>
      <c r="B25" s="3">
        <v>37135</v>
      </c>
      <c r="C25" s="5">
        <v>131524</v>
      </c>
      <c r="D25" s="5">
        <v>110282</v>
      </c>
      <c r="E25" s="5">
        <v>6813</v>
      </c>
      <c r="F25" s="5">
        <v>16115</v>
      </c>
      <c r="G25" s="5">
        <v>25873</v>
      </c>
      <c r="H25" s="5">
        <v>16327</v>
      </c>
      <c r="I25" s="5">
        <v>15783</v>
      </c>
      <c r="J25" s="5">
        <v>12061</v>
      </c>
      <c r="K25" s="5">
        <v>21242</v>
      </c>
    </row>
    <row r="26" spans="1:11" x14ac:dyDescent="0.25">
      <c r="A26" t="s">
        <v>84</v>
      </c>
      <c r="B26" s="3">
        <v>37165</v>
      </c>
      <c r="C26" s="5">
        <v>131193</v>
      </c>
      <c r="D26" s="5">
        <v>109918</v>
      </c>
      <c r="E26" s="5">
        <v>6804</v>
      </c>
      <c r="F26" s="5">
        <v>15971</v>
      </c>
      <c r="G26" s="5">
        <v>25796</v>
      </c>
      <c r="H26" s="5">
        <v>16225</v>
      </c>
      <c r="I26" s="5">
        <v>15822</v>
      </c>
      <c r="J26" s="5">
        <v>12015</v>
      </c>
      <c r="K26" s="5">
        <v>21275</v>
      </c>
    </row>
    <row r="27" spans="1:11" x14ac:dyDescent="0.25">
      <c r="A27" t="s">
        <v>85</v>
      </c>
      <c r="B27" s="3">
        <v>37196</v>
      </c>
      <c r="C27" s="5">
        <v>130898</v>
      </c>
      <c r="D27" s="5">
        <v>109572</v>
      </c>
      <c r="E27" s="5">
        <v>6784</v>
      </c>
      <c r="F27" s="5">
        <v>15826</v>
      </c>
      <c r="G27" s="5">
        <v>25710</v>
      </c>
      <c r="H27" s="5">
        <v>16114</v>
      </c>
      <c r="I27" s="5">
        <v>15861</v>
      </c>
      <c r="J27" s="5">
        <v>11985</v>
      </c>
      <c r="K27" s="5">
        <v>21326</v>
      </c>
    </row>
    <row r="28" spans="1:11" x14ac:dyDescent="0.25">
      <c r="A28" t="s">
        <v>86</v>
      </c>
      <c r="B28" s="3">
        <v>37226</v>
      </c>
      <c r="C28" s="5">
        <v>130720</v>
      </c>
      <c r="D28" s="5">
        <v>109365</v>
      </c>
      <c r="E28" s="5">
        <v>6785</v>
      </c>
      <c r="F28" s="5">
        <v>15708</v>
      </c>
      <c r="G28" s="5">
        <v>25624</v>
      </c>
      <c r="H28" s="5">
        <v>16079</v>
      </c>
      <c r="I28" s="5">
        <v>15915</v>
      </c>
      <c r="J28" s="5">
        <v>11967</v>
      </c>
      <c r="K28" s="5">
        <v>21355</v>
      </c>
    </row>
    <row r="29" spans="1:11" x14ac:dyDescent="0.25">
      <c r="A29" t="s">
        <v>87</v>
      </c>
      <c r="B29" s="3">
        <v>37257</v>
      </c>
      <c r="C29" s="5">
        <v>130591</v>
      </c>
      <c r="D29" s="5">
        <v>109214</v>
      </c>
      <c r="E29" s="5">
        <v>6775</v>
      </c>
      <c r="F29" s="5">
        <v>15597</v>
      </c>
      <c r="G29" s="5">
        <v>25576</v>
      </c>
      <c r="H29" s="5">
        <v>16021</v>
      </c>
      <c r="I29" s="5">
        <v>15962</v>
      </c>
      <c r="J29" s="5">
        <v>12006</v>
      </c>
      <c r="K29" s="5">
        <v>21377</v>
      </c>
    </row>
    <row r="30" spans="1:11" x14ac:dyDescent="0.25">
      <c r="A30" t="s">
        <v>88</v>
      </c>
      <c r="B30" s="3">
        <v>37288</v>
      </c>
      <c r="C30" s="5">
        <v>130445</v>
      </c>
      <c r="D30" s="5">
        <v>109055</v>
      </c>
      <c r="E30" s="5">
        <v>6766</v>
      </c>
      <c r="F30" s="5">
        <v>15517</v>
      </c>
      <c r="G30" s="5">
        <v>25568</v>
      </c>
      <c r="H30" s="5">
        <v>15981</v>
      </c>
      <c r="I30" s="5">
        <v>16011</v>
      </c>
      <c r="J30" s="5">
        <v>11962</v>
      </c>
      <c r="K30" s="5">
        <v>21390</v>
      </c>
    </row>
    <row r="31" spans="1:11" x14ac:dyDescent="0.25">
      <c r="A31" t="s">
        <v>89</v>
      </c>
      <c r="B31" s="3">
        <v>37316</v>
      </c>
      <c r="C31" s="5">
        <v>130421</v>
      </c>
      <c r="D31" s="5">
        <v>108990</v>
      </c>
      <c r="E31" s="5">
        <v>6755</v>
      </c>
      <c r="F31" s="5">
        <v>15446</v>
      </c>
      <c r="G31" s="5">
        <v>25542</v>
      </c>
      <c r="H31" s="5">
        <v>16003</v>
      </c>
      <c r="I31" s="5">
        <v>16050</v>
      </c>
      <c r="J31" s="5">
        <v>11965</v>
      </c>
      <c r="K31" s="5">
        <v>21431</v>
      </c>
    </row>
    <row r="32" spans="1:11" x14ac:dyDescent="0.25">
      <c r="A32" t="s">
        <v>90</v>
      </c>
      <c r="B32" s="3">
        <v>37347</v>
      </c>
      <c r="C32" s="5">
        <v>130337</v>
      </c>
      <c r="D32" s="5">
        <v>108894</v>
      </c>
      <c r="E32" s="5">
        <v>6710</v>
      </c>
      <c r="F32" s="5">
        <v>15395</v>
      </c>
      <c r="G32" s="5">
        <v>25536</v>
      </c>
      <c r="H32" s="5">
        <v>16020</v>
      </c>
      <c r="I32" s="5">
        <v>16088</v>
      </c>
      <c r="J32" s="5">
        <v>11928</v>
      </c>
      <c r="K32" s="5">
        <v>21443</v>
      </c>
    </row>
    <row r="33" spans="1:11" x14ac:dyDescent="0.25">
      <c r="A33" t="s">
        <v>91</v>
      </c>
      <c r="B33" s="3">
        <v>37377</v>
      </c>
      <c r="C33" s="5">
        <v>130328</v>
      </c>
      <c r="D33" s="5">
        <v>108814</v>
      </c>
      <c r="E33" s="5">
        <v>6684</v>
      </c>
      <c r="F33" s="5">
        <v>15338</v>
      </c>
      <c r="G33" s="5">
        <v>25518</v>
      </c>
      <c r="H33" s="5">
        <v>16012</v>
      </c>
      <c r="I33" s="5">
        <v>16133</v>
      </c>
      <c r="J33" s="5">
        <v>11936</v>
      </c>
      <c r="K33" s="5">
        <v>21514</v>
      </c>
    </row>
    <row r="34" spans="1:11" x14ac:dyDescent="0.25">
      <c r="A34" t="s">
        <v>92</v>
      </c>
      <c r="B34" s="3">
        <v>37408</v>
      </c>
      <c r="C34" s="5">
        <v>130375</v>
      </c>
      <c r="D34" s="5">
        <v>108826</v>
      </c>
      <c r="E34" s="5">
        <v>6701</v>
      </c>
      <c r="F34" s="5">
        <v>15297</v>
      </c>
      <c r="G34" s="5">
        <v>25519</v>
      </c>
      <c r="H34" s="5">
        <v>16007</v>
      </c>
      <c r="I34" s="5">
        <v>16225</v>
      </c>
      <c r="J34" s="5">
        <v>11905</v>
      </c>
      <c r="K34" s="5">
        <v>21549</v>
      </c>
    </row>
    <row r="35" spans="1:11" x14ac:dyDescent="0.25">
      <c r="A35" t="s">
        <v>93</v>
      </c>
      <c r="B35" s="3">
        <v>37438</v>
      </c>
      <c r="C35" s="5">
        <v>130275</v>
      </c>
      <c r="D35" s="5">
        <v>108731</v>
      </c>
      <c r="E35" s="5">
        <v>6688</v>
      </c>
      <c r="F35" s="5">
        <v>15248</v>
      </c>
      <c r="G35" s="5">
        <v>25535</v>
      </c>
      <c r="H35" s="5">
        <v>15942</v>
      </c>
      <c r="I35" s="5">
        <v>16259</v>
      </c>
      <c r="J35" s="5">
        <v>11912</v>
      </c>
      <c r="K35" s="5">
        <v>21544</v>
      </c>
    </row>
    <row r="36" spans="1:11" x14ac:dyDescent="0.25">
      <c r="A36" t="s">
        <v>94</v>
      </c>
      <c r="B36" s="3">
        <v>37469</v>
      </c>
      <c r="C36" s="5">
        <v>130264</v>
      </c>
      <c r="D36" s="5">
        <v>108675</v>
      </c>
      <c r="E36" s="5">
        <v>6701</v>
      </c>
      <c r="F36" s="5">
        <v>15167</v>
      </c>
      <c r="G36" s="5">
        <v>25473</v>
      </c>
      <c r="H36" s="5">
        <v>15962</v>
      </c>
      <c r="I36" s="5">
        <v>16282</v>
      </c>
      <c r="J36" s="5">
        <v>11936</v>
      </c>
      <c r="K36" s="5">
        <v>21589</v>
      </c>
    </row>
    <row r="37" spans="1:11" x14ac:dyDescent="0.25">
      <c r="A37" t="s">
        <v>95</v>
      </c>
      <c r="B37" s="3">
        <v>37500</v>
      </c>
      <c r="C37" s="5">
        <v>130209</v>
      </c>
      <c r="D37" s="5">
        <v>108663</v>
      </c>
      <c r="E37" s="5">
        <v>6702</v>
      </c>
      <c r="F37" s="5">
        <v>15116</v>
      </c>
      <c r="G37" s="5">
        <v>25435</v>
      </c>
      <c r="H37" s="5">
        <v>15953</v>
      </c>
      <c r="I37" s="5">
        <v>16303</v>
      </c>
      <c r="J37" s="5">
        <v>11991</v>
      </c>
      <c r="K37" s="5">
        <v>21546</v>
      </c>
    </row>
    <row r="38" spans="1:11" x14ac:dyDescent="0.25">
      <c r="A38" t="s">
        <v>96</v>
      </c>
      <c r="B38" s="3">
        <v>37530</v>
      </c>
      <c r="C38" s="5">
        <v>130330</v>
      </c>
      <c r="D38" s="5">
        <v>108771</v>
      </c>
      <c r="E38" s="5">
        <v>6689</v>
      </c>
      <c r="F38" s="5">
        <v>15058</v>
      </c>
      <c r="G38" s="5">
        <v>25452</v>
      </c>
      <c r="H38" s="5">
        <v>15973</v>
      </c>
      <c r="I38" s="5">
        <v>16336</v>
      </c>
      <c r="J38" s="5">
        <v>12070</v>
      </c>
      <c r="K38" s="5">
        <v>21559</v>
      </c>
    </row>
    <row r="39" spans="1:11" x14ac:dyDescent="0.25">
      <c r="A39" t="s">
        <v>97</v>
      </c>
      <c r="B39" s="3">
        <v>37561</v>
      </c>
      <c r="C39" s="5">
        <v>130338</v>
      </c>
      <c r="D39" s="5">
        <v>108757</v>
      </c>
      <c r="E39" s="5">
        <v>6713</v>
      </c>
      <c r="F39" s="5">
        <v>14991</v>
      </c>
      <c r="G39" s="5">
        <v>25422</v>
      </c>
      <c r="H39" s="5">
        <v>15948</v>
      </c>
      <c r="I39" s="5">
        <v>16376</v>
      </c>
      <c r="J39" s="5">
        <v>12109</v>
      </c>
      <c r="K39" s="5">
        <v>21581</v>
      </c>
    </row>
    <row r="40" spans="1:11" x14ac:dyDescent="0.25">
      <c r="A40" t="s">
        <v>98</v>
      </c>
      <c r="B40" s="3">
        <v>37591</v>
      </c>
      <c r="C40" s="5">
        <v>130175</v>
      </c>
      <c r="D40" s="5">
        <v>108587</v>
      </c>
      <c r="E40" s="5">
        <v>6700</v>
      </c>
      <c r="F40" s="5">
        <v>14908</v>
      </c>
      <c r="G40" s="5">
        <v>25429</v>
      </c>
      <c r="H40" s="5">
        <v>15877</v>
      </c>
      <c r="I40" s="5">
        <v>16392</v>
      </c>
      <c r="J40" s="5">
        <v>12112</v>
      </c>
      <c r="K40" s="5">
        <v>21588</v>
      </c>
    </row>
    <row r="41" spans="1:11" x14ac:dyDescent="0.25">
      <c r="A41" t="s">
        <v>99</v>
      </c>
      <c r="B41" s="3">
        <v>37622</v>
      </c>
      <c r="C41" s="5">
        <v>130270</v>
      </c>
      <c r="D41" s="5">
        <v>108644</v>
      </c>
      <c r="E41" s="5">
        <v>6704</v>
      </c>
      <c r="F41" s="5">
        <v>14869</v>
      </c>
      <c r="G41" s="5">
        <v>25384</v>
      </c>
      <c r="H41" s="5">
        <v>15924</v>
      </c>
      <c r="I41" s="5">
        <v>16438</v>
      </c>
      <c r="J41" s="5">
        <v>12173</v>
      </c>
      <c r="K41" s="5">
        <v>21626</v>
      </c>
    </row>
    <row r="42" spans="1:11" x14ac:dyDescent="0.25">
      <c r="A42" t="s">
        <v>100</v>
      </c>
      <c r="B42" s="3">
        <v>37653</v>
      </c>
      <c r="C42" s="5">
        <v>130111</v>
      </c>
      <c r="D42" s="5">
        <v>108487</v>
      </c>
      <c r="E42" s="5">
        <v>6667</v>
      </c>
      <c r="F42" s="5">
        <v>14780</v>
      </c>
      <c r="G42" s="5">
        <v>25352</v>
      </c>
      <c r="H42" s="5">
        <v>15943</v>
      </c>
      <c r="I42" s="5">
        <v>16470</v>
      </c>
      <c r="J42" s="5">
        <v>12130</v>
      </c>
      <c r="K42" s="5">
        <v>21624</v>
      </c>
    </row>
    <row r="43" spans="1:11" x14ac:dyDescent="0.25">
      <c r="A43" t="s">
        <v>101</v>
      </c>
      <c r="B43" s="3">
        <v>37681</v>
      </c>
      <c r="C43" s="5">
        <v>129898</v>
      </c>
      <c r="D43" s="5">
        <v>108288</v>
      </c>
      <c r="E43" s="5">
        <v>6654</v>
      </c>
      <c r="F43" s="5">
        <v>14722</v>
      </c>
      <c r="G43" s="5">
        <v>25305</v>
      </c>
      <c r="H43" s="5">
        <v>15880</v>
      </c>
      <c r="I43" s="5">
        <v>16487</v>
      </c>
      <c r="J43" s="5">
        <v>12109</v>
      </c>
      <c r="K43" s="5">
        <v>21610</v>
      </c>
    </row>
    <row r="44" spans="1:11" x14ac:dyDescent="0.25">
      <c r="A44" t="s">
        <v>102</v>
      </c>
      <c r="B44" s="3">
        <v>37712</v>
      </c>
      <c r="C44" s="5">
        <v>129849</v>
      </c>
      <c r="D44" s="5">
        <v>108254</v>
      </c>
      <c r="E44" s="5">
        <v>6689</v>
      </c>
      <c r="F44" s="5">
        <v>14608</v>
      </c>
      <c r="G44" s="5">
        <v>25306</v>
      </c>
      <c r="H44" s="5">
        <v>15879</v>
      </c>
      <c r="I44" s="5">
        <v>16546</v>
      </c>
      <c r="J44" s="5">
        <v>12085</v>
      </c>
      <c r="K44" s="5">
        <v>21595</v>
      </c>
    </row>
    <row r="45" spans="1:11" x14ac:dyDescent="0.25">
      <c r="A45" t="s">
        <v>103</v>
      </c>
      <c r="B45" s="3">
        <v>37742</v>
      </c>
      <c r="C45" s="5">
        <v>129840</v>
      </c>
      <c r="D45" s="5">
        <v>108273</v>
      </c>
      <c r="E45" s="5">
        <v>6706</v>
      </c>
      <c r="F45" s="5">
        <v>14555</v>
      </c>
      <c r="G45" s="5">
        <v>25266</v>
      </c>
      <c r="H45" s="5">
        <v>15920</v>
      </c>
      <c r="I45" s="5">
        <v>16583</v>
      </c>
      <c r="J45" s="5">
        <v>12092</v>
      </c>
      <c r="K45" s="5">
        <v>21567</v>
      </c>
    </row>
    <row r="46" spans="1:11" x14ac:dyDescent="0.25">
      <c r="A46" t="s">
        <v>104</v>
      </c>
      <c r="B46" s="3">
        <v>37773</v>
      </c>
      <c r="C46" s="5">
        <v>129840</v>
      </c>
      <c r="D46" s="5">
        <v>108234</v>
      </c>
      <c r="E46" s="5">
        <v>6723</v>
      </c>
      <c r="F46" s="5">
        <v>14493</v>
      </c>
      <c r="G46" s="5">
        <v>25238</v>
      </c>
      <c r="H46" s="5">
        <v>15939</v>
      </c>
      <c r="I46" s="5">
        <v>16584</v>
      </c>
      <c r="J46" s="5">
        <v>12121</v>
      </c>
      <c r="K46" s="5">
        <v>21606</v>
      </c>
    </row>
    <row r="47" spans="1:11" x14ac:dyDescent="0.25">
      <c r="A47" t="s">
        <v>105</v>
      </c>
      <c r="B47" s="3">
        <v>37803</v>
      </c>
      <c r="C47" s="5">
        <v>129865</v>
      </c>
      <c r="D47" s="5">
        <v>108232</v>
      </c>
      <c r="E47" s="5">
        <v>6735</v>
      </c>
      <c r="F47" s="5">
        <v>14402</v>
      </c>
      <c r="G47" s="5">
        <v>25218</v>
      </c>
      <c r="H47" s="5">
        <v>15999</v>
      </c>
      <c r="I47" s="5">
        <v>16587</v>
      </c>
      <c r="J47" s="5">
        <v>12143</v>
      </c>
      <c r="K47" s="5">
        <v>21633</v>
      </c>
    </row>
    <row r="48" spans="1:11" x14ac:dyDescent="0.25">
      <c r="A48" t="s">
        <v>106</v>
      </c>
      <c r="B48" s="3">
        <v>37834</v>
      </c>
      <c r="C48" s="5">
        <v>129820</v>
      </c>
      <c r="D48" s="5">
        <v>108264</v>
      </c>
      <c r="E48" s="5">
        <v>6760</v>
      </c>
      <c r="F48" s="5">
        <v>14376</v>
      </c>
      <c r="G48" s="5">
        <v>25238</v>
      </c>
      <c r="H48" s="5">
        <v>15984</v>
      </c>
      <c r="I48" s="5">
        <v>16591</v>
      </c>
      <c r="J48" s="5">
        <v>12177</v>
      </c>
      <c r="K48" s="5">
        <v>21556</v>
      </c>
    </row>
    <row r="49" spans="1:11" x14ac:dyDescent="0.25">
      <c r="A49" t="s">
        <v>107</v>
      </c>
      <c r="B49" s="3">
        <v>37865</v>
      </c>
      <c r="C49" s="5">
        <v>129929</v>
      </c>
      <c r="D49" s="5">
        <v>108425</v>
      </c>
      <c r="E49" s="5">
        <v>6783</v>
      </c>
      <c r="F49" s="5">
        <v>14347</v>
      </c>
      <c r="G49" s="5">
        <v>25276</v>
      </c>
      <c r="H49" s="5">
        <v>16040</v>
      </c>
      <c r="I49" s="5">
        <v>16626</v>
      </c>
      <c r="J49" s="5">
        <v>12208</v>
      </c>
      <c r="K49" s="5">
        <v>21504</v>
      </c>
    </row>
    <row r="50" spans="1:11" x14ac:dyDescent="0.25">
      <c r="A50" t="s">
        <v>108</v>
      </c>
      <c r="B50" s="3">
        <v>37895</v>
      </c>
      <c r="C50" s="5">
        <v>130126</v>
      </c>
      <c r="D50" s="5">
        <v>108568</v>
      </c>
      <c r="E50" s="5">
        <v>6784</v>
      </c>
      <c r="F50" s="5">
        <v>14334</v>
      </c>
      <c r="G50" s="5">
        <v>25306</v>
      </c>
      <c r="H50" s="5">
        <v>16079</v>
      </c>
      <c r="I50" s="5">
        <v>16677</v>
      </c>
      <c r="J50" s="5">
        <v>12259</v>
      </c>
      <c r="K50" s="5">
        <v>21558</v>
      </c>
    </row>
    <row r="51" spans="1:11" x14ac:dyDescent="0.25">
      <c r="A51" t="s">
        <v>109</v>
      </c>
      <c r="B51" s="3">
        <v>37926</v>
      </c>
      <c r="C51" s="5">
        <v>130140</v>
      </c>
      <c r="D51" s="5">
        <v>108605</v>
      </c>
      <c r="E51" s="5">
        <v>6796</v>
      </c>
      <c r="F51" s="5">
        <v>14315</v>
      </c>
      <c r="G51" s="5">
        <v>25277</v>
      </c>
      <c r="H51" s="5">
        <v>16096</v>
      </c>
      <c r="I51" s="5">
        <v>16716</v>
      </c>
      <c r="J51" s="5">
        <v>12284</v>
      </c>
      <c r="K51" s="5">
        <v>21535</v>
      </c>
    </row>
    <row r="52" spans="1:11" x14ac:dyDescent="0.25">
      <c r="A52" t="s">
        <v>110</v>
      </c>
      <c r="B52" s="3">
        <v>37956</v>
      </c>
      <c r="C52" s="5">
        <v>130259</v>
      </c>
      <c r="D52" s="5">
        <v>108713</v>
      </c>
      <c r="E52" s="5">
        <v>6827</v>
      </c>
      <c r="F52" s="5">
        <v>14300</v>
      </c>
      <c r="G52" s="5">
        <v>25268</v>
      </c>
      <c r="H52" s="5">
        <v>16137</v>
      </c>
      <c r="I52" s="5">
        <v>16750</v>
      </c>
      <c r="J52" s="5">
        <v>12320</v>
      </c>
      <c r="K52" s="5">
        <v>21546</v>
      </c>
    </row>
    <row r="53" spans="1:11" x14ac:dyDescent="0.25">
      <c r="A53" t="s">
        <v>111</v>
      </c>
      <c r="B53" s="3">
        <v>37987</v>
      </c>
      <c r="C53" s="5">
        <v>130421</v>
      </c>
      <c r="D53" s="5">
        <v>108883</v>
      </c>
      <c r="E53" s="5">
        <v>6848</v>
      </c>
      <c r="F53" s="5">
        <v>14293</v>
      </c>
      <c r="G53" s="5">
        <v>25359</v>
      </c>
      <c r="H53" s="5">
        <v>16146</v>
      </c>
      <c r="I53" s="5">
        <v>16781</v>
      </c>
      <c r="J53" s="5">
        <v>12346</v>
      </c>
      <c r="K53" s="5">
        <v>21538</v>
      </c>
    </row>
    <row r="54" spans="1:11" x14ac:dyDescent="0.25">
      <c r="A54" t="s">
        <v>112</v>
      </c>
      <c r="B54" s="3">
        <v>38018</v>
      </c>
      <c r="C54" s="5">
        <v>130465</v>
      </c>
      <c r="D54" s="5">
        <v>108915</v>
      </c>
      <c r="E54" s="5">
        <v>6838</v>
      </c>
      <c r="F54" s="5">
        <v>14279</v>
      </c>
      <c r="G54" s="5">
        <v>25365</v>
      </c>
      <c r="H54" s="5">
        <v>16151</v>
      </c>
      <c r="I54" s="5">
        <v>16796</v>
      </c>
      <c r="J54" s="5">
        <v>12372</v>
      </c>
      <c r="K54" s="5">
        <v>21550</v>
      </c>
    </row>
    <row r="55" spans="1:11" x14ac:dyDescent="0.25">
      <c r="A55" t="s">
        <v>113</v>
      </c>
      <c r="B55" s="3">
        <v>38047</v>
      </c>
      <c r="C55" s="5">
        <v>130802</v>
      </c>
      <c r="D55" s="5">
        <v>109214</v>
      </c>
      <c r="E55" s="5">
        <v>6887</v>
      </c>
      <c r="F55" s="5">
        <v>14288</v>
      </c>
      <c r="G55" s="5">
        <v>25441</v>
      </c>
      <c r="H55" s="5">
        <v>16195</v>
      </c>
      <c r="I55" s="5">
        <v>16844</v>
      </c>
      <c r="J55" s="5">
        <v>12425</v>
      </c>
      <c r="K55" s="5">
        <v>21588</v>
      </c>
    </row>
    <row r="56" spans="1:11" x14ac:dyDescent="0.25">
      <c r="A56" t="s">
        <v>114</v>
      </c>
      <c r="B56" s="3">
        <v>38078</v>
      </c>
      <c r="C56" s="5">
        <v>131051</v>
      </c>
      <c r="D56" s="5">
        <v>109437</v>
      </c>
      <c r="E56" s="5">
        <v>6901</v>
      </c>
      <c r="F56" s="5">
        <v>14316</v>
      </c>
      <c r="G56" s="5">
        <v>25468</v>
      </c>
      <c r="H56" s="5">
        <v>16292</v>
      </c>
      <c r="I56" s="5">
        <v>16878</v>
      </c>
      <c r="J56" s="5">
        <v>12435</v>
      </c>
      <c r="K56" s="5">
        <v>21614</v>
      </c>
    </row>
    <row r="57" spans="1:11" x14ac:dyDescent="0.25">
      <c r="A57" t="s">
        <v>115</v>
      </c>
      <c r="B57" s="3">
        <v>38108</v>
      </c>
      <c r="C57" s="5">
        <v>131361</v>
      </c>
      <c r="D57" s="5">
        <v>109747</v>
      </c>
      <c r="E57" s="5">
        <v>6948</v>
      </c>
      <c r="F57" s="5">
        <v>14342</v>
      </c>
      <c r="G57" s="5">
        <v>25509</v>
      </c>
      <c r="H57" s="5">
        <v>16379</v>
      </c>
      <c r="I57" s="5">
        <v>16911</v>
      </c>
      <c r="J57" s="5">
        <v>12481</v>
      </c>
      <c r="K57" s="5">
        <v>21614</v>
      </c>
    </row>
    <row r="58" spans="1:11" x14ac:dyDescent="0.25">
      <c r="A58" t="s">
        <v>116</v>
      </c>
      <c r="B58" s="3">
        <v>38139</v>
      </c>
      <c r="C58" s="5">
        <v>131442</v>
      </c>
      <c r="D58" s="5">
        <v>109841</v>
      </c>
      <c r="E58" s="5">
        <v>6962</v>
      </c>
      <c r="F58" s="5">
        <v>14330</v>
      </c>
      <c r="G58" s="5">
        <v>25547</v>
      </c>
      <c r="H58" s="5">
        <v>16393</v>
      </c>
      <c r="I58" s="5">
        <v>16929</v>
      </c>
      <c r="J58" s="5">
        <v>12495</v>
      </c>
      <c r="K58" s="5">
        <v>21601</v>
      </c>
    </row>
    <row r="59" spans="1:11" x14ac:dyDescent="0.25">
      <c r="A59" t="s">
        <v>117</v>
      </c>
      <c r="B59" s="3">
        <v>38169</v>
      </c>
      <c r="C59" s="5">
        <v>131488</v>
      </c>
      <c r="D59" s="5">
        <v>109882</v>
      </c>
      <c r="E59" s="5">
        <v>6977</v>
      </c>
      <c r="F59" s="5">
        <v>14332</v>
      </c>
      <c r="G59" s="5">
        <v>25539</v>
      </c>
      <c r="H59" s="5">
        <v>16427</v>
      </c>
      <c r="I59" s="5">
        <v>16957</v>
      </c>
      <c r="J59" s="5">
        <v>12495</v>
      </c>
      <c r="K59" s="5">
        <v>21606</v>
      </c>
    </row>
    <row r="60" spans="1:11" x14ac:dyDescent="0.25">
      <c r="A60" t="s">
        <v>118</v>
      </c>
      <c r="B60" s="3">
        <v>38200</v>
      </c>
      <c r="C60" s="5">
        <v>131610</v>
      </c>
      <c r="D60" s="5">
        <v>109984</v>
      </c>
      <c r="E60" s="5">
        <v>7003</v>
      </c>
      <c r="F60" s="5">
        <v>14344</v>
      </c>
      <c r="G60" s="5">
        <v>25564</v>
      </c>
      <c r="H60" s="5">
        <v>16444</v>
      </c>
      <c r="I60" s="5">
        <v>16995</v>
      </c>
      <c r="J60" s="5">
        <v>12485</v>
      </c>
      <c r="K60" s="5">
        <v>21626</v>
      </c>
    </row>
    <row r="61" spans="1:11" x14ac:dyDescent="0.25">
      <c r="A61" t="s">
        <v>119</v>
      </c>
      <c r="B61" s="3">
        <v>38231</v>
      </c>
      <c r="C61" s="5">
        <v>131771</v>
      </c>
      <c r="D61" s="5">
        <v>110136</v>
      </c>
      <c r="E61" s="5">
        <v>7029</v>
      </c>
      <c r="F61" s="5">
        <v>14330</v>
      </c>
      <c r="G61" s="5">
        <v>25621</v>
      </c>
      <c r="H61" s="5">
        <v>16475</v>
      </c>
      <c r="I61" s="5">
        <v>16979</v>
      </c>
      <c r="J61" s="5">
        <v>12550</v>
      </c>
      <c r="K61" s="5">
        <v>21635</v>
      </c>
    </row>
    <row r="62" spans="1:11" x14ac:dyDescent="0.25">
      <c r="A62" t="s">
        <v>120</v>
      </c>
      <c r="B62" s="3">
        <v>38261</v>
      </c>
      <c r="C62" s="5">
        <v>132119</v>
      </c>
      <c r="D62" s="5">
        <v>110463</v>
      </c>
      <c r="E62" s="5">
        <v>7077</v>
      </c>
      <c r="F62" s="5">
        <v>14333</v>
      </c>
      <c r="G62" s="5">
        <v>25661</v>
      </c>
      <c r="H62" s="5">
        <v>16587</v>
      </c>
      <c r="I62" s="5">
        <v>17079</v>
      </c>
      <c r="J62" s="5">
        <v>12582</v>
      </c>
      <c r="K62" s="5">
        <v>21656</v>
      </c>
    </row>
    <row r="63" spans="1:11" x14ac:dyDescent="0.25">
      <c r="A63" t="s">
        <v>121</v>
      </c>
      <c r="B63" s="3">
        <v>38292</v>
      </c>
      <c r="C63" s="5">
        <v>132182</v>
      </c>
      <c r="D63" s="5">
        <v>110490</v>
      </c>
      <c r="E63" s="5">
        <v>7091</v>
      </c>
      <c r="F63" s="5">
        <v>14307</v>
      </c>
      <c r="G63" s="5">
        <v>25664</v>
      </c>
      <c r="H63" s="5">
        <v>16573</v>
      </c>
      <c r="I63" s="5">
        <v>17102</v>
      </c>
      <c r="J63" s="5">
        <v>12606</v>
      </c>
      <c r="K63" s="5">
        <v>21692</v>
      </c>
    </row>
    <row r="64" spans="1:11" x14ac:dyDescent="0.25">
      <c r="A64" t="s">
        <v>122</v>
      </c>
      <c r="B64" s="3">
        <v>38322</v>
      </c>
      <c r="C64" s="5">
        <v>132316</v>
      </c>
      <c r="D64" s="5">
        <v>110623</v>
      </c>
      <c r="E64" s="5">
        <v>7117</v>
      </c>
      <c r="F64" s="5">
        <v>14287</v>
      </c>
      <c r="G64" s="5">
        <v>25689</v>
      </c>
      <c r="H64" s="5">
        <v>16594</v>
      </c>
      <c r="I64" s="5">
        <v>17147</v>
      </c>
      <c r="J64" s="5">
        <v>12630</v>
      </c>
      <c r="K64" s="5">
        <v>21693</v>
      </c>
    </row>
    <row r="65" spans="1:11" x14ac:dyDescent="0.25">
      <c r="A65" t="s">
        <v>123</v>
      </c>
      <c r="B65" s="3">
        <v>38353</v>
      </c>
      <c r="C65" s="5">
        <v>132453</v>
      </c>
      <c r="D65" s="5">
        <v>110718</v>
      </c>
      <c r="E65" s="5">
        <v>7095</v>
      </c>
      <c r="F65" s="5">
        <v>14261</v>
      </c>
      <c r="G65" s="5">
        <v>25718</v>
      </c>
      <c r="H65" s="5">
        <v>16638</v>
      </c>
      <c r="I65" s="5">
        <v>17177</v>
      </c>
      <c r="J65" s="5">
        <v>12665</v>
      </c>
      <c r="K65" s="5">
        <v>21735</v>
      </c>
    </row>
    <row r="66" spans="1:11" x14ac:dyDescent="0.25">
      <c r="A66" t="s">
        <v>124</v>
      </c>
      <c r="B66" s="3">
        <v>38384</v>
      </c>
      <c r="C66" s="5">
        <v>132693</v>
      </c>
      <c r="D66" s="5">
        <v>110949</v>
      </c>
      <c r="E66" s="5">
        <v>7153</v>
      </c>
      <c r="F66" s="5">
        <v>14275</v>
      </c>
      <c r="G66" s="5">
        <v>25780</v>
      </c>
      <c r="H66" s="5">
        <v>16706</v>
      </c>
      <c r="I66" s="5">
        <v>17187</v>
      </c>
      <c r="J66" s="5">
        <v>12690</v>
      </c>
      <c r="K66" s="5">
        <v>21744</v>
      </c>
    </row>
    <row r="67" spans="1:11" x14ac:dyDescent="0.25">
      <c r="A67" t="s">
        <v>125</v>
      </c>
      <c r="B67" s="3">
        <v>38412</v>
      </c>
      <c r="C67" s="5">
        <v>132834</v>
      </c>
      <c r="D67" s="5">
        <v>111094</v>
      </c>
      <c r="E67" s="5">
        <v>7181</v>
      </c>
      <c r="F67" s="5">
        <v>14270</v>
      </c>
      <c r="G67" s="5">
        <v>25806</v>
      </c>
      <c r="H67" s="5">
        <v>16748</v>
      </c>
      <c r="I67" s="5">
        <v>17212</v>
      </c>
      <c r="J67" s="5">
        <v>12718</v>
      </c>
      <c r="K67" s="5">
        <v>21740</v>
      </c>
    </row>
    <row r="68" spans="1:11" x14ac:dyDescent="0.25">
      <c r="A68" t="s">
        <v>126</v>
      </c>
      <c r="B68" s="3">
        <v>38443</v>
      </c>
      <c r="C68" s="5">
        <v>133194</v>
      </c>
      <c r="D68" s="5">
        <v>111440</v>
      </c>
      <c r="E68" s="5">
        <v>7266</v>
      </c>
      <c r="F68" s="5">
        <v>14252</v>
      </c>
      <c r="G68" s="5">
        <v>25882</v>
      </c>
      <c r="H68" s="5">
        <v>16804</v>
      </c>
      <c r="I68" s="5">
        <v>17251</v>
      </c>
      <c r="J68" s="5">
        <v>12802</v>
      </c>
      <c r="K68" s="5">
        <v>21754</v>
      </c>
    </row>
    <row r="69" spans="1:11" x14ac:dyDescent="0.25">
      <c r="A69" t="s">
        <v>127</v>
      </c>
      <c r="B69" s="3">
        <v>38473</v>
      </c>
      <c r="C69" s="5">
        <v>133364</v>
      </c>
      <c r="D69" s="5">
        <v>111583</v>
      </c>
      <c r="E69" s="5">
        <v>7294</v>
      </c>
      <c r="F69" s="5">
        <v>14257</v>
      </c>
      <c r="G69" s="5">
        <v>25928</v>
      </c>
      <c r="H69" s="5">
        <v>16828</v>
      </c>
      <c r="I69" s="5">
        <v>17304</v>
      </c>
      <c r="J69" s="5">
        <v>12797</v>
      </c>
      <c r="K69" s="5">
        <v>21781</v>
      </c>
    </row>
    <row r="70" spans="1:11" x14ac:dyDescent="0.25">
      <c r="A70" t="s">
        <v>128</v>
      </c>
      <c r="B70" s="3">
        <v>38504</v>
      </c>
      <c r="C70" s="5">
        <v>133607</v>
      </c>
      <c r="D70" s="5">
        <v>111844</v>
      </c>
      <c r="E70" s="5">
        <v>7333</v>
      </c>
      <c r="F70" s="5">
        <v>14226</v>
      </c>
      <c r="G70" s="5">
        <v>25969</v>
      </c>
      <c r="H70" s="5">
        <v>16914</v>
      </c>
      <c r="I70" s="5">
        <v>17358</v>
      </c>
      <c r="J70" s="5">
        <v>12837</v>
      </c>
      <c r="K70" s="5">
        <v>21763</v>
      </c>
    </row>
    <row r="71" spans="1:11" x14ac:dyDescent="0.25">
      <c r="A71" t="s">
        <v>129</v>
      </c>
      <c r="B71" s="3">
        <v>38534</v>
      </c>
      <c r="C71" s="5">
        <v>133981</v>
      </c>
      <c r="D71" s="5">
        <v>112124</v>
      </c>
      <c r="E71" s="5">
        <v>7353</v>
      </c>
      <c r="F71" s="5">
        <v>14224</v>
      </c>
      <c r="G71" s="5">
        <v>26034</v>
      </c>
      <c r="H71" s="5">
        <v>16995</v>
      </c>
      <c r="I71" s="5">
        <v>17412</v>
      </c>
      <c r="J71" s="5">
        <v>12867</v>
      </c>
      <c r="K71" s="5">
        <v>21857</v>
      </c>
    </row>
    <row r="72" spans="1:11" x14ac:dyDescent="0.25">
      <c r="A72" t="s">
        <v>130</v>
      </c>
      <c r="B72" s="3">
        <v>38565</v>
      </c>
      <c r="C72" s="5">
        <v>134174</v>
      </c>
      <c r="D72" s="5">
        <v>112311</v>
      </c>
      <c r="E72" s="5">
        <v>7394</v>
      </c>
      <c r="F72" s="5">
        <v>14202</v>
      </c>
      <c r="G72" s="5">
        <v>26068</v>
      </c>
      <c r="H72" s="5">
        <v>17048</v>
      </c>
      <c r="I72" s="5">
        <v>17443</v>
      </c>
      <c r="J72" s="5">
        <v>12891</v>
      </c>
      <c r="K72" s="5">
        <v>21863</v>
      </c>
    </row>
    <row r="73" spans="1:11" x14ac:dyDescent="0.25">
      <c r="A73" t="s">
        <v>131</v>
      </c>
      <c r="B73" s="3">
        <v>38596</v>
      </c>
      <c r="C73" s="5">
        <v>134240</v>
      </c>
      <c r="D73" s="5">
        <v>112395</v>
      </c>
      <c r="E73" s="5">
        <v>7415</v>
      </c>
      <c r="F73" s="5">
        <v>14174</v>
      </c>
      <c r="G73" s="5">
        <v>26054</v>
      </c>
      <c r="H73" s="5">
        <v>17126</v>
      </c>
      <c r="I73" s="5">
        <v>17478</v>
      </c>
      <c r="J73" s="5">
        <v>12862</v>
      </c>
      <c r="K73" s="5">
        <v>21845</v>
      </c>
    </row>
    <row r="74" spans="1:11" x14ac:dyDescent="0.25">
      <c r="A74" t="s">
        <v>132</v>
      </c>
      <c r="B74" s="3">
        <v>38626</v>
      </c>
      <c r="C74" s="5">
        <v>134320</v>
      </c>
      <c r="D74" s="5">
        <v>112491</v>
      </c>
      <c r="E74" s="5">
        <v>7460</v>
      </c>
      <c r="F74" s="5">
        <v>14190</v>
      </c>
      <c r="G74" s="5">
        <v>26060</v>
      </c>
      <c r="H74" s="5">
        <v>17143</v>
      </c>
      <c r="I74" s="5">
        <v>17499</v>
      </c>
      <c r="J74" s="5">
        <v>12840</v>
      </c>
      <c r="K74" s="5">
        <v>21829</v>
      </c>
    </row>
    <row r="75" spans="1:11" x14ac:dyDescent="0.25">
      <c r="A75" t="s">
        <v>133</v>
      </c>
      <c r="B75" s="3">
        <v>38657</v>
      </c>
      <c r="C75" s="5">
        <v>134654</v>
      </c>
      <c r="D75" s="5">
        <v>112795</v>
      </c>
      <c r="E75" s="5">
        <v>7524</v>
      </c>
      <c r="F75" s="5">
        <v>14184</v>
      </c>
      <c r="G75" s="5">
        <v>26105</v>
      </c>
      <c r="H75" s="5">
        <v>17216</v>
      </c>
      <c r="I75" s="5">
        <v>17544</v>
      </c>
      <c r="J75" s="5">
        <v>12884</v>
      </c>
      <c r="K75" s="5">
        <v>21859</v>
      </c>
    </row>
    <row r="76" spans="1:11" x14ac:dyDescent="0.25">
      <c r="A76" t="s">
        <v>134</v>
      </c>
      <c r="B76" s="3">
        <v>38687</v>
      </c>
      <c r="C76" s="5">
        <v>134814</v>
      </c>
      <c r="D76" s="5">
        <v>112935</v>
      </c>
      <c r="E76" s="5">
        <v>7533</v>
      </c>
      <c r="F76" s="5">
        <v>14192</v>
      </c>
      <c r="G76" s="5">
        <v>26116</v>
      </c>
      <c r="H76" s="5">
        <v>17256</v>
      </c>
      <c r="I76" s="5">
        <v>17574</v>
      </c>
      <c r="J76" s="5">
        <v>12905</v>
      </c>
      <c r="K76" s="5">
        <v>21879</v>
      </c>
    </row>
    <row r="77" spans="1:11" x14ac:dyDescent="0.25">
      <c r="A77" t="s">
        <v>135</v>
      </c>
      <c r="B77" s="3">
        <v>38718</v>
      </c>
      <c r="C77" s="5">
        <v>135097</v>
      </c>
      <c r="D77" s="5">
        <v>113250</v>
      </c>
      <c r="E77" s="5">
        <v>7601</v>
      </c>
      <c r="F77" s="5">
        <v>14213</v>
      </c>
      <c r="G77" s="5">
        <v>26165</v>
      </c>
      <c r="H77" s="5">
        <v>17297</v>
      </c>
      <c r="I77" s="5">
        <v>17625</v>
      </c>
      <c r="J77" s="5">
        <v>12945</v>
      </c>
      <c r="K77" s="5">
        <v>21847</v>
      </c>
    </row>
    <row r="78" spans="1:11" x14ac:dyDescent="0.25">
      <c r="A78" t="s">
        <v>136</v>
      </c>
      <c r="B78" s="3">
        <v>38749</v>
      </c>
      <c r="C78" s="5">
        <v>135413</v>
      </c>
      <c r="D78" s="5">
        <v>113535</v>
      </c>
      <c r="E78" s="5">
        <v>7664</v>
      </c>
      <c r="F78" s="5">
        <v>14211</v>
      </c>
      <c r="G78" s="5">
        <v>26198</v>
      </c>
      <c r="H78" s="5">
        <v>17368</v>
      </c>
      <c r="I78" s="5">
        <v>17678</v>
      </c>
      <c r="J78" s="5">
        <v>12980</v>
      </c>
      <c r="K78" s="5">
        <v>21878</v>
      </c>
    </row>
    <row r="79" spans="1:11" x14ac:dyDescent="0.25">
      <c r="A79" t="s">
        <v>137</v>
      </c>
      <c r="B79" s="3">
        <v>38777</v>
      </c>
      <c r="C79" s="5">
        <v>135696</v>
      </c>
      <c r="D79" s="5">
        <v>113793</v>
      </c>
      <c r="E79" s="5">
        <v>7689</v>
      </c>
      <c r="F79" s="5">
        <v>14216</v>
      </c>
      <c r="G79" s="5">
        <v>26228</v>
      </c>
      <c r="H79" s="5">
        <v>17440</v>
      </c>
      <c r="I79" s="5">
        <v>17721</v>
      </c>
      <c r="J79" s="5">
        <v>13034</v>
      </c>
      <c r="K79" s="5">
        <v>21903</v>
      </c>
    </row>
    <row r="80" spans="1:11" x14ac:dyDescent="0.25">
      <c r="A80" t="s">
        <v>138</v>
      </c>
      <c r="B80" s="3">
        <v>38808</v>
      </c>
      <c r="C80" s="5">
        <v>135877</v>
      </c>
      <c r="D80" s="5">
        <v>113958</v>
      </c>
      <c r="E80" s="5">
        <v>7726</v>
      </c>
      <c r="F80" s="5">
        <v>14230</v>
      </c>
      <c r="G80" s="5">
        <v>26234</v>
      </c>
      <c r="H80" s="5">
        <v>17465</v>
      </c>
      <c r="I80" s="5">
        <v>17745</v>
      </c>
      <c r="J80" s="5">
        <v>13074</v>
      </c>
      <c r="K80" s="5">
        <v>21919</v>
      </c>
    </row>
    <row r="81" spans="1:11" x14ac:dyDescent="0.25">
      <c r="A81" t="s">
        <v>139</v>
      </c>
      <c r="B81" s="3">
        <v>38838</v>
      </c>
      <c r="C81" s="5">
        <v>135891</v>
      </c>
      <c r="D81" s="5">
        <v>113965</v>
      </c>
      <c r="E81" s="5">
        <v>7713</v>
      </c>
      <c r="F81" s="5">
        <v>14203</v>
      </c>
      <c r="G81" s="5">
        <v>26221</v>
      </c>
      <c r="H81" s="5">
        <v>17512</v>
      </c>
      <c r="I81" s="5">
        <v>17773</v>
      </c>
      <c r="J81" s="5">
        <v>13052</v>
      </c>
      <c r="K81" s="5">
        <v>21926</v>
      </c>
    </row>
    <row r="82" spans="1:11" x14ac:dyDescent="0.25">
      <c r="A82" t="s">
        <v>140</v>
      </c>
      <c r="B82" s="3">
        <v>38869</v>
      </c>
      <c r="C82" s="5">
        <v>135967</v>
      </c>
      <c r="D82" s="5">
        <v>114045</v>
      </c>
      <c r="E82" s="5">
        <v>7699</v>
      </c>
      <c r="F82" s="5">
        <v>14210</v>
      </c>
      <c r="G82" s="5">
        <v>26241</v>
      </c>
      <c r="H82" s="5">
        <v>17581</v>
      </c>
      <c r="I82" s="5">
        <v>17774</v>
      </c>
      <c r="J82" s="5">
        <v>13061</v>
      </c>
      <c r="K82" s="5">
        <v>21922</v>
      </c>
    </row>
    <row r="83" spans="1:11" x14ac:dyDescent="0.25">
      <c r="A83" t="s">
        <v>141</v>
      </c>
      <c r="B83" s="3">
        <v>38899</v>
      </c>
      <c r="C83" s="5">
        <v>136176</v>
      </c>
      <c r="D83" s="5">
        <v>114203</v>
      </c>
      <c r="E83" s="5">
        <v>7712</v>
      </c>
      <c r="F83" s="5">
        <v>14186</v>
      </c>
      <c r="G83" s="5">
        <v>26263</v>
      </c>
      <c r="H83" s="5">
        <v>17631</v>
      </c>
      <c r="I83" s="5">
        <v>17803</v>
      </c>
      <c r="J83" s="5">
        <v>13130</v>
      </c>
      <c r="K83" s="5">
        <v>21973</v>
      </c>
    </row>
    <row r="84" spans="1:11" x14ac:dyDescent="0.25">
      <c r="A84" t="s">
        <v>142</v>
      </c>
      <c r="B84" s="3">
        <v>38930</v>
      </c>
      <c r="C84" s="5">
        <v>136359</v>
      </c>
      <c r="D84" s="5">
        <v>114348</v>
      </c>
      <c r="E84" s="5">
        <v>7720</v>
      </c>
      <c r="F84" s="5">
        <v>14160</v>
      </c>
      <c r="G84" s="5">
        <v>26283</v>
      </c>
      <c r="H84" s="5">
        <v>17683</v>
      </c>
      <c r="I84" s="5">
        <v>17854</v>
      </c>
      <c r="J84" s="5">
        <v>13152</v>
      </c>
      <c r="K84" s="5">
        <v>22011</v>
      </c>
    </row>
    <row r="85" spans="1:11" x14ac:dyDescent="0.25">
      <c r="A85" t="s">
        <v>143</v>
      </c>
      <c r="B85" s="3">
        <v>38961</v>
      </c>
      <c r="C85" s="5">
        <v>136516</v>
      </c>
      <c r="D85" s="5">
        <v>114434</v>
      </c>
      <c r="E85" s="5">
        <v>7718</v>
      </c>
      <c r="F85" s="5">
        <v>14126</v>
      </c>
      <c r="G85" s="5">
        <v>26314</v>
      </c>
      <c r="H85" s="5">
        <v>17681</v>
      </c>
      <c r="I85" s="5">
        <v>17925</v>
      </c>
      <c r="J85" s="5">
        <v>13150</v>
      </c>
      <c r="K85" s="5">
        <v>22082</v>
      </c>
    </row>
    <row r="86" spans="1:11" x14ac:dyDescent="0.25">
      <c r="A86" t="s">
        <v>144</v>
      </c>
      <c r="B86" s="3">
        <v>38991</v>
      </c>
      <c r="C86" s="5">
        <v>136507</v>
      </c>
      <c r="D86" s="5">
        <v>114439</v>
      </c>
      <c r="E86" s="5">
        <v>7682</v>
      </c>
      <c r="F86" s="5">
        <v>14070</v>
      </c>
      <c r="G86" s="5">
        <v>26339</v>
      </c>
      <c r="H86" s="5">
        <v>17685</v>
      </c>
      <c r="I86" s="5">
        <v>17956</v>
      </c>
      <c r="J86" s="5">
        <v>13187</v>
      </c>
      <c r="K86" s="5">
        <v>22068</v>
      </c>
    </row>
    <row r="87" spans="1:11" x14ac:dyDescent="0.25">
      <c r="A87" t="s">
        <v>145</v>
      </c>
      <c r="B87" s="3">
        <v>39022</v>
      </c>
      <c r="C87" s="5">
        <v>136711</v>
      </c>
      <c r="D87" s="5">
        <v>114628</v>
      </c>
      <c r="E87" s="5">
        <v>7666</v>
      </c>
      <c r="F87" s="5">
        <v>14037</v>
      </c>
      <c r="G87" s="5">
        <v>26397</v>
      </c>
      <c r="H87" s="5">
        <v>17747</v>
      </c>
      <c r="I87" s="5">
        <v>18000</v>
      </c>
      <c r="J87" s="5">
        <v>13251</v>
      </c>
      <c r="K87" s="5">
        <v>22083</v>
      </c>
    </row>
    <row r="88" spans="1:11" x14ac:dyDescent="0.25">
      <c r="A88" t="s">
        <v>146</v>
      </c>
      <c r="B88" s="3">
        <v>39052</v>
      </c>
      <c r="C88" s="5">
        <v>136882</v>
      </c>
      <c r="D88" s="5">
        <v>114794</v>
      </c>
      <c r="E88" s="5">
        <v>7685</v>
      </c>
      <c r="F88" s="5">
        <v>14012</v>
      </c>
      <c r="G88" s="5">
        <v>26440</v>
      </c>
      <c r="H88" s="5">
        <v>17771</v>
      </c>
      <c r="I88" s="5">
        <v>18040</v>
      </c>
      <c r="J88" s="5">
        <v>13292</v>
      </c>
      <c r="K88" s="5">
        <v>22088</v>
      </c>
    </row>
    <row r="89" spans="1:11" x14ac:dyDescent="0.25">
      <c r="A89" t="s">
        <v>147</v>
      </c>
      <c r="B89" s="3">
        <v>39083</v>
      </c>
      <c r="C89" s="5">
        <v>137118</v>
      </c>
      <c r="D89" s="5">
        <v>115023</v>
      </c>
      <c r="E89" s="5">
        <v>7725</v>
      </c>
      <c r="F89" s="5">
        <v>14004</v>
      </c>
      <c r="G89" s="5">
        <v>26499</v>
      </c>
      <c r="H89" s="5">
        <v>17834</v>
      </c>
      <c r="I89" s="5">
        <v>18073</v>
      </c>
      <c r="J89" s="5">
        <v>13338</v>
      </c>
      <c r="K89" s="5">
        <v>22095</v>
      </c>
    </row>
    <row r="90" spans="1:11" x14ac:dyDescent="0.25">
      <c r="A90" t="s">
        <v>148</v>
      </c>
      <c r="B90" s="3">
        <v>39114</v>
      </c>
      <c r="C90" s="5">
        <v>137211</v>
      </c>
      <c r="D90" s="5">
        <v>115080</v>
      </c>
      <c r="E90" s="5">
        <v>7626</v>
      </c>
      <c r="F90" s="5">
        <v>13998</v>
      </c>
      <c r="G90" s="5">
        <v>26544</v>
      </c>
      <c r="H90" s="5">
        <v>17877</v>
      </c>
      <c r="I90" s="5">
        <v>18108</v>
      </c>
      <c r="J90" s="5">
        <v>13361</v>
      </c>
      <c r="K90" s="5">
        <v>22131</v>
      </c>
    </row>
    <row r="91" spans="1:11" x14ac:dyDescent="0.25">
      <c r="A91" t="s">
        <v>149</v>
      </c>
      <c r="B91" s="3">
        <v>39142</v>
      </c>
      <c r="C91" s="5">
        <v>137401</v>
      </c>
      <c r="D91" s="5">
        <v>115252</v>
      </c>
      <c r="E91" s="5">
        <v>7706</v>
      </c>
      <c r="F91" s="5">
        <v>13974</v>
      </c>
      <c r="G91" s="5">
        <v>26596</v>
      </c>
      <c r="H91" s="5">
        <v>17886</v>
      </c>
      <c r="I91" s="5">
        <v>18159</v>
      </c>
      <c r="J91" s="5">
        <v>13363</v>
      </c>
      <c r="K91" s="5">
        <v>22149</v>
      </c>
    </row>
    <row r="92" spans="1:11" x14ac:dyDescent="0.25">
      <c r="A92" t="s">
        <v>150</v>
      </c>
      <c r="B92" s="3">
        <v>39173</v>
      </c>
      <c r="C92" s="5">
        <v>137473</v>
      </c>
      <c r="D92" s="5">
        <v>115298</v>
      </c>
      <c r="E92" s="5">
        <v>7686</v>
      </c>
      <c r="F92" s="5">
        <v>13950</v>
      </c>
      <c r="G92" s="5">
        <v>26607</v>
      </c>
      <c r="H92" s="5">
        <v>17910</v>
      </c>
      <c r="I92" s="5">
        <v>18211</v>
      </c>
      <c r="J92" s="5">
        <v>13375</v>
      </c>
      <c r="K92" s="5">
        <v>22175</v>
      </c>
    </row>
    <row r="93" spans="1:11" x14ac:dyDescent="0.25">
      <c r="A93" t="s">
        <v>151</v>
      </c>
      <c r="B93" s="3">
        <v>39203</v>
      </c>
      <c r="C93" s="5">
        <v>137612</v>
      </c>
      <c r="D93" s="5">
        <v>115419</v>
      </c>
      <c r="E93" s="5">
        <v>7673</v>
      </c>
      <c r="F93" s="5">
        <v>13932</v>
      </c>
      <c r="G93" s="5">
        <v>26634</v>
      </c>
      <c r="H93" s="5">
        <v>17938</v>
      </c>
      <c r="I93" s="5">
        <v>18256</v>
      </c>
      <c r="J93" s="5">
        <v>13404</v>
      </c>
      <c r="K93" s="5">
        <v>22193</v>
      </c>
    </row>
    <row r="94" spans="1:11" x14ac:dyDescent="0.25">
      <c r="A94" t="s">
        <v>152</v>
      </c>
      <c r="B94" s="3">
        <v>39234</v>
      </c>
      <c r="C94" s="5">
        <v>137687</v>
      </c>
      <c r="D94" s="5">
        <v>115480</v>
      </c>
      <c r="E94" s="5">
        <v>7687</v>
      </c>
      <c r="F94" s="5">
        <v>13912</v>
      </c>
      <c r="G94" s="5">
        <v>26627</v>
      </c>
      <c r="H94" s="5">
        <v>17947</v>
      </c>
      <c r="I94" s="5">
        <v>18311</v>
      </c>
      <c r="J94" s="5">
        <v>13413</v>
      </c>
      <c r="K94" s="5">
        <v>22207</v>
      </c>
    </row>
    <row r="95" spans="1:11" x14ac:dyDescent="0.25">
      <c r="A95" t="s">
        <v>153</v>
      </c>
      <c r="B95" s="3">
        <v>39264</v>
      </c>
      <c r="C95" s="5">
        <v>137647</v>
      </c>
      <c r="D95" s="5">
        <v>115476</v>
      </c>
      <c r="E95" s="5">
        <v>7660</v>
      </c>
      <c r="F95" s="5">
        <v>13886</v>
      </c>
      <c r="G95" s="5">
        <v>26630</v>
      </c>
      <c r="H95" s="5">
        <v>17956</v>
      </c>
      <c r="I95" s="5">
        <v>18339</v>
      </c>
      <c r="J95" s="5">
        <v>13417</v>
      </c>
      <c r="K95" s="5">
        <v>22171</v>
      </c>
    </row>
    <row r="96" spans="1:11" x14ac:dyDescent="0.25">
      <c r="A96" t="s">
        <v>154</v>
      </c>
      <c r="B96" s="3">
        <v>39295</v>
      </c>
      <c r="C96" s="5">
        <v>137629</v>
      </c>
      <c r="D96" s="5">
        <v>115403</v>
      </c>
      <c r="E96" s="5">
        <v>7610</v>
      </c>
      <c r="F96" s="5">
        <v>13831</v>
      </c>
      <c r="G96" s="5">
        <v>26628</v>
      </c>
      <c r="H96" s="5">
        <v>17970</v>
      </c>
      <c r="I96" s="5">
        <v>18397</v>
      </c>
      <c r="J96" s="5">
        <v>13419</v>
      </c>
      <c r="K96" s="5">
        <v>22226</v>
      </c>
    </row>
    <row r="97" spans="1:11" x14ac:dyDescent="0.25">
      <c r="A97" t="s">
        <v>155</v>
      </c>
      <c r="B97" s="3">
        <v>39326</v>
      </c>
      <c r="C97" s="5">
        <v>137702</v>
      </c>
      <c r="D97" s="5">
        <v>115423</v>
      </c>
      <c r="E97" s="5">
        <v>7577</v>
      </c>
      <c r="F97" s="5">
        <v>13790</v>
      </c>
      <c r="G97" s="5">
        <v>26657</v>
      </c>
      <c r="H97" s="5">
        <v>17974</v>
      </c>
      <c r="I97" s="5">
        <v>18448</v>
      </c>
      <c r="J97" s="5">
        <v>13461</v>
      </c>
      <c r="K97" s="5">
        <v>22279</v>
      </c>
    </row>
    <row r="98" spans="1:11" x14ac:dyDescent="0.25">
      <c r="A98" t="s">
        <v>156</v>
      </c>
      <c r="B98" s="3">
        <v>39356</v>
      </c>
      <c r="C98" s="5">
        <v>137781</v>
      </c>
      <c r="D98" s="5">
        <v>115484</v>
      </c>
      <c r="E98" s="5">
        <v>7565</v>
      </c>
      <c r="F98" s="5">
        <v>13757</v>
      </c>
      <c r="G98" s="5">
        <v>26663</v>
      </c>
      <c r="H98" s="5">
        <v>18009</v>
      </c>
      <c r="I98" s="5">
        <v>18487</v>
      </c>
      <c r="J98" s="5">
        <v>13499</v>
      </c>
      <c r="K98" s="5">
        <v>22297</v>
      </c>
    </row>
    <row r="99" spans="1:11" x14ac:dyDescent="0.25">
      <c r="A99" t="s">
        <v>157</v>
      </c>
      <c r="B99" s="3">
        <v>39387</v>
      </c>
      <c r="C99" s="5">
        <v>137893</v>
      </c>
      <c r="D99" s="5">
        <v>115559</v>
      </c>
      <c r="E99" s="5">
        <v>7523</v>
      </c>
      <c r="F99" s="5">
        <v>13755</v>
      </c>
      <c r="G99" s="5">
        <v>26725</v>
      </c>
      <c r="H99" s="5">
        <v>18012</v>
      </c>
      <c r="I99" s="5">
        <v>18508</v>
      </c>
      <c r="J99" s="5">
        <v>13535</v>
      </c>
      <c r="K99" s="5">
        <v>22334</v>
      </c>
    </row>
    <row r="100" spans="1:11" x14ac:dyDescent="0.25">
      <c r="A100" t="s">
        <v>158</v>
      </c>
      <c r="B100" s="3">
        <v>39417</v>
      </c>
      <c r="C100" s="5">
        <v>137982</v>
      </c>
      <c r="D100" s="5">
        <v>115606</v>
      </c>
      <c r="E100" s="5">
        <v>7490</v>
      </c>
      <c r="F100" s="5">
        <v>13743</v>
      </c>
      <c r="G100" s="5">
        <v>26714</v>
      </c>
      <c r="H100" s="5">
        <v>18051</v>
      </c>
      <c r="I100" s="5">
        <v>18554</v>
      </c>
      <c r="J100" s="5">
        <v>13550</v>
      </c>
      <c r="K100" s="5">
        <v>22376</v>
      </c>
    </row>
    <row r="101" spans="1:11" x14ac:dyDescent="0.25">
      <c r="A101" t="s">
        <v>159</v>
      </c>
      <c r="B101" s="3">
        <v>39448</v>
      </c>
      <c r="C101" s="5">
        <v>138023</v>
      </c>
      <c r="D101" s="5">
        <v>115647</v>
      </c>
      <c r="E101" s="5">
        <v>7481</v>
      </c>
      <c r="F101" s="5">
        <v>13723</v>
      </c>
      <c r="G101" s="5">
        <v>26716</v>
      </c>
      <c r="H101" s="5">
        <v>18051</v>
      </c>
      <c r="I101" s="5">
        <v>18605</v>
      </c>
      <c r="J101" s="5">
        <v>13560</v>
      </c>
      <c r="K101" s="5">
        <v>22376</v>
      </c>
    </row>
    <row r="102" spans="1:11" x14ac:dyDescent="0.25">
      <c r="A102" t="s">
        <v>160</v>
      </c>
      <c r="B102" s="3">
        <v>39479</v>
      </c>
      <c r="C102" s="5">
        <v>137939</v>
      </c>
      <c r="D102" s="5">
        <v>115511</v>
      </c>
      <c r="E102" s="5">
        <v>7435</v>
      </c>
      <c r="F102" s="5">
        <v>13695</v>
      </c>
      <c r="G102" s="5">
        <v>26662</v>
      </c>
      <c r="H102" s="5">
        <v>18011</v>
      </c>
      <c r="I102" s="5">
        <v>18643</v>
      </c>
      <c r="J102" s="5">
        <v>13557</v>
      </c>
      <c r="K102" s="5">
        <v>22428</v>
      </c>
    </row>
    <row r="103" spans="1:11" x14ac:dyDescent="0.25">
      <c r="A103" t="s">
        <v>161</v>
      </c>
      <c r="B103" s="3">
        <v>39508</v>
      </c>
      <c r="C103" s="5">
        <v>137844</v>
      </c>
      <c r="D103" s="5">
        <v>115399</v>
      </c>
      <c r="E103" s="5">
        <v>7401</v>
      </c>
      <c r="F103" s="5">
        <v>13656</v>
      </c>
      <c r="G103" s="5">
        <v>26634</v>
      </c>
      <c r="H103" s="5">
        <v>17948</v>
      </c>
      <c r="I103" s="5">
        <v>18691</v>
      </c>
      <c r="J103" s="5">
        <v>13545</v>
      </c>
      <c r="K103" s="5">
        <v>22445</v>
      </c>
    </row>
    <row r="104" spans="1:11" x14ac:dyDescent="0.25">
      <c r="A104" t="s">
        <v>162</v>
      </c>
      <c r="B104" s="3">
        <v>39539</v>
      </c>
      <c r="C104" s="5">
        <v>137636</v>
      </c>
      <c r="D104" s="5">
        <v>115184</v>
      </c>
      <c r="E104" s="5">
        <v>7331</v>
      </c>
      <c r="F104" s="5">
        <v>13600</v>
      </c>
      <c r="G104" s="5">
        <v>26545</v>
      </c>
      <c r="H104" s="5">
        <v>17949</v>
      </c>
      <c r="I104" s="5">
        <v>18746</v>
      </c>
      <c r="J104" s="5">
        <v>13513</v>
      </c>
      <c r="K104" s="5">
        <v>22452</v>
      </c>
    </row>
    <row r="105" spans="1:11" x14ac:dyDescent="0.25">
      <c r="A105" t="s">
        <v>163</v>
      </c>
      <c r="B105" s="3">
        <v>39569</v>
      </c>
      <c r="C105" s="5">
        <v>137446</v>
      </c>
      <c r="D105" s="5">
        <v>114968</v>
      </c>
      <c r="E105" s="5">
        <v>7282</v>
      </c>
      <c r="F105" s="5">
        <v>13569</v>
      </c>
      <c r="G105" s="5">
        <v>26465</v>
      </c>
      <c r="H105" s="5">
        <v>17881</v>
      </c>
      <c r="I105" s="5">
        <v>18791</v>
      </c>
      <c r="J105" s="5">
        <v>13482</v>
      </c>
      <c r="K105" s="5">
        <v>22478</v>
      </c>
    </row>
    <row r="106" spans="1:11" x14ac:dyDescent="0.25">
      <c r="A106" t="s">
        <v>164</v>
      </c>
      <c r="B106" s="3">
        <v>39600</v>
      </c>
      <c r="C106" s="5">
        <v>137248</v>
      </c>
      <c r="D106" s="5">
        <v>114737</v>
      </c>
      <c r="E106" s="5">
        <v>7216</v>
      </c>
      <c r="F106" s="5">
        <v>13510</v>
      </c>
      <c r="G106" s="5">
        <v>26397</v>
      </c>
      <c r="H106" s="5">
        <v>17840</v>
      </c>
      <c r="I106" s="5">
        <v>18842</v>
      </c>
      <c r="J106" s="5">
        <v>13465</v>
      </c>
      <c r="K106" s="5">
        <v>22511</v>
      </c>
    </row>
    <row r="107" spans="1:11" x14ac:dyDescent="0.25">
      <c r="A107" t="s">
        <v>165</v>
      </c>
      <c r="B107" s="3">
        <v>39630</v>
      </c>
      <c r="C107" s="5">
        <v>137038</v>
      </c>
      <c r="D107" s="5">
        <v>114478</v>
      </c>
      <c r="E107" s="5">
        <v>7161</v>
      </c>
      <c r="F107" s="5">
        <v>13435</v>
      </c>
      <c r="G107" s="5">
        <v>26326</v>
      </c>
      <c r="H107" s="5">
        <v>17779</v>
      </c>
      <c r="I107" s="5">
        <v>18884</v>
      </c>
      <c r="J107" s="5">
        <v>13452</v>
      </c>
      <c r="K107" s="5">
        <v>22560</v>
      </c>
    </row>
    <row r="108" spans="1:11" x14ac:dyDescent="0.25">
      <c r="A108" t="s">
        <v>166</v>
      </c>
      <c r="B108" s="3">
        <v>39661</v>
      </c>
      <c r="C108" s="5">
        <v>136764</v>
      </c>
      <c r="D108" s="5">
        <v>114184</v>
      </c>
      <c r="E108" s="5">
        <v>7115</v>
      </c>
      <c r="F108" s="5">
        <v>13356</v>
      </c>
      <c r="G108" s="5">
        <v>26231</v>
      </c>
      <c r="H108" s="5">
        <v>17708</v>
      </c>
      <c r="I108" s="5">
        <v>18940</v>
      </c>
      <c r="J108" s="5">
        <v>13425</v>
      </c>
      <c r="K108" s="5">
        <v>22580</v>
      </c>
    </row>
    <row r="109" spans="1:11" x14ac:dyDescent="0.25">
      <c r="A109" t="s">
        <v>167</v>
      </c>
      <c r="B109" s="3">
        <v>39692</v>
      </c>
      <c r="C109" s="5">
        <v>136332</v>
      </c>
      <c r="D109" s="5">
        <v>113759</v>
      </c>
      <c r="E109" s="5">
        <v>7042</v>
      </c>
      <c r="F109" s="5">
        <v>13272</v>
      </c>
      <c r="G109" s="5">
        <v>26117</v>
      </c>
      <c r="H109" s="5">
        <v>17638</v>
      </c>
      <c r="I109" s="5">
        <v>18944</v>
      </c>
      <c r="J109" s="5">
        <v>13380</v>
      </c>
      <c r="K109" s="5">
        <v>22573</v>
      </c>
    </row>
    <row r="110" spans="1:11" x14ac:dyDescent="0.25">
      <c r="A110" t="s">
        <v>168</v>
      </c>
      <c r="B110" s="3">
        <v>39722</v>
      </c>
      <c r="C110" s="5">
        <v>135843</v>
      </c>
      <c r="D110" s="5">
        <v>113279</v>
      </c>
      <c r="E110" s="5">
        <v>6965</v>
      </c>
      <c r="F110" s="5">
        <v>13142</v>
      </c>
      <c r="G110" s="5">
        <v>26017</v>
      </c>
      <c r="H110" s="5">
        <v>17522</v>
      </c>
      <c r="I110" s="5">
        <v>18956</v>
      </c>
      <c r="J110" s="5">
        <v>13353</v>
      </c>
      <c r="K110" s="5">
        <v>22564</v>
      </c>
    </row>
    <row r="111" spans="1:11" x14ac:dyDescent="0.25">
      <c r="A111" t="s">
        <v>169</v>
      </c>
      <c r="B111" s="3">
        <v>39753</v>
      </c>
      <c r="C111" s="5">
        <v>135040</v>
      </c>
      <c r="D111" s="5">
        <v>112482</v>
      </c>
      <c r="E111" s="5">
        <v>6810</v>
      </c>
      <c r="F111" s="5">
        <v>13028</v>
      </c>
      <c r="G111" s="5">
        <v>25798</v>
      </c>
      <c r="H111" s="5">
        <v>17338</v>
      </c>
      <c r="I111" s="5">
        <v>18991</v>
      </c>
      <c r="J111" s="5">
        <v>13300</v>
      </c>
      <c r="K111" s="5">
        <v>22558</v>
      </c>
    </row>
    <row r="112" spans="1:11" x14ac:dyDescent="0.25">
      <c r="A112" t="s">
        <v>170</v>
      </c>
      <c r="B112" s="3">
        <v>39783</v>
      </c>
      <c r="C112" s="5">
        <v>134379</v>
      </c>
      <c r="D112" s="5">
        <v>111824</v>
      </c>
      <c r="E112" s="5">
        <v>6705</v>
      </c>
      <c r="F112" s="5">
        <v>12849</v>
      </c>
      <c r="G112" s="5">
        <v>25640</v>
      </c>
      <c r="H112" s="5">
        <v>17218</v>
      </c>
      <c r="I112" s="5">
        <v>19025</v>
      </c>
      <c r="J112" s="5">
        <v>13265</v>
      </c>
      <c r="K112" s="5">
        <v>22555</v>
      </c>
    </row>
    <row r="113" spans="1:11" x14ac:dyDescent="0.25">
      <c r="A113" t="s">
        <v>171</v>
      </c>
      <c r="B113" s="3">
        <v>39814</v>
      </c>
      <c r="C113" s="5">
        <v>133561</v>
      </c>
      <c r="D113" s="5">
        <v>110985</v>
      </c>
      <c r="E113" s="5">
        <v>6558</v>
      </c>
      <c r="F113" s="5">
        <v>12552</v>
      </c>
      <c r="G113" s="5">
        <v>25483</v>
      </c>
      <c r="H113" s="5">
        <v>17074</v>
      </c>
      <c r="I113" s="5">
        <v>19070</v>
      </c>
      <c r="J113" s="5">
        <v>13221</v>
      </c>
      <c r="K113" s="5">
        <v>22576</v>
      </c>
    </row>
    <row r="114" spans="1:11" x14ac:dyDescent="0.25">
      <c r="A114" t="s">
        <v>172</v>
      </c>
      <c r="B114" s="3">
        <v>39845</v>
      </c>
      <c r="C114" s="5">
        <v>132837</v>
      </c>
      <c r="D114" s="5">
        <v>110260</v>
      </c>
      <c r="E114" s="5">
        <v>6448</v>
      </c>
      <c r="F114" s="5">
        <v>12386</v>
      </c>
      <c r="G114" s="5">
        <v>25335</v>
      </c>
      <c r="H114" s="5">
        <v>16890</v>
      </c>
      <c r="I114" s="5">
        <v>19084</v>
      </c>
      <c r="J114" s="5">
        <v>13187</v>
      </c>
      <c r="K114" s="5">
        <v>22577</v>
      </c>
    </row>
    <row r="115" spans="1:11" x14ac:dyDescent="0.25">
      <c r="A115" t="s">
        <v>173</v>
      </c>
      <c r="B115" s="3">
        <v>39873</v>
      </c>
      <c r="C115" s="5">
        <v>132038</v>
      </c>
      <c r="D115" s="5">
        <v>109473</v>
      </c>
      <c r="E115" s="5">
        <v>6295</v>
      </c>
      <c r="F115" s="5">
        <v>12214</v>
      </c>
      <c r="G115" s="5">
        <v>25162</v>
      </c>
      <c r="H115" s="5">
        <v>16757</v>
      </c>
      <c r="I115" s="5">
        <v>19089</v>
      </c>
      <c r="J115" s="5">
        <v>13126</v>
      </c>
      <c r="K115" s="5">
        <v>22565</v>
      </c>
    </row>
    <row r="116" spans="1:11" x14ac:dyDescent="0.25">
      <c r="A116" t="s">
        <v>174</v>
      </c>
      <c r="B116" s="3">
        <v>39904</v>
      </c>
      <c r="C116" s="5">
        <v>131346</v>
      </c>
      <c r="D116" s="5">
        <v>108671</v>
      </c>
      <c r="E116" s="5">
        <v>6151</v>
      </c>
      <c r="F116" s="5">
        <v>12035</v>
      </c>
      <c r="G116" s="5">
        <v>25013</v>
      </c>
      <c r="H116" s="5">
        <v>16609</v>
      </c>
      <c r="I116" s="5">
        <v>19090</v>
      </c>
      <c r="J116" s="5">
        <v>13054</v>
      </c>
      <c r="K116" s="5">
        <v>22675</v>
      </c>
    </row>
    <row r="117" spans="1:11" x14ac:dyDescent="0.25">
      <c r="A117" t="s">
        <v>175</v>
      </c>
      <c r="B117" s="3">
        <v>39934</v>
      </c>
      <c r="C117" s="5">
        <v>130985</v>
      </c>
      <c r="D117" s="5">
        <v>108359</v>
      </c>
      <c r="E117" s="5">
        <v>6094</v>
      </c>
      <c r="F117" s="5">
        <v>11868</v>
      </c>
      <c r="G117" s="5">
        <v>24957</v>
      </c>
      <c r="H117" s="5">
        <v>16545</v>
      </c>
      <c r="I117" s="5">
        <v>19143</v>
      </c>
      <c r="J117" s="5">
        <v>13109</v>
      </c>
      <c r="K117" s="5">
        <v>22626</v>
      </c>
    </row>
    <row r="118" spans="1:11" x14ac:dyDescent="0.25">
      <c r="A118" t="s">
        <v>176</v>
      </c>
      <c r="B118" s="3">
        <v>39965</v>
      </c>
      <c r="C118" s="5">
        <v>130503</v>
      </c>
      <c r="D118" s="5">
        <v>107933</v>
      </c>
      <c r="E118" s="5">
        <v>6007</v>
      </c>
      <c r="F118" s="5">
        <v>11725</v>
      </c>
      <c r="G118" s="5">
        <v>24892</v>
      </c>
      <c r="H118" s="5">
        <v>16445</v>
      </c>
      <c r="I118" s="5">
        <v>19179</v>
      </c>
      <c r="J118" s="5">
        <v>13084</v>
      </c>
      <c r="K118" s="5">
        <v>22570</v>
      </c>
    </row>
    <row r="119" spans="1:11" x14ac:dyDescent="0.25">
      <c r="A119" t="s">
        <v>177</v>
      </c>
      <c r="B119" s="3">
        <v>39995</v>
      </c>
      <c r="C119" s="5">
        <v>130164</v>
      </c>
      <c r="D119" s="5">
        <v>107637</v>
      </c>
      <c r="E119" s="5">
        <v>5925</v>
      </c>
      <c r="F119" s="5">
        <v>11664</v>
      </c>
      <c r="G119" s="5">
        <v>24797</v>
      </c>
      <c r="H119" s="5">
        <v>16414</v>
      </c>
      <c r="I119" s="5">
        <v>19194</v>
      </c>
      <c r="J119" s="5">
        <v>13079</v>
      </c>
      <c r="K119" s="5">
        <v>22527</v>
      </c>
    </row>
    <row r="120" spans="1:11" x14ac:dyDescent="0.25">
      <c r="A120" t="s">
        <v>178</v>
      </c>
      <c r="B120" s="3">
        <v>40026</v>
      </c>
      <c r="C120" s="5">
        <v>129933</v>
      </c>
      <c r="D120" s="5">
        <v>107418</v>
      </c>
      <c r="E120" s="5">
        <v>5846</v>
      </c>
      <c r="F120" s="5">
        <v>11623</v>
      </c>
      <c r="G120" s="5">
        <v>24760</v>
      </c>
      <c r="H120" s="5">
        <v>16392</v>
      </c>
      <c r="I120" s="5">
        <v>19237</v>
      </c>
      <c r="J120" s="5">
        <v>13052</v>
      </c>
      <c r="K120" s="5">
        <v>22515</v>
      </c>
    </row>
    <row r="121" spans="1:11" x14ac:dyDescent="0.25">
      <c r="A121" t="s">
        <v>179</v>
      </c>
      <c r="B121" s="3">
        <v>40057</v>
      </c>
      <c r="C121" s="5">
        <v>129734</v>
      </c>
      <c r="D121" s="5">
        <v>107234</v>
      </c>
      <c r="E121" s="5">
        <v>5775</v>
      </c>
      <c r="F121" s="5">
        <v>11579</v>
      </c>
      <c r="G121" s="5">
        <v>24692</v>
      </c>
      <c r="H121" s="5">
        <v>16391</v>
      </c>
      <c r="I121" s="5">
        <v>19250</v>
      </c>
      <c r="J121" s="5">
        <v>13058</v>
      </c>
      <c r="K121" s="5">
        <v>22500</v>
      </c>
    </row>
    <row r="122" spans="1:11" x14ac:dyDescent="0.25">
      <c r="A122" t="s">
        <v>180</v>
      </c>
      <c r="B122" s="3">
        <v>40087</v>
      </c>
      <c r="C122" s="5">
        <v>129532</v>
      </c>
      <c r="D122" s="5">
        <v>107002</v>
      </c>
      <c r="E122" s="5">
        <v>5717</v>
      </c>
      <c r="F122" s="5">
        <v>11530</v>
      </c>
      <c r="G122" s="5">
        <v>24628</v>
      </c>
      <c r="H122" s="5">
        <v>16399</v>
      </c>
      <c r="I122" s="5">
        <v>19281</v>
      </c>
      <c r="J122" s="5">
        <v>13000</v>
      </c>
      <c r="K122" s="5">
        <v>22530</v>
      </c>
    </row>
    <row r="123" spans="1:11" x14ac:dyDescent="0.25">
      <c r="A123" t="s">
        <v>181</v>
      </c>
      <c r="B123" s="3">
        <v>40118</v>
      </c>
      <c r="C123" s="5">
        <v>129490</v>
      </c>
      <c r="D123" s="5">
        <v>106960</v>
      </c>
      <c r="E123" s="5">
        <v>5687</v>
      </c>
      <c r="F123" s="5">
        <v>11496</v>
      </c>
      <c r="G123" s="5">
        <v>24592</v>
      </c>
      <c r="H123" s="5">
        <v>16455</v>
      </c>
      <c r="I123" s="5">
        <v>19316</v>
      </c>
      <c r="J123" s="5">
        <v>12987</v>
      </c>
      <c r="K123" s="5">
        <v>22530</v>
      </c>
    </row>
    <row r="124" spans="1:11" x14ac:dyDescent="0.25">
      <c r="A124" t="s">
        <v>182</v>
      </c>
      <c r="B124" s="3">
        <v>40148</v>
      </c>
      <c r="C124" s="5">
        <v>129319</v>
      </c>
      <c r="D124" s="5">
        <v>106840</v>
      </c>
      <c r="E124" s="5">
        <v>5654</v>
      </c>
      <c r="F124" s="5">
        <v>11466</v>
      </c>
      <c r="G124" s="5">
        <v>24562</v>
      </c>
      <c r="H124" s="5">
        <v>16469</v>
      </c>
      <c r="I124" s="5">
        <v>19350</v>
      </c>
      <c r="J124" s="5">
        <v>12933</v>
      </c>
      <c r="K124" s="5">
        <v>22479</v>
      </c>
    </row>
    <row r="125" spans="1:11" x14ac:dyDescent="0.25">
      <c r="A125" t="s">
        <v>183</v>
      </c>
      <c r="B125" s="3">
        <v>40179</v>
      </c>
      <c r="C125" s="5">
        <v>129279</v>
      </c>
      <c r="D125" s="5">
        <v>106800</v>
      </c>
      <c r="E125" s="5">
        <v>5593</v>
      </c>
      <c r="F125" s="5">
        <v>11458</v>
      </c>
      <c r="G125" s="5">
        <v>24545</v>
      </c>
      <c r="H125" s="5">
        <v>16513</v>
      </c>
      <c r="I125" s="5">
        <v>19368</v>
      </c>
      <c r="J125" s="5">
        <v>12923</v>
      </c>
      <c r="K125" s="5">
        <v>22479</v>
      </c>
    </row>
    <row r="126" spans="1:11" x14ac:dyDescent="0.25">
      <c r="A126" t="s">
        <v>184</v>
      </c>
      <c r="B126" s="3">
        <v>40210</v>
      </c>
      <c r="C126" s="5">
        <v>129244</v>
      </c>
      <c r="D126" s="5">
        <v>106773</v>
      </c>
      <c r="E126" s="5">
        <v>5529</v>
      </c>
      <c r="F126" s="5">
        <v>11462</v>
      </c>
      <c r="G126" s="5">
        <v>24537</v>
      </c>
      <c r="H126" s="5">
        <v>16542</v>
      </c>
      <c r="I126" s="5">
        <v>19393</v>
      </c>
      <c r="J126" s="5">
        <v>12924</v>
      </c>
      <c r="K126" s="5">
        <v>22471</v>
      </c>
    </row>
    <row r="127" spans="1:11" x14ac:dyDescent="0.25">
      <c r="A127" t="s">
        <v>185</v>
      </c>
      <c r="B127" s="3">
        <v>40238</v>
      </c>
      <c r="C127" s="5">
        <v>129433</v>
      </c>
      <c r="D127" s="5">
        <v>106914</v>
      </c>
      <c r="E127" s="5">
        <v>5552</v>
      </c>
      <c r="F127" s="5">
        <v>11470</v>
      </c>
      <c r="G127" s="5">
        <v>24568</v>
      </c>
      <c r="H127" s="5">
        <v>16539</v>
      </c>
      <c r="I127" s="5">
        <v>19458</v>
      </c>
      <c r="J127" s="5">
        <v>12950</v>
      </c>
      <c r="K127" s="5">
        <v>22519</v>
      </c>
    </row>
    <row r="128" spans="1:11" x14ac:dyDescent="0.25">
      <c r="A128" t="s">
        <v>186</v>
      </c>
      <c r="B128" s="3">
        <v>40269</v>
      </c>
      <c r="C128" s="5">
        <v>129672</v>
      </c>
      <c r="D128" s="5">
        <v>107107</v>
      </c>
      <c r="E128" s="5">
        <v>5559</v>
      </c>
      <c r="F128" s="5">
        <v>11502</v>
      </c>
      <c r="G128" s="5">
        <v>24579</v>
      </c>
      <c r="H128" s="5">
        <v>16618</v>
      </c>
      <c r="I128" s="5">
        <v>19468</v>
      </c>
      <c r="J128" s="5">
        <v>12988</v>
      </c>
      <c r="K128" s="5">
        <v>22565</v>
      </c>
    </row>
    <row r="129" spans="1:11" x14ac:dyDescent="0.25">
      <c r="A129" t="s">
        <v>187</v>
      </c>
      <c r="B129" s="3">
        <v>40299</v>
      </c>
      <c r="C129" s="5">
        <v>130188</v>
      </c>
      <c r="D129" s="5">
        <v>107191</v>
      </c>
      <c r="E129" s="5">
        <v>5518</v>
      </c>
      <c r="F129" s="5">
        <v>11536</v>
      </c>
      <c r="G129" s="5">
        <v>24596</v>
      </c>
      <c r="H129" s="5">
        <v>16650</v>
      </c>
      <c r="I129" s="5">
        <v>19493</v>
      </c>
      <c r="J129" s="5">
        <v>13013</v>
      </c>
      <c r="K129" s="5">
        <v>22997</v>
      </c>
    </row>
    <row r="130" spans="1:11" x14ac:dyDescent="0.25">
      <c r="A130" t="s">
        <v>188</v>
      </c>
      <c r="B130" s="3">
        <v>40330</v>
      </c>
      <c r="C130" s="5">
        <v>130021</v>
      </c>
      <c r="D130" s="5">
        <v>107283</v>
      </c>
      <c r="E130" s="5">
        <v>5507</v>
      </c>
      <c r="F130" s="5">
        <v>11546</v>
      </c>
      <c r="G130" s="5">
        <v>24604</v>
      </c>
      <c r="H130" s="5">
        <v>16717</v>
      </c>
      <c r="I130" s="5">
        <v>19517</v>
      </c>
      <c r="J130" s="5">
        <v>13037</v>
      </c>
      <c r="K130" s="5">
        <v>22738</v>
      </c>
    </row>
    <row r="131" spans="1:11" x14ac:dyDescent="0.25">
      <c r="A131" t="s">
        <v>189</v>
      </c>
      <c r="B131" s="3">
        <v>40360</v>
      </c>
      <c r="C131" s="5">
        <v>129963</v>
      </c>
      <c r="D131" s="5">
        <v>107375</v>
      </c>
      <c r="E131" s="5">
        <v>5491</v>
      </c>
      <c r="F131" s="5">
        <v>11566</v>
      </c>
      <c r="G131" s="5">
        <v>24636</v>
      </c>
      <c r="H131" s="5">
        <v>16725</v>
      </c>
      <c r="I131" s="5">
        <v>19535</v>
      </c>
      <c r="J131" s="5">
        <v>13049</v>
      </c>
      <c r="K131" s="5">
        <v>22588</v>
      </c>
    </row>
    <row r="132" spans="1:11" x14ac:dyDescent="0.25">
      <c r="A132" t="s">
        <v>190</v>
      </c>
      <c r="B132" s="3">
        <v>40391</v>
      </c>
      <c r="C132" s="5">
        <v>129912</v>
      </c>
      <c r="D132" s="5">
        <v>107503</v>
      </c>
      <c r="E132" s="5">
        <v>5511</v>
      </c>
      <c r="F132" s="5">
        <v>11549</v>
      </c>
      <c r="G132" s="5">
        <v>24638</v>
      </c>
      <c r="H132" s="5">
        <v>16770</v>
      </c>
      <c r="I132" s="5">
        <v>19569</v>
      </c>
      <c r="J132" s="5">
        <v>13084</v>
      </c>
      <c r="K132" s="5">
        <v>22409</v>
      </c>
    </row>
    <row r="133" spans="1:11" x14ac:dyDescent="0.25">
      <c r="A133" t="s">
        <v>191</v>
      </c>
      <c r="B133" s="3">
        <v>40422</v>
      </c>
      <c r="C133" s="5">
        <v>129885</v>
      </c>
      <c r="D133" s="5">
        <v>107618</v>
      </c>
      <c r="E133" s="5">
        <v>5492</v>
      </c>
      <c r="F133" s="5">
        <v>11551</v>
      </c>
      <c r="G133" s="5">
        <v>24676</v>
      </c>
      <c r="H133" s="5">
        <v>16793</v>
      </c>
      <c r="I133" s="5">
        <v>19567</v>
      </c>
      <c r="J133" s="5">
        <v>13141</v>
      </c>
      <c r="K133" s="5">
        <v>22267</v>
      </c>
    </row>
    <row r="134" spans="1:11" x14ac:dyDescent="0.25">
      <c r="A134" t="s">
        <v>192</v>
      </c>
      <c r="B134" s="3">
        <v>40452</v>
      </c>
      <c r="C134" s="5">
        <v>130105</v>
      </c>
      <c r="D134" s="5">
        <v>107814</v>
      </c>
      <c r="E134" s="5">
        <v>5499</v>
      </c>
      <c r="F134" s="5">
        <v>11551</v>
      </c>
      <c r="G134" s="5">
        <v>24732</v>
      </c>
      <c r="H134" s="5">
        <v>16848</v>
      </c>
      <c r="I134" s="5">
        <v>19628</v>
      </c>
      <c r="J134" s="5">
        <v>13123</v>
      </c>
      <c r="K134" s="5">
        <v>22291</v>
      </c>
    </row>
    <row r="135" spans="1:11" x14ac:dyDescent="0.25">
      <c r="A135" t="s">
        <v>193</v>
      </c>
      <c r="B135" s="3">
        <v>40483</v>
      </c>
      <c r="C135" s="5">
        <v>130226</v>
      </c>
      <c r="D135" s="5">
        <v>107948</v>
      </c>
      <c r="E135" s="5">
        <v>5488</v>
      </c>
      <c r="F135" s="5">
        <v>11560</v>
      </c>
      <c r="G135" s="5">
        <v>24753</v>
      </c>
      <c r="H135" s="5">
        <v>16927</v>
      </c>
      <c r="I135" s="5">
        <v>19666</v>
      </c>
      <c r="J135" s="5">
        <v>13125</v>
      </c>
      <c r="K135" s="5">
        <v>22278</v>
      </c>
    </row>
    <row r="136" spans="1:11" x14ac:dyDescent="0.25">
      <c r="A136" t="s">
        <v>194</v>
      </c>
      <c r="B136" s="3">
        <v>40513</v>
      </c>
      <c r="C136" s="5">
        <v>130346</v>
      </c>
      <c r="D136" s="5">
        <v>108088</v>
      </c>
      <c r="E136" s="5">
        <v>5477</v>
      </c>
      <c r="F136" s="5">
        <v>11575</v>
      </c>
      <c r="G136" s="5">
        <v>24775</v>
      </c>
      <c r="H136" s="5">
        <v>17009</v>
      </c>
      <c r="I136" s="5">
        <v>19678</v>
      </c>
      <c r="J136" s="5">
        <v>13146</v>
      </c>
      <c r="K136" s="5">
        <v>22258</v>
      </c>
    </row>
    <row r="137" spans="1:11" x14ac:dyDescent="0.25">
      <c r="A137" t="s">
        <v>195</v>
      </c>
      <c r="B137" s="3">
        <v>40544</v>
      </c>
      <c r="C137" s="5">
        <v>130456</v>
      </c>
      <c r="D137" s="5">
        <v>108207</v>
      </c>
      <c r="E137" s="5">
        <v>5456</v>
      </c>
      <c r="F137" s="5">
        <v>11627</v>
      </c>
      <c r="G137" s="5">
        <v>24821</v>
      </c>
      <c r="H137" s="5">
        <v>17055</v>
      </c>
      <c r="I137" s="5">
        <v>19696</v>
      </c>
      <c r="J137" s="5">
        <v>13138</v>
      </c>
      <c r="K137" s="5">
        <v>22249</v>
      </c>
    </row>
    <row r="138" spans="1:11" x14ac:dyDescent="0.25">
      <c r="A138" t="s">
        <v>196</v>
      </c>
      <c r="B138" s="3">
        <v>40575</v>
      </c>
      <c r="C138" s="5">
        <v>130676</v>
      </c>
      <c r="D138" s="5">
        <v>108464</v>
      </c>
      <c r="E138" s="5">
        <v>5489</v>
      </c>
      <c r="F138" s="5">
        <v>11664</v>
      </c>
      <c r="G138" s="5">
        <v>24866</v>
      </c>
      <c r="H138" s="5">
        <v>17104</v>
      </c>
      <c r="I138" s="5">
        <v>19725</v>
      </c>
      <c r="J138" s="5">
        <v>13195</v>
      </c>
      <c r="K138" s="5">
        <v>22212</v>
      </c>
    </row>
    <row r="139" spans="1:11" x14ac:dyDescent="0.25">
      <c r="A139" t="s">
        <v>197</v>
      </c>
      <c r="B139" s="3">
        <v>40603</v>
      </c>
      <c r="C139" s="5">
        <v>130922</v>
      </c>
      <c r="D139" s="5">
        <v>108725</v>
      </c>
      <c r="E139" s="5">
        <v>5496</v>
      </c>
      <c r="F139" s="5">
        <v>11690</v>
      </c>
      <c r="G139" s="5">
        <v>24896</v>
      </c>
      <c r="H139" s="5">
        <v>17192</v>
      </c>
      <c r="I139" s="5">
        <v>19749</v>
      </c>
      <c r="J139" s="5">
        <v>13259</v>
      </c>
      <c r="K139" s="5">
        <v>22197</v>
      </c>
    </row>
    <row r="140" spans="1:11" x14ac:dyDescent="0.25">
      <c r="A140" t="s">
        <v>198</v>
      </c>
      <c r="B140" s="3">
        <v>40634</v>
      </c>
      <c r="C140" s="5">
        <v>131173</v>
      </c>
      <c r="D140" s="5">
        <v>108989</v>
      </c>
      <c r="E140" s="5">
        <v>5495</v>
      </c>
      <c r="F140" s="5">
        <v>11718</v>
      </c>
      <c r="G140" s="5">
        <v>24982</v>
      </c>
      <c r="H140" s="5">
        <v>17242</v>
      </c>
      <c r="I140" s="5">
        <v>19804</v>
      </c>
      <c r="J140" s="5">
        <v>13295</v>
      </c>
      <c r="K140" s="5">
        <v>22184</v>
      </c>
    </row>
    <row r="141" spans="1:11" x14ac:dyDescent="0.25">
      <c r="A141" t="s">
        <v>199</v>
      </c>
      <c r="B141" s="3">
        <v>40664</v>
      </c>
      <c r="C141" s="5">
        <v>131227</v>
      </c>
      <c r="D141" s="5">
        <v>109097</v>
      </c>
      <c r="E141" s="5">
        <v>5498</v>
      </c>
      <c r="F141" s="5">
        <v>11726</v>
      </c>
      <c r="G141" s="5">
        <v>24993</v>
      </c>
      <c r="H141" s="5">
        <v>17298</v>
      </c>
      <c r="I141" s="5">
        <v>19823</v>
      </c>
      <c r="J141" s="5">
        <v>13280</v>
      </c>
      <c r="K141" s="5">
        <v>22130</v>
      </c>
    </row>
    <row r="142" spans="1:11" x14ac:dyDescent="0.25">
      <c r="A142" t="s">
        <v>200</v>
      </c>
      <c r="B142" s="3">
        <v>40695</v>
      </c>
      <c r="C142" s="5">
        <v>131311</v>
      </c>
      <c r="D142" s="5">
        <v>109199</v>
      </c>
      <c r="E142" s="5">
        <v>5495</v>
      </c>
      <c r="F142" s="5">
        <v>11738</v>
      </c>
      <c r="G142" s="5">
        <v>25027</v>
      </c>
      <c r="H142" s="5">
        <v>17303</v>
      </c>
      <c r="I142" s="5">
        <v>19848</v>
      </c>
      <c r="J142" s="5">
        <v>13315</v>
      </c>
      <c r="K142" s="5">
        <v>22112</v>
      </c>
    </row>
    <row r="143" spans="1:11" x14ac:dyDescent="0.25">
      <c r="A143" t="s">
        <v>201</v>
      </c>
      <c r="B143" s="3">
        <v>40725</v>
      </c>
      <c r="C143" s="5">
        <v>131407</v>
      </c>
      <c r="D143" s="5">
        <v>109374</v>
      </c>
      <c r="E143" s="5">
        <v>5508</v>
      </c>
      <c r="F143" s="5">
        <v>11768</v>
      </c>
      <c r="G143" s="5">
        <v>25052</v>
      </c>
      <c r="H143" s="5">
        <v>17342</v>
      </c>
      <c r="I143" s="5">
        <v>19898</v>
      </c>
      <c r="J143" s="5">
        <v>13332</v>
      </c>
      <c r="K143" s="5">
        <v>22033</v>
      </c>
    </row>
    <row r="144" spans="1:11" x14ac:dyDescent="0.25">
      <c r="A144" t="s">
        <v>202</v>
      </c>
      <c r="B144" s="3">
        <v>40756</v>
      </c>
      <c r="C144" s="5">
        <v>131492</v>
      </c>
      <c r="D144" s="5">
        <v>109426</v>
      </c>
      <c r="E144" s="5">
        <v>5498</v>
      </c>
      <c r="F144" s="5">
        <v>11771</v>
      </c>
      <c r="G144" s="5">
        <v>25060</v>
      </c>
      <c r="H144" s="5">
        <v>17382</v>
      </c>
      <c r="I144" s="5">
        <v>19931</v>
      </c>
      <c r="J144" s="5">
        <v>13344</v>
      </c>
      <c r="K144" s="5">
        <v>22066</v>
      </c>
    </row>
    <row r="145" spans="1:11" x14ac:dyDescent="0.25">
      <c r="A145" t="s">
        <v>203</v>
      </c>
      <c r="B145" s="3">
        <v>40787</v>
      </c>
      <c r="C145" s="5">
        <v>131694</v>
      </c>
      <c r="D145" s="5">
        <v>109642</v>
      </c>
      <c r="E145" s="5">
        <v>5528</v>
      </c>
      <c r="F145" s="5">
        <v>11768</v>
      </c>
      <c r="G145" s="5">
        <v>25075</v>
      </c>
      <c r="H145" s="5">
        <v>17441</v>
      </c>
      <c r="I145" s="5">
        <v>19989</v>
      </c>
      <c r="J145" s="5">
        <v>13364</v>
      </c>
      <c r="K145" s="5">
        <v>22052</v>
      </c>
    </row>
    <row r="146" spans="1:11" x14ac:dyDescent="0.25">
      <c r="A146" t="s">
        <v>204</v>
      </c>
      <c r="B146" s="3">
        <v>40817</v>
      </c>
      <c r="C146" s="5">
        <v>131806</v>
      </c>
      <c r="D146" s="5">
        <v>109781</v>
      </c>
      <c r="E146" s="5">
        <v>5519</v>
      </c>
      <c r="F146" s="5">
        <v>11777</v>
      </c>
      <c r="G146" s="5">
        <v>25102</v>
      </c>
      <c r="H146" s="5">
        <v>17482</v>
      </c>
      <c r="I146" s="5">
        <v>20026</v>
      </c>
      <c r="J146" s="5">
        <v>13394</v>
      </c>
      <c r="K146" s="5">
        <v>22025</v>
      </c>
    </row>
    <row r="147" spans="1:11" x14ac:dyDescent="0.25">
      <c r="A147" t="s">
        <v>205</v>
      </c>
      <c r="B147" s="3">
        <v>40848</v>
      </c>
      <c r="C147" s="5">
        <v>131963</v>
      </c>
      <c r="D147" s="5">
        <v>109959</v>
      </c>
      <c r="E147" s="5">
        <v>5520</v>
      </c>
      <c r="F147" s="5">
        <v>11780</v>
      </c>
      <c r="G147" s="5">
        <v>25154</v>
      </c>
      <c r="H147" s="5">
        <v>17521</v>
      </c>
      <c r="I147" s="5">
        <v>20046</v>
      </c>
      <c r="J147" s="5">
        <v>13436</v>
      </c>
      <c r="K147" s="5">
        <v>22004</v>
      </c>
    </row>
    <row r="148" spans="1:11" x14ac:dyDescent="0.25">
      <c r="A148" t="s">
        <v>206</v>
      </c>
      <c r="B148" s="3">
        <v>40878</v>
      </c>
      <c r="C148" s="5">
        <v>132186</v>
      </c>
      <c r="D148" s="5">
        <v>110193</v>
      </c>
      <c r="E148" s="5">
        <v>5546</v>
      </c>
      <c r="F148" s="5">
        <v>11808</v>
      </c>
      <c r="G148" s="5">
        <v>25181</v>
      </c>
      <c r="H148" s="5">
        <v>17593</v>
      </c>
      <c r="I148" s="5">
        <v>20079</v>
      </c>
      <c r="J148" s="5">
        <v>13464</v>
      </c>
      <c r="K148" s="5">
        <v>21993</v>
      </c>
    </row>
    <row r="149" spans="1:11" x14ac:dyDescent="0.25">
      <c r="A149" t="s">
        <v>207</v>
      </c>
      <c r="B149" s="3">
        <v>40909</v>
      </c>
      <c r="C149" s="5">
        <v>132461</v>
      </c>
      <c r="D149" s="5">
        <v>110470</v>
      </c>
      <c r="E149" s="5">
        <v>5564</v>
      </c>
      <c r="F149" s="5">
        <v>11860</v>
      </c>
      <c r="G149" s="5">
        <v>25239</v>
      </c>
      <c r="H149" s="5">
        <v>17672</v>
      </c>
      <c r="I149" s="5">
        <v>20110</v>
      </c>
      <c r="J149" s="5">
        <v>13503</v>
      </c>
      <c r="K149" s="5">
        <v>21991</v>
      </c>
    </row>
    <row r="150" spans="1:11" x14ac:dyDescent="0.25">
      <c r="A150" t="s">
        <v>208</v>
      </c>
      <c r="B150" s="3">
        <v>40940</v>
      </c>
      <c r="C150" s="5">
        <v>132720</v>
      </c>
      <c r="D150" s="5">
        <v>110724</v>
      </c>
      <c r="E150" s="5">
        <v>5563</v>
      </c>
      <c r="F150" s="5">
        <v>11890</v>
      </c>
      <c r="G150" s="5">
        <v>25246</v>
      </c>
      <c r="H150" s="5">
        <v>17761</v>
      </c>
      <c r="I150" s="5">
        <v>20181</v>
      </c>
      <c r="J150" s="5">
        <v>13548</v>
      </c>
      <c r="K150" s="5">
        <v>21996</v>
      </c>
    </row>
    <row r="151" spans="1:11" x14ac:dyDescent="0.25">
      <c r="A151" t="s">
        <v>209</v>
      </c>
      <c r="B151" s="3">
        <v>40969</v>
      </c>
      <c r="C151" s="5">
        <v>132863</v>
      </c>
      <c r="D151" s="5">
        <v>110871</v>
      </c>
      <c r="E151" s="5">
        <v>5549</v>
      </c>
      <c r="F151" s="5">
        <v>11932</v>
      </c>
      <c r="G151" s="5">
        <v>25243</v>
      </c>
      <c r="H151" s="5">
        <v>17779</v>
      </c>
      <c r="I151" s="5">
        <v>20232</v>
      </c>
      <c r="J151" s="5">
        <v>13591</v>
      </c>
      <c r="K151" s="5">
        <v>21992</v>
      </c>
    </row>
    <row r="152" spans="1:11" x14ac:dyDescent="0.25">
      <c r="A152" t="s">
        <v>210</v>
      </c>
      <c r="B152" s="3">
        <v>41000</v>
      </c>
      <c r="C152" s="5">
        <v>132931</v>
      </c>
      <c r="D152" s="5">
        <v>110956</v>
      </c>
      <c r="E152" s="5">
        <v>5542</v>
      </c>
      <c r="F152" s="5">
        <v>11942</v>
      </c>
      <c r="G152" s="5">
        <v>25262</v>
      </c>
      <c r="H152" s="5">
        <v>17824</v>
      </c>
      <c r="I152" s="5">
        <v>20247</v>
      </c>
      <c r="J152" s="5">
        <v>13587</v>
      </c>
      <c r="K152" s="5">
        <v>21975</v>
      </c>
    </row>
    <row r="153" spans="1:11" x14ac:dyDescent="0.25">
      <c r="A153" t="s">
        <v>211</v>
      </c>
      <c r="B153" s="3">
        <v>41030</v>
      </c>
      <c r="C153" s="5">
        <v>133018</v>
      </c>
      <c r="D153" s="5">
        <v>111072</v>
      </c>
      <c r="E153" s="5">
        <v>5510</v>
      </c>
      <c r="F153" s="5">
        <v>11955</v>
      </c>
      <c r="G153" s="5">
        <v>25314</v>
      </c>
      <c r="H153" s="5">
        <v>17842</v>
      </c>
      <c r="I153" s="5">
        <v>20291</v>
      </c>
      <c r="J153" s="5">
        <v>13583</v>
      </c>
      <c r="K153" s="5">
        <v>21946</v>
      </c>
    </row>
    <row r="154" spans="1:11" x14ac:dyDescent="0.25">
      <c r="A154" t="s">
        <v>212</v>
      </c>
      <c r="B154" s="3">
        <v>41061</v>
      </c>
      <c r="C154" s="5">
        <v>133082</v>
      </c>
      <c r="D154" s="5">
        <v>111145</v>
      </c>
      <c r="E154" s="5">
        <v>5514</v>
      </c>
      <c r="F154" s="5">
        <v>11965</v>
      </c>
      <c r="G154" s="5">
        <v>25320</v>
      </c>
      <c r="H154" s="5">
        <v>17886</v>
      </c>
      <c r="I154" s="5">
        <v>20285</v>
      </c>
      <c r="J154" s="5">
        <v>13593</v>
      </c>
      <c r="K154" s="5">
        <v>21937</v>
      </c>
    </row>
    <row r="155" spans="1:11" x14ac:dyDescent="0.25">
      <c r="A155" t="s">
        <v>213</v>
      </c>
      <c r="B155" s="3">
        <v>41091</v>
      </c>
      <c r="C155" s="5">
        <v>133245</v>
      </c>
      <c r="D155" s="5">
        <v>111317</v>
      </c>
      <c r="E155" s="5">
        <v>5513</v>
      </c>
      <c r="F155" s="5">
        <v>11990</v>
      </c>
      <c r="G155" s="5">
        <v>25334</v>
      </c>
      <c r="H155" s="5">
        <v>17935</v>
      </c>
      <c r="I155" s="5">
        <v>20323</v>
      </c>
      <c r="J155" s="5">
        <v>13620</v>
      </c>
      <c r="K155" s="5">
        <v>21928</v>
      </c>
    </row>
    <row r="156" spans="1:11" x14ac:dyDescent="0.25">
      <c r="A156" t="s">
        <v>214</v>
      </c>
      <c r="B156" s="3">
        <v>41122</v>
      </c>
      <c r="C156" s="5" t="e">
        <v>#N/A</v>
      </c>
      <c r="D156" s="5" t="e">
        <v>#N/A</v>
      </c>
      <c r="E156" s="5" t="e">
        <v>#N/A</v>
      </c>
      <c r="F156" s="5" t="e">
        <v>#N/A</v>
      </c>
      <c r="G156" s="5" t="e">
        <v>#N/A</v>
      </c>
      <c r="H156" s="5" t="e">
        <v>#N/A</v>
      </c>
      <c r="I156" s="5" t="e">
        <v>#N/A</v>
      </c>
      <c r="J156" s="5" t="e">
        <v>#N/A</v>
      </c>
      <c r="K156" s="5" t="e">
        <v>#N/A</v>
      </c>
    </row>
    <row r="157" spans="1:11" x14ac:dyDescent="0.25">
      <c r="A157" t="s">
        <v>215</v>
      </c>
      <c r="B157" s="3">
        <v>41153</v>
      </c>
      <c r="C157" s="5" t="e">
        <v>#N/A</v>
      </c>
      <c r="D157" s="5" t="e">
        <v>#N/A</v>
      </c>
      <c r="E157" s="5" t="e">
        <v>#N/A</v>
      </c>
      <c r="F157" s="5" t="e">
        <v>#N/A</v>
      </c>
      <c r="G157" s="5" t="e">
        <v>#N/A</v>
      </c>
      <c r="H157" s="5" t="e">
        <v>#N/A</v>
      </c>
      <c r="I157" s="5" t="e">
        <v>#N/A</v>
      </c>
      <c r="J157" s="5" t="e">
        <v>#N/A</v>
      </c>
      <c r="K157" s="5" t="e">
        <v>#N/A</v>
      </c>
    </row>
    <row r="158" spans="1:11" x14ac:dyDescent="0.25">
      <c r="A158" t="s">
        <v>216</v>
      </c>
      <c r="B158" s="3">
        <v>41183</v>
      </c>
      <c r="C158" s="5" t="e">
        <v>#N/A</v>
      </c>
      <c r="D158" s="5" t="e">
        <v>#N/A</v>
      </c>
      <c r="E158" s="5" t="e">
        <v>#N/A</v>
      </c>
      <c r="F158" s="5" t="e">
        <v>#N/A</v>
      </c>
      <c r="G158" s="5" t="e">
        <v>#N/A</v>
      </c>
      <c r="H158" s="5" t="e">
        <v>#N/A</v>
      </c>
      <c r="I158" s="5" t="e">
        <v>#N/A</v>
      </c>
      <c r="J158" s="5" t="e">
        <v>#N/A</v>
      </c>
      <c r="K158" s="5" t="e">
        <v>#N/A</v>
      </c>
    </row>
    <row r="159" spans="1:11" x14ac:dyDescent="0.25">
      <c r="A159" t="s">
        <v>217</v>
      </c>
      <c r="B159" s="3">
        <v>41214</v>
      </c>
      <c r="C159" s="5" t="e">
        <v>#N/A</v>
      </c>
      <c r="D159" s="5" t="e">
        <v>#N/A</v>
      </c>
      <c r="E159" s="5" t="e">
        <v>#N/A</v>
      </c>
      <c r="F159" s="5" t="e">
        <v>#N/A</v>
      </c>
      <c r="G159" s="5" t="e">
        <v>#N/A</v>
      </c>
      <c r="H159" s="5" t="e">
        <v>#N/A</v>
      </c>
      <c r="I159" s="5" t="e">
        <v>#N/A</v>
      </c>
      <c r="J159" s="5" t="e">
        <v>#N/A</v>
      </c>
      <c r="K159" s="5" t="e">
        <v>#N/A</v>
      </c>
    </row>
    <row r="160" spans="1:11" x14ac:dyDescent="0.25">
      <c r="A160" t="s">
        <v>218</v>
      </c>
      <c r="B160" s="3">
        <v>41244</v>
      </c>
      <c r="C160" s="5" t="e">
        <v>#N/A</v>
      </c>
      <c r="D160" s="5" t="e">
        <v>#N/A</v>
      </c>
      <c r="E160" s="5" t="e">
        <v>#N/A</v>
      </c>
      <c r="F160" s="5" t="e">
        <v>#N/A</v>
      </c>
      <c r="G160" s="5" t="e">
        <v>#N/A</v>
      </c>
      <c r="H160" s="5" t="e">
        <v>#N/A</v>
      </c>
      <c r="I160" s="5" t="e">
        <v>#N/A</v>
      </c>
      <c r="J160" s="5" t="e">
        <v>#N/A</v>
      </c>
      <c r="K160" s="5" t="e">
        <v>#N/A</v>
      </c>
    </row>
    <row r="161" spans="1:11" x14ac:dyDescent="0.25">
      <c r="A161" t="s">
        <v>219</v>
      </c>
      <c r="B161" s="3">
        <v>41275</v>
      </c>
      <c r="C161" s="5" t="e">
        <v>#N/A</v>
      </c>
      <c r="D161" s="5" t="e">
        <v>#N/A</v>
      </c>
      <c r="E161" s="5" t="e">
        <v>#N/A</v>
      </c>
      <c r="F161" s="5" t="e">
        <v>#N/A</v>
      </c>
      <c r="G161" s="5" t="e">
        <v>#N/A</v>
      </c>
      <c r="H161" s="5" t="e">
        <v>#N/A</v>
      </c>
      <c r="I161" s="5" t="e">
        <v>#N/A</v>
      </c>
      <c r="J161" s="5" t="e">
        <v>#N/A</v>
      </c>
      <c r="K161" s="5" t="e">
        <v>#N/A</v>
      </c>
    </row>
    <row r="162" spans="1:11" x14ac:dyDescent="0.25">
      <c r="A162" t="s">
        <v>220</v>
      </c>
      <c r="B162" s="3">
        <v>41306</v>
      </c>
      <c r="C162" s="5" t="e">
        <v>#N/A</v>
      </c>
      <c r="D162" s="5" t="e">
        <v>#N/A</v>
      </c>
      <c r="E162" s="5" t="e">
        <v>#N/A</v>
      </c>
      <c r="F162" s="5" t="e">
        <v>#N/A</v>
      </c>
      <c r="G162" s="5" t="e">
        <v>#N/A</v>
      </c>
      <c r="H162" s="5" t="e">
        <v>#N/A</v>
      </c>
      <c r="I162" s="5" t="e">
        <v>#N/A</v>
      </c>
      <c r="J162" s="5" t="e">
        <v>#N/A</v>
      </c>
      <c r="K162" s="5" t="e">
        <v>#N/A</v>
      </c>
    </row>
    <row r="163" spans="1:11" x14ac:dyDescent="0.25">
      <c r="A163" t="s">
        <v>221</v>
      </c>
      <c r="B163" s="3">
        <v>41334</v>
      </c>
      <c r="C163" s="5" t="e">
        <v>#N/A</v>
      </c>
      <c r="D163" s="5" t="e">
        <v>#N/A</v>
      </c>
      <c r="E163" s="5" t="e">
        <v>#N/A</v>
      </c>
      <c r="F163" s="5" t="e">
        <v>#N/A</v>
      </c>
      <c r="G163" s="5" t="e">
        <v>#N/A</v>
      </c>
      <c r="H163" s="5" t="e">
        <v>#N/A</v>
      </c>
      <c r="I163" s="5" t="e">
        <v>#N/A</v>
      </c>
      <c r="J163" s="5" t="e">
        <v>#N/A</v>
      </c>
      <c r="K163" s="5" t="e">
        <v>#N/A</v>
      </c>
    </row>
    <row r="164" spans="1:11" x14ac:dyDescent="0.25">
      <c r="A164" t="s">
        <v>222</v>
      </c>
      <c r="B164" s="3">
        <v>41365</v>
      </c>
      <c r="C164" s="5" t="e">
        <v>#N/A</v>
      </c>
      <c r="D164" s="5" t="e">
        <v>#N/A</v>
      </c>
      <c r="E164" s="5" t="e">
        <v>#N/A</v>
      </c>
      <c r="F164" s="5" t="e">
        <v>#N/A</v>
      </c>
      <c r="G164" s="5" t="e">
        <v>#N/A</v>
      </c>
      <c r="H164" s="5" t="e">
        <v>#N/A</v>
      </c>
      <c r="I164" s="5" t="e">
        <v>#N/A</v>
      </c>
      <c r="J164" s="5" t="e">
        <v>#N/A</v>
      </c>
      <c r="K164" s="5" t="e">
        <v>#N/A</v>
      </c>
    </row>
    <row r="165" spans="1:11" x14ac:dyDescent="0.25">
      <c r="A165" t="s">
        <v>223</v>
      </c>
      <c r="B165" s="3">
        <v>41395</v>
      </c>
      <c r="C165" s="5" t="e">
        <v>#N/A</v>
      </c>
      <c r="D165" s="5" t="e">
        <v>#N/A</v>
      </c>
      <c r="E165" s="5" t="e">
        <v>#N/A</v>
      </c>
      <c r="F165" s="5" t="e">
        <v>#N/A</v>
      </c>
      <c r="G165" s="5" t="e">
        <v>#N/A</v>
      </c>
      <c r="H165" s="5" t="e">
        <v>#N/A</v>
      </c>
      <c r="I165" s="5" t="e">
        <v>#N/A</v>
      </c>
      <c r="J165" s="5" t="e">
        <v>#N/A</v>
      </c>
      <c r="K165" s="5" t="e">
        <v>#N/A</v>
      </c>
    </row>
    <row r="166" spans="1:11" x14ac:dyDescent="0.25">
      <c r="A166" t="s">
        <v>224</v>
      </c>
      <c r="B166" s="3">
        <v>41426</v>
      </c>
      <c r="C166" s="5" t="e">
        <v>#N/A</v>
      </c>
      <c r="D166" s="5" t="e">
        <v>#N/A</v>
      </c>
      <c r="E166" s="5" t="e">
        <v>#N/A</v>
      </c>
      <c r="F166" s="5" t="e">
        <v>#N/A</v>
      </c>
      <c r="G166" s="5" t="e">
        <v>#N/A</v>
      </c>
      <c r="H166" s="5" t="e">
        <v>#N/A</v>
      </c>
      <c r="I166" s="5" t="e">
        <v>#N/A</v>
      </c>
      <c r="J166" s="5" t="e">
        <v>#N/A</v>
      </c>
      <c r="K166" s="5" t="e">
        <v>#N/A</v>
      </c>
    </row>
    <row r="167" spans="1:11" x14ac:dyDescent="0.25">
      <c r="A167" t="s">
        <v>225</v>
      </c>
      <c r="B167" s="3">
        <v>41456</v>
      </c>
      <c r="C167" s="5" t="e">
        <v>#N/A</v>
      </c>
      <c r="D167" s="5" t="e">
        <v>#N/A</v>
      </c>
      <c r="E167" s="5" t="e">
        <v>#N/A</v>
      </c>
      <c r="F167" s="5" t="e">
        <v>#N/A</v>
      </c>
      <c r="G167" s="5" t="e">
        <v>#N/A</v>
      </c>
      <c r="H167" s="5" t="e">
        <v>#N/A</v>
      </c>
      <c r="I167" s="5" t="e">
        <v>#N/A</v>
      </c>
      <c r="J167" s="5" t="e">
        <v>#N/A</v>
      </c>
      <c r="K167" s="5" t="e">
        <v>#N/A</v>
      </c>
    </row>
    <row r="168" spans="1:11" x14ac:dyDescent="0.25">
      <c r="A168" t="s">
        <v>226</v>
      </c>
      <c r="B168" s="3">
        <v>41487</v>
      </c>
      <c r="C168" s="5" t="e">
        <v>#N/A</v>
      </c>
      <c r="D168" s="5" t="e">
        <v>#N/A</v>
      </c>
      <c r="E168" s="5" t="e">
        <v>#N/A</v>
      </c>
      <c r="F168" s="5" t="e">
        <v>#N/A</v>
      </c>
      <c r="G168" s="5" t="e">
        <v>#N/A</v>
      </c>
      <c r="H168" s="5" t="e">
        <v>#N/A</v>
      </c>
      <c r="I168" s="5" t="e">
        <v>#N/A</v>
      </c>
      <c r="J168" s="5" t="e">
        <v>#N/A</v>
      </c>
      <c r="K168" s="5" t="e">
        <v>#N/A</v>
      </c>
    </row>
    <row r="169" spans="1:11" x14ac:dyDescent="0.25">
      <c r="A169" t="s">
        <v>227</v>
      </c>
      <c r="B169" s="3">
        <v>41518</v>
      </c>
      <c r="C169" s="5" t="e">
        <v>#N/A</v>
      </c>
      <c r="D169" s="5" t="e">
        <v>#N/A</v>
      </c>
      <c r="E169" s="5" t="e">
        <v>#N/A</v>
      </c>
      <c r="F169" s="5" t="e">
        <v>#N/A</v>
      </c>
      <c r="G169" s="5" t="e">
        <v>#N/A</v>
      </c>
      <c r="H169" s="5" t="e">
        <v>#N/A</v>
      </c>
      <c r="I169" s="5" t="e">
        <v>#N/A</v>
      </c>
      <c r="J169" s="5" t="e">
        <v>#N/A</v>
      </c>
      <c r="K169" s="5" t="e">
        <v>#N/A</v>
      </c>
    </row>
    <row r="170" spans="1:11" x14ac:dyDescent="0.25">
      <c r="A170" t="s">
        <v>228</v>
      </c>
      <c r="B170" s="3">
        <v>41548</v>
      </c>
      <c r="C170" s="5" t="e">
        <v>#N/A</v>
      </c>
      <c r="D170" s="5" t="e">
        <v>#N/A</v>
      </c>
      <c r="E170" s="5" t="e">
        <v>#N/A</v>
      </c>
      <c r="F170" s="5" t="e">
        <v>#N/A</v>
      </c>
      <c r="G170" s="5" t="e">
        <v>#N/A</v>
      </c>
      <c r="H170" s="5" t="e">
        <v>#N/A</v>
      </c>
      <c r="I170" s="5" t="e">
        <v>#N/A</v>
      </c>
      <c r="J170" s="5" t="e">
        <v>#N/A</v>
      </c>
      <c r="K170" s="5" t="e">
        <v>#N/A</v>
      </c>
    </row>
    <row r="171" spans="1:11" x14ac:dyDescent="0.25">
      <c r="A171" t="s">
        <v>229</v>
      </c>
      <c r="B171" s="3">
        <v>41579</v>
      </c>
      <c r="C171" s="5" t="e">
        <v>#N/A</v>
      </c>
      <c r="D171" s="5" t="e">
        <v>#N/A</v>
      </c>
      <c r="E171" s="5" t="e">
        <v>#N/A</v>
      </c>
      <c r="F171" s="5" t="e">
        <v>#N/A</v>
      </c>
      <c r="G171" s="5" t="e">
        <v>#N/A</v>
      </c>
      <c r="H171" s="5" t="e">
        <v>#N/A</v>
      </c>
      <c r="I171" s="5" t="e">
        <v>#N/A</v>
      </c>
      <c r="J171" s="5" t="e">
        <v>#N/A</v>
      </c>
      <c r="K171" s="5" t="e">
        <v>#N/A</v>
      </c>
    </row>
    <row r="172" spans="1:11" x14ac:dyDescent="0.25">
      <c r="A172" t="s">
        <v>230</v>
      </c>
      <c r="B172" s="3">
        <v>41609</v>
      </c>
      <c r="C172" s="5" t="e">
        <v>#N/A</v>
      </c>
      <c r="D172" s="5" t="e">
        <v>#N/A</v>
      </c>
      <c r="E172" s="5" t="e">
        <v>#N/A</v>
      </c>
      <c r="F172" s="5" t="e">
        <v>#N/A</v>
      </c>
      <c r="G172" s="5" t="e">
        <v>#N/A</v>
      </c>
      <c r="H172" s="5" t="e">
        <v>#N/A</v>
      </c>
      <c r="I172" s="5" t="e">
        <v>#N/A</v>
      </c>
      <c r="J172" s="5" t="e">
        <v>#N/A</v>
      </c>
      <c r="K172" s="5" t="e">
        <v>#N/A</v>
      </c>
    </row>
    <row r="173" spans="1:11" x14ac:dyDescent="0.25">
      <c r="A173" t="s">
        <v>231</v>
      </c>
      <c r="B173" s="3">
        <v>41640</v>
      </c>
      <c r="C173" s="5" t="e">
        <v>#N/A</v>
      </c>
      <c r="D173" s="5" t="e">
        <v>#N/A</v>
      </c>
      <c r="E173" s="5" t="e">
        <v>#N/A</v>
      </c>
      <c r="F173" s="5" t="e">
        <v>#N/A</v>
      </c>
      <c r="G173" s="5" t="e">
        <v>#N/A</v>
      </c>
      <c r="H173" s="5" t="e">
        <v>#N/A</v>
      </c>
      <c r="I173" s="5" t="e">
        <v>#N/A</v>
      </c>
      <c r="J173" s="5" t="e">
        <v>#N/A</v>
      </c>
      <c r="K173" s="5" t="e">
        <v>#N/A</v>
      </c>
    </row>
    <row r="174" spans="1:11" x14ac:dyDescent="0.25">
      <c r="A174" t="s">
        <v>232</v>
      </c>
      <c r="B174" s="3">
        <v>41671</v>
      </c>
      <c r="C174" s="5" t="e">
        <v>#N/A</v>
      </c>
      <c r="D174" s="5" t="e">
        <v>#N/A</v>
      </c>
      <c r="E174" s="5" t="e">
        <v>#N/A</v>
      </c>
      <c r="F174" s="5" t="e">
        <v>#N/A</v>
      </c>
      <c r="G174" s="5" t="e">
        <v>#N/A</v>
      </c>
      <c r="H174" s="5" t="e">
        <v>#N/A</v>
      </c>
      <c r="I174" s="5" t="e">
        <v>#N/A</v>
      </c>
      <c r="J174" s="5" t="e">
        <v>#N/A</v>
      </c>
      <c r="K174" s="5" t="e">
        <v>#N/A</v>
      </c>
    </row>
    <row r="175" spans="1:11" x14ac:dyDescent="0.25">
      <c r="A175" t="s">
        <v>233</v>
      </c>
      <c r="B175" s="3">
        <v>41699</v>
      </c>
      <c r="C175" s="5" t="e">
        <v>#N/A</v>
      </c>
      <c r="D175" s="5" t="e">
        <v>#N/A</v>
      </c>
      <c r="E175" s="5" t="e">
        <v>#N/A</v>
      </c>
      <c r="F175" s="5" t="e">
        <v>#N/A</v>
      </c>
      <c r="G175" s="5" t="e">
        <v>#N/A</v>
      </c>
      <c r="H175" s="5" t="e">
        <v>#N/A</v>
      </c>
      <c r="I175" s="5" t="e">
        <v>#N/A</v>
      </c>
      <c r="J175" s="5" t="e">
        <v>#N/A</v>
      </c>
      <c r="K175" s="5" t="e">
        <v>#N/A</v>
      </c>
    </row>
    <row r="176" spans="1:11" x14ac:dyDescent="0.25">
      <c r="A176" t="s">
        <v>234</v>
      </c>
      <c r="B176" s="3">
        <v>41730</v>
      </c>
      <c r="C176" s="5" t="e">
        <v>#N/A</v>
      </c>
      <c r="D176" s="5" t="e">
        <v>#N/A</v>
      </c>
      <c r="E176" s="5" t="e">
        <v>#N/A</v>
      </c>
      <c r="F176" s="5" t="e">
        <v>#N/A</v>
      </c>
      <c r="G176" s="5" t="e">
        <v>#N/A</v>
      </c>
      <c r="H176" s="5" t="e">
        <v>#N/A</v>
      </c>
      <c r="I176" s="5" t="e">
        <v>#N/A</v>
      </c>
      <c r="J176" s="5" t="e">
        <v>#N/A</v>
      </c>
      <c r="K176" s="5" t="e">
        <v>#N/A</v>
      </c>
    </row>
    <row r="177" spans="1:11" x14ac:dyDescent="0.25">
      <c r="A177" t="s">
        <v>235</v>
      </c>
      <c r="B177" s="3">
        <v>41760</v>
      </c>
      <c r="C177" s="5" t="e">
        <v>#N/A</v>
      </c>
      <c r="D177" s="5" t="e">
        <v>#N/A</v>
      </c>
      <c r="E177" s="5" t="e">
        <v>#N/A</v>
      </c>
      <c r="F177" s="5" t="e">
        <v>#N/A</v>
      </c>
      <c r="G177" s="5" t="e">
        <v>#N/A</v>
      </c>
      <c r="H177" s="5" t="e">
        <v>#N/A</v>
      </c>
      <c r="I177" s="5" t="e">
        <v>#N/A</v>
      </c>
      <c r="J177" s="5" t="e">
        <v>#N/A</v>
      </c>
      <c r="K177" s="5" t="e">
        <v>#N/A</v>
      </c>
    </row>
    <row r="178" spans="1:11" x14ac:dyDescent="0.25">
      <c r="A178" t="s">
        <v>236</v>
      </c>
      <c r="B178" s="3">
        <v>41791</v>
      </c>
      <c r="C178" s="5" t="e">
        <v>#N/A</v>
      </c>
      <c r="D178" s="5" t="e">
        <v>#N/A</v>
      </c>
      <c r="E178" s="5" t="e">
        <v>#N/A</v>
      </c>
      <c r="F178" s="5" t="e">
        <v>#N/A</v>
      </c>
      <c r="G178" s="5" t="e">
        <v>#N/A</v>
      </c>
      <c r="H178" s="5" t="e">
        <v>#N/A</v>
      </c>
      <c r="I178" s="5" t="e">
        <v>#N/A</v>
      </c>
      <c r="J178" s="5" t="e">
        <v>#N/A</v>
      </c>
      <c r="K178" s="5" t="e">
        <v>#N/A</v>
      </c>
    </row>
    <row r="179" spans="1:11" x14ac:dyDescent="0.25">
      <c r="A179" t="s">
        <v>237</v>
      </c>
      <c r="B179" s="3">
        <v>41821</v>
      </c>
      <c r="C179" s="5" t="e">
        <v>#N/A</v>
      </c>
      <c r="D179" s="5" t="e">
        <v>#N/A</v>
      </c>
      <c r="E179" s="5" t="e">
        <v>#N/A</v>
      </c>
      <c r="F179" s="5" t="e">
        <v>#N/A</v>
      </c>
      <c r="G179" s="5" t="e">
        <v>#N/A</v>
      </c>
      <c r="H179" s="5" t="e">
        <v>#N/A</v>
      </c>
      <c r="I179" s="5" t="e">
        <v>#N/A</v>
      </c>
      <c r="J179" s="5" t="e">
        <v>#N/A</v>
      </c>
      <c r="K179" s="5" t="e">
        <v>#N/A</v>
      </c>
    </row>
    <row r="180" spans="1:11" x14ac:dyDescent="0.25">
      <c r="A180" t="s">
        <v>238</v>
      </c>
      <c r="B180" s="3">
        <v>41852</v>
      </c>
      <c r="C180" s="5" t="e">
        <v>#N/A</v>
      </c>
      <c r="D180" s="5" t="e">
        <v>#N/A</v>
      </c>
      <c r="E180" s="5" t="e">
        <v>#N/A</v>
      </c>
      <c r="F180" s="5" t="e">
        <v>#N/A</v>
      </c>
      <c r="G180" s="5" t="e">
        <v>#N/A</v>
      </c>
      <c r="H180" s="5" t="e">
        <v>#N/A</v>
      </c>
      <c r="I180" s="5" t="e">
        <v>#N/A</v>
      </c>
      <c r="J180" s="5" t="e">
        <v>#N/A</v>
      </c>
      <c r="K180" s="5" t="e">
        <v>#N/A</v>
      </c>
    </row>
    <row r="181" spans="1:11" x14ac:dyDescent="0.25">
      <c r="A181" t="s">
        <v>239</v>
      </c>
      <c r="B181" s="3">
        <v>41883</v>
      </c>
      <c r="C181" s="5" t="e">
        <v>#N/A</v>
      </c>
      <c r="D181" s="5" t="e">
        <v>#N/A</v>
      </c>
      <c r="E181" s="5" t="e">
        <v>#N/A</v>
      </c>
      <c r="F181" s="5" t="e">
        <v>#N/A</v>
      </c>
      <c r="G181" s="5" t="e">
        <v>#N/A</v>
      </c>
      <c r="H181" s="5" t="e">
        <v>#N/A</v>
      </c>
      <c r="I181" s="5" t="e">
        <v>#N/A</v>
      </c>
      <c r="J181" s="5" t="e">
        <v>#N/A</v>
      </c>
      <c r="K181" s="5" t="e">
        <v>#N/A</v>
      </c>
    </row>
    <row r="182" spans="1:11" x14ac:dyDescent="0.25">
      <c r="A182" t="s">
        <v>240</v>
      </c>
      <c r="B182" s="3">
        <v>41913</v>
      </c>
      <c r="C182" s="5" t="e">
        <v>#N/A</v>
      </c>
      <c r="D182" s="5" t="e">
        <v>#N/A</v>
      </c>
      <c r="E182" s="5" t="e">
        <v>#N/A</v>
      </c>
      <c r="F182" s="5" t="e">
        <v>#N/A</v>
      </c>
      <c r="G182" s="5" t="e">
        <v>#N/A</v>
      </c>
      <c r="H182" s="5" t="e">
        <v>#N/A</v>
      </c>
      <c r="I182" s="5" t="e">
        <v>#N/A</v>
      </c>
      <c r="J182" s="5" t="e">
        <v>#N/A</v>
      </c>
      <c r="K182" s="5" t="e">
        <v>#N/A</v>
      </c>
    </row>
    <row r="183" spans="1:11" x14ac:dyDescent="0.25">
      <c r="A183" t="s">
        <v>241</v>
      </c>
      <c r="B183" s="3">
        <v>41944</v>
      </c>
      <c r="C183" s="5" t="e">
        <v>#N/A</v>
      </c>
      <c r="D183" s="5" t="e">
        <v>#N/A</v>
      </c>
      <c r="E183" s="5" t="e">
        <v>#N/A</v>
      </c>
      <c r="F183" s="5" t="e">
        <v>#N/A</v>
      </c>
      <c r="G183" s="5" t="e">
        <v>#N/A</v>
      </c>
      <c r="H183" s="5" t="e">
        <v>#N/A</v>
      </c>
      <c r="I183" s="5" t="e">
        <v>#N/A</v>
      </c>
      <c r="J183" s="5" t="e">
        <v>#N/A</v>
      </c>
      <c r="K183" s="5" t="e">
        <v>#N/A</v>
      </c>
    </row>
    <row r="184" spans="1:11" x14ac:dyDescent="0.25">
      <c r="A184" t="s">
        <v>242</v>
      </c>
      <c r="B184" s="3">
        <v>41974</v>
      </c>
      <c r="C184" s="5" t="e">
        <v>#N/A</v>
      </c>
      <c r="D184" s="5" t="e">
        <v>#N/A</v>
      </c>
      <c r="E184" s="5" t="e">
        <v>#N/A</v>
      </c>
      <c r="F184" s="5" t="e">
        <v>#N/A</v>
      </c>
      <c r="G184" s="5" t="e">
        <v>#N/A</v>
      </c>
      <c r="H184" s="5" t="e">
        <v>#N/A</v>
      </c>
      <c r="I184" s="5" t="e">
        <v>#N/A</v>
      </c>
      <c r="J184" s="5" t="e">
        <v>#N/A</v>
      </c>
      <c r="K184" s="5" t="e">
        <v>#N/A</v>
      </c>
    </row>
    <row r="185" spans="1:11" x14ac:dyDescent="0.25">
      <c r="A185" t="s">
        <v>243</v>
      </c>
      <c r="B185" s="3">
        <v>42005</v>
      </c>
      <c r="C185" s="5" t="e">
        <v>#N/A</v>
      </c>
      <c r="D185" s="5" t="e">
        <v>#N/A</v>
      </c>
      <c r="E185" s="5" t="e">
        <v>#N/A</v>
      </c>
      <c r="F185" s="5" t="e">
        <v>#N/A</v>
      </c>
      <c r="G185" s="5" t="e">
        <v>#N/A</v>
      </c>
      <c r="H185" s="5" t="e">
        <v>#N/A</v>
      </c>
      <c r="I185" s="5" t="e">
        <v>#N/A</v>
      </c>
      <c r="J185" s="5" t="e">
        <v>#N/A</v>
      </c>
      <c r="K185" s="5" t="e">
        <v>#N/A</v>
      </c>
    </row>
    <row r="186" spans="1:11" x14ac:dyDescent="0.25">
      <c r="A186" t="s">
        <v>244</v>
      </c>
      <c r="B186" s="3">
        <v>42036</v>
      </c>
      <c r="C186" s="5" t="e">
        <v>#N/A</v>
      </c>
      <c r="D186" s="5" t="e">
        <v>#N/A</v>
      </c>
      <c r="E186" s="5" t="e">
        <v>#N/A</v>
      </c>
      <c r="F186" s="5" t="e">
        <v>#N/A</v>
      </c>
      <c r="G186" s="5" t="e">
        <v>#N/A</v>
      </c>
      <c r="H186" s="5" t="e">
        <v>#N/A</v>
      </c>
      <c r="I186" s="5" t="e">
        <v>#N/A</v>
      </c>
      <c r="J186" s="5" t="e">
        <v>#N/A</v>
      </c>
      <c r="K186" s="5" t="e">
        <v>#N/A</v>
      </c>
    </row>
    <row r="187" spans="1:11" x14ac:dyDescent="0.25">
      <c r="A187" t="s">
        <v>245</v>
      </c>
      <c r="B187" s="3">
        <v>42064</v>
      </c>
      <c r="C187" s="5" t="e">
        <v>#N/A</v>
      </c>
      <c r="D187" s="5" t="e">
        <v>#N/A</v>
      </c>
      <c r="E187" s="5" t="e">
        <v>#N/A</v>
      </c>
      <c r="F187" s="5" t="e">
        <v>#N/A</v>
      </c>
      <c r="G187" s="5" t="e">
        <v>#N/A</v>
      </c>
      <c r="H187" s="5" t="e">
        <v>#N/A</v>
      </c>
      <c r="I187" s="5" t="e">
        <v>#N/A</v>
      </c>
      <c r="J187" s="5" t="e">
        <v>#N/A</v>
      </c>
      <c r="K187" s="5" t="e">
        <v>#N/A</v>
      </c>
    </row>
    <row r="188" spans="1:11" x14ac:dyDescent="0.25">
      <c r="A188" t="s">
        <v>246</v>
      </c>
      <c r="B188" s="3">
        <v>42095</v>
      </c>
      <c r="C188" s="5" t="e">
        <v>#N/A</v>
      </c>
      <c r="D188" s="5" t="e">
        <v>#N/A</v>
      </c>
      <c r="E188" s="5" t="e">
        <v>#N/A</v>
      </c>
      <c r="F188" s="5" t="e">
        <v>#N/A</v>
      </c>
      <c r="G188" s="5" t="e">
        <v>#N/A</v>
      </c>
      <c r="H188" s="5" t="e">
        <v>#N/A</v>
      </c>
      <c r="I188" s="5" t="e">
        <v>#N/A</v>
      </c>
      <c r="J188" s="5" t="e">
        <v>#N/A</v>
      </c>
      <c r="K188" s="5" t="e">
        <v>#N/A</v>
      </c>
    </row>
    <row r="189" spans="1:11" x14ac:dyDescent="0.25">
      <c r="A189" t="s">
        <v>247</v>
      </c>
      <c r="B189" s="3">
        <v>42125</v>
      </c>
      <c r="C189" s="5" t="e">
        <v>#N/A</v>
      </c>
      <c r="D189" s="5" t="e">
        <v>#N/A</v>
      </c>
      <c r="E189" s="5" t="e">
        <v>#N/A</v>
      </c>
      <c r="F189" s="5" t="e">
        <v>#N/A</v>
      </c>
      <c r="G189" s="5" t="e">
        <v>#N/A</v>
      </c>
      <c r="H189" s="5" t="e">
        <v>#N/A</v>
      </c>
      <c r="I189" s="5" t="e">
        <v>#N/A</v>
      </c>
      <c r="J189" s="5" t="e">
        <v>#N/A</v>
      </c>
      <c r="K189" s="5" t="e">
        <v>#N/A</v>
      </c>
    </row>
    <row r="190" spans="1:11" x14ac:dyDescent="0.25">
      <c r="A190" t="s">
        <v>248</v>
      </c>
      <c r="B190" s="3">
        <v>42156</v>
      </c>
      <c r="C190" s="5" t="e">
        <v>#N/A</v>
      </c>
      <c r="D190" s="5" t="e">
        <v>#N/A</v>
      </c>
      <c r="E190" s="5" t="e">
        <v>#N/A</v>
      </c>
      <c r="F190" s="5" t="e">
        <v>#N/A</v>
      </c>
      <c r="G190" s="5" t="e">
        <v>#N/A</v>
      </c>
      <c r="H190" s="5" t="e">
        <v>#N/A</v>
      </c>
      <c r="I190" s="5" t="e">
        <v>#N/A</v>
      </c>
      <c r="J190" s="5" t="e">
        <v>#N/A</v>
      </c>
      <c r="K190" s="5" t="e">
        <v>#N/A</v>
      </c>
    </row>
    <row r="191" spans="1:11" x14ac:dyDescent="0.25">
      <c r="A191" t="s">
        <v>249</v>
      </c>
      <c r="B191" s="3">
        <v>42186</v>
      </c>
      <c r="C191" s="5" t="e">
        <v>#N/A</v>
      </c>
      <c r="D191" s="5" t="e">
        <v>#N/A</v>
      </c>
      <c r="E191" s="5" t="e">
        <v>#N/A</v>
      </c>
      <c r="F191" s="5" t="e">
        <v>#N/A</v>
      </c>
      <c r="G191" s="5" t="e">
        <v>#N/A</v>
      </c>
      <c r="H191" s="5" t="e">
        <v>#N/A</v>
      </c>
      <c r="I191" s="5" t="e">
        <v>#N/A</v>
      </c>
      <c r="J191" s="5" t="e">
        <v>#N/A</v>
      </c>
      <c r="K191" s="5" t="e">
        <v>#N/A</v>
      </c>
    </row>
    <row r="192" spans="1:11" x14ac:dyDescent="0.25">
      <c r="A192" t="s">
        <v>250</v>
      </c>
      <c r="B192" s="3">
        <v>42217</v>
      </c>
      <c r="C192" s="5" t="e">
        <v>#N/A</v>
      </c>
      <c r="D192" s="5" t="e">
        <v>#N/A</v>
      </c>
      <c r="E192" s="5" t="e">
        <v>#N/A</v>
      </c>
      <c r="F192" s="5" t="e">
        <v>#N/A</v>
      </c>
      <c r="G192" s="5" t="e">
        <v>#N/A</v>
      </c>
      <c r="H192" s="5" t="e">
        <v>#N/A</v>
      </c>
      <c r="I192" s="5" t="e">
        <v>#N/A</v>
      </c>
      <c r="J192" s="5" t="e">
        <v>#N/A</v>
      </c>
      <c r="K192" s="5" t="e">
        <v>#N/A</v>
      </c>
    </row>
    <row r="193" spans="1:11" x14ac:dyDescent="0.25">
      <c r="A193" t="s">
        <v>251</v>
      </c>
      <c r="B193" s="3">
        <v>42248</v>
      </c>
      <c r="C193" s="5" t="e">
        <v>#N/A</v>
      </c>
      <c r="D193" s="5" t="e">
        <v>#N/A</v>
      </c>
      <c r="E193" s="5" t="e">
        <v>#N/A</v>
      </c>
      <c r="F193" s="5" t="e">
        <v>#N/A</v>
      </c>
      <c r="G193" s="5" t="e">
        <v>#N/A</v>
      </c>
      <c r="H193" s="5" t="e">
        <v>#N/A</v>
      </c>
      <c r="I193" s="5" t="e">
        <v>#N/A</v>
      </c>
      <c r="J193" s="5" t="e">
        <v>#N/A</v>
      </c>
      <c r="K193" s="5" t="e">
        <v>#N/A</v>
      </c>
    </row>
    <row r="194" spans="1:11" x14ac:dyDescent="0.25">
      <c r="A194" t="s">
        <v>252</v>
      </c>
      <c r="B194" s="3">
        <v>42278</v>
      </c>
      <c r="C194" s="5" t="e">
        <v>#N/A</v>
      </c>
      <c r="D194" s="5" t="e">
        <v>#N/A</v>
      </c>
      <c r="E194" s="5" t="e">
        <v>#N/A</v>
      </c>
      <c r="F194" s="5" t="e">
        <v>#N/A</v>
      </c>
      <c r="G194" s="5" t="e">
        <v>#N/A</v>
      </c>
      <c r="H194" s="5" t="e">
        <v>#N/A</v>
      </c>
      <c r="I194" s="5" t="e">
        <v>#N/A</v>
      </c>
      <c r="J194" s="5" t="e">
        <v>#N/A</v>
      </c>
      <c r="K194" s="5" t="e">
        <v>#N/A</v>
      </c>
    </row>
    <row r="195" spans="1:11" x14ac:dyDescent="0.25">
      <c r="A195" t="s">
        <v>253</v>
      </c>
      <c r="B195" s="3">
        <v>42309</v>
      </c>
      <c r="C195" s="5" t="e">
        <v>#N/A</v>
      </c>
      <c r="D195" s="5" t="e">
        <v>#N/A</v>
      </c>
      <c r="E195" s="5" t="e">
        <v>#N/A</v>
      </c>
      <c r="F195" s="5" t="e">
        <v>#N/A</v>
      </c>
      <c r="G195" s="5" t="e">
        <v>#N/A</v>
      </c>
      <c r="H195" s="5" t="e">
        <v>#N/A</v>
      </c>
      <c r="I195" s="5" t="e">
        <v>#N/A</v>
      </c>
      <c r="J195" s="5" t="e">
        <v>#N/A</v>
      </c>
      <c r="K195" s="5" t="e">
        <v>#N/A</v>
      </c>
    </row>
    <row r="196" spans="1:11" x14ac:dyDescent="0.25">
      <c r="A196" t="s">
        <v>254</v>
      </c>
      <c r="B196" s="3">
        <v>42339</v>
      </c>
      <c r="C196" s="5" t="e">
        <v>#N/A</v>
      </c>
      <c r="D196" s="5" t="e">
        <v>#N/A</v>
      </c>
      <c r="E196" s="5" t="e">
        <v>#N/A</v>
      </c>
      <c r="F196" s="5" t="e">
        <v>#N/A</v>
      </c>
      <c r="G196" s="5" t="e">
        <v>#N/A</v>
      </c>
      <c r="H196" s="5" t="e">
        <v>#N/A</v>
      </c>
      <c r="I196" s="5" t="e">
        <v>#N/A</v>
      </c>
      <c r="J196" s="5" t="e">
        <v>#N/A</v>
      </c>
      <c r="K196" s="5" t="e">
        <v>#N/A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7">
    <tabColor theme="6" tint="-0.249977111117893"/>
  </sheetPr>
  <dimension ref="A1:D818"/>
  <sheetViews>
    <sheetView topLeftCell="A685" workbookViewId="0">
      <selection activeCell="D2" sqref="D2"/>
    </sheetView>
  </sheetViews>
  <sheetFormatPr defaultRowHeight="15" x14ac:dyDescent="0.25"/>
  <sheetData>
    <row r="1" spans="1:4" x14ac:dyDescent="0.25">
      <c r="A1" s="2" t="s">
        <v>838</v>
      </c>
      <c r="B1" s="2" t="s">
        <v>61</v>
      </c>
      <c r="C1" t="s">
        <v>837</v>
      </c>
      <c r="D1" t="s">
        <v>317</v>
      </c>
    </row>
    <row r="2" spans="1:4" x14ac:dyDescent="0.25">
      <c r="A2" s="4" t="s">
        <v>255</v>
      </c>
      <c r="C2" s="5" t="s">
        <v>1463</v>
      </c>
      <c r="D2" s="5" t="s">
        <v>318</v>
      </c>
    </row>
    <row r="3" spans="1:4" x14ac:dyDescent="0.25">
      <c r="A3" t="s">
        <v>839</v>
      </c>
      <c r="B3" s="3">
        <v>17533</v>
      </c>
      <c r="C3" s="5">
        <v>60095</v>
      </c>
      <c r="D3" s="5">
        <v>2034</v>
      </c>
    </row>
    <row r="4" spans="1:4" x14ac:dyDescent="0.25">
      <c r="A4" t="s">
        <v>840</v>
      </c>
      <c r="B4" s="3">
        <v>17564</v>
      </c>
      <c r="C4" s="5">
        <v>60524</v>
      </c>
      <c r="D4" s="5">
        <v>2328</v>
      </c>
    </row>
    <row r="5" spans="1:4" x14ac:dyDescent="0.25">
      <c r="A5" t="s">
        <v>841</v>
      </c>
      <c r="B5" s="3">
        <v>17593</v>
      </c>
      <c r="C5" s="5">
        <v>60070</v>
      </c>
      <c r="D5" s="5">
        <v>2399</v>
      </c>
    </row>
    <row r="6" spans="1:4" x14ac:dyDescent="0.25">
      <c r="A6" t="s">
        <v>842</v>
      </c>
      <c r="B6" s="3">
        <v>17624</v>
      </c>
      <c r="C6" s="5">
        <v>60677</v>
      </c>
      <c r="D6" s="5">
        <v>2386</v>
      </c>
    </row>
    <row r="7" spans="1:4" x14ac:dyDescent="0.25">
      <c r="A7" t="s">
        <v>843</v>
      </c>
      <c r="B7" s="3">
        <v>17654</v>
      </c>
      <c r="C7" s="5">
        <v>59972</v>
      </c>
      <c r="D7" s="5">
        <v>2118</v>
      </c>
    </row>
    <row r="8" spans="1:4" x14ac:dyDescent="0.25">
      <c r="A8" t="s">
        <v>844</v>
      </c>
      <c r="B8" s="3">
        <v>17685</v>
      </c>
      <c r="C8" s="5">
        <v>60957</v>
      </c>
      <c r="D8" s="5">
        <v>2214</v>
      </c>
    </row>
    <row r="9" spans="1:4" x14ac:dyDescent="0.25">
      <c r="A9" t="s">
        <v>845</v>
      </c>
      <c r="B9" s="3">
        <v>17715</v>
      </c>
      <c r="C9" s="5">
        <v>61181</v>
      </c>
      <c r="D9" s="5">
        <v>2213</v>
      </c>
    </row>
    <row r="10" spans="1:4" x14ac:dyDescent="0.25">
      <c r="A10" t="s">
        <v>846</v>
      </c>
      <c r="B10" s="3">
        <v>17746</v>
      </c>
      <c r="C10" s="5">
        <v>60806</v>
      </c>
      <c r="D10" s="5">
        <v>2350</v>
      </c>
    </row>
    <row r="11" spans="1:4" x14ac:dyDescent="0.25">
      <c r="A11" t="s">
        <v>847</v>
      </c>
      <c r="B11" s="3">
        <v>17777</v>
      </c>
      <c r="C11" s="5">
        <v>60815</v>
      </c>
      <c r="D11" s="5">
        <v>2302</v>
      </c>
    </row>
    <row r="12" spans="1:4" x14ac:dyDescent="0.25">
      <c r="A12" t="s">
        <v>848</v>
      </c>
      <c r="B12" s="3">
        <v>17807</v>
      </c>
      <c r="C12" s="5">
        <v>60646</v>
      </c>
      <c r="D12" s="5">
        <v>2259</v>
      </c>
    </row>
    <row r="13" spans="1:4" x14ac:dyDescent="0.25">
      <c r="A13" t="s">
        <v>849</v>
      </c>
      <c r="B13" s="3">
        <v>17838</v>
      </c>
      <c r="C13" s="5">
        <v>60702</v>
      </c>
      <c r="D13" s="5">
        <v>2285</v>
      </c>
    </row>
    <row r="14" spans="1:4" x14ac:dyDescent="0.25">
      <c r="A14" t="s">
        <v>850</v>
      </c>
      <c r="B14" s="3">
        <v>17868</v>
      </c>
      <c r="C14" s="5">
        <v>61169</v>
      </c>
      <c r="D14" s="5">
        <v>2429</v>
      </c>
    </row>
    <row r="15" spans="1:4" x14ac:dyDescent="0.25">
      <c r="A15" t="s">
        <v>851</v>
      </c>
      <c r="B15" s="3">
        <v>17899</v>
      </c>
      <c r="C15" s="5">
        <v>60771</v>
      </c>
      <c r="D15" s="5">
        <v>2596</v>
      </c>
    </row>
    <row r="16" spans="1:4" x14ac:dyDescent="0.25">
      <c r="A16" t="s">
        <v>852</v>
      </c>
      <c r="B16" s="3">
        <v>17930</v>
      </c>
      <c r="C16" s="5">
        <v>61057</v>
      </c>
      <c r="D16" s="5">
        <v>2849</v>
      </c>
    </row>
    <row r="17" spans="1:4" x14ac:dyDescent="0.25">
      <c r="A17" t="s">
        <v>853</v>
      </c>
      <c r="B17" s="3">
        <v>17958</v>
      </c>
      <c r="C17" s="5">
        <v>61073</v>
      </c>
      <c r="D17" s="5">
        <v>3030</v>
      </c>
    </row>
    <row r="18" spans="1:4" x14ac:dyDescent="0.25">
      <c r="A18" t="s">
        <v>854</v>
      </c>
      <c r="B18" s="3">
        <v>17989</v>
      </c>
      <c r="C18" s="5">
        <v>61007</v>
      </c>
      <c r="D18" s="5">
        <v>3260</v>
      </c>
    </row>
    <row r="19" spans="1:4" x14ac:dyDescent="0.25">
      <c r="A19" t="s">
        <v>855</v>
      </c>
      <c r="B19" s="3">
        <v>18019</v>
      </c>
      <c r="C19" s="5">
        <v>61259</v>
      </c>
      <c r="D19" s="5">
        <v>3707</v>
      </c>
    </row>
    <row r="20" spans="1:4" x14ac:dyDescent="0.25">
      <c r="A20" t="s">
        <v>856</v>
      </c>
      <c r="B20" s="3">
        <v>18050</v>
      </c>
      <c r="C20" s="5">
        <v>60948</v>
      </c>
      <c r="D20" s="5">
        <v>3776</v>
      </c>
    </row>
    <row r="21" spans="1:4" x14ac:dyDescent="0.25">
      <c r="A21" t="s">
        <v>857</v>
      </c>
      <c r="B21" s="3">
        <v>18080</v>
      </c>
      <c r="C21" s="5">
        <v>61301</v>
      </c>
      <c r="D21" s="5">
        <v>4111</v>
      </c>
    </row>
    <row r="22" spans="1:4" x14ac:dyDescent="0.25">
      <c r="A22" t="s">
        <v>858</v>
      </c>
      <c r="B22" s="3">
        <v>18111</v>
      </c>
      <c r="C22" s="5">
        <v>61590</v>
      </c>
      <c r="D22" s="5">
        <v>4193</v>
      </c>
    </row>
    <row r="23" spans="1:4" x14ac:dyDescent="0.25">
      <c r="A23" t="s">
        <v>859</v>
      </c>
      <c r="B23" s="3">
        <v>18142</v>
      </c>
      <c r="C23" s="5">
        <v>61633</v>
      </c>
      <c r="D23" s="5">
        <v>4049</v>
      </c>
    </row>
    <row r="24" spans="1:4" x14ac:dyDescent="0.25">
      <c r="A24" t="s">
        <v>860</v>
      </c>
      <c r="B24" s="3">
        <v>18172</v>
      </c>
      <c r="C24" s="5">
        <v>62185</v>
      </c>
      <c r="D24" s="5">
        <v>4916</v>
      </c>
    </row>
    <row r="25" spans="1:4" x14ac:dyDescent="0.25">
      <c r="A25" t="s">
        <v>861</v>
      </c>
      <c r="B25" s="3">
        <v>18203</v>
      </c>
      <c r="C25" s="5">
        <v>62005</v>
      </c>
      <c r="D25" s="5">
        <v>3996</v>
      </c>
    </row>
    <row r="26" spans="1:4" x14ac:dyDescent="0.25">
      <c r="A26" t="s">
        <v>862</v>
      </c>
      <c r="B26" s="3">
        <v>18233</v>
      </c>
      <c r="C26" s="5">
        <v>61908</v>
      </c>
      <c r="D26" s="5">
        <v>4063</v>
      </c>
    </row>
    <row r="27" spans="1:4" x14ac:dyDescent="0.25">
      <c r="A27" t="s">
        <v>863</v>
      </c>
      <c r="B27" s="3">
        <v>18264</v>
      </c>
      <c r="C27" s="5">
        <v>61661</v>
      </c>
      <c r="D27" s="5">
        <v>4026</v>
      </c>
    </row>
    <row r="28" spans="1:4" x14ac:dyDescent="0.25">
      <c r="A28" t="s">
        <v>864</v>
      </c>
      <c r="B28" s="3">
        <v>18295</v>
      </c>
      <c r="C28" s="5">
        <v>61687</v>
      </c>
      <c r="D28" s="5">
        <v>3936</v>
      </c>
    </row>
    <row r="29" spans="1:4" x14ac:dyDescent="0.25">
      <c r="A29" t="s">
        <v>865</v>
      </c>
      <c r="B29" s="3">
        <v>18323</v>
      </c>
      <c r="C29" s="5">
        <v>61604</v>
      </c>
      <c r="D29" s="5">
        <v>3876</v>
      </c>
    </row>
    <row r="30" spans="1:4" x14ac:dyDescent="0.25">
      <c r="A30" t="s">
        <v>866</v>
      </c>
      <c r="B30" s="3">
        <v>18354</v>
      </c>
      <c r="C30" s="5">
        <v>62158</v>
      </c>
      <c r="D30" s="5">
        <v>3575</v>
      </c>
    </row>
    <row r="31" spans="1:4" x14ac:dyDescent="0.25">
      <c r="A31" t="s">
        <v>867</v>
      </c>
      <c r="B31" s="3">
        <v>18384</v>
      </c>
      <c r="C31" s="5">
        <v>62083</v>
      </c>
      <c r="D31" s="5">
        <v>3434</v>
      </c>
    </row>
    <row r="32" spans="1:4" x14ac:dyDescent="0.25">
      <c r="A32" t="s">
        <v>868</v>
      </c>
      <c r="B32" s="3">
        <v>18415</v>
      </c>
      <c r="C32" s="5">
        <v>62419</v>
      </c>
      <c r="D32" s="5">
        <v>3367</v>
      </c>
    </row>
    <row r="33" spans="1:4" x14ac:dyDescent="0.25">
      <c r="A33" t="s">
        <v>869</v>
      </c>
      <c r="B33" s="3">
        <v>18445</v>
      </c>
      <c r="C33" s="5">
        <v>62121</v>
      </c>
      <c r="D33" s="5">
        <v>3120</v>
      </c>
    </row>
    <row r="34" spans="1:4" x14ac:dyDescent="0.25">
      <c r="A34" t="s">
        <v>870</v>
      </c>
      <c r="B34" s="3">
        <v>18476</v>
      </c>
      <c r="C34" s="5">
        <v>62596</v>
      </c>
      <c r="D34" s="5">
        <v>2799</v>
      </c>
    </row>
    <row r="35" spans="1:4" x14ac:dyDescent="0.25">
      <c r="A35" t="s">
        <v>871</v>
      </c>
      <c r="B35" s="3">
        <v>18507</v>
      </c>
      <c r="C35" s="5">
        <v>62349</v>
      </c>
      <c r="D35" s="5">
        <v>2774</v>
      </c>
    </row>
    <row r="36" spans="1:4" x14ac:dyDescent="0.25">
      <c r="A36" t="s">
        <v>872</v>
      </c>
      <c r="B36" s="3">
        <v>18537</v>
      </c>
      <c r="C36" s="5">
        <v>62428</v>
      </c>
      <c r="D36" s="5">
        <v>2625</v>
      </c>
    </row>
    <row r="37" spans="1:4" x14ac:dyDescent="0.25">
      <c r="A37" t="s">
        <v>873</v>
      </c>
      <c r="B37" s="3">
        <v>18568</v>
      </c>
      <c r="C37" s="5">
        <v>62286</v>
      </c>
      <c r="D37" s="5">
        <v>2589</v>
      </c>
    </row>
    <row r="38" spans="1:4" x14ac:dyDescent="0.25">
      <c r="A38" t="s">
        <v>874</v>
      </c>
      <c r="B38" s="3">
        <v>18598</v>
      </c>
      <c r="C38" s="5">
        <v>62068</v>
      </c>
      <c r="D38" s="5">
        <v>2639</v>
      </c>
    </row>
    <row r="39" spans="1:4" x14ac:dyDescent="0.25">
      <c r="A39" t="s">
        <v>875</v>
      </c>
      <c r="B39" s="3">
        <v>18629</v>
      </c>
      <c r="C39" s="5">
        <v>61941</v>
      </c>
      <c r="D39" s="5">
        <v>2305</v>
      </c>
    </row>
    <row r="40" spans="1:4" x14ac:dyDescent="0.25">
      <c r="A40" t="s">
        <v>876</v>
      </c>
      <c r="B40" s="3">
        <v>18660</v>
      </c>
      <c r="C40" s="5">
        <v>61778</v>
      </c>
      <c r="D40" s="5">
        <v>2117</v>
      </c>
    </row>
    <row r="41" spans="1:4" x14ac:dyDescent="0.25">
      <c r="A41" t="s">
        <v>877</v>
      </c>
      <c r="B41" s="3">
        <v>18688</v>
      </c>
      <c r="C41" s="5">
        <v>62526</v>
      </c>
      <c r="D41" s="5">
        <v>2125</v>
      </c>
    </row>
    <row r="42" spans="1:4" x14ac:dyDescent="0.25">
      <c r="A42" t="s">
        <v>878</v>
      </c>
      <c r="B42" s="3">
        <v>18719</v>
      </c>
      <c r="C42" s="5">
        <v>61808</v>
      </c>
      <c r="D42" s="5">
        <v>1919</v>
      </c>
    </row>
    <row r="43" spans="1:4" x14ac:dyDescent="0.25">
      <c r="A43" t="s">
        <v>879</v>
      </c>
      <c r="B43" s="3">
        <v>18749</v>
      </c>
      <c r="C43" s="5">
        <v>62044</v>
      </c>
      <c r="D43" s="5">
        <v>1856</v>
      </c>
    </row>
    <row r="44" spans="1:4" x14ac:dyDescent="0.25">
      <c r="A44" t="s">
        <v>880</v>
      </c>
      <c r="B44" s="3">
        <v>18780</v>
      </c>
      <c r="C44" s="5">
        <v>61615</v>
      </c>
      <c r="D44" s="5">
        <v>1995</v>
      </c>
    </row>
    <row r="45" spans="1:4" x14ac:dyDescent="0.25">
      <c r="A45" t="s">
        <v>881</v>
      </c>
      <c r="B45" s="3">
        <v>18810</v>
      </c>
      <c r="C45" s="5">
        <v>62106</v>
      </c>
      <c r="D45" s="5">
        <v>1950</v>
      </c>
    </row>
    <row r="46" spans="1:4" x14ac:dyDescent="0.25">
      <c r="A46" t="s">
        <v>882</v>
      </c>
      <c r="B46" s="3">
        <v>18841</v>
      </c>
      <c r="C46" s="5">
        <v>61927</v>
      </c>
      <c r="D46" s="5">
        <v>1933</v>
      </c>
    </row>
    <row r="47" spans="1:4" x14ac:dyDescent="0.25">
      <c r="A47" t="s">
        <v>883</v>
      </c>
      <c r="B47" s="3">
        <v>18872</v>
      </c>
      <c r="C47" s="5">
        <v>61780</v>
      </c>
      <c r="D47" s="5">
        <v>2067</v>
      </c>
    </row>
    <row r="48" spans="1:4" x14ac:dyDescent="0.25">
      <c r="A48" t="s">
        <v>884</v>
      </c>
      <c r="B48" s="3">
        <v>18902</v>
      </c>
      <c r="C48" s="5">
        <v>62204</v>
      </c>
      <c r="D48" s="5">
        <v>2194</v>
      </c>
    </row>
    <row r="49" spans="1:4" x14ac:dyDescent="0.25">
      <c r="A49" t="s">
        <v>885</v>
      </c>
      <c r="B49" s="3">
        <v>18933</v>
      </c>
      <c r="C49" s="5">
        <v>62014</v>
      </c>
      <c r="D49" s="5">
        <v>2178</v>
      </c>
    </row>
    <row r="50" spans="1:4" x14ac:dyDescent="0.25">
      <c r="A50" t="s">
        <v>886</v>
      </c>
      <c r="B50" s="3">
        <v>18963</v>
      </c>
      <c r="C50" s="5">
        <v>62457</v>
      </c>
      <c r="D50" s="5">
        <v>1960</v>
      </c>
    </row>
    <row r="51" spans="1:4" x14ac:dyDescent="0.25">
      <c r="A51" t="s">
        <v>887</v>
      </c>
      <c r="B51" s="3">
        <v>18994</v>
      </c>
      <c r="C51" s="5">
        <v>62432</v>
      </c>
      <c r="D51" s="5">
        <v>1972</v>
      </c>
    </row>
    <row r="52" spans="1:4" x14ac:dyDescent="0.25">
      <c r="A52" t="s">
        <v>888</v>
      </c>
      <c r="B52" s="3">
        <v>19025</v>
      </c>
      <c r="C52" s="5">
        <v>62419</v>
      </c>
      <c r="D52" s="5">
        <v>1957</v>
      </c>
    </row>
    <row r="53" spans="1:4" x14ac:dyDescent="0.25">
      <c r="A53" t="s">
        <v>889</v>
      </c>
      <c r="B53" s="3">
        <v>19054</v>
      </c>
      <c r="C53" s="5">
        <v>61721</v>
      </c>
      <c r="D53" s="5">
        <v>1813</v>
      </c>
    </row>
    <row r="54" spans="1:4" x14ac:dyDescent="0.25">
      <c r="A54" t="s">
        <v>890</v>
      </c>
      <c r="B54" s="3">
        <v>19085</v>
      </c>
      <c r="C54" s="5">
        <v>61720</v>
      </c>
      <c r="D54" s="5">
        <v>1811</v>
      </c>
    </row>
    <row r="55" spans="1:4" x14ac:dyDescent="0.25">
      <c r="A55" t="s">
        <v>891</v>
      </c>
      <c r="B55" s="3">
        <v>19115</v>
      </c>
      <c r="C55" s="5">
        <v>62058</v>
      </c>
      <c r="D55" s="5">
        <v>1863</v>
      </c>
    </row>
    <row r="56" spans="1:4" x14ac:dyDescent="0.25">
      <c r="A56" t="s">
        <v>892</v>
      </c>
      <c r="B56" s="3">
        <v>19146</v>
      </c>
      <c r="C56" s="5">
        <v>62103</v>
      </c>
      <c r="D56" s="5">
        <v>1884</v>
      </c>
    </row>
    <row r="57" spans="1:4" x14ac:dyDescent="0.25">
      <c r="A57" t="s">
        <v>893</v>
      </c>
      <c r="B57" s="3">
        <v>19176</v>
      </c>
      <c r="C57" s="5">
        <v>61962</v>
      </c>
      <c r="D57" s="5">
        <v>1991</v>
      </c>
    </row>
    <row r="58" spans="1:4" x14ac:dyDescent="0.25">
      <c r="A58" t="s">
        <v>894</v>
      </c>
      <c r="B58" s="3">
        <v>19207</v>
      </c>
      <c r="C58" s="5">
        <v>61877</v>
      </c>
      <c r="D58" s="5">
        <v>2087</v>
      </c>
    </row>
    <row r="59" spans="1:4" x14ac:dyDescent="0.25">
      <c r="A59" t="s">
        <v>895</v>
      </c>
      <c r="B59" s="3">
        <v>19238</v>
      </c>
      <c r="C59" s="5">
        <v>62457</v>
      </c>
      <c r="D59" s="5">
        <v>1936</v>
      </c>
    </row>
    <row r="60" spans="1:4" x14ac:dyDescent="0.25">
      <c r="A60" t="s">
        <v>896</v>
      </c>
      <c r="B60" s="3">
        <v>19268</v>
      </c>
      <c r="C60" s="5">
        <v>61971</v>
      </c>
      <c r="D60" s="5">
        <v>1839</v>
      </c>
    </row>
    <row r="61" spans="1:4" x14ac:dyDescent="0.25">
      <c r="A61" t="s">
        <v>897</v>
      </c>
      <c r="B61" s="3">
        <v>19299</v>
      </c>
      <c r="C61" s="5">
        <v>62491</v>
      </c>
      <c r="D61" s="5">
        <v>1743</v>
      </c>
    </row>
    <row r="62" spans="1:4" x14ac:dyDescent="0.25">
      <c r="A62" t="s">
        <v>898</v>
      </c>
      <c r="B62" s="3">
        <v>19329</v>
      </c>
      <c r="C62" s="5">
        <v>62621</v>
      </c>
      <c r="D62" s="5">
        <v>1667</v>
      </c>
    </row>
    <row r="63" spans="1:4" x14ac:dyDescent="0.25">
      <c r="A63" t="s">
        <v>899</v>
      </c>
      <c r="B63" s="3">
        <v>19360</v>
      </c>
      <c r="C63" s="5">
        <v>63439</v>
      </c>
      <c r="D63" s="5">
        <v>1839</v>
      </c>
    </row>
    <row r="64" spans="1:4" x14ac:dyDescent="0.25">
      <c r="A64" t="s">
        <v>900</v>
      </c>
      <c r="B64" s="3">
        <v>19391</v>
      </c>
      <c r="C64" s="5">
        <v>63520</v>
      </c>
      <c r="D64" s="5">
        <v>1636</v>
      </c>
    </row>
    <row r="65" spans="1:4" x14ac:dyDescent="0.25">
      <c r="A65" t="s">
        <v>901</v>
      </c>
      <c r="B65" s="3">
        <v>19419</v>
      </c>
      <c r="C65" s="5">
        <v>63657</v>
      </c>
      <c r="D65" s="5">
        <v>1647</v>
      </c>
    </row>
    <row r="66" spans="1:4" x14ac:dyDescent="0.25">
      <c r="A66" t="s">
        <v>902</v>
      </c>
      <c r="B66" s="3">
        <v>19450</v>
      </c>
      <c r="C66" s="5">
        <v>63167</v>
      </c>
      <c r="D66" s="5">
        <v>1723</v>
      </c>
    </row>
    <row r="67" spans="1:4" x14ac:dyDescent="0.25">
      <c r="A67" t="s">
        <v>903</v>
      </c>
      <c r="B67" s="3">
        <v>19480</v>
      </c>
      <c r="C67" s="5">
        <v>62615</v>
      </c>
      <c r="D67" s="5">
        <v>1596</v>
      </c>
    </row>
    <row r="68" spans="1:4" x14ac:dyDescent="0.25">
      <c r="A68" t="s">
        <v>904</v>
      </c>
      <c r="B68" s="3">
        <v>19511</v>
      </c>
      <c r="C68" s="5">
        <v>63063</v>
      </c>
      <c r="D68" s="5">
        <v>1607</v>
      </c>
    </row>
    <row r="69" spans="1:4" x14ac:dyDescent="0.25">
      <c r="A69" t="s">
        <v>905</v>
      </c>
      <c r="B69" s="3">
        <v>19541</v>
      </c>
      <c r="C69" s="5">
        <v>63057</v>
      </c>
      <c r="D69" s="5">
        <v>1660</v>
      </c>
    </row>
    <row r="70" spans="1:4" x14ac:dyDescent="0.25">
      <c r="A70" t="s">
        <v>906</v>
      </c>
      <c r="B70" s="3">
        <v>19572</v>
      </c>
      <c r="C70" s="5">
        <v>62816</v>
      </c>
      <c r="D70" s="5">
        <v>1665</v>
      </c>
    </row>
    <row r="71" spans="1:4" x14ac:dyDescent="0.25">
      <c r="A71" t="s">
        <v>907</v>
      </c>
      <c r="B71" s="3">
        <v>19603</v>
      </c>
      <c r="C71" s="5">
        <v>62727</v>
      </c>
      <c r="D71" s="5">
        <v>1821</v>
      </c>
    </row>
    <row r="72" spans="1:4" x14ac:dyDescent="0.25">
      <c r="A72" t="s">
        <v>908</v>
      </c>
      <c r="B72" s="3">
        <v>19633</v>
      </c>
      <c r="C72" s="5">
        <v>62867</v>
      </c>
      <c r="D72" s="5">
        <v>1974</v>
      </c>
    </row>
    <row r="73" spans="1:4" x14ac:dyDescent="0.25">
      <c r="A73" t="s">
        <v>909</v>
      </c>
      <c r="B73" s="3">
        <v>19664</v>
      </c>
      <c r="C73" s="5">
        <v>62949</v>
      </c>
      <c r="D73" s="5">
        <v>2211</v>
      </c>
    </row>
    <row r="74" spans="1:4" x14ac:dyDescent="0.25">
      <c r="A74" t="s">
        <v>910</v>
      </c>
      <c r="B74" s="3">
        <v>19694</v>
      </c>
      <c r="C74" s="5">
        <v>62795</v>
      </c>
      <c r="D74" s="5">
        <v>2818</v>
      </c>
    </row>
    <row r="75" spans="1:4" x14ac:dyDescent="0.25">
      <c r="A75" t="s">
        <v>911</v>
      </c>
      <c r="B75" s="3">
        <v>19725</v>
      </c>
      <c r="C75" s="5">
        <v>63101</v>
      </c>
      <c r="D75" s="5">
        <v>3077</v>
      </c>
    </row>
    <row r="76" spans="1:4" x14ac:dyDescent="0.25">
      <c r="A76" t="s">
        <v>912</v>
      </c>
      <c r="B76" s="3">
        <v>19756</v>
      </c>
      <c r="C76" s="5">
        <v>63994</v>
      </c>
      <c r="D76" s="5">
        <v>3331</v>
      </c>
    </row>
    <row r="77" spans="1:4" x14ac:dyDescent="0.25">
      <c r="A77" t="s">
        <v>913</v>
      </c>
      <c r="B77" s="3">
        <v>19784</v>
      </c>
      <c r="C77" s="5">
        <v>63793</v>
      </c>
      <c r="D77" s="5">
        <v>3607</v>
      </c>
    </row>
    <row r="78" spans="1:4" x14ac:dyDescent="0.25">
      <c r="A78" t="s">
        <v>914</v>
      </c>
      <c r="B78" s="3">
        <v>19815</v>
      </c>
      <c r="C78" s="5">
        <v>63934</v>
      </c>
      <c r="D78" s="5">
        <v>3749</v>
      </c>
    </row>
    <row r="79" spans="1:4" x14ac:dyDescent="0.25">
      <c r="A79" t="s">
        <v>915</v>
      </c>
      <c r="B79" s="3">
        <v>19845</v>
      </c>
      <c r="C79" s="5">
        <v>63675</v>
      </c>
      <c r="D79" s="5">
        <v>3767</v>
      </c>
    </row>
    <row r="80" spans="1:4" x14ac:dyDescent="0.25">
      <c r="A80" t="s">
        <v>916</v>
      </c>
      <c r="B80" s="3">
        <v>19876</v>
      </c>
      <c r="C80" s="5">
        <v>63343</v>
      </c>
      <c r="D80" s="5">
        <v>3551</v>
      </c>
    </row>
    <row r="81" spans="1:4" x14ac:dyDescent="0.25">
      <c r="A81" t="s">
        <v>917</v>
      </c>
      <c r="B81" s="3">
        <v>19906</v>
      </c>
      <c r="C81" s="5">
        <v>63302</v>
      </c>
      <c r="D81" s="5">
        <v>3659</v>
      </c>
    </row>
    <row r="82" spans="1:4" x14ac:dyDescent="0.25">
      <c r="A82" t="s">
        <v>918</v>
      </c>
      <c r="B82" s="3">
        <v>19937</v>
      </c>
      <c r="C82" s="5">
        <v>63707</v>
      </c>
      <c r="D82" s="5">
        <v>3854</v>
      </c>
    </row>
    <row r="83" spans="1:4" x14ac:dyDescent="0.25">
      <c r="A83" t="s">
        <v>919</v>
      </c>
      <c r="B83" s="3">
        <v>19968</v>
      </c>
      <c r="C83" s="5">
        <v>64209</v>
      </c>
      <c r="D83" s="5">
        <v>3927</v>
      </c>
    </row>
    <row r="84" spans="1:4" x14ac:dyDescent="0.25">
      <c r="A84" t="s">
        <v>920</v>
      </c>
      <c r="B84" s="3">
        <v>19998</v>
      </c>
      <c r="C84" s="5">
        <v>63936</v>
      </c>
      <c r="D84" s="5">
        <v>3666</v>
      </c>
    </row>
    <row r="85" spans="1:4" x14ac:dyDescent="0.25">
      <c r="A85" t="s">
        <v>921</v>
      </c>
      <c r="B85" s="3">
        <v>20029</v>
      </c>
      <c r="C85" s="5">
        <v>63759</v>
      </c>
      <c r="D85" s="5">
        <v>3402</v>
      </c>
    </row>
    <row r="86" spans="1:4" x14ac:dyDescent="0.25">
      <c r="A86" t="s">
        <v>922</v>
      </c>
      <c r="B86" s="3">
        <v>20059</v>
      </c>
      <c r="C86" s="5">
        <v>63312</v>
      </c>
      <c r="D86" s="5">
        <v>3196</v>
      </c>
    </row>
    <row r="87" spans="1:4" x14ac:dyDescent="0.25">
      <c r="A87" t="s">
        <v>923</v>
      </c>
      <c r="B87" s="3">
        <v>20090</v>
      </c>
      <c r="C87" s="5">
        <v>63910</v>
      </c>
      <c r="D87" s="5">
        <v>3157</v>
      </c>
    </row>
    <row r="88" spans="1:4" x14ac:dyDescent="0.25">
      <c r="A88" t="s">
        <v>924</v>
      </c>
      <c r="B88" s="3">
        <v>20121</v>
      </c>
      <c r="C88" s="5">
        <v>63696</v>
      </c>
      <c r="D88" s="5">
        <v>2969</v>
      </c>
    </row>
    <row r="89" spans="1:4" x14ac:dyDescent="0.25">
      <c r="A89" t="s">
        <v>925</v>
      </c>
      <c r="B89" s="3">
        <v>20149</v>
      </c>
      <c r="C89" s="5">
        <v>63882</v>
      </c>
      <c r="D89" s="5">
        <v>2918</v>
      </c>
    </row>
    <row r="90" spans="1:4" x14ac:dyDescent="0.25">
      <c r="A90" t="s">
        <v>926</v>
      </c>
      <c r="B90" s="3">
        <v>20180</v>
      </c>
      <c r="C90" s="5">
        <v>64564</v>
      </c>
      <c r="D90" s="5">
        <v>3049</v>
      </c>
    </row>
    <row r="91" spans="1:4" x14ac:dyDescent="0.25">
      <c r="A91" t="s">
        <v>927</v>
      </c>
      <c r="B91" s="3">
        <v>20210</v>
      </c>
      <c r="C91" s="5">
        <v>64381</v>
      </c>
      <c r="D91" s="5">
        <v>2747</v>
      </c>
    </row>
    <row r="92" spans="1:4" x14ac:dyDescent="0.25">
      <c r="A92" t="s">
        <v>928</v>
      </c>
      <c r="B92" s="3">
        <v>20241</v>
      </c>
      <c r="C92" s="5">
        <v>64482</v>
      </c>
      <c r="D92" s="5">
        <v>2701</v>
      </c>
    </row>
    <row r="93" spans="1:4" x14ac:dyDescent="0.25">
      <c r="A93" t="s">
        <v>929</v>
      </c>
      <c r="B93" s="3">
        <v>20271</v>
      </c>
      <c r="C93" s="5">
        <v>65145</v>
      </c>
      <c r="D93" s="5">
        <v>2632</v>
      </c>
    </row>
    <row r="94" spans="1:4" x14ac:dyDescent="0.25">
      <c r="A94" t="s">
        <v>930</v>
      </c>
      <c r="B94" s="3">
        <v>20302</v>
      </c>
      <c r="C94" s="5">
        <v>65581</v>
      </c>
      <c r="D94" s="5">
        <v>2784</v>
      </c>
    </row>
    <row r="95" spans="1:4" x14ac:dyDescent="0.25">
      <c r="A95" t="s">
        <v>931</v>
      </c>
      <c r="B95" s="3">
        <v>20333</v>
      </c>
      <c r="C95" s="5">
        <v>65628</v>
      </c>
      <c r="D95" s="5">
        <v>2678</v>
      </c>
    </row>
    <row r="96" spans="1:4" x14ac:dyDescent="0.25">
      <c r="A96" t="s">
        <v>932</v>
      </c>
      <c r="B96" s="3">
        <v>20363</v>
      </c>
      <c r="C96" s="5">
        <v>65821</v>
      </c>
      <c r="D96" s="5">
        <v>2830</v>
      </c>
    </row>
    <row r="97" spans="1:4" x14ac:dyDescent="0.25">
      <c r="A97" t="s">
        <v>933</v>
      </c>
      <c r="B97" s="3">
        <v>20394</v>
      </c>
      <c r="C97" s="5">
        <v>66037</v>
      </c>
      <c r="D97" s="5">
        <v>2780</v>
      </c>
    </row>
    <row r="98" spans="1:4" x14ac:dyDescent="0.25">
      <c r="A98" t="s">
        <v>934</v>
      </c>
      <c r="B98" s="3">
        <v>20424</v>
      </c>
      <c r="C98" s="5">
        <v>66445</v>
      </c>
      <c r="D98" s="5">
        <v>2761</v>
      </c>
    </row>
    <row r="99" spans="1:4" x14ac:dyDescent="0.25">
      <c r="A99" t="s">
        <v>935</v>
      </c>
      <c r="B99" s="3">
        <v>20455</v>
      </c>
      <c r="C99" s="5">
        <v>66419</v>
      </c>
      <c r="D99" s="5">
        <v>2666</v>
      </c>
    </row>
    <row r="100" spans="1:4" x14ac:dyDescent="0.25">
      <c r="A100" t="s">
        <v>936</v>
      </c>
      <c r="B100" s="3">
        <v>20486</v>
      </c>
      <c r="C100" s="5">
        <v>66124</v>
      </c>
      <c r="D100" s="5">
        <v>2606</v>
      </c>
    </row>
    <row r="101" spans="1:4" x14ac:dyDescent="0.25">
      <c r="A101" t="s">
        <v>937</v>
      </c>
      <c r="B101" s="3">
        <v>20515</v>
      </c>
      <c r="C101" s="5">
        <v>66175</v>
      </c>
      <c r="D101" s="5">
        <v>2764</v>
      </c>
    </row>
    <row r="102" spans="1:4" x14ac:dyDescent="0.25">
      <c r="A102" t="s">
        <v>938</v>
      </c>
      <c r="B102" s="3">
        <v>20546</v>
      </c>
      <c r="C102" s="5">
        <v>66264</v>
      </c>
      <c r="D102" s="5">
        <v>2650</v>
      </c>
    </row>
    <row r="103" spans="1:4" x14ac:dyDescent="0.25">
      <c r="A103" t="s">
        <v>939</v>
      </c>
      <c r="B103" s="3">
        <v>20576</v>
      </c>
      <c r="C103" s="5">
        <v>66722</v>
      </c>
      <c r="D103" s="5">
        <v>2861</v>
      </c>
    </row>
    <row r="104" spans="1:4" x14ac:dyDescent="0.25">
      <c r="A104" t="s">
        <v>940</v>
      </c>
      <c r="B104" s="3">
        <v>20607</v>
      </c>
      <c r="C104" s="5">
        <v>66702</v>
      </c>
      <c r="D104" s="5">
        <v>2882</v>
      </c>
    </row>
    <row r="105" spans="1:4" x14ac:dyDescent="0.25">
      <c r="A105" t="s">
        <v>941</v>
      </c>
      <c r="B105" s="3">
        <v>20637</v>
      </c>
      <c r="C105" s="5">
        <v>66752</v>
      </c>
      <c r="D105" s="5">
        <v>2952</v>
      </c>
    </row>
    <row r="106" spans="1:4" x14ac:dyDescent="0.25">
      <c r="A106" t="s">
        <v>942</v>
      </c>
      <c r="B106" s="3">
        <v>20668</v>
      </c>
      <c r="C106" s="5">
        <v>66673</v>
      </c>
      <c r="D106" s="5">
        <v>2701</v>
      </c>
    </row>
    <row r="107" spans="1:4" x14ac:dyDescent="0.25">
      <c r="A107" t="s">
        <v>943</v>
      </c>
      <c r="B107" s="3">
        <v>20699</v>
      </c>
      <c r="C107" s="5">
        <v>66714</v>
      </c>
      <c r="D107" s="5">
        <v>2635</v>
      </c>
    </row>
    <row r="108" spans="1:4" x14ac:dyDescent="0.25">
      <c r="A108" t="s">
        <v>944</v>
      </c>
      <c r="B108" s="3">
        <v>20729</v>
      </c>
      <c r="C108" s="5">
        <v>66546</v>
      </c>
      <c r="D108" s="5">
        <v>2571</v>
      </c>
    </row>
    <row r="109" spans="1:4" x14ac:dyDescent="0.25">
      <c r="A109" t="s">
        <v>945</v>
      </c>
      <c r="B109" s="3">
        <v>20760</v>
      </c>
      <c r="C109" s="5">
        <v>66657</v>
      </c>
      <c r="D109" s="5">
        <v>2861</v>
      </c>
    </row>
    <row r="110" spans="1:4" x14ac:dyDescent="0.25">
      <c r="A110" t="s">
        <v>946</v>
      </c>
      <c r="B110" s="3">
        <v>20790</v>
      </c>
      <c r="C110" s="5">
        <v>66700</v>
      </c>
      <c r="D110" s="5">
        <v>2790</v>
      </c>
    </row>
    <row r="111" spans="1:4" x14ac:dyDescent="0.25">
      <c r="A111" t="s">
        <v>947</v>
      </c>
      <c r="B111" s="3">
        <v>20821</v>
      </c>
      <c r="C111" s="5">
        <v>66428</v>
      </c>
      <c r="D111" s="5">
        <v>2796</v>
      </c>
    </row>
    <row r="112" spans="1:4" x14ac:dyDescent="0.25">
      <c r="A112" t="s">
        <v>948</v>
      </c>
      <c r="B112" s="3">
        <v>20852</v>
      </c>
      <c r="C112" s="5">
        <v>66879</v>
      </c>
      <c r="D112" s="5">
        <v>2622</v>
      </c>
    </row>
    <row r="113" spans="1:4" x14ac:dyDescent="0.25">
      <c r="A113" t="s">
        <v>949</v>
      </c>
      <c r="B113" s="3">
        <v>20880</v>
      </c>
      <c r="C113" s="5">
        <v>66913</v>
      </c>
      <c r="D113" s="5">
        <v>2509</v>
      </c>
    </row>
    <row r="114" spans="1:4" x14ac:dyDescent="0.25">
      <c r="A114" t="s">
        <v>950</v>
      </c>
      <c r="B114" s="3">
        <v>20911</v>
      </c>
      <c r="C114" s="5">
        <v>66647</v>
      </c>
      <c r="D114" s="5">
        <v>2600</v>
      </c>
    </row>
    <row r="115" spans="1:4" x14ac:dyDescent="0.25">
      <c r="A115" t="s">
        <v>951</v>
      </c>
      <c r="B115" s="3">
        <v>20941</v>
      </c>
      <c r="C115" s="5">
        <v>66695</v>
      </c>
      <c r="D115" s="5">
        <v>2710</v>
      </c>
    </row>
    <row r="116" spans="1:4" x14ac:dyDescent="0.25">
      <c r="A116" t="s">
        <v>952</v>
      </c>
      <c r="B116" s="3">
        <v>20972</v>
      </c>
      <c r="C116" s="5">
        <v>67052</v>
      </c>
      <c r="D116" s="5">
        <v>2856</v>
      </c>
    </row>
    <row r="117" spans="1:4" x14ac:dyDescent="0.25">
      <c r="A117" t="s">
        <v>953</v>
      </c>
      <c r="B117" s="3">
        <v>21002</v>
      </c>
      <c r="C117" s="5">
        <v>67336</v>
      </c>
      <c r="D117" s="5">
        <v>2796</v>
      </c>
    </row>
    <row r="118" spans="1:4" x14ac:dyDescent="0.25">
      <c r="A118" t="s">
        <v>954</v>
      </c>
      <c r="B118" s="3">
        <v>21033</v>
      </c>
      <c r="C118" s="5">
        <v>66706</v>
      </c>
      <c r="D118" s="5">
        <v>2747</v>
      </c>
    </row>
    <row r="119" spans="1:4" x14ac:dyDescent="0.25">
      <c r="A119" t="s">
        <v>955</v>
      </c>
      <c r="B119" s="3">
        <v>21064</v>
      </c>
      <c r="C119" s="5">
        <v>67064</v>
      </c>
      <c r="D119" s="5">
        <v>2943</v>
      </c>
    </row>
    <row r="120" spans="1:4" x14ac:dyDescent="0.25">
      <c r="A120" t="s">
        <v>956</v>
      </c>
      <c r="B120" s="3">
        <v>21094</v>
      </c>
      <c r="C120" s="5">
        <v>67066</v>
      </c>
      <c r="D120" s="5">
        <v>3020</v>
      </c>
    </row>
    <row r="121" spans="1:4" x14ac:dyDescent="0.25">
      <c r="A121" t="s">
        <v>957</v>
      </c>
      <c r="B121" s="3">
        <v>21125</v>
      </c>
      <c r="C121" s="5">
        <v>67123</v>
      </c>
      <c r="D121" s="5">
        <v>3454</v>
      </c>
    </row>
    <row r="122" spans="1:4" x14ac:dyDescent="0.25">
      <c r="A122" t="s">
        <v>958</v>
      </c>
      <c r="B122" s="3">
        <v>21155</v>
      </c>
      <c r="C122" s="5">
        <v>67398</v>
      </c>
      <c r="D122" s="5">
        <v>3476</v>
      </c>
    </row>
    <row r="123" spans="1:4" x14ac:dyDescent="0.25">
      <c r="A123" t="s">
        <v>959</v>
      </c>
      <c r="B123" s="3">
        <v>21186</v>
      </c>
      <c r="C123" s="5">
        <v>67095</v>
      </c>
      <c r="D123" s="5">
        <v>3875</v>
      </c>
    </row>
    <row r="124" spans="1:4" x14ac:dyDescent="0.25">
      <c r="A124" t="s">
        <v>960</v>
      </c>
      <c r="B124" s="3">
        <v>21217</v>
      </c>
      <c r="C124" s="5">
        <v>67201</v>
      </c>
      <c r="D124" s="5">
        <v>4303</v>
      </c>
    </row>
    <row r="125" spans="1:4" x14ac:dyDescent="0.25">
      <c r="A125" t="s">
        <v>961</v>
      </c>
      <c r="B125" s="3">
        <v>21245</v>
      </c>
      <c r="C125" s="5">
        <v>67223</v>
      </c>
      <c r="D125" s="5">
        <v>4492</v>
      </c>
    </row>
    <row r="126" spans="1:4" x14ac:dyDescent="0.25">
      <c r="A126" t="s">
        <v>962</v>
      </c>
      <c r="B126" s="3">
        <v>21276</v>
      </c>
      <c r="C126" s="5">
        <v>67647</v>
      </c>
      <c r="D126" s="5">
        <v>5016</v>
      </c>
    </row>
    <row r="127" spans="1:4" x14ac:dyDescent="0.25">
      <c r="A127" t="s">
        <v>963</v>
      </c>
      <c r="B127" s="3">
        <v>21306</v>
      </c>
      <c r="C127" s="5">
        <v>67895</v>
      </c>
      <c r="D127" s="5">
        <v>5021</v>
      </c>
    </row>
    <row r="128" spans="1:4" x14ac:dyDescent="0.25">
      <c r="A128" t="s">
        <v>964</v>
      </c>
      <c r="B128" s="3">
        <v>21337</v>
      </c>
      <c r="C128" s="5">
        <v>67674</v>
      </c>
      <c r="D128" s="5">
        <v>4944</v>
      </c>
    </row>
    <row r="129" spans="1:4" x14ac:dyDescent="0.25">
      <c r="A129" t="s">
        <v>965</v>
      </c>
      <c r="B129" s="3">
        <v>21367</v>
      </c>
      <c r="C129" s="5">
        <v>67824</v>
      </c>
      <c r="D129" s="5">
        <v>5079</v>
      </c>
    </row>
    <row r="130" spans="1:4" x14ac:dyDescent="0.25">
      <c r="A130" t="s">
        <v>966</v>
      </c>
      <c r="B130" s="3">
        <v>21398</v>
      </c>
      <c r="C130" s="5">
        <v>68037</v>
      </c>
      <c r="D130" s="5">
        <v>5025</v>
      </c>
    </row>
    <row r="131" spans="1:4" x14ac:dyDescent="0.25">
      <c r="A131" t="s">
        <v>967</v>
      </c>
      <c r="B131" s="3">
        <v>21429</v>
      </c>
      <c r="C131" s="5">
        <v>68002</v>
      </c>
      <c r="D131" s="5">
        <v>4821</v>
      </c>
    </row>
    <row r="132" spans="1:4" x14ac:dyDescent="0.25">
      <c r="A132" t="s">
        <v>968</v>
      </c>
      <c r="B132" s="3">
        <v>21459</v>
      </c>
      <c r="C132" s="5">
        <v>68045</v>
      </c>
      <c r="D132" s="5">
        <v>4570</v>
      </c>
    </row>
    <row r="133" spans="1:4" x14ac:dyDescent="0.25">
      <c r="A133" t="s">
        <v>969</v>
      </c>
      <c r="B133" s="3">
        <v>21490</v>
      </c>
      <c r="C133" s="5">
        <v>67658</v>
      </c>
      <c r="D133" s="5">
        <v>4188</v>
      </c>
    </row>
    <row r="134" spans="1:4" x14ac:dyDescent="0.25">
      <c r="A134" t="s">
        <v>970</v>
      </c>
      <c r="B134" s="3">
        <v>21520</v>
      </c>
      <c r="C134" s="5">
        <v>67740</v>
      </c>
      <c r="D134" s="5">
        <v>4191</v>
      </c>
    </row>
    <row r="135" spans="1:4" x14ac:dyDescent="0.25">
      <c r="A135" t="s">
        <v>971</v>
      </c>
      <c r="B135" s="3">
        <v>21551</v>
      </c>
      <c r="C135" s="5">
        <v>67936</v>
      </c>
      <c r="D135" s="5">
        <v>4068</v>
      </c>
    </row>
    <row r="136" spans="1:4" x14ac:dyDescent="0.25">
      <c r="A136" t="s">
        <v>972</v>
      </c>
      <c r="B136" s="3">
        <v>21582</v>
      </c>
      <c r="C136" s="5">
        <v>67649</v>
      </c>
      <c r="D136" s="5">
        <v>3965</v>
      </c>
    </row>
    <row r="137" spans="1:4" x14ac:dyDescent="0.25">
      <c r="A137" t="s">
        <v>973</v>
      </c>
      <c r="B137" s="3">
        <v>21610</v>
      </c>
      <c r="C137" s="5">
        <v>68068</v>
      </c>
      <c r="D137" s="5">
        <v>3801</v>
      </c>
    </row>
    <row r="138" spans="1:4" x14ac:dyDescent="0.25">
      <c r="A138" t="s">
        <v>974</v>
      </c>
      <c r="B138" s="3">
        <v>21641</v>
      </c>
      <c r="C138" s="5">
        <v>68339</v>
      </c>
      <c r="D138" s="5">
        <v>3571</v>
      </c>
    </row>
    <row r="139" spans="1:4" x14ac:dyDescent="0.25">
      <c r="A139" t="s">
        <v>975</v>
      </c>
      <c r="B139" s="3">
        <v>21671</v>
      </c>
      <c r="C139" s="5">
        <v>68178</v>
      </c>
      <c r="D139" s="5">
        <v>3479</v>
      </c>
    </row>
    <row r="140" spans="1:4" x14ac:dyDescent="0.25">
      <c r="A140" t="s">
        <v>976</v>
      </c>
      <c r="B140" s="3">
        <v>21702</v>
      </c>
      <c r="C140" s="5">
        <v>68278</v>
      </c>
      <c r="D140" s="5">
        <v>3429</v>
      </c>
    </row>
    <row r="141" spans="1:4" x14ac:dyDescent="0.25">
      <c r="A141" t="s">
        <v>977</v>
      </c>
      <c r="B141" s="3">
        <v>21732</v>
      </c>
      <c r="C141" s="5">
        <v>68539</v>
      </c>
      <c r="D141" s="5">
        <v>3528</v>
      </c>
    </row>
    <row r="142" spans="1:4" x14ac:dyDescent="0.25">
      <c r="A142" t="s">
        <v>978</v>
      </c>
      <c r="B142" s="3">
        <v>21763</v>
      </c>
      <c r="C142" s="5">
        <v>68432</v>
      </c>
      <c r="D142" s="5">
        <v>3588</v>
      </c>
    </row>
    <row r="143" spans="1:4" x14ac:dyDescent="0.25">
      <c r="A143" t="s">
        <v>979</v>
      </c>
      <c r="B143" s="3">
        <v>21794</v>
      </c>
      <c r="C143" s="5">
        <v>68545</v>
      </c>
      <c r="D143" s="5">
        <v>3775</v>
      </c>
    </row>
    <row r="144" spans="1:4" x14ac:dyDescent="0.25">
      <c r="A144" t="s">
        <v>980</v>
      </c>
      <c r="B144" s="3">
        <v>21824</v>
      </c>
      <c r="C144" s="5">
        <v>68821</v>
      </c>
      <c r="D144" s="5">
        <v>3910</v>
      </c>
    </row>
    <row r="145" spans="1:4" x14ac:dyDescent="0.25">
      <c r="A145" t="s">
        <v>981</v>
      </c>
      <c r="B145" s="3">
        <v>21855</v>
      </c>
      <c r="C145" s="5">
        <v>68533</v>
      </c>
      <c r="D145" s="5">
        <v>4003</v>
      </c>
    </row>
    <row r="146" spans="1:4" x14ac:dyDescent="0.25">
      <c r="A146" t="s">
        <v>982</v>
      </c>
      <c r="B146" s="3">
        <v>21885</v>
      </c>
      <c r="C146" s="5">
        <v>68994</v>
      </c>
      <c r="D146" s="5">
        <v>3653</v>
      </c>
    </row>
    <row r="147" spans="1:4" x14ac:dyDescent="0.25">
      <c r="A147" t="s">
        <v>983</v>
      </c>
      <c r="B147" s="3">
        <v>21916</v>
      </c>
      <c r="C147" s="5">
        <v>68962</v>
      </c>
      <c r="D147" s="5">
        <v>3615</v>
      </c>
    </row>
    <row r="148" spans="1:4" x14ac:dyDescent="0.25">
      <c r="A148" t="s">
        <v>984</v>
      </c>
      <c r="B148" s="3">
        <v>21947</v>
      </c>
      <c r="C148" s="5">
        <v>68949</v>
      </c>
      <c r="D148" s="5">
        <v>3329</v>
      </c>
    </row>
    <row r="149" spans="1:4" x14ac:dyDescent="0.25">
      <c r="A149" t="s">
        <v>985</v>
      </c>
      <c r="B149" s="3">
        <v>21976</v>
      </c>
      <c r="C149" s="5">
        <v>68399</v>
      </c>
      <c r="D149" s="5">
        <v>3726</v>
      </c>
    </row>
    <row r="150" spans="1:4" x14ac:dyDescent="0.25">
      <c r="A150" t="s">
        <v>986</v>
      </c>
      <c r="B150" s="3">
        <v>22007</v>
      </c>
      <c r="C150" s="5">
        <v>69579</v>
      </c>
      <c r="D150" s="5">
        <v>3620</v>
      </c>
    </row>
    <row r="151" spans="1:4" x14ac:dyDescent="0.25">
      <c r="A151" t="s">
        <v>987</v>
      </c>
      <c r="B151" s="3">
        <v>22037</v>
      </c>
      <c r="C151" s="5">
        <v>69626</v>
      </c>
      <c r="D151" s="5">
        <v>3569</v>
      </c>
    </row>
    <row r="152" spans="1:4" x14ac:dyDescent="0.25">
      <c r="A152" t="s">
        <v>988</v>
      </c>
      <c r="B152" s="3">
        <v>22068</v>
      </c>
      <c r="C152" s="5">
        <v>69934</v>
      </c>
      <c r="D152" s="5">
        <v>3766</v>
      </c>
    </row>
    <row r="153" spans="1:4" x14ac:dyDescent="0.25">
      <c r="A153" t="s">
        <v>989</v>
      </c>
      <c r="B153" s="3">
        <v>22098</v>
      </c>
      <c r="C153" s="5">
        <v>69745</v>
      </c>
      <c r="D153" s="5">
        <v>3836</v>
      </c>
    </row>
    <row r="154" spans="1:4" x14ac:dyDescent="0.25">
      <c r="A154" t="s">
        <v>990</v>
      </c>
      <c r="B154" s="3">
        <v>22129</v>
      </c>
      <c r="C154" s="5">
        <v>69841</v>
      </c>
      <c r="D154" s="5">
        <v>3946</v>
      </c>
    </row>
    <row r="155" spans="1:4" x14ac:dyDescent="0.25">
      <c r="A155" t="s">
        <v>991</v>
      </c>
      <c r="B155" s="3">
        <v>22160</v>
      </c>
      <c r="C155" s="5">
        <v>70151</v>
      </c>
      <c r="D155" s="5">
        <v>3884</v>
      </c>
    </row>
    <row r="156" spans="1:4" x14ac:dyDescent="0.25">
      <c r="A156" t="s">
        <v>992</v>
      </c>
      <c r="B156" s="3">
        <v>22190</v>
      </c>
      <c r="C156" s="5">
        <v>69884</v>
      </c>
      <c r="D156" s="5">
        <v>4252</v>
      </c>
    </row>
    <row r="157" spans="1:4" x14ac:dyDescent="0.25">
      <c r="A157" t="s">
        <v>993</v>
      </c>
      <c r="B157" s="3">
        <v>22221</v>
      </c>
      <c r="C157" s="5">
        <v>70439</v>
      </c>
      <c r="D157" s="5">
        <v>4330</v>
      </c>
    </row>
    <row r="158" spans="1:4" x14ac:dyDescent="0.25">
      <c r="A158" t="s">
        <v>994</v>
      </c>
      <c r="B158" s="3">
        <v>22251</v>
      </c>
      <c r="C158" s="5">
        <v>70395</v>
      </c>
      <c r="D158" s="5">
        <v>4617</v>
      </c>
    </row>
    <row r="159" spans="1:4" x14ac:dyDescent="0.25">
      <c r="A159" t="s">
        <v>995</v>
      </c>
      <c r="B159" s="3">
        <v>22282</v>
      </c>
      <c r="C159" s="5">
        <v>70447</v>
      </c>
      <c r="D159" s="5">
        <v>4671</v>
      </c>
    </row>
    <row r="160" spans="1:4" x14ac:dyDescent="0.25">
      <c r="A160" t="s">
        <v>996</v>
      </c>
      <c r="B160" s="3">
        <v>22313</v>
      </c>
      <c r="C160" s="5">
        <v>70420</v>
      </c>
      <c r="D160" s="5">
        <v>4832</v>
      </c>
    </row>
    <row r="161" spans="1:4" x14ac:dyDescent="0.25">
      <c r="A161" t="s">
        <v>997</v>
      </c>
      <c r="B161" s="3">
        <v>22341</v>
      </c>
      <c r="C161" s="5">
        <v>70703</v>
      </c>
      <c r="D161" s="5">
        <v>4853</v>
      </c>
    </row>
    <row r="162" spans="1:4" x14ac:dyDescent="0.25">
      <c r="A162" t="s">
        <v>998</v>
      </c>
      <c r="B162" s="3">
        <v>22372</v>
      </c>
      <c r="C162" s="5">
        <v>70267</v>
      </c>
      <c r="D162" s="5">
        <v>4893</v>
      </c>
    </row>
    <row r="163" spans="1:4" x14ac:dyDescent="0.25">
      <c r="A163" t="s">
        <v>999</v>
      </c>
      <c r="B163" s="3">
        <v>22402</v>
      </c>
      <c r="C163" s="5">
        <v>70452</v>
      </c>
      <c r="D163" s="5">
        <v>5003</v>
      </c>
    </row>
    <row r="164" spans="1:4" x14ac:dyDescent="0.25">
      <c r="A164" t="s">
        <v>1000</v>
      </c>
      <c r="B164" s="3">
        <v>22433</v>
      </c>
      <c r="C164" s="5">
        <v>70878</v>
      </c>
      <c r="D164" s="5">
        <v>4885</v>
      </c>
    </row>
    <row r="165" spans="1:4" x14ac:dyDescent="0.25">
      <c r="A165" t="s">
        <v>1001</v>
      </c>
      <c r="B165" s="3">
        <v>22463</v>
      </c>
      <c r="C165" s="5">
        <v>70536</v>
      </c>
      <c r="D165" s="5">
        <v>4928</v>
      </c>
    </row>
    <row r="166" spans="1:4" x14ac:dyDescent="0.25">
      <c r="A166" t="s">
        <v>1002</v>
      </c>
      <c r="B166" s="3">
        <v>22494</v>
      </c>
      <c r="C166" s="5">
        <v>70534</v>
      </c>
      <c r="D166" s="5">
        <v>4682</v>
      </c>
    </row>
    <row r="167" spans="1:4" x14ac:dyDescent="0.25">
      <c r="A167" t="s">
        <v>1003</v>
      </c>
      <c r="B167" s="3">
        <v>22525</v>
      </c>
      <c r="C167" s="5">
        <v>70217</v>
      </c>
      <c r="D167" s="5">
        <v>4676</v>
      </c>
    </row>
    <row r="168" spans="1:4" x14ac:dyDescent="0.25">
      <c r="A168" t="s">
        <v>1004</v>
      </c>
      <c r="B168" s="3">
        <v>22555</v>
      </c>
      <c r="C168" s="5">
        <v>70492</v>
      </c>
      <c r="D168" s="5">
        <v>4573</v>
      </c>
    </row>
    <row r="169" spans="1:4" x14ac:dyDescent="0.25">
      <c r="A169" t="s">
        <v>1005</v>
      </c>
      <c r="B169" s="3">
        <v>22586</v>
      </c>
      <c r="C169" s="5">
        <v>70376</v>
      </c>
      <c r="D169" s="5">
        <v>4295</v>
      </c>
    </row>
    <row r="170" spans="1:4" x14ac:dyDescent="0.25">
      <c r="A170" t="s">
        <v>1006</v>
      </c>
      <c r="B170" s="3">
        <v>22616</v>
      </c>
      <c r="C170" s="5">
        <v>70077</v>
      </c>
      <c r="D170" s="5">
        <v>4177</v>
      </c>
    </row>
    <row r="171" spans="1:4" x14ac:dyDescent="0.25">
      <c r="A171" t="s">
        <v>1007</v>
      </c>
      <c r="B171" s="3">
        <v>22647</v>
      </c>
      <c r="C171" s="5">
        <v>70189</v>
      </c>
      <c r="D171" s="5">
        <v>4081</v>
      </c>
    </row>
    <row r="172" spans="1:4" x14ac:dyDescent="0.25">
      <c r="A172" t="s">
        <v>1008</v>
      </c>
      <c r="B172" s="3">
        <v>22678</v>
      </c>
      <c r="C172" s="5">
        <v>70409</v>
      </c>
      <c r="D172" s="5">
        <v>3871</v>
      </c>
    </row>
    <row r="173" spans="1:4" x14ac:dyDescent="0.25">
      <c r="A173" t="s">
        <v>1009</v>
      </c>
      <c r="B173" s="3">
        <v>22706</v>
      </c>
      <c r="C173" s="5">
        <v>70414</v>
      </c>
      <c r="D173" s="5">
        <v>3921</v>
      </c>
    </row>
    <row r="174" spans="1:4" x14ac:dyDescent="0.25">
      <c r="A174" t="s">
        <v>1010</v>
      </c>
      <c r="B174" s="3">
        <v>22737</v>
      </c>
      <c r="C174" s="5">
        <v>70278</v>
      </c>
      <c r="D174" s="5">
        <v>3906</v>
      </c>
    </row>
    <row r="175" spans="1:4" x14ac:dyDescent="0.25">
      <c r="A175" t="s">
        <v>1011</v>
      </c>
      <c r="B175" s="3">
        <v>22767</v>
      </c>
      <c r="C175" s="5">
        <v>70551</v>
      </c>
      <c r="D175" s="5">
        <v>3863</v>
      </c>
    </row>
    <row r="176" spans="1:4" x14ac:dyDescent="0.25">
      <c r="A176" t="s">
        <v>1012</v>
      </c>
      <c r="B176" s="3">
        <v>22798</v>
      </c>
      <c r="C176" s="5">
        <v>70514</v>
      </c>
      <c r="D176" s="5">
        <v>3844</v>
      </c>
    </row>
    <row r="177" spans="1:4" x14ac:dyDescent="0.25">
      <c r="A177" t="s">
        <v>1013</v>
      </c>
      <c r="B177" s="3">
        <v>22828</v>
      </c>
      <c r="C177" s="5">
        <v>70302</v>
      </c>
      <c r="D177" s="5">
        <v>3819</v>
      </c>
    </row>
    <row r="178" spans="1:4" x14ac:dyDescent="0.25">
      <c r="A178" t="s">
        <v>1014</v>
      </c>
      <c r="B178" s="3">
        <v>22859</v>
      </c>
      <c r="C178" s="5">
        <v>70981</v>
      </c>
      <c r="D178" s="5">
        <v>4013</v>
      </c>
    </row>
    <row r="179" spans="1:4" x14ac:dyDescent="0.25">
      <c r="A179" t="s">
        <v>1015</v>
      </c>
      <c r="B179" s="3">
        <v>22890</v>
      </c>
      <c r="C179" s="5">
        <v>71153</v>
      </c>
      <c r="D179" s="5">
        <v>3961</v>
      </c>
    </row>
    <row r="180" spans="1:4" x14ac:dyDescent="0.25">
      <c r="A180" t="s">
        <v>1016</v>
      </c>
      <c r="B180" s="3">
        <v>22920</v>
      </c>
      <c r="C180" s="5">
        <v>70917</v>
      </c>
      <c r="D180" s="5">
        <v>3803</v>
      </c>
    </row>
    <row r="181" spans="1:4" x14ac:dyDescent="0.25">
      <c r="A181" t="s">
        <v>1017</v>
      </c>
      <c r="B181" s="3">
        <v>22951</v>
      </c>
      <c r="C181" s="5">
        <v>70871</v>
      </c>
      <c r="D181" s="5">
        <v>4024</v>
      </c>
    </row>
    <row r="182" spans="1:4" x14ac:dyDescent="0.25">
      <c r="A182" t="s">
        <v>1018</v>
      </c>
      <c r="B182" s="3">
        <v>22981</v>
      </c>
      <c r="C182" s="5">
        <v>70854</v>
      </c>
      <c r="D182" s="5">
        <v>3907</v>
      </c>
    </row>
    <row r="183" spans="1:4" x14ac:dyDescent="0.25">
      <c r="A183" t="s">
        <v>1019</v>
      </c>
      <c r="B183" s="3">
        <v>23012</v>
      </c>
      <c r="C183" s="5">
        <v>71146</v>
      </c>
      <c r="D183" s="5">
        <v>4074</v>
      </c>
    </row>
    <row r="184" spans="1:4" x14ac:dyDescent="0.25">
      <c r="A184" t="s">
        <v>1020</v>
      </c>
      <c r="B184" s="3">
        <v>23043</v>
      </c>
      <c r="C184" s="5">
        <v>71262</v>
      </c>
      <c r="D184" s="5">
        <v>4238</v>
      </c>
    </row>
    <row r="185" spans="1:4" x14ac:dyDescent="0.25">
      <c r="A185" t="s">
        <v>1021</v>
      </c>
      <c r="B185" s="3">
        <v>23071</v>
      </c>
      <c r="C185" s="5">
        <v>71423</v>
      </c>
      <c r="D185" s="5">
        <v>4072</v>
      </c>
    </row>
    <row r="186" spans="1:4" x14ac:dyDescent="0.25">
      <c r="A186" t="s">
        <v>1022</v>
      </c>
      <c r="B186" s="3">
        <v>23102</v>
      </c>
      <c r="C186" s="5">
        <v>71697</v>
      </c>
      <c r="D186" s="5">
        <v>4055</v>
      </c>
    </row>
    <row r="187" spans="1:4" x14ac:dyDescent="0.25">
      <c r="A187" t="s">
        <v>1023</v>
      </c>
      <c r="B187" s="3">
        <v>23132</v>
      </c>
      <c r="C187" s="5">
        <v>71832</v>
      </c>
      <c r="D187" s="5">
        <v>4217</v>
      </c>
    </row>
    <row r="188" spans="1:4" x14ac:dyDescent="0.25">
      <c r="A188" t="s">
        <v>1024</v>
      </c>
      <c r="B188" s="3">
        <v>23163</v>
      </c>
      <c r="C188" s="5">
        <v>71626</v>
      </c>
      <c r="D188" s="5">
        <v>3977</v>
      </c>
    </row>
    <row r="189" spans="1:4" x14ac:dyDescent="0.25">
      <c r="A189" t="s">
        <v>1025</v>
      </c>
      <c r="B189" s="3">
        <v>23193</v>
      </c>
      <c r="C189" s="5">
        <v>71956</v>
      </c>
      <c r="D189" s="5">
        <v>4051</v>
      </c>
    </row>
    <row r="190" spans="1:4" x14ac:dyDescent="0.25">
      <c r="A190" t="s">
        <v>1026</v>
      </c>
      <c r="B190" s="3">
        <v>23224</v>
      </c>
      <c r="C190" s="5">
        <v>71786</v>
      </c>
      <c r="D190" s="5">
        <v>3878</v>
      </c>
    </row>
    <row r="191" spans="1:4" x14ac:dyDescent="0.25">
      <c r="A191" t="s">
        <v>1027</v>
      </c>
      <c r="B191" s="3">
        <v>23255</v>
      </c>
      <c r="C191" s="5">
        <v>72131</v>
      </c>
      <c r="D191" s="5">
        <v>3957</v>
      </c>
    </row>
    <row r="192" spans="1:4" x14ac:dyDescent="0.25">
      <c r="A192" t="s">
        <v>1028</v>
      </c>
      <c r="B192" s="3">
        <v>23285</v>
      </c>
      <c r="C192" s="5">
        <v>72281</v>
      </c>
      <c r="D192" s="5">
        <v>3987</v>
      </c>
    </row>
    <row r="193" spans="1:4" x14ac:dyDescent="0.25">
      <c r="A193" t="s">
        <v>1029</v>
      </c>
      <c r="B193" s="3">
        <v>23316</v>
      </c>
      <c r="C193" s="5">
        <v>72418</v>
      </c>
      <c r="D193" s="5">
        <v>4151</v>
      </c>
    </row>
    <row r="194" spans="1:4" x14ac:dyDescent="0.25">
      <c r="A194" t="s">
        <v>1030</v>
      </c>
      <c r="B194" s="3">
        <v>23346</v>
      </c>
      <c r="C194" s="5">
        <v>72188</v>
      </c>
      <c r="D194" s="5">
        <v>3975</v>
      </c>
    </row>
    <row r="195" spans="1:4" x14ac:dyDescent="0.25">
      <c r="A195" t="s">
        <v>1031</v>
      </c>
      <c r="B195" s="3">
        <v>23377</v>
      </c>
      <c r="C195" s="5">
        <v>72356</v>
      </c>
      <c r="D195" s="5">
        <v>4029</v>
      </c>
    </row>
    <row r="196" spans="1:4" x14ac:dyDescent="0.25">
      <c r="A196" t="s">
        <v>1032</v>
      </c>
      <c r="B196" s="3">
        <v>23408</v>
      </c>
      <c r="C196" s="5">
        <v>72683</v>
      </c>
      <c r="D196" s="5">
        <v>3932</v>
      </c>
    </row>
    <row r="197" spans="1:4" x14ac:dyDescent="0.25">
      <c r="A197" t="s">
        <v>1033</v>
      </c>
      <c r="B197" s="3">
        <v>23437</v>
      </c>
      <c r="C197" s="5">
        <v>72713</v>
      </c>
      <c r="D197" s="5">
        <v>3950</v>
      </c>
    </row>
    <row r="198" spans="1:4" x14ac:dyDescent="0.25">
      <c r="A198" t="s">
        <v>1034</v>
      </c>
      <c r="B198" s="3">
        <v>23468</v>
      </c>
      <c r="C198" s="5">
        <v>73274</v>
      </c>
      <c r="D198" s="5">
        <v>3918</v>
      </c>
    </row>
    <row r="199" spans="1:4" x14ac:dyDescent="0.25">
      <c r="A199" t="s">
        <v>1035</v>
      </c>
      <c r="B199" s="3">
        <v>23498</v>
      </c>
      <c r="C199" s="5">
        <v>73395</v>
      </c>
      <c r="D199" s="5">
        <v>3764</v>
      </c>
    </row>
    <row r="200" spans="1:4" x14ac:dyDescent="0.25">
      <c r="A200" t="s">
        <v>1036</v>
      </c>
      <c r="B200" s="3">
        <v>23529</v>
      </c>
      <c r="C200" s="5">
        <v>73032</v>
      </c>
      <c r="D200" s="5">
        <v>3814</v>
      </c>
    </row>
    <row r="201" spans="1:4" x14ac:dyDescent="0.25">
      <c r="A201" t="s">
        <v>1037</v>
      </c>
      <c r="B201" s="3">
        <v>23559</v>
      </c>
      <c r="C201" s="5">
        <v>73007</v>
      </c>
      <c r="D201" s="5">
        <v>3608</v>
      </c>
    </row>
    <row r="202" spans="1:4" x14ac:dyDescent="0.25">
      <c r="A202" t="s">
        <v>1038</v>
      </c>
      <c r="B202" s="3">
        <v>23590</v>
      </c>
      <c r="C202" s="5">
        <v>73118</v>
      </c>
      <c r="D202" s="5">
        <v>3655</v>
      </c>
    </row>
    <row r="203" spans="1:4" x14ac:dyDescent="0.25">
      <c r="A203" t="s">
        <v>1039</v>
      </c>
      <c r="B203" s="3">
        <v>23621</v>
      </c>
      <c r="C203" s="5">
        <v>73290</v>
      </c>
      <c r="D203" s="5">
        <v>3712</v>
      </c>
    </row>
    <row r="204" spans="1:4" x14ac:dyDescent="0.25">
      <c r="A204" t="s">
        <v>1040</v>
      </c>
      <c r="B204" s="3">
        <v>23651</v>
      </c>
      <c r="C204" s="5">
        <v>73308</v>
      </c>
      <c r="D204" s="5">
        <v>3726</v>
      </c>
    </row>
    <row r="205" spans="1:4" x14ac:dyDescent="0.25">
      <c r="A205" t="s">
        <v>1041</v>
      </c>
      <c r="B205" s="3">
        <v>23682</v>
      </c>
      <c r="C205" s="5">
        <v>73286</v>
      </c>
      <c r="D205" s="5">
        <v>3551</v>
      </c>
    </row>
    <row r="206" spans="1:4" x14ac:dyDescent="0.25">
      <c r="A206" t="s">
        <v>1042</v>
      </c>
      <c r="B206" s="3">
        <v>23712</v>
      </c>
      <c r="C206" s="5">
        <v>73465</v>
      </c>
      <c r="D206" s="5">
        <v>3651</v>
      </c>
    </row>
    <row r="207" spans="1:4" x14ac:dyDescent="0.25">
      <c r="A207" t="s">
        <v>1043</v>
      </c>
      <c r="B207" s="3">
        <v>23743</v>
      </c>
      <c r="C207" s="5">
        <v>73569</v>
      </c>
      <c r="D207" s="5">
        <v>3572</v>
      </c>
    </row>
    <row r="208" spans="1:4" x14ac:dyDescent="0.25">
      <c r="A208" t="s">
        <v>1044</v>
      </c>
      <c r="B208" s="3">
        <v>23774</v>
      </c>
      <c r="C208" s="5">
        <v>73857</v>
      </c>
      <c r="D208" s="5">
        <v>3730</v>
      </c>
    </row>
    <row r="209" spans="1:4" x14ac:dyDescent="0.25">
      <c r="A209" t="s">
        <v>1045</v>
      </c>
      <c r="B209" s="3">
        <v>23802</v>
      </c>
      <c r="C209" s="5">
        <v>73949</v>
      </c>
      <c r="D209" s="5">
        <v>3510</v>
      </c>
    </row>
    <row r="210" spans="1:4" x14ac:dyDescent="0.25">
      <c r="A210" t="s">
        <v>1046</v>
      </c>
      <c r="B210" s="3">
        <v>23833</v>
      </c>
      <c r="C210" s="5">
        <v>74228</v>
      </c>
      <c r="D210" s="5">
        <v>3595</v>
      </c>
    </row>
    <row r="211" spans="1:4" x14ac:dyDescent="0.25">
      <c r="A211" t="s">
        <v>1047</v>
      </c>
      <c r="B211" s="3">
        <v>23863</v>
      </c>
      <c r="C211" s="5">
        <v>74466</v>
      </c>
      <c r="D211" s="5">
        <v>3432</v>
      </c>
    </row>
    <row r="212" spans="1:4" x14ac:dyDescent="0.25">
      <c r="A212" t="s">
        <v>1048</v>
      </c>
      <c r="B212" s="3">
        <v>23894</v>
      </c>
      <c r="C212" s="5">
        <v>74412</v>
      </c>
      <c r="D212" s="5">
        <v>3387</v>
      </c>
    </row>
    <row r="213" spans="1:4" x14ac:dyDescent="0.25">
      <c r="A213" t="s">
        <v>1049</v>
      </c>
      <c r="B213" s="3">
        <v>23924</v>
      </c>
      <c r="C213" s="5">
        <v>74761</v>
      </c>
      <c r="D213" s="5">
        <v>3301</v>
      </c>
    </row>
    <row r="214" spans="1:4" x14ac:dyDescent="0.25">
      <c r="A214" t="s">
        <v>1050</v>
      </c>
      <c r="B214" s="3">
        <v>23955</v>
      </c>
      <c r="C214" s="5">
        <v>74616</v>
      </c>
      <c r="D214" s="5">
        <v>3254</v>
      </c>
    </row>
    <row r="215" spans="1:4" x14ac:dyDescent="0.25">
      <c r="A215" t="s">
        <v>1051</v>
      </c>
      <c r="B215" s="3">
        <v>23986</v>
      </c>
      <c r="C215" s="5">
        <v>74502</v>
      </c>
      <c r="D215" s="5">
        <v>3216</v>
      </c>
    </row>
    <row r="216" spans="1:4" x14ac:dyDescent="0.25">
      <c r="A216" t="s">
        <v>1052</v>
      </c>
      <c r="B216" s="3">
        <v>24016</v>
      </c>
      <c r="C216" s="5">
        <v>74838</v>
      </c>
      <c r="D216" s="5">
        <v>3143</v>
      </c>
    </row>
    <row r="217" spans="1:4" x14ac:dyDescent="0.25">
      <c r="A217" t="s">
        <v>1053</v>
      </c>
      <c r="B217" s="3">
        <v>24047</v>
      </c>
      <c r="C217" s="5">
        <v>74797</v>
      </c>
      <c r="D217" s="5">
        <v>3073</v>
      </c>
    </row>
    <row r="218" spans="1:4" x14ac:dyDescent="0.25">
      <c r="A218" t="s">
        <v>1054</v>
      </c>
      <c r="B218" s="3">
        <v>24077</v>
      </c>
      <c r="C218" s="5">
        <v>75093</v>
      </c>
      <c r="D218" s="5">
        <v>3031</v>
      </c>
    </row>
    <row r="219" spans="1:4" x14ac:dyDescent="0.25">
      <c r="A219" t="s">
        <v>1055</v>
      </c>
      <c r="B219" s="3">
        <v>24108</v>
      </c>
      <c r="C219" s="5">
        <v>75186</v>
      </c>
      <c r="D219" s="5">
        <v>2988</v>
      </c>
    </row>
    <row r="220" spans="1:4" x14ac:dyDescent="0.25">
      <c r="A220" t="s">
        <v>1056</v>
      </c>
      <c r="B220" s="3">
        <v>24139</v>
      </c>
      <c r="C220" s="5">
        <v>74954</v>
      </c>
      <c r="D220" s="5">
        <v>2820</v>
      </c>
    </row>
    <row r="221" spans="1:4" x14ac:dyDescent="0.25">
      <c r="A221" t="s">
        <v>1057</v>
      </c>
      <c r="B221" s="3">
        <v>24167</v>
      </c>
      <c r="C221" s="5">
        <v>75075</v>
      </c>
      <c r="D221" s="5">
        <v>2887</v>
      </c>
    </row>
    <row r="222" spans="1:4" x14ac:dyDescent="0.25">
      <c r="A222" t="s">
        <v>1058</v>
      </c>
      <c r="B222" s="3">
        <v>24198</v>
      </c>
      <c r="C222" s="5">
        <v>75338</v>
      </c>
      <c r="D222" s="5">
        <v>2828</v>
      </c>
    </row>
    <row r="223" spans="1:4" x14ac:dyDescent="0.25">
      <c r="A223" t="s">
        <v>1059</v>
      </c>
      <c r="B223" s="3">
        <v>24228</v>
      </c>
      <c r="C223" s="5">
        <v>75447</v>
      </c>
      <c r="D223" s="5">
        <v>2950</v>
      </c>
    </row>
    <row r="224" spans="1:4" x14ac:dyDescent="0.25">
      <c r="A224" t="s">
        <v>1060</v>
      </c>
      <c r="B224" s="3">
        <v>24259</v>
      </c>
      <c r="C224" s="5">
        <v>75647</v>
      </c>
      <c r="D224" s="5">
        <v>2872</v>
      </c>
    </row>
    <row r="225" spans="1:4" x14ac:dyDescent="0.25">
      <c r="A225" t="s">
        <v>1061</v>
      </c>
      <c r="B225" s="3">
        <v>24289</v>
      </c>
      <c r="C225" s="5">
        <v>75736</v>
      </c>
      <c r="D225" s="5">
        <v>2876</v>
      </c>
    </row>
    <row r="226" spans="1:4" x14ac:dyDescent="0.25">
      <c r="A226" t="s">
        <v>1062</v>
      </c>
      <c r="B226" s="3">
        <v>24320</v>
      </c>
      <c r="C226" s="5">
        <v>76046</v>
      </c>
      <c r="D226" s="5">
        <v>2900</v>
      </c>
    </row>
    <row r="227" spans="1:4" x14ac:dyDescent="0.25">
      <c r="A227" t="s">
        <v>1063</v>
      </c>
      <c r="B227" s="3">
        <v>24351</v>
      </c>
      <c r="C227" s="5">
        <v>76056</v>
      </c>
      <c r="D227" s="5">
        <v>2798</v>
      </c>
    </row>
    <row r="228" spans="1:4" x14ac:dyDescent="0.25">
      <c r="A228" t="s">
        <v>1064</v>
      </c>
      <c r="B228" s="3">
        <v>24381</v>
      </c>
      <c r="C228" s="5">
        <v>76199</v>
      </c>
      <c r="D228" s="5">
        <v>2798</v>
      </c>
    </row>
    <row r="229" spans="1:4" x14ac:dyDescent="0.25">
      <c r="A229" t="s">
        <v>1065</v>
      </c>
      <c r="B229" s="3">
        <v>24412</v>
      </c>
      <c r="C229" s="5">
        <v>76610</v>
      </c>
      <c r="D229" s="5">
        <v>2770</v>
      </c>
    </row>
    <row r="230" spans="1:4" x14ac:dyDescent="0.25">
      <c r="A230" t="s">
        <v>1066</v>
      </c>
      <c r="B230" s="3">
        <v>24442</v>
      </c>
      <c r="C230" s="5">
        <v>76641</v>
      </c>
      <c r="D230" s="5">
        <v>2912</v>
      </c>
    </row>
    <row r="231" spans="1:4" x14ac:dyDescent="0.25">
      <c r="A231" t="s">
        <v>1067</v>
      </c>
      <c r="B231" s="3">
        <v>24473</v>
      </c>
      <c r="C231" s="5">
        <v>76639</v>
      </c>
      <c r="D231" s="5">
        <v>2968</v>
      </c>
    </row>
    <row r="232" spans="1:4" x14ac:dyDescent="0.25">
      <c r="A232" t="s">
        <v>1068</v>
      </c>
      <c r="B232" s="3">
        <v>24504</v>
      </c>
      <c r="C232" s="5">
        <v>76521</v>
      </c>
      <c r="D232" s="5">
        <v>2915</v>
      </c>
    </row>
    <row r="233" spans="1:4" x14ac:dyDescent="0.25">
      <c r="A233" t="s">
        <v>1069</v>
      </c>
      <c r="B233" s="3">
        <v>24532</v>
      </c>
      <c r="C233" s="5">
        <v>76328</v>
      </c>
      <c r="D233" s="5">
        <v>2889</v>
      </c>
    </row>
    <row r="234" spans="1:4" x14ac:dyDescent="0.25">
      <c r="A234" t="s">
        <v>1070</v>
      </c>
      <c r="B234" s="3">
        <v>24563</v>
      </c>
      <c r="C234" s="5">
        <v>76777</v>
      </c>
      <c r="D234" s="5">
        <v>2895</v>
      </c>
    </row>
    <row r="235" spans="1:4" x14ac:dyDescent="0.25">
      <c r="A235" t="s">
        <v>1071</v>
      </c>
      <c r="B235" s="3">
        <v>24593</v>
      </c>
      <c r="C235" s="5">
        <v>76773</v>
      </c>
      <c r="D235" s="5">
        <v>2929</v>
      </c>
    </row>
    <row r="236" spans="1:4" x14ac:dyDescent="0.25">
      <c r="A236" t="s">
        <v>1072</v>
      </c>
      <c r="B236" s="3">
        <v>24624</v>
      </c>
      <c r="C236" s="5">
        <v>77270</v>
      </c>
      <c r="D236" s="5">
        <v>2992</v>
      </c>
    </row>
    <row r="237" spans="1:4" x14ac:dyDescent="0.25">
      <c r="A237" t="s">
        <v>1073</v>
      </c>
      <c r="B237" s="3">
        <v>24654</v>
      </c>
      <c r="C237" s="5">
        <v>77464</v>
      </c>
      <c r="D237" s="5">
        <v>2944</v>
      </c>
    </row>
    <row r="238" spans="1:4" x14ac:dyDescent="0.25">
      <c r="A238" t="s">
        <v>1074</v>
      </c>
      <c r="B238" s="3">
        <v>24685</v>
      </c>
      <c r="C238" s="5">
        <v>77712</v>
      </c>
      <c r="D238" s="5">
        <v>2945</v>
      </c>
    </row>
    <row r="239" spans="1:4" x14ac:dyDescent="0.25">
      <c r="A239" t="s">
        <v>1075</v>
      </c>
      <c r="B239" s="3">
        <v>24716</v>
      </c>
      <c r="C239" s="5">
        <v>77812</v>
      </c>
      <c r="D239" s="5">
        <v>2958</v>
      </c>
    </row>
    <row r="240" spans="1:4" x14ac:dyDescent="0.25">
      <c r="A240" t="s">
        <v>1076</v>
      </c>
      <c r="B240" s="3">
        <v>24746</v>
      </c>
      <c r="C240" s="5">
        <v>78194</v>
      </c>
      <c r="D240" s="5">
        <v>3143</v>
      </c>
    </row>
    <row r="241" spans="1:4" x14ac:dyDescent="0.25">
      <c r="A241" t="s">
        <v>1077</v>
      </c>
      <c r="B241" s="3">
        <v>24777</v>
      </c>
      <c r="C241" s="5">
        <v>78191</v>
      </c>
      <c r="D241" s="5">
        <v>3066</v>
      </c>
    </row>
    <row r="242" spans="1:4" x14ac:dyDescent="0.25">
      <c r="A242" t="s">
        <v>1078</v>
      </c>
      <c r="B242" s="3">
        <v>24807</v>
      </c>
      <c r="C242" s="5">
        <v>78491</v>
      </c>
      <c r="D242" s="5">
        <v>3018</v>
      </c>
    </row>
    <row r="243" spans="1:4" x14ac:dyDescent="0.25">
      <c r="A243" t="s">
        <v>1079</v>
      </c>
      <c r="B243" s="3">
        <v>24838</v>
      </c>
      <c r="C243" s="5">
        <v>77578</v>
      </c>
      <c r="D243" s="5">
        <v>2878</v>
      </c>
    </row>
    <row r="244" spans="1:4" x14ac:dyDescent="0.25">
      <c r="A244" t="s">
        <v>1080</v>
      </c>
      <c r="B244" s="3">
        <v>24869</v>
      </c>
      <c r="C244" s="5">
        <v>78230</v>
      </c>
      <c r="D244" s="5">
        <v>3001</v>
      </c>
    </row>
    <row r="245" spans="1:4" x14ac:dyDescent="0.25">
      <c r="A245" t="s">
        <v>1081</v>
      </c>
      <c r="B245" s="3">
        <v>24898</v>
      </c>
      <c r="C245" s="5">
        <v>78256</v>
      </c>
      <c r="D245" s="5">
        <v>2877</v>
      </c>
    </row>
    <row r="246" spans="1:4" x14ac:dyDescent="0.25">
      <c r="A246" t="s">
        <v>1082</v>
      </c>
      <c r="B246" s="3">
        <v>24929</v>
      </c>
      <c r="C246" s="5">
        <v>78270</v>
      </c>
      <c r="D246" s="5">
        <v>2709</v>
      </c>
    </row>
    <row r="247" spans="1:4" x14ac:dyDescent="0.25">
      <c r="A247" t="s">
        <v>1083</v>
      </c>
      <c r="B247" s="3">
        <v>24959</v>
      </c>
      <c r="C247" s="5">
        <v>78847</v>
      </c>
      <c r="D247" s="5">
        <v>2740</v>
      </c>
    </row>
    <row r="248" spans="1:4" x14ac:dyDescent="0.25">
      <c r="A248" t="s">
        <v>1084</v>
      </c>
      <c r="B248" s="3">
        <v>24990</v>
      </c>
      <c r="C248" s="5">
        <v>79120</v>
      </c>
      <c r="D248" s="5">
        <v>2938</v>
      </c>
    </row>
    <row r="249" spans="1:4" x14ac:dyDescent="0.25">
      <c r="A249" t="s">
        <v>1085</v>
      </c>
      <c r="B249" s="3">
        <v>25020</v>
      </c>
      <c r="C249" s="5">
        <v>78970</v>
      </c>
      <c r="D249" s="5">
        <v>2883</v>
      </c>
    </row>
    <row r="250" spans="1:4" x14ac:dyDescent="0.25">
      <c r="A250" t="s">
        <v>1086</v>
      </c>
      <c r="B250" s="3">
        <v>25051</v>
      </c>
      <c r="C250" s="5">
        <v>78811</v>
      </c>
      <c r="D250" s="5">
        <v>2768</v>
      </c>
    </row>
    <row r="251" spans="1:4" x14ac:dyDescent="0.25">
      <c r="A251" t="s">
        <v>1087</v>
      </c>
      <c r="B251" s="3">
        <v>25082</v>
      </c>
      <c r="C251" s="5">
        <v>78858</v>
      </c>
      <c r="D251" s="5">
        <v>2686</v>
      </c>
    </row>
    <row r="252" spans="1:4" x14ac:dyDescent="0.25">
      <c r="A252" t="s">
        <v>1088</v>
      </c>
      <c r="B252" s="3">
        <v>25112</v>
      </c>
      <c r="C252" s="5">
        <v>78913</v>
      </c>
      <c r="D252" s="5">
        <v>2689</v>
      </c>
    </row>
    <row r="253" spans="1:4" x14ac:dyDescent="0.25">
      <c r="A253" t="s">
        <v>1089</v>
      </c>
      <c r="B253" s="3">
        <v>25143</v>
      </c>
      <c r="C253" s="5">
        <v>79209</v>
      </c>
      <c r="D253" s="5">
        <v>2715</v>
      </c>
    </row>
    <row r="254" spans="1:4" x14ac:dyDescent="0.25">
      <c r="A254" t="s">
        <v>1090</v>
      </c>
      <c r="B254" s="3">
        <v>25173</v>
      </c>
      <c r="C254" s="5">
        <v>79463</v>
      </c>
      <c r="D254" s="5">
        <v>2685</v>
      </c>
    </row>
    <row r="255" spans="1:4" x14ac:dyDescent="0.25">
      <c r="A255" t="s">
        <v>1091</v>
      </c>
      <c r="B255" s="3">
        <v>25204</v>
      </c>
      <c r="C255" s="5">
        <v>79523</v>
      </c>
      <c r="D255" s="5">
        <v>2718</v>
      </c>
    </row>
    <row r="256" spans="1:4" x14ac:dyDescent="0.25">
      <c r="A256" t="s">
        <v>1092</v>
      </c>
      <c r="B256" s="3">
        <v>25235</v>
      </c>
      <c r="C256" s="5">
        <v>80019</v>
      </c>
      <c r="D256" s="5">
        <v>2692</v>
      </c>
    </row>
    <row r="257" spans="1:4" x14ac:dyDescent="0.25">
      <c r="A257" t="s">
        <v>1093</v>
      </c>
      <c r="B257" s="3">
        <v>25263</v>
      </c>
      <c r="C257" s="5">
        <v>80079</v>
      </c>
      <c r="D257" s="5">
        <v>2712</v>
      </c>
    </row>
    <row r="258" spans="1:4" x14ac:dyDescent="0.25">
      <c r="A258" t="s">
        <v>1094</v>
      </c>
      <c r="B258" s="3">
        <v>25294</v>
      </c>
      <c r="C258" s="5">
        <v>80281</v>
      </c>
      <c r="D258" s="5">
        <v>2758</v>
      </c>
    </row>
    <row r="259" spans="1:4" x14ac:dyDescent="0.25">
      <c r="A259" t="s">
        <v>1095</v>
      </c>
      <c r="B259" s="3">
        <v>25324</v>
      </c>
      <c r="C259" s="5">
        <v>80125</v>
      </c>
      <c r="D259" s="5">
        <v>2713</v>
      </c>
    </row>
    <row r="260" spans="1:4" x14ac:dyDescent="0.25">
      <c r="A260" t="s">
        <v>1096</v>
      </c>
      <c r="B260" s="3">
        <v>25355</v>
      </c>
      <c r="C260" s="5">
        <v>80696</v>
      </c>
      <c r="D260" s="5">
        <v>2816</v>
      </c>
    </row>
    <row r="261" spans="1:4" x14ac:dyDescent="0.25">
      <c r="A261" t="s">
        <v>1097</v>
      </c>
      <c r="B261" s="3">
        <v>25385</v>
      </c>
      <c r="C261" s="5">
        <v>80827</v>
      </c>
      <c r="D261" s="5">
        <v>2868</v>
      </c>
    </row>
    <row r="262" spans="1:4" x14ac:dyDescent="0.25">
      <c r="A262" t="s">
        <v>1098</v>
      </c>
      <c r="B262" s="3">
        <v>25416</v>
      </c>
      <c r="C262" s="5">
        <v>81106</v>
      </c>
      <c r="D262" s="5">
        <v>2856</v>
      </c>
    </row>
    <row r="263" spans="1:4" x14ac:dyDescent="0.25">
      <c r="A263" t="s">
        <v>1099</v>
      </c>
      <c r="B263" s="3">
        <v>25447</v>
      </c>
      <c r="C263" s="5">
        <v>81290</v>
      </c>
      <c r="D263" s="5">
        <v>3040</v>
      </c>
    </row>
    <row r="264" spans="1:4" x14ac:dyDescent="0.25">
      <c r="A264" t="s">
        <v>1100</v>
      </c>
      <c r="B264" s="3">
        <v>25477</v>
      </c>
      <c r="C264" s="5">
        <v>81494</v>
      </c>
      <c r="D264" s="5">
        <v>3049</v>
      </c>
    </row>
    <row r="265" spans="1:4" x14ac:dyDescent="0.25">
      <c r="A265" t="s">
        <v>1101</v>
      </c>
      <c r="B265" s="3">
        <v>25508</v>
      </c>
      <c r="C265" s="5">
        <v>81397</v>
      </c>
      <c r="D265" s="5">
        <v>2856</v>
      </c>
    </row>
    <row r="266" spans="1:4" x14ac:dyDescent="0.25">
      <c r="A266" t="s">
        <v>1102</v>
      </c>
      <c r="B266" s="3">
        <v>25538</v>
      </c>
      <c r="C266" s="5">
        <v>81624</v>
      </c>
      <c r="D266" s="5">
        <v>2884</v>
      </c>
    </row>
    <row r="267" spans="1:4" x14ac:dyDescent="0.25">
      <c r="A267" t="s">
        <v>1103</v>
      </c>
      <c r="B267" s="3">
        <v>25569</v>
      </c>
      <c r="C267" s="5">
        <v>81981</v>
      </c>
      <c r="D267" s="5">
        <v>3201</v>
      </c>
    </row>
    <row r="268" spans="1:4" x14ac:dyDescent="0.25">
      <c r="A268" t="s">
        <v>1104</v>
      </c>
      <c r="B268" s="3">
        <v>25600</v>
      </c>
      <c r="C268" s="5">
        <v>82151</v>
      </c>
      <c r="D268" s="5">
        <v>3453</v>
      </c>
    </row>
    <row r="269" spans="1:4" x14ac:dyDescent="0.25">
      <c r="A269" t="s">
        <v>1105</v>
      </c>
      <c r="B269" s="3">
        <v>25628</v>
      </c>
      <c r="C269" s="5">
        <v>82498</v>
      </c>
      <c r="D269" s="5">
        <v>3635</v>
      </c>
    </row>
    <row r="270" spans="1:4" x14ac:dyDescent="0.25">
      <c r="A270" t="s">
        <v>1106</v>
      </c>
      <c r="B270" s="3">
        <v>25659</v>
      </c>
      <c r="C270" s="5">
        <v>82727</v>
      </c>
      <c r="D270" s="5">
        <v>3797</v>
      </c>
    </row>
    <row r="271" spans="1:4" x14ac:dyDescent="0.25">
      <c r="A271" t="s">
        <v>1107</v>
      </c>
      <c r="B271" s="3">
        <v>25689</v>
      </c>
      <c r="C271" s="5">
        <v>82483</v>
      </c>
      <c r="D271" s="5">
        <v>3919</v>
      </c>
    </row>
    <row r="272" spans="1:4" x14ac:dyDescent="0.25">
      <c r="A272" t="s">
        <v>1108</v>
      </c>
      <c r="B272" s="3">
        <v>25720</v>
      </c>
      <c r="C272" s="5">
        <v>82484</v>
      </c>
      <c r="D272" s="5">
        <v>4071</v>
      </c>
    </row>
    <row r="273" spans="1:4" x14ac:dyDescent="0.25">
      <c r="A273" t="s">
        <v>1109</v>
      </c>
      <c r="B273" s="3">
        <v>25750</v>
      </c>
      <c r="C273" s="5">
        <v>82901</v>
      </c>
      <c r="D273" s="5">
        <v>4175</v>
      </c>
    </row>
    <row r="274" spans="1:4" x14ac:dyDescent="0.25">
      <c r="A274" t="s">
        <v>1110</v>
      </c>
      <c r="B274" s="3">
        <v>25781</v>
      </c>
      <c r="C274" s="5">
        <v>82880</v>
      </c>
      <c r="D274" s="5">
        <v>4256</v>
      </c>
    </row>
    <row r="275" spans="1:4" x14ac:dyDescent="0.25">
      <c r="A275" t="s">
        <v>1111</v>
      </c>
      <c r="B275" s="3">
        <v>25812</v>
      </c>
      <c r="C275" s="5">
        <v>82954</v>
      </c>
      <c r="D275" s="5">
        <v>4456</v>
      </c>
    </row>
    <row r="276" spans="1:4" x14ac:dyDescent="0.25">
      <c r="A276" t="s">
        <v>1112</v>
      </c>
      <c r="B276" s="3">
        <v>25842</v>
      </c>
      <c r="C276" s="5">
        <v>83276</v>
      </c>
      <c r="D276" s="5">
        <v>4591</v>
      </c>
    </row>
    <row r="277" spans="1:4" x14ac:dyDescent="0.25">
      <c r="A277" t="s">
        <v>1113</v>
      </c>
      <c r="B277" s="3">
        <v>25873</v>
      </c>
      <c r="C277" s="5">
        <v>83548</v>
      </c>
      <c r="D277" s="5">
        <v>4898</v>
      </c>
    </row>
    <row r="278" spans="1:4" x14ac:dyDescent="0.25">
      <c r="A278" t="s">
        <v>1114</v>
      </c>
      <c r="B278" s="3">
        <v>25903</v>
      </c>
      <c r="C278" s="5">
        <v>83670</v>
      </c>
      <c r="D278" s="5">
        <v>5076</v>
      </c>
    </row>
    <row r="279" spans="1:4" x14ac:dyDescent="0.25">
      <c r="A279" t="s">
        <v>1115</v>
      </c>
      <c r="B279" s="3">
        <v>25934</v>
      </c>
      <c r="C279" s="5">
        <v>83850</v>
      </c>
      <c r="D279" s="5">
        <v>4986</v>
      </c>
    </row>
    <row r="280" spans="1:4" x14ac:dyDescent="0.25">
      <c r="A280" t="s">
        <v>1116</v>
      </c>
      <c r="B280" s="3">
        <v>25965</v>
      </c>
      <c r="C280" s="5">
        <v>83603</v>
      </c>
      <c r="D280" s="5">
        <v>4903</v>
      </c>
    </row>
    <row r="281" spans="1:4" x14ac:dyDescent="0.25">
      <c r="A281" t="s">
        <v>1117</v>
      </c>
      <c r="B281" s="3">
        <v>25993</v>
      </c>
      <c r="C281" s="5">
        <v>83575</v>
      </c>
      <c r="D281" s="5">
        <v>4987</v>
      </c>
    </row>
    <row r="282" spans="1:4" x14ac:dyDescent="0.25">
      <c r="A282" t="s">
        <v>1118</v>
      </c>
      <c r="B282" s="3">
        <v>26024</v>
      </c>
      <c r="C282" s="5">
        <v>83946</v>
      </c>
      <c r="D282" s="5">
        <v>4959</v>
      </c>
    </row>
    <row r="283" spans="1:4" x14ac:dyDescent="0.25">
      <c r="A283" t="s">
        <v>1119</v>
      </c>
      <c r="B283" s="3">
        <v>26054</v>
      </c>
      <c r="C283" s="5">
        <v>84135</v>
      </c>
      <c r="D283" s="5">
        <v>4996</v>
      </c>
    </row>
    <row r="284" spans="1:4" x14ac:dyDescent="0.25">
      <c r="A284" t="s">
        <v>1120</v>
      </c>
      <c r="B284" s="3">
        <v>26085</v>
      </c>
      <c r="C284" s="5">
        <v>83706</v>
      </c>
      <c r="D284" s="5">
        <v>4949</v>
      </c>
    </row>
    <row r="285" spans="1:4" x14ac:dyDescent="0.25">
      <c r="A285" t="s">
        <v>1121</v>
      </c>
      <c r="B285" s="3">
        <v>26115</v>
      </c>
      <c r="C285" s="5">
        <v>84340</v>
      </c>
      <c r="D285" s="5">
        <v>5035</v>
      </c>
    </row>
    <row r="286" spans="1:4" x14ac:dyDescent="0.25">
      <c r="A286" t="s">
        <v>1122</v>
      </c>
      <c r="B286" s="3">
        <v>26146</v>
      </c>
      <c r="C286" s="5">
        <v>84673</v>
      </c>
      <c r="D286" s="5">
        <v>5134</v>
      </c>
    </row>
    <row r="287" spans="1:4" x14ac:dyDescent="0.25">
      <c r="A287" t="s">
        <v>1123</v>
      </c>
      <c r="B287" s="3">
        <v>26177</v>
      </c>
      <c r="C287" s="5">
        <v>84731</v>
      </c>
      <c r="D287" s="5">
        <v>5042</v>
      </c>
    </row>
    <row r="288" spans="1:4" x14ac:dyDescent="0.25">
      <c r="A288" t="s">
        <v>1124</v>
      </c>
      <c r="B288" s="3">
        <v>26207</v>
      </c>
      <c r="C288" s="5">
        <v>84872</v>
      </c>
      <c r="D288" s="5">
        <v>4954</v>
      </c>
    </row>
    <row r="289" spans="1:4" x14ac:dyDescent="0.25">
      <c r="A289" t="s">
        <v>1125</v>
      </c>
      <c r="B289" s="3">
        <v>26238</v>
      </c>
      <c r="C289" s="5">
        <v>85458</v>
      </c>
      <c r="D289" s="5">
        <v>5161</v>
      </c>
    </row>
    <row r="290" spans="1:4" x14ac:dyDescent="0.25">
      <c r="A290" t="s">
        <v>1126</v>
      </c>
      <c r="B290" s="3">
        <v>26268</v>
      </c>
      <c r="C290" s="5">
        <v>85625</v>
      </c>
      <c r="D290" s="5">
        <v>5154</v>
      </c>
    </row>
    <row r="291" spans="1:4" x14ac:dyDescent="0.25">
      <c r="A291" t="s">
        <v>1127</v>
      </c>
      <c r="B291" s="3">
        <v>26299</v>
      </c>
      <c r="C291" s="5">
        <v>85978</v>
      </c>
      <c r="D291" s="5">
        <v>5019</v>
      </c>
    </row>
    <row r="292" spans="1:4" x14ac:dyDescent="0.25">
      <c r="A292" t="s">
        <v>1128</v>
      </c>
      <c r="B292" s="3">
        <v>26330</v>
      </c>
      <c r="C292" s="5">
        <v>86036</v>
      </c>
      <c r="D292" s="5">
        <v>4928</v>
      </c>
    </row>
    <row r="293" spans="1:4" x14ac:dyDescent="0.25">
      <c r="A293" t="s">
        <v>1129</v>
      </c>
      <c r="B293" s="3">
        <v>26359</v>
      </c>
      <c r="C293" s="5">
        <v>86611</v>
      </c>
      <c r="D293" s="5">
        <v>5038</v>
      </c>
    </row>
    <row r="294" spans="1:4" x14ac:dyDescent="0.25">
      <c r="A294" t="s">
        <v>1130</v>
      </c>
      <c r="B294" s="3">
        <v>26390</v>
      </c>
      <c r="C294" s="5">
        <v>86614</v>
      </c>
      <c r="D294" s="5">
        <v>4959</v>
      </c>
    </row>
    <row r="295" spans="1:4" x14ac:dyDescent="0.25">
      <c r="A295" t="s">
        <v>1131</v>
      </c>
      <c r="B295" s="3">
        <v>26420</v>
      </c>
      <c r="C295" s="5">
        <v>86809</v>
      </c>
      <c r="D295" s="5">
        <v>4922</v>
      </c>
    </row>
    <row r="296" spans="1:4" x14ac:dyDescent="0.25">
      <c r="A296" t="s">
        <v>1132</v>
      </c>
      <c r="B296" s="3">
        <v>26451</v>
      </c>
      <c r="C296" s="5">
        <v>87006</v>
      </c>
      <c r="D296" s="5">
        <v>4923</v>
      </c>
    </row>
    <row r="297" spans="1:4" x14ac:dyDescent="0.25">
      <c r="A297" t="s">
        <v>1133</v>
      </c>
      <c r="B297" s="3">
        <v>26481</v>
      </c>
      <c r="C297" s="5">
        <v>87143</v>
      </c>
      <c r="D297" s="5">
        <v>4913</v>
      </c>
    </row>
    <row r="298" spans="1:4" x14ac:dyDescent="0.25">
      <c r="A298" t="s">
        <v>1134</v>
      </c>
      <c r="B298" s="3">
        <v>26512</v>
      </c>
      <c r="C298" s="5">
        <v>87517</v>
      </c>
      <c r="D298" s="5">
        <v>4939</v>
      </c>
    </row>
    <row r="299" spans="1:4" x14ac:dyDescent="0.25">
      <c r="A299" t="s">
        <v>1135</v>
      </c>
      <c r="B299" s="3">
        <v>26543</v>
      </c>
      <c r="C299" s="5">
        <v>87392</v>
      </c>
      <c r="D299" s="5">
        <v>4849</v>
      </c>
    </row>
    <row r="300" spans="1:4" x14ac:dyDescent="0.25">
      <c r="A300" t="s">
        <v>1136</v>
      </c>
      <c r="B300" s="3">
        <v>26573</v>
      </c>
      <c r="C300" s="5">
        <v>87491</v>
      </c>
      <c r="D300" s="5">
        <v>4875</v>
      </c>
    </row>
    <row r="301" spans="1:4" x14ac:dyDescent="0.25">
      <c r="A301" t="s">
        <v>1137</v>
      </c>
      <c r="B301" s="3">
        <v>26604</v>
      </c>
      <c r="C301" s="5">
        <v>87592</v>
      </c>
      <c r="D301" s="5">
        <v>4602</v>
      </c>
    </row>
    <row r="302" spans="1:4" x14ac:dyDescent="0.25">
      <c r="A302" t="s">
        <v>1138</v>
      </c>
      <c r="B302" s="3">
        <v>26634</v>
      </c>
      <c r="C302" s="5">
        <v>87943</v>
      </c>
      <c r="D302" s="5">
        <v>4543</v>
      </c>
    </row>
    <row r="303" spans="1:4" x14ac:dyDescent="0.25">
      <c r="A303" t="s">
        <v>1139</v>
      </c>
      <c r="B303" s="3">
        <v>26665</v>
      </c>
      <c r="C303" s="5">
        <v>87487</v>
      </c>
      <c r="D303" s="5">
        <v>4326</v>
      </c>
    </row>
    <row r="304" spans="1:4" x14ac:dyDescent="0.25">
      <c r="A304" t="s">
        <v>1140</v>
      </c>
      <c r="B304" s="3">
        <v>26696</v>
      </c>
      <c r="C304" s="5">
        <v>88364</v>
      </c>
      <c r="D304" s="5">
        <v>4452</v>
      </c>
    </row>
    <row r="305" spans="1:4" x14ac:dyDescent="0.25">
      <c r="A305" t="s">
        <v>1141</v>
      </c>
      <c r="B305" s="3">
        <v>26724</v>
      </c>
      <c r="C305" s="5">
        <v>88846</v>
      </c>
      <c r="D305" s="5">
        <v>4394</v>
      </c>
    </row>
    <row r="306" spans="1:4" x14ac:dyDescent="0.25">
      <c r="A306" t="s">
        <v>1142</v>
      </c>
      <c r="B306" s="3">
        <v>26755</v>
      </c>
      <c r="C306" s="5">
        <v>89018</v>
      </c>
      <c r="D306" s="5">
        <v>4459</v>
      </c>
    </row>
    <row r="307" spans="1:4" x14ac:dyDescent="0.25">
      <c r="A307" t="s">
        <v>1143</v>
      </c>
      <c r="B307" s="3">
        <v>26785</v>
      </c>
      <c r="C307" s="5">
        <v>88977</v>
      </c>
      <c r="D307" s="5">
        <v>4329</v>
      </c>
    </row>
    <row r="308" spans="1:4" x14ac:dyDescent="0.25">
      <c r="A308" t="s">
        <v>1144</v>
      </c>
      <c r="B308" s="3">
        <v>26816</v>
      </c>
      <c r="C308" s="5">
        <v>89548</v>
      </c>
      <c r="D308" s="5">
        <v>4363</v>
      </c>
    </row>
    <row r="309" spans="1:4" x14ac:dyDescent="0.25">
      <c r="A309" t="s">
        <v>1145</v>
      </c>
      <c r="B309" s="3">
        <v>26846</v>
      </c>
      <c r="C309" s="5">
        <v>89604</v>
      </c>
      <c r="D309" s="5">
        <v>4305</v>
      </c>
    </row>
    <row r="310" spans="1:4" x14ac:dyDescent="0.25">
      <c r="A310" t="s">
        <v>1146</v>
      </c>
      <c r="B310" s="3">
        <v>26877</v>
      </c>
      <c r="C310" s="5">
        <v>89509</v>
      </c>
      <c r="D310" s="5">
        <v>4305</v>
      </c>
    </row>
    <row r="311" spans="1:4" x14ac:dyDescent="0.25">
      <c r="A311" t="s">
        <v>1147</v>
      </c>
      <c r="B311" s="3">
        <v>26908</v>
      </c>
      <c r="C311" s="5">
        <v>89838</v>
      </c>
      <c r="D311" s="5">
        <v>4350</v>
      </c>
    </row>
    <row r="312" spans="1:4" x14ac:dyDescent="0.25">
      <c r="A312" t="s">
        <v>1148</v>
      </c>
      <c r="B312" s="3">
        <v>26938</v>
      </c>
      <c r="C312" s="5">
        <v>90131</v>
      </c>
      <c r="D312" s="5">
        <v>4144</v>
      </c>
    </row>
    <row r="313" spans="1:4" x14ac:dyDescent="0.25">
      <c r="A313" t="s">
        <v>1149</v>
      </c>
      <c r="B313" s="3">
        <v>26969</v>
      </c>
      <c r="C313" s="5">
        <v>90716</v>
      </c>
      <c r="D313" s="5">
        <v>4396</v>
      </c>
    </row>
    <row r="314" spans="1:4" x14ac:dyDescent="0.25">
      <c r="A314" t="s">
        <v>1150</v>
      </c>
      <c r="B314" s="3">
        <v>26999</v>
      </c>
      <c r="C314" s="5">
        <v>90890</v>
      </c>
      <c r="D314" s="5">
        <v>4489</v>
      </c>
    </row>
    <row r="315" spans="1:4" x14ac:dyDescent="0.25">
      <c r="A315" t="s">
        <v>1151</v>
      </c>
      <c r="B315" s="3">
        <v>27030</v>
      </c>
      <c r="C315" s="5">
        <v>91199</v>
      </c>
      <c r="D315" s="5">
        <v>4644</v>
      </c>
    </row>
    <row r="316" spans="1:4" x14ac:dyDescent="0.25">
      <c r="A316" t="s">
        <v>1152</v>
      </c>
      <c r="B316" s="3">
        <v>27061</v>
      </c>
      <c r="C316" s="5">
        <v>91485</v>
      </c>
      <c r="D316" s="5">
        <v>4731</v>
      </c>
    </row>
    <row r="317" spans="1:4" x14ac:dyDescent="0.25">
      <c r="A317" t="s">
        <v>1153</v>
      </c>
      <c r="B317" s="3">
        <v>27089</v>
      </c>
      <c r="C317" s="5">
        <v>91453</v>
      </c>
      <c r="D317" s="5">
        <v>4634</v>
      </c>
    </row>
    <row r="318" spans="1:4" x14ac:dyDescent="0.25">
      <c r="A318" t="s">
        <v>1154</v>
      </c>
      <c r="B318" s="3">
        <v>27120</v>
      </c>
      <c r="C318" s="5">
        <v>91287</v>
      </c>
      <c r="D318" s="5">
        <v>4618</v>
      </c>
    </row>
    <row r="319" spans="1:4" x14ac:dyDescent="0.25">
      <c r="A319" t="s">
        <v>1155</v>
      </c>
      <c r="B319" s="3">
        <v>27150</v>
      </c>
      <c r="C319" s="5">
        <v>91596</v>
      </c>
      <c r="D319" s="5">
        <v>4705</v>
      </c>
    </row>
    <row r="320" spans="1:4" x14ac:dyDescent="0.25">
      <c r="A320" t="s">
        <v>1156</v>
      </c>
      <c r="B320" s="3">
        <v>27181</v>
      </c>
      <c r="C320" s="5">
        <v>91868</v>
      </c>
      <c r="D320" s="5">
        <v>4927</v>
      </c>
    </row>
    <row r="321" spans="1:4" x14ac:dyDescent="0.25">
      <c r="A321" t="s">
        <v>1157</v>
      </c>
      <c r="B321" s="3">
        <v>27211</v>
      </c>
      <c r="C321" s="5">
        <v>92212</v>
      </c>
      <c r="D321" s="5">
        <v>5063</v>
      </c>
    </row>
    <row r="322" spans="1:4" x14ac:dyDescent="0.25">
      <c r="A322" t="s">
        <v>1158</v>
      </c>
      <c r="B322" s="3">
        <v>27242</v>
      </c>
      <c r="C322" s="5">
        <v>92059</v>
      </c>
      <c r="D322" s="5">
        <v>5022</v>
      </c>
    </row>
    <row r="323" spans="1:4" x14ac:dyDescent="0.25">
      <c r="A323" t="s">
        <v>1159</v>
      </c>
      <c r="B323" s="3">
        <v>27273</v>
      </c>
      <c r="C323" s="5">
        <v>92488</v>
      </c>
      <c r="D323" s="5">
        <v>5437</v>
      </c>
    </row>
    <row r="324" spans="1:4" x14ac:dyDescent="0.25">
      <c r="A324" t="s">
        <v>1160</v>
      </c>
      <c r="B324" s="3">
        <v>27303</v>
      </c>
      <c r="C324" s="5">
        <v>92518</v>
      </c>
      <c r="D324" s="5">
        <v>5523</v>
      </c>
    </row>
    <row r="325" spans="1:4" x14ac:dyDescent="0.25">
      <c r="A325" t="s">
        <v>1161</v>
      </c>
      <c r="B325" s="3">
        <v>27334</v>
      </c>
      <c r="C325" s="5">
        <v>92766</v>
      </c>
      <c r="D325" s="5">
        <v>6140</v>
      </c>
    </row>
    <row r="326" spans="1:4" x14ac:dyDescent="0.25">
      <c r="A326" t="s">
        <v>1162</v>
      </c>
      <c r="B326" s="3">
        <v>27364</v>
      </c>
      <c r="C326" s="5">
        <v>92780</v>
      </c>
      <c r="D326" s="5">
        <v>6636</v>
      </c>
    </row>
    <row r="327" spans="1:4" x14ac:dyDescent="0.25">
      <c r="A327" t="s">
        <v>1163</v>
      </c>
      <c r="B327" s="3">
        <v>27395</v>
      </c>
      <c r="C327" s="5">
        <v>93128</v>
      </c>
      <c r="D327" s="5">
        <v>7501</v>
      </c>
    </row>
    <row r="328" spans="1:4" x14ac:dyDescent="0.25">
      <c r="A328" t="s">
        <v>1164</v>
      </c>
      <c r="B328" s="3">
        <v>27426</v>
      </c>
      <c r="C328" s="5">
        <v>92776</v>
      </c>
      <c r="D328" s="5">
        <v>7520</v>
      </c>
    </row>
    <row r="329" spans="1:4" x14ac:dyDescent="0.25">
      <c r="A329" t="s">
        <v>1165</v>
      </c>
      <c r="B329" s="3">
        <v>27454</v>
      </c>
      <c r="C329" s="5">
        <v>93165</v>
      </c>
      <c r="D329" s="5">
        <v>7978</v>
      </c>
    </row>
    <row r="330" spans="1:4" x14ac:dyDescent="0.25">
      <c r="A330" t="s">
        <v>1166</v>
      </c>
      <c r="B330" s="3">
        <v>27485</v>
      </c>
      <c r="C330" s="5">
        <v>93399</v>
      </c>
      <c r="D330" s="5">
        <v>8210</v>
      </c>
    </row>
    <row r="331" spans="1:4" x14ac:dyDescent="0.25">
      <c r="A331" t="s">
        <v>1167</v>
      </c>
      <c r="B331" s="3">
        <v>27515</v>
      </c>
      <c r="C331" s="5">
        <v>93884</v>
      </c>
      <c r="D331" s="5">
        <v>8433</v>
      </c>
    </row>
    <row r="332" spans="1:4" x14ac:dyDescent="0.25">
      <c r="A332" t="s">
        <v>1168</v>
      </c>
      <c r="B332" s="3">
        <v>27546</v>
      </c>
      <c r="C332" s="5">
        <v>93575</v>
      </c>
      <c r="D332" s="5">
        <v>8220</v>
      </c>
    </row>
    <row r="333" spans="1:4" x14ac:dyDescent="0.25">
      <c r="A333" t="s">
        <v>1169</v>
      </c>
      <c r="B333" s="3">
        <v>27576</v>
      </c>
      <c r="C333" s="5">
        <v>94021</v>
      </c>
      <c r="D333" s="5">
        <v>8127</v>
      </c>
    </row>
    <row r="334" spans="1:4" x14ac:dyDescent="0.25">
      <c r="A334" t="s">
        <v>1170</v>
      </c>
      <c r="B334" s="3">
        <v>27607</v>
      </c>
      <c r="C334" s="5">
        <v>94162</v>
      </c>
      <c r="D334" s="5">
        <v>7928</v>
      </c>
    </row>
    <row r="335" spans="1:4" x14ac:dyDescent="0.25">
      <c r="A335" t="s">
        <v>1171</v>
      </c>
      <c r="B335" s="3">
        <v>27638</v>
      </c>
      <c r="C335" s="5">
        <v>94202</v>
      </c>
      <c r="D335" s="5">
        <v>7923</v>
      </c>
    </row>
    <row r="336" spans="1:4" x14ac:dyDescent="0.25">
      <c r="A336" t="s">
        <v>1172</v>
      </c>
      <c r="B336" s="3">
        <v>27668</v>
      </c>
      <c r="C336" s="5">
        <v>94267</v>
      </c>
      <c r="D336" s="5">
        <v>7897</v>
      </c>
    </row>
    <row r="337" spans="1:4" x14ac:dyDescent="0.25">
      <c r="A337" t="s">
        <v>1173</v>
      </c>
      <c r="B337" s="3">
        <v>27699</v>
      </c>
      <c r="C337" s="5">
        <v>94250</v>
      </c>
      <c r="D337" s="5">
        <v>7794</v>
      </c>
    </row>
    <row r="338" spans="1:4" x14ac:dyDescent="0.25">
      <c r="A338" t="s">
        <v>1174</v>
      </c>
      <c r="B338" s="3">
        <v>27729</v>
      </c>
      <c r="C338" s="5">
        <v>94409</v>
      </c>
      <c r="D338" s="5">
        <v>7744</v>
      </c>
    </row>
    <row r="339" spans="1:4" x14ac:dyDescent="0.25">
      <c r="A339" t="s">
        <v>1175</v>
      </c>
      <c r="B339" s="3">
        <v>27760</v>
      </c>
      <c r="C339" s="5">
        <v>94934</v>
      </c>
      <c r="D339" s="5">
        <v>7534</v>
      </c>
    </row>
    <row r="340" spans="1:4" x14ac:dyDescent="0.25">
      <c r="A340" t="s">
        <v>1176</v>
      </c>
      <c r="B340" s="3">
        <v>27791</v>
      </c>
      <c r="C340" s="5">
        <v>94998</v>
      </c>
      <c r="D340" s="5">
        <v>7326</v>
      </c>
    </row>
    <row r="341" spans="1:4" x14ac:dyDescent="0.25">
      <c r="A341" t="s">
        <v>1177</v>
      </c>
      <c r="B341" s="3">
        <v>27820</v>
      </c>
      <c r="C341" s="5">
        <v>95215</v>
      </c>
      <c r="D341" s="5">
        <v>7230</v>
      </c>
    </row>
    <row r="342" spans="1:4" x14ac:dyDescent="0.25">
      <c r="A342" t="s">
        <v>1178</v>
      </c>
      <c r="B342" s="3">
        <v>27851</v>
      </c>
      <c r="C342" s="5">
        <v>95746</v>
      </c>
      <c r="D342" s="5">
        <v>7330</v>
      </c>
    </row>
    <row r="343" spans="1:4" x14ac:dyDescent="0.25">
      <c r="A343" t="s">
        <v>1179</v>
      </c>
      <c r="B343" s="3">
        <v>27881</v>
      </c>
      <c r="C343" s="5">
        <v>95847</v>
      </c>
      <c r="D343" s="5">
        <v>7053</v>
      </c>
    </row>
    <row r="344" spans="1:4" x14ac:dyDescent="0.25">
      <c r="A344" t="s">
        <v>1180</v>
      </c>
      <c r="B344" s="3">
        <v>27912</v>
      </c>
      <c r="C344" s="5">
        <v>95885</v>
      </c>
      <c r="D344" s="5">
        <v>7322</v>
      </c>
    </row>
    <row r="345" spans="1:4" x14ac:dyDescent="0.25">
      <c r="A345" t="s">
        <v>1181</v>
      </c>
      <c r="B345" s="3">
        <v>27942</v>
      </c>
      <c r="C345" s="5">
        <v>96583</v>
      </c>
      <c r="D345" s="5">
        <v>7490</v>
      </c>
    </row>
    <row r="346" spans="1:4" x14ac:dyDescent="0.25">
      <c r="A346" t="s">
        <v>1182</v>
      </c>
      <c r="B346" s="3">
        <v>27973</v>
      </c>
      <c r="C346" s="5">
        <v>96741</v>
      </c>
      <c r="D346" s="5">
        <v>7518</v>
      </c>
    </row>
    <row r="347" spans="1:4" x14ac:dyDescent="0.25">
      <c r="A347" t="s">
        <v>1183</v>
      </c>
      <c r="B347" s="3">
        <v>28004</v>
      </c>
      <c r="C347" s="5">
        <v>96553</v>
      </c>
      <c r="D347" s="5">
        <v>7380</v>
      </c>
    </row>
    <row r="348" spans="1:4" x14ac:dyDescent="0.25">
      <c r="A348" t="s">
        <v>1184</v>
      </c>
      <c r="B348" s="3">
        <v>28034</v>
      </c>
      <c r="C348" s="5">
        <v>96704</v>
      </c>
      <c r="D348" s="5">
        <v>7430</v>
      </c>
    </row>
    <row r="349" spans="1:4" x14ac:dyDescent="0.25">
      <c r="A349" t="s">
        <v>1185</v>
      </c>
      <c r="B349" s="3">
        <v>28065</v>
      </c>
      <c r="C349" s="5">
        <v>97254</v>
      </c>
      <c r="D349" s="5">
        <v>7620</v>
      </c>
    </row>
    <row r="350" spans="1:4" x14ac:dyDescent="0.25">
      <c r="A350" t="s">
        <v>1186</v>
      </c>
      <c r="B350" s="3">
        <v>28095</v>
      </c>
      <c r="C350" s="5">
        <v>97348</v>
      </c>
      <c r="D350" s="5">
        <v>7545</v>
      </c>
    </row>
    <row r="351" spans="1:4" x14ac:dyDescent="0.25">
      <c r="A351" t="s">
        <v>1187</v>
      </c>
      <c r="B351" s="3">
        <v>28126</v>
      </c>
      <c r="C351" s="5">
        <v>97208</v>
      </c>
      <c r="D351" s="5">
        <v>7280</v>
      </c>
    </row>
    <row r="352" spans="1:4" x14ac:dyDescent="0.25">
      <c r="A352" t="s">
        <v>1188</v>
      </c>
      <c r="B352" s="3">
        <v>28157</v>
      </c>
      <c r="C352" s="5">
        <v>97785</v>
      </c>
      <c r="D352" s="5">
        <v>7443</v>
      </c>
    </row>
    <row r="353" spans="1:4" x14ac:dyDescent="0.25">
      <c r="A353" t="s">
        <v>1189</v>
      </c>
      <c r="B353" s="3">
        <v>28185</v>
      </c>
      <c r="C353" s="5">
        <v>98115</v>
      </c>
      <c r="D353" s="5">
        <v>7307</v>
      </c>
    </row>
    <row r="354" spans="1:4" x14ac:dyDescent="0.25">
      <c r="A354" t="s">
        <v>1190</v>
      </c>
      <c r="B354" s="3">
        <v>28216</v>
      </c>
      <c r="C354" s="5">
        <v>98330</v>
      </c>
      <c r="D354" s="5">
        <v>7059</v>
      </c>
    </row>
    <row r="355" spans="1:4" x14ac:dyDescent="0.25">
      <c r="A355" t="s">
        <v>1191</v>
      </c>
      <c r="B355" s="3">
        <v>28246</v>
      </c>
      <c r="C355" s="5">
        <v>98665</v>
      </c>
      <c r="D355" s="5">
        <v>6911</v>
      </c>
    </row>
    <row r="356" spans="1:4" x14ac:dyDescent="0.25">
      <c r="A356" t="s">
        <v>1192</v>
      </c>
      <c r="B356" s="3">
        <v>28277</v>
      </c>
      <c r="C356" s="5">
        <v>99093</v>
      </c>
      <c r="D356" s="5">
        <v>7134</v>
      </c>
    </row>
    <row r="357" spans="1:4" x14ac:dyDescent="0.25">
      <c r="A357" t="s">
        <v>1193</v>
      </c>
      <c r="B357" s="3">
        <v>28307</v>
      </c>
      <c r="C357" s="5">
        <v>98913</v>
      </c>
      <c r="D357" s="5">
        <v>6829</v>
      </c>
    </row>
    <row r="358" spans="1:4" x14ac:dyDescent="0.25">
      <c r="A358" t="s">
        <v>1194</v>
      </c>
      <c r="B358" s="3">
        <v>28338</v>
      </c>
      <c r="C358" s="5">
        <v>99366</v>
      </c>
      <c r="D358" s="5">
        <v>6925</v>
      </c>
    </row>
    <row r="359" spans="1:4" x14ac:dyDescent="0.25">
      <c r="A359" t="s">
        <v>1195</v>
      </c>
      <c r="B359" s="3">
        <v>28369</v>
      </c>
      <c r="C359" s="5">
        <v>99453</v>
      </c>
      <c r="D359" s="5">
        <v>6751</v>
      </c>
    </row>
    <row r="360" spans="1:4" x14ac:dyDescent="0.25">
      <c r="A360" t="s">
        <v>1196</v>
      </c>
      <c r="B360" s="3">
        <v>28399</v>
      </c>
      <c r="C360" s="5">
        <v>99815</v>
      </c>
      <c r="D360" s="5">
        <v>6763</v>
      </c>
    </row>
    <row r="361" spans="1:4" x14ac:dyDescent="0.25">
      <c r="A361" t="s">
        <v>1197</v>
      </c>
      <c r="B361" s="3">
        <v>28430</v>
      </c>
      <c r="C361" s="5">
        <v>100576</v>
      </c>
      <c r="D361" s="5">
        <v>6815</v>
      </c>
    </row>
    <row r="362" spans="1:4" x14ac:dyDescent="0.25">
      <c r="A362" t="s">
        <v>1198</v>
      </c>
      <c r="B362" s="3">
        <v>28460</v>
      </c>
      <c r="C362" s="5">
        <v>100491</v>
      </c>
      <c r="D362" s="5">
        <v>6386</v>
      </c>
    </row>
    <row r="363" spans="1:4" x14ac:dyDescent="0.25">
      <c r="A363" t="s">
        <v>1199</v>
      </c>
      <c r="B363" s="3">
        <v>28491</v>
      </c>
      <c r="C363" s="5">
        <v>100873</v>
      </c>
      <c r="D363" s="5">
        <v>6489</v>
      </c>
    </row>
    <row r="364" spans="1:4" x14ac:dyDescent="0.25">
      <c r="A364" t="s">
        <v>1200</v>
      </c>
      <c r="B364" s="3">
        <v>28522</v>
      </c>
      <c r="C364" s="5">
        <v>100837</v>
      </c>
      <c r="D364" s="5">
        <v>6318</v>
      </c>
    </row>
    <row r="365" spans="1:4" x14ac:dyDescent="0.25">
      <c r="A365" t="s">
        <v>1201</v>
      </c>
      <c r="B365" s="3">
        <v>28550</v>
      </c>
      <c r="C365" s="5">
        <v>101092</v>
      </c>
      <c r="D365" s="5">
        <v>6337</v>
      </c>
    </row>
    <row r="366" spans="1:4" x14ac:dyDescent="0.25">
      <c r="A366" t="s">
        <v>1202</v>
      </c>
      <c r="B366" s="3">
        <v>28581</v>
      </c>
      <c r="C366" s="5">
        <v>101574</v>
      </c>
      <c r="D366" s="5">
        <v>6180</v>
      </c>
    </row>
    <row r="367" spans="1:4" x14ac:dyDescent="0.25">
      <c r="A367" t="s">
        <v>1203</v>
      </c>
      <c r="B367" s="3">
        <v>28611</v>
      </c>
      <c r="C367" s="5">
        <v>101896</v>
      </c>
      <c r="D367" s="5">
        <v>6127</v>
      </c>
    </row>
    <row r="368" spans="1:4" x14ac:dyDescent="0.25">
      <c r="A368" t="s">
        <v>1204</v>
      </c>
      <c r="B368" s="3">
        <v>28642</v>
      </c>
      <c r="C368" s="5">
        <v>102371</v>
      </c>
      <c r="D368" s="5">
        <v>6028</v>
      </c>
    </row>
    <row r="369" spans="1:4" x14ac:dyDescent="0.25">
      <c r="A369" t="s">
        <v>1205</v>
      </c>
      <c r="B369" s="3">
        <v>28672</v>
      </c>
      <c r="C369" s="5">
        <v>102399</v>
      </c>
      <c r="D369" s="5">
        <v>6309</v>
      </c>
    </row>
    <row r="370" spans="1:4" x14ac:dyDescent="0.25">
      <c r="A370" t="s">
        <v>1206</v>
      </c>
      <c r="B370" s="3">
        <v>28703</v>
      </c>
      <c r="C370" s="5">
        <v>102511</v>
      </c>
      <c r="D370" s="5">
        <v>6080</v>
      </c>
    </row>
    <row r="371" spans="1:4" x14ac:dyDescent="0.25">
      <c r="A371" t="s">
        <v>1207</v>
      </c>
      <c r="B371" s="3">
        <v>28734</v>
      </c>
      <c r="C371" s="5">
        <v>102795</v>
      </c>
      <c r="D371" s="5">
        <v>6125</v>
      </c>
    </row>
    <row r="372" spans="1:4" x14ac:dyDescent="0.25">
      <c r="A372" t="s">
        <v>1208</v>
      </c>
      <c r="B372" s="3">
        <v>28764</v>
      </c>
      <c r="C372" s="5">
        <v>103080</v>
      </c>
      <c r="D372" s="5">
        <v>5947</v>
      </c>
    </row>
    <row r="373" spans="1:4" x14ac:dyDescent="0.25">
      <c r="A373" t="s">
        <v>1209</v>
      </c>
      <c r="B373" s="3">
        <v>28795</v>
      </c>
      <c r="C373" s="5">
        <v>103562</v>
      </c>
      <c r="D373" s="5">
        <v>6077</v>
      </c>
    </row>
    <row r="374" spans="1:4" x14ac:dyDescent="0.25">
      <c r="A374" t="s">
        <v>1210</v>
      </c>
      <c r="B374" s="3">
        <v>28825</v>
      </c>
      <c r="C374" s="5">
        <v>103809</v>
      </c>
      <c r="D374" s="5">
        <v>6228</v>
      </c>
    </row>
    <row r="375" spans="1:4" x14ac:dyDescent="0.25">
      <c r="A375" t="s">
        <v>1211</v>
      </c>
      <c r="B375" s="3">
        <v>28856</v>
      </c>
      <c r="C375" s="5">
        <v>104057</v>
      </c>
      <c r="D375" s="5">
        <v>6109</v>
      </c>
    </row>
    <row r="376" spans="1:4" x14ac:dyDescent="0.25">
      <c r="A376" t="s">
        <v>1212</v>
      </c>
      <c r="B376" s="3">
        <v>28887</v>
      </c>
      <c r="C376" s="5">
        <v>104502</v>
      </c>
      <c r="D376" s="5">
        <v>6173</v>
      </c>
    </row>
    <row r="377" spans="1:4" x14ac:dyDescent="0.25">
      <c r="A377" t="s">
        <v>1213</v>
      </c>
      <c r="B377" s="3">
        <v>28915</v>
      </c>
      <c r="C377" s="5">
        <v>104589</v>
      </c>
      <c r="D377" s="5">
        <v>6109</v>
      </c>
    </row>
    <row r="378" spans="1:4" x14ac:dyDescent="0.25">
      <c r="A378" t="s">
        <v>1214</v>
      </c>
      <c r="B378" s="3">
        <v>28946</v>
      </c>
      <c r="C378" s="5">
        <v>104172</v>
      </c>
      <c r="D378" s="5">
        <v>6069</v>
      </c>
    </row>
    <row r="379" spans="1:4" x14ac:dyDescent="0.25">
      <c r="A379" t="s">
        <v>1215</v>
      </c>
      <c r="B379" s="3">
        <v>28976</v>
      </c>
      <c r="C379" s="5">
        <v>104171</v>
      </c>
      <c r="D379" s="5">
        <v>5840</v>
      </c>
    </row>
    <row r="380" spans="1:4" x14ac:dyDescent="0.25">
      <c r="A380" t="s">
        <v>1216</v>
      </c>
      <c r="B380" s="3">
        <v>29007</v>
      </c>
      <c r="C380" s="5">
        <v>104638</v>
      </c>
      <c r="D380" s="5">
        <v>5959</v>
      </c>
    </row>
    <row r="381" spans="1:4" x14ac:dyDescent="0.25">
      <c r="A381" t="s">
        <v>1217</v>
      </c>
      <c r="B381" s="3">
        <v>29037</v>
      </c>
      <c r="C381" s="5">
        <v>105002</v>
      </c>
      <c r="D381" s="5">
        <v>5996</v>
      </c>
    </row>
    <row r="382" spans="1:4" x14ac:dyDescent="0.25">
      <c r="A382" t="s">
        <v>1218</v>
      </c>
      <c r="B382" s="3">
        <v>29068</v>
      </c>
      <c r="C382" s="5">
        <v>105096</v>
      </c>
      <c r="D382" s="5">
        <v>6320</v>
      </c>
    </row>
    <row r="383" spans="1:4" x14ac:dyDescent="0.25">
      <c r="A383" t="s">
        <v>1219</v>
      </c>
      <c r="B383" s="3">
        <v>29099</v>
      </c>
      <c r="C383" s="5">
        <v>105530</v>
      </c>
      <c r="D383" s="5">
        <v>6190</v>
      </c>
    </row>
    <row r="384" spans="1:4" x14ac:dyDescent="0.25">
      <c r="A384" t="s">
        <v>1220</v>
      </c>
      <c r="B384" s="3">
        <v>29129</v>
      </c>
      <c r="C384" s="5">
        <v>105700</v>
      </c>
      <c r="D384" s="5">
        <v>6296</v>
      </c>
    </row>
    <row r="385" spans="1:4" x14ac:dyDescent="0.25">
      <c r="A385" t="s">
        <v>1221</v>
      </c>
      <c r="B385" s="3">
        <v>29160</v>
      </c>
      <c r="C385" s="5">
        <v>105812</v>
      </c>
      <c r="D385" s="5">
        <v>6238</v>
      </c>
    </row>
    <row r="386" spans="1:4" x14ac:dyDescent="0.25">
      <c r="A386" t="s">
        <v>1222</v>
      </c>
      <c r="B386" s="3">
        <v>29190</v>
      </c>
      <c r="C386" s="5">
        <v>106258</v>
      </c>
      <c r="D386" s="5">
        <v>6325</v>
      </c>
    </row>
    <row r="387" spans="1:4" x14ac:dyDescent="0.25">
      <c r="A387" t="s">
        <v>1223</v>
      </c>
      <c r="B387" s="3">
        <v>29221</v>
      </c>
      <c r="C387" s="5">
        <v>106562</v>
      </c>
      <c r="D387" s="5">
        <v>6683</v>
      </c>
    </row>
    <row r="388" spans="1:4" x14ac:dyDescent="0.25">
      <c r="A388" t="s">
        <v>1224</v>
      </c>
      <c r="B388" s="3">
        <v>29252</v>
      </c>
      <c r="C388" s="5">
        <v>106697</v>
      </c>
      <c r="D388" s="5">
        <v>6702</v>
      </c>
    </row>
    <row r="389" spans="1:4" x14ac:dyDescent="0.25">
      <c r="A389" t="s">
        <v>1225</v>
      </c>
      <c r="B389" s="3">
        <v>29281</v>
      </c>
      <c r="C389" s="5">
        <v>106442</v>
      </c>
      <c r="D389" s="5">
        <v>6729</v>
      </c>
    </row>
    <row r="390" spans="1:4" x14ac:dyDescent="0.25">
      <c r="A390" t="s">
        <v>1226</v>
      </c>
      <c r="B390" s="3">
        <v>29312</v>
      </c>
      <c r="C390" s="5">
        <v>106591</v>
      </c>
      <c r="D390" s="5">
        <v>7358</v>
      </c>
    </row>
    <row r="391" spans="1:4" x14ac:dyDescent="0.25">
      <c r="A391" t="s">
        <v>1227</v>
      </c>
      <c r="B391" s="3">
        <v>29342</v>
      </c>
      <c r="C391" s="5">
        <v>106929</v>
      </c>
      <c r="D391" s="5">
        <v>7984</v>
      </c>
    </row>
    <row r="392" spans="1:4" x14ac:dyDescent="0.25">
      <c r="A392" t="s">
        <v>1228</v>
      </c>
      <c r="B392" s="3">
        <v>29373</v>
      </c>
      <c r="C392" s="5">
        <v>106780</v>
      </c>
      <c r="D392" s="5">
        <v>8098</v>
      </c>
    </row>
    <row r="393" spans="1:4" x14ac:dyDescent="0.25">
      <c r="A393" t="s">
        <v>1229</v>
      </c>
      <c r="B393" s="3">
        <v>29403</v>
      </c>
      <c r="C393" s="5">
        <v>107159</v>
      </c>
      <c r="D393" s="5">
        <v>8363</v>
      </c>
    </row>
    <row r="394" spans="1:4" x14ac:dyDescent="0.25">
      <c r="A394" t="s">
        <v>1230</v>
      </c>
      <c r="B394" s="3">
        <v>29434</v>
      </c>
      <c r="C394" s="5">
        <v>107105</v>
      </c>
      <c r="D394" s="5">
        <v>8281</v>
      </c>
    </row>
    <row r="395" spans="1:4" x14ac:dyDescent="0.25">
      <c r="A395" t="s">
        <v>1231</v>
      </c>
      <c r="B395" s="3">
        <v>29465</v>
      </c>
      <c r="C395" s="5">
        <v>107098</v>
      </c>
      <c r="D395" s="5">
        <v>8021</v>
      </c>
    </row>
    <row r="396" spans="1:4" x14ac:dyDescent="0.25">
      <c r="A396" t="s">
        <v>1232</v>
      </c>
      <c r="B396" s="3">
        <v>29495</v>
      </c>
      <c r="C396" s="5">
        <v>107405</v>
      </c>
      <c r="D396" s="5">
        <v>8088</v>
      </c>
    </row>
    <row r="397" spans="1:4" x14ac:dyDescent="0.25">
      <c r="A397" t="s">
        <v>1233</v>
      </c>
      <c r="B397" s="3">
        <v>29526</v>
      </c>
      <c r="C397" s="5">
        <v>107568</v>
      </c>
      <c r="D397" s="5">
        <v>8023</v>
      </c>
    </row>
    <row r="398" spans="1:4" x14ac:dyDescent="0.25">
      <c r="A398" t="s">
        <v>1234</v>
      </c>
      <c r="B398" s="3">
        <v>29556</v>
      </c>
      <c r="C398" s="5">
        <v>107352</v>
      </c>
      <c r="D398" s="5">
        <v>7718</v>
      </c>
    </row>
    <row r="399" spans="1:4" x14ac:dyDescent="0.25">
      <c r="A399" t="s">
        <v>1235</v>
      </c>
      <c r="B399" s="3">
        <v>29587</v>
      </c>
      <c r="C399" s="5">
        <v>108026</v>
      </c>
      <c r="D399" s="5">
        <v>8071</v>
      </c>
    </row>
    <row r="400" spans="1:4" x14ac:dyDescent="0.25">
      <c r="A400" t="s">
        <v>1236</v>
      </c>
      <c r="B400" s="3">
        <v>29618</v>
      </c>
      <c r="C400" s="5">
        <v>108242</v>
      </c>
      <c r="D400" s="5">
        <v>8051</v>
      </c>
    </row>
    <row r="401" spans="1:4" x14ac:dyDescent="0.25">
      <c r="A401" t="s">
        <v>1237</v>
      </c>
      <c r="B401" s="3">
        <v>29646</v>
      </c>
      <c r="C401" s="5">
        <v>108553</v>
      </c>
      <c r="D401" s="5">
        <v>7982</v>
      </c>
    </row>
    <row r="402" spans="1:4" x14ac:dyDescent="0.25">
      <c r="A402" t="s">
        <v>1238</v>
      </c>
      <c r="B402" s="3">
        <v>29677</v>
      </c>
      <c r="C402" s="5">
        <v>108925</v>
      </c>
      <c r="D402" s="5">
        <v>7869</v>
      </c>
    </row>
    <row r="403" spans="1:4" x14ac:dyDescent="0.25">
      <c r="A403" t="s">
        <v>1239</v>
      </c>
      <c r="B403" s="3">
        <v>29707</v>
      </c>
      <c r="C403" s="5">
        <v>109222</v>
      </c>
      <c r="D403" s="5">
        <v>8174</v>
      </c>
    </row>
    <row r="404" spans="1:4" x14ac:dyDescent="0.25">
      <c r="A404" t="s">
        <v>1240</v>
      </c>
      <c r="B404" s="3">
        <v>29738</v>
      </c>
      <c r="C404" s="5">
        <v>108396</v>
      </c>
      <c r="D404" s="5">
        <v>8098</v>
      </c>
    </row>
    <row r="405" spans="1:4" x14ac:dyDescent="0.25">
      <c r="A405" t="s">
        <v>1241</v>
      </c>
      <c r="B405" s="3">
        <v>29768</v>
      </c>
      <c r="C405" s="5">
        <v>108556</v>
      </c>
      <c r="D405" s="5">
        <v>7863</v>
      </c>
    </row>
    <row r="406" spans="1:4" x14ac:dyDescent="0.25">
      <c r="A406" t="s">
        <v>1242</v>
      </c>
      <c r="B406" s="3">
        <v>29799</v>
      </c>
      <c r="C406" s="5">
        <v>108725</v>
      </c>
      <c r="D406" s="5">
        <v>8036</v>
      </c>
    </row>
    <row r="407" spans="1:4" x14ac:dyDescent="0.25">
      <c r="A407" t="s">
        <v>1243</v>
      </c>
      <c r="B407" s="3">
        <v>29830</v>
      </c>
      <c r="C407" s="5">
        <v>108294</v>
      </c>
      <c r="D407" s="5">
        <v>8230</v>
      </c>
    </row>
    <row r="408" spans="1:4" x14ac:dyDescent="0.25">
      <c r="A408" t="s">
        <v>1244</v>
      </c>
      <c r="B408" s="3">
        <v>29860</v>
      </c>
      <c r="C408" s="5">
        <v>109024</v>
      </c>
      <c r="D408" s="5">
        <v>8646</v>
      </c>
    </row>
    <row r="409" spans="1:4" x14ac:dyDescent="0.25">
      <c r="A409" t="s">
        <v>1245</v>
      </c>
      <c r="B409" s="3">
        <v>29891</v>
      </c>
      <c r="C409" s="5">
        <v>109236</v>
      </c>
      <c r="D409" s="5">
        <v>9029</v>
      </c>
    </row>
    <row r="410" spans="1:4" x14ac:dyDescent="0.25">
      <c r="A410" t="s">
        <v>1246</v>
      </c>
      <c r="B410" s="3">
        <v>29921</v>
      </c>
      <c r="C410" s="5">
        <v>108912</v>
      </c>
      <c r="D410" s="5">
        <v>9267</v>
      </c>
    </row>
    <row r="411" spans="1:4" x14ac:dyDescent="0.25">
      <c r="A411" t="s">
        <v>1247</v>
      </c>
      <c r="B411" s="3">
        <v>29952</v>
      </c>
      <c r="C411" s="5">
        <v>109089</v>
      </c>
      <c r="D411" s="5">
        <v>9397</v>
      </c>
    </row>
    <row r="412" spans="1:4" x14ac:dyDescent="0.25">
      <c r="A412" t="s">
        <v>1248</v>
      </c>
      <c r="B412" s="3">
        <v>29983</v>
      </c>
      <c r="C412" s="5">
        <v>109467</v>
      </c>
      <c r="D412" s="5">
        <v>9705</v>
      </c>
    </row>
    <row r="413" spans="1:4" x14ac:dyDescent="0.25">
      <c r="A413" t="s">
        <v>1249</v>
      </c>
      <c r="B413" s="3">
        <v>30011</v>
      </c>
      <c r="C413" s="5">
        <v>109567</v>
      </c>
      <c r="D413" s="5">
        <v>9895</v>
      </c>
    </row>
    <row r="414" spans="1:4" x14ac:dyDescent="0.25">
      <c r="A414" t="s">
        <v>1250</v>
      </c>
      <c r="B414" s="3">
        <v>30042</v>
      </c>
      <c r="C414" s="5">
        <v>109820</v>
      </c>
      <c r="D414" s="5">
        <v>10244</v>
      </c>
    </row>
    <row r="415" spans="1:4" x14ac:dyDescent="0.25">
      <c r="A415" t="s">
        <v>1251</v>
      </c>
      <c r="B415" s="3">
        <v>30072</v>
      </c>
      <c r="C415" s="5">
        <v>110451</v>
      </c>
      <c r="D415" s="5">
        <v>10335</v>
      </c>
    </row>
    <row r="416" spans="1:4" x14ac:dyDescent="0.25">
      <c r="A416" t="s">
        <v>1252</v>
      </c>
      <c r="B416" s="3">
        <v>30103</v>
      </c>
      <c r="C416" s="5">
        <v>110081</v>
      </c>
      <c r="D416" s="5">
        <v>10538</v>
      </c>
    </row>
    <row r="417" spans="1:4" x14ac:dyDescent="0.25">
      <c r="A417" t="s">
        <v>1253</v>
      </c>
      <c r="B417" s="3">
        <v>30133</v>
      </c>
      <c r="C417" s="5">
        <v>110342</v>
      </c>
      <c r="D417" s="5">
        <v>10849</v>
      </c>
    </row>
    <row r="418" spans="1:4" x14ac:dyDescent="0.25">
      <c r="A418" t="s">
        <v>1254</v>
      </c>
      <c r="B418" s="3">
        <v>30164</v>
      </c>
      <c r="C418" s="5">
        <v>110514</v>
      </c>
      <c r="D418" s="5">
        <v>10881</v>
      </c>
    </row>
    <row r="419" spans="1:4" x14ac:dyDescent="0.25">
      <c r="A419" t="s">
        <v>1255</v>
      </c>
      <c r="B419" s="3">
        <v>30195</v>
      </c>
      <c r="C419" s="5">
        <v>110721</v>
      </c>
      <c r="D419" s="5">
        <v>11217</v>
      </c>
    </row>
    <row r="420" spans="1:4" x14ac:dyDescent="0.25">
      <c r="A420" t="s">
        <v>1256</v>
      </c>
      <c r="B420" s="3">
        <v>30225</v>
      </c>
      <c r="C420" s="5">
        <v>110744</v>
      </c>
      <c r="D420" s="5">
        <v>11529</v>
      </c>
    </row>
    <row r="421" spans="1:4" x14ac:dyDescent="0.25">
      <c r="A421" t="s">
        <v>1257</v>
      </c>
      <c r="B421" s="3">
        <v>30256</v>
      </c>
      <c r="C421" s="5">
        <v>111050</v>
      </c>
      <c r="D421" s="5">
        <v>11938</v>
      </c>
    </row>
    <row r="422" spans="1:4" x14ac:dyDescent="0.25">
      <c r="A422" t="s">
        <v>1258</v>
      </c>
      <c r="B422" s="3">
        <v>30286</v>
      </c>
      <c r="C422" s="5">
        <v>111083</v>
      </c>
      <c r="D422" s="5">
        <v>12051</v>
      </c>
    </row>
    <row r="423" spans="1:4" x14ac:dyDescent="0.25">
      <c r="A423" t="s">
        <v>1259</v>
      </c>
      <c r="B423" s="3">
        <v>30317</v>
      </c>
      <c r="C423" s="5">
        <v>110695</v>
      </c>
      <c r="D423" s="5">
        <v>11534</v>
      </c>
    </row>
    <row r="424" spans="1:4" x14ac:dyDescent="0.25">
      <c r="A424" t="s">
        <v>1260</v>
      </c>
      <c r="B424" s="3">
        <v>30348</v>
      </c>
      <c r="C424" s="5">
        <v>110634</v>
      </c>
      <c r="D424" s="5">
        <v>11545</v>
      </c>
    </row>
    <row r="425" spans="1:4" x14ac:dyDescent="0.25">
      <c r="A425" t="s">
        <v>1261</v>
      </c>
      <c r="B425" s="3">
        <v>30376</v>
      </c>
      <c r="C425" s="5">
        <v>110587</v>
      </c>
      <c r="D425" s="5">
        <v>11408</v>
      </c>
    </row>
    <row r="426" spans="1:4" x14ac:dyDescent="0.25">
      <c r="A426" t="s">
        <v>1262</v>
      </c>
      <c r="B426" s="3">
        <v>30407</v>
      </c>
      <c r="C426" s="5">
        <v>110828</v>
      </c>
      <c r="D426" s="5">
        <v>11268</v>
      </c>
    </row>
    <row r="427" spans="1:4" x14ac:dyDescent="0.25">
      <c r="A427" t="s">
        <v>1263</v>
      </c>
      <c r="B427" s="3">
        <v>30437</v>
      </c>
      <c r="C427" s="5">
        <v>110796</v>
      </c>
      <c r="D427" s="5">
        <v>11154</v>
      </c>
    </row>
    <row r="428" spans="1:4" x14ac:dyDescent="0.25">
      <c r="A428" t="s">
        <v>1264</v>
      </c>
      <c r="B428" s="3">
        <v>30468</v>
      </c>
      <c r="C428" s="5">
        <v>111879</v>
      </c>
      <c r="D428" s="5">
        <v>11246</v>
      </c>
    </row>
    <row r="429" spans="1:4" x14ac:dyDescent="0.25">
      <c r="A429" t="s">
        <v>1265</v>
      </c>
      <c r="B429" s="3">
        <v>30498</v>
      </c>
      <c r="C429" s="5">
        <v>111756</v>
      </c>
      <c r="D429" s="5">
        <v>10548</v>
      </c>
    </row>
    <row r="430" spans="1:4" x14ac:dyDescent="0.25">
      <c r="A430" t="s">
        <v>1266</v>
      </c>
      <c r="B430" s="3">
        <v>30529</v>
      </c>
      <c r="C430" s="5">
        <v>112231</v>
      </c>
      <c r="D430" s="5">
        <v>10623</v>
      </c>
    </row>
    <row r="431" spans="1:4" x14ac:dyDescent="0.25">
      <c r="A431" t="s">
        <v>1267</v>
      </c>
      <c r="B431" s="3">
        <v>30560</v>
      </c>
      <c r="C431" s="5">
        <v>112298</v>
      </c>
      <c r="D431" s="5">
        <v>10282</v>
      </c>
    </row>
    <row r="432" spans="1:4" x14ac:dyDescent="0.25">
      <c r="A432" t="s">
        <v>1268</v>
      </c>
      <c r="B432" s="3">
        <v>30590</v>
      </c>
      <c r="C432" s="5">
        <v>111926</v>
      </c>
      <c r="D432" s="5">
        <v>9887</v>
      </c>
    </row>
    <row r="433" spans="1:4" x14ac:dyDescent="0.25">
      <c r="A433" t="s">
        <v>1269</v>
      </c>
      <c r="B433" s="3">
        <v>30621</v>
      </c>
      <c r="C433" s="5">
        <v>112228</v>
      </c>
      <c r="D433" s="5">
        <v>9499</v>
      </c>
    </row>
    <row r="434" spans="1:4" x14ac:dyDescent="0.25">
      <c r="A434" t="s">
        <v>1270</v>
      </c>
      <c r="B434" s="3">
        <v>30651</v>
      </c>
      <c r="C434" s="5">
        <v>112327</v>
      </c>
      <c r="D434" s="5">
        <v>9331</v>
      </c>
    </row>
    <row r="435" spans="1:4" x14ac:dyDescent="0.25">
      <c r="A435" t="s">
        <v>1271</v>
      </c>
      <c r="B435" s="3">
        <v>30682</v>
      </c>
      <c r="C435" s="5">
        <v>112209</v>
      </c>
      <c r="D435" s="5">
        <v>9008</v>
      </c>
    </row>
    <row r="436" spans="1:4" x14ac:dyDescent="0.25">
      <c r="A436" t="s">
        <v>1272</v>
      </c>
      <c r="B436" s="3">
        <v>30713</v>
      </c>
      <c r="C436" s="5">
        <v>112615</v>
      </c>
      <c r="D436" s="5">
        <v>8791</v>
      </c>
    </row>
    <row r="437" spans="1:4" x14ac:dyDescent="0.25">
      <c r="A437" t="s">
        <v>1273</v>
      </c>
      <c r="B437" s="3">
        <v>30742</v>
      </c>
      <c r="C437" s="5">
        <v>112713</v>
      </c>
      <c r="D437" s="5">
        <v>8746</v>
      </c>
    </row>
    <row r="438" spans="1:4" x14ac:dyDescent="0.25">
      <c r="A438" t="s">
        <v>1274</v>
      </c>
      <c r="B438" s="3">
        <v>30773</v>
      </c>
      <c r="C438" s="5">
        <v>113098</v>
      </c>
      <c r="D438" s="5">
        <v>8762</v>
      </c>
    </row>
    <row r="439" spans="1:4" x14ac:dyDescent="0.25">
      <c r="A439" t="s">
        <v>1275</v>
      </c>
      <c r="B439" s="3">
        <v>30803</v>
      </c>
      <c r="C439" s="5">
        <v>113649</v>
      </c>
      <c r="D439" s="5">
        <v>8456</v>
      </c>
    </row>
    <row r="440" spans="1:4" x14ac:dyDescent="0.25">
      <c r="A440" t="s">
        <v>1276</v>
      </c>
      <c r="B440" s="3">
        <v>30834</v>
      </c>
      <c r="C440" s="5">
        <v>113817</v>
      </c>
      <c r="D440" s="5">
        <v>8226</v>
      </c>
    </row>
    <row r="441" spans="1:4" x14ac:dyDescent="0.25">
      <c r="A441" t="s">
        <v>1277</v>
      </c>
      <c r="B441" s="3">
        <v>30864</v>
      </c>
      <c r="C441" s="5">
        <v>113972</v>
      </c>
      <c r="D441" s="5">
        <v>8537</v>
      </c>
    </row>
    <row r="442" spans="1:4" x14ac:dyDescent="0.25">
      <c r="A442" t="s">
        <v>1278</v>
      </c>
      <c r="B442" s="3">
        <v>30895</v>
      </c>
      <c r="C442" s="5">
        <v>113682</v>
      </c>
      <c r="D442" s="5">
        <v>8519</v>
      </c>
    </row>
    <row r="443" spans="1:4" x14ac:dyDescent="0.25">
      <c r="A443" t="s">
        <v>1279</v>
      </c>
      <c r="B443" s="3">
        <v>30926</v>
      </c>
      <c r="C443" s="5">
        <v>113857</v>
      </c>
      <c r="D443" s="5">
        <v>8367</v>
      </c>
    </row>
    <row r="444" spans="1:4" x14ac:dyDescent="0.25">
      <c r="A444" t="s">
        <v>1280</v>
      </c>
      <c r="B444" s="3">
        <v>30956</v>
      </c>
      <c r="C444" s="5">
        <v>114019</v>
      </c>
      <c r="D444" s="5">
        <v>8381</v>
      </c>
    </row>
    <row r="445" spans="1:4" x14ac:dyDescent="0.25">
      <c r="A445" t="s">
        <v>1281</v>
      </c>
      <c r="B445" s="3">
        <v>30987</v>
      </c>
      <c r="C445" s="5">
        <v>114170</v>
      </c>
      <c r="D445" s="5">
        <v>8198</v>
      </c>
    </row>
    <row r="446" spans="1:4" x14ac:dyDescent="0.25">
      <c r="A446" t="s">
        <v>1282</v>
      </c>
      <c r="B446" s="3">
        <v>31017</v>
      </c>
      <c r="C446" s="5">
        <v>114581</v>
      </c>
      <c r="D446" s="5">
        <v>8358</v>
      </c>
    </row>
    <row r="447" spans="1:4" x14ac:dyDescent="0.25">
      <c r="A447" t="s">
        <v>1283</v>
      </c>
      <c r="B447" s="3">
        <v>31048</v>
      </c>
      <c r="C447" s="5">
        <v>114725</v>
      </c>
      <c r="D447" s="5">
        <v>8423</v>
      </c>
    </row>
    <row r="448" spans="1:4" x14ac:dyDescent="0.25">
      <c r="A448" t="s">
        <v>1284</v>
      </c>
      <c r="B448" s="3">
        <v>31079</v>
      </c>
      <c r="C448" s="5">
        <v>114876</v>
      </c>
      <c r="D448" s="5">
        <v>8321</v>
      </c>
    </row>
    <row r="449" spans="1:4" x14ac:dyDescent="0.25">
      <c r="A449" t="s">
        <v>1285</v>
      </c>
      <c r="B449" s="3">
        <v>31107</v>
      </c>
      <c r="C449" s="5">
        <v>115328</v>
      </c>
      <c r="D449" s="5">
        <v>8339</v>
      </c>
    </row>
    <row r="450" spans="1:4" x14ac:dyDescent="0.25">
      <c r="A450" t="s">
        <v>1286</v>
      </c>
      <c r="B450" s="3">
        <v>31138</v>
      </c>
      <c r="C450" s="5">
        <v>115331</v>
      </c>
      <c r="D450" s="5">
        <v>8395</v>
      </c>
    </row>
    <row r="451" spans="1:4" x14ac:dyDescent="0.25">
      <c r="A451" t="s">
        <v>1287</v>
      </c>
      <c r="B451" s="3">
        <v>31168</v>
      </c>
      <c r="C451" s="5">
        <v>115234</v>
      </c>
      <c r="D451" s="5">
        <v>8302</v>
      </c>
    </row>
    <row r="452" spans="1:4" x14ac:dyDescent="0.25">
      <c r="A452" t="s">
        <v>1288</v>
      </c>
      <c r="B452" s="3">
        <v>31199</v>
      </c>
      <c r="C452" s="5">
        <v>114965</v>
      </c>
      <c r="D452" s="5">
        <v>8460</v>
      </c>
    </row>
    <row r="453" spans="1:4" x14ac:dyDescent="0.25">
      <c r="A453" t="s">
        <v>1289</v>
      </c>
      <c r="B453" s="3">
        <v>31229</v>
      </c>
      <c r="C453" s="5">
        <v>115320</v>
      </c>
      <c r="D453" s="5">
        <v>8513</v>
      </c>
    </row>
    <row r="454" spans="1:4" x14ac:dyDescent="0.25">
      <c r="A454" t="s">
        <v>1290</v>
      </c>
      <c r="B454" s="3">
        <v>31260</v>
      </c>
      <c r="C454" s="5">
        <v>115291</v>
      </c>
      <c r="D454" s="5">
        <v>8196</v>
      </c>
    </row>
    <row r="455" spans="1:4" x14ac:dyDescent="0.25">
      <c r="A455" t="s">
        <v>1291</v>
      </c>
      <c r="B455" s="3">
        <v>31291</v>
      </c>
      <c r="C455" s="5">
        <v>115905</v>
      </c>
      <c r="D455" s="5">
        <v>8248</v>
      </c>
    </row>
    <row r="456" spans="1:4" x14ac:dyDescent="0.25">
      <c r="A456" t="s">
        <v>1292</v>
      </c>
      <c r="B456" s="3">
        <v>31321</v>
      </c>
      <c r="C456" s="5">
        <v>116145</v>
      </c>
      <c r="D456" s="5">
        <v>8298</v>
      </c>
    </row>
    <row r="457" spans="1:4" x14ac:dyDescent="0.25">
      <c r="A457" t="s">
        <v>1293</v>
      </c>
      <c r="B457" s="3">
        <v>31352</v>
      </c>
      <c r="C457" s="5">
        <v>116135</v>
      </c>
      <c r="D457" s="5">
        <v>8128</v>
      </c>
    </row>
    <row r="458" spans="1:4" x14ac:dyDescent="0.25">
      <c r="A458" t="s">
        <v>1294</v>
      </c>
      <c r="B458" s="3">
        <v>31382</v>
      </c>
      <c r="C458" s="5">
        <v>116354</v>
      </c>
      <c r="D458" s="5">
        <v>8138</v>
      </c>
    </row>
    <row r="459" spans="1:4" x14ac:dyDescent="0.25">
      <c r="A459" t="s">
        <v>1295</v>
      </c>
      <c r="B459" s="3">
        <v>31413</v>
      </c>
      <c r="C459" s="5">
        <v>116682</v>
      </c>
      <c r="D459" s="5">
        <v>7795</v>
      </c>
    </row>
    <row r="460" spans="1:4" x14ac:dyDescent="0.25">
      <c r="A460" t="s">
        <v>1296</v>
      </c>
      <c r="B460" s="3">
        <v>31444</v>
      </c>
      <c r="C460" s="5">
        <v>116882</v>
      </c>
      <c r="D460" s="5">
        <v>8402</v>
      </c>
    </row>
    <row r="461" spans="1:4" x14ac:dyDescent="0.25">
      <c r="A461" t="s">
        <v>1297</v>
      </c>
      <c r="B461" s="3">
        <v>31472</v>
      </c>
      <c r="C461" s="5">
        <v>117220</v>
      </c>
      <c r="D461" s="5">
        <v>8383</v>
      </c>
    </row>
    <row r="462" spans="1:4" x14ac:dyDescent="0.25">
      <c r="A462" t="s">
        <v>1298</v>
      </c>
      <c r="B462" s="3">
        <v>31503</v>
      </c>
      <c r="C462" s="5">
        <v>117316</v>
      </c>
      <c r="D462" s="5">
        <v>8364</v>
      </c>
    </row>
    <row r="463" spans="1:4" x14ac:dyDescent="0.25">
      <c r="A463" t="s">
        <v>1299</v>
      </c>
      <c r="B463" s="3">
        <v>31533</v>
      </c>
      <c r="C463" s="5">
        <v>117528</v>
      </c>
      <c r="D463" s="5">
        <v>8439</v>
      </c>
    </row>
    <row r="464" spans="1:4" x14ac:dyDescent="0.25">
      <c r="A464" t="s">
        <v>1300</v>
      </c>
      <c r="B464" s="3">
        <v>31564</v>
      </c>
      <c r="C464" s="5">
        <v>118084</v>
      </c>
      <c r="D464" s="5">
        <v>8508</v>
      </c>
    </row>
    <row r="465" spans="1:4" x14ac:dyDescent="0.25">
      <c r="A465" t="s">
        <v>1301</v>
      </c>
      <c r="B465" s="3">
        <v>31594</v>
      </c>
      <c r="C465" s="5">
        <v>118129</v>
      </c>
      <c r="D465" s="5">
        <v>8319</v>
      </c>
    </row>
    <row r="466" spans="1:4" x14ac:dyDescent="0.25">
      <c r="A466" t="s">
        <v>1302</v>
      </c>
      <c r="B466" s="3">
        <v>31625</v>
      </c>
      <c r="C466" s="5">
        <v>118150</v>
      </c>
      <c r="D466" s="5">
        <v>8135</v>
      </c>
    </row>
    <row r="467" spans="1:4" x14ac:dyDescent="0.25">
      <c r="A467" t="s">
        <v>1303</v>
      </c>
      <c r="B467" s="3">
        <v>31656</v>
      </c>
      <c r="C467" s="5">
        <v>118395</v>
      </c>
      <c r="D467" s="5">
        <v>8310</v>
      </c>
    </row>
    <row r="468" spans="1:4" x14ac:dyDescent="0.25">
      <c r="A468" t="s">
        <v>1304</v>
      </c>
      <c r="B468" s="3">
        <v>31686</v>
      </c>
      <c r="C468" s="5">
        <v>118516</v>
      </c>
      <c r="D468" s="5">
        <v>8243</v>
      </c>
    </row>
    <row r="469" spans="1:4" x14ac:dyDescent="0.25">
      <c r="A469" t="s">
        <v>1305</v>
      </c>
      <c r="B469" s="3">
        <v>31717</v>
      </c>
      <c r="C469" s="5">
        <v>118634</v>
      </c>
      <c r="D469" s="5">
        <v>8159</v>
      </c>
    </row>
    <row r="470" spans="1:4" x14ac:dyDescent="0.25">
      <c r="A470" t="s">
        <v>1306</v>
      </c>
      <c r="B470" s="3">
        <v>31747</v>
      </c>
      <c r="C470" s="5">
        <v>118611</v>
      </c>
      <c r="D470" s="5">
        <v>7883</v>
      </c>
    </row>
    <row r="471" spans="1:4" x14ac:dyDescent="0.25">
      <c r="A471" t="s">
        <v>1307</v>
      </c>
      <c r="B471" s="3">
        <v>31778</v>
      </c>
      <c r="C471" s="5">
        <v>118845</v>
      </c>
      <c r="D471" s="5">
        <v>7892</v>
      </c>
    </row>
    <row r="472" spans="1:4" x14ac:dyDescent="0.25">
      <c r="A472" t="s">
        <v>1308</v>
      </c>
      <c r="B472" s="3">
        <v>31809</v>
      </c>
      <c r="C472" s="5">
        <v>119122</v>
      </c>
      <c r="D472" s="5">
        <v>7865</v>
      </c>
    </row>
    <row r="473" spans="1:4" x14ac:dyDescent="0.25">
      <c r="A473" t="s">
        <v>1309</v>
      </c>
      <c r="B473" s="3">
        <v>31837</v>
      </c>
      <c r="C473" s="5">
        <v>119270</v>
      </c>
      <c r="D473" s="5">
        <v>7862</v>
      </c>
    </row>
    <row r="474" spans="1:4" x14ac:dyDescent="0.25">
      <c r="A474" t="s">
        <v>1310</v>
      </c>
      <c r="B474" s="3">
        <v>31868</v>
      </c>
      <c r="C474" s="5">
        <v>119336</v>
      </c>
      <c r="D474" s="5">
        <v>7542</v>
      </c>
    </row>
    <row r="475" spans="1:4" x14ac:dyDescent="0.25">
      <c r="A475" t="s">
        <v>1311</v>
      </c>
      <c r="B475" s="3">
        <v>31898</v>
      </c>
      <c r="C475" s="5">
        <v>120008</v>
      </c>
      <c r="D475" s="5">
        <v>7574</v>
      </c>
    </row>
    <row r="476" spans="1:4" x14ac:dyDescent="0.25">
      <c r="A476" t="s">
        <v>1312</v>
      </c>
      <c r="B476" s="3">
        <v>31929</v>
      </c>
      <c r="C476" s="5">
        <v>119644</v>
      </c>
      <c r="D476" s="5">
        <v>7398</v>
      </c>
    </row>
    <row r="477" spans="1:4" x14ac:dyDescent="0.25">
      <c r="A477" t="s">
        <v>1313</v>
      </c>
      <c r="B477" s="3">
        <v>31959</v>
      </c>
      <c r="C477" s="5">
        <v>119902</v>
      </c>
      <c r="D477" s="5">
        <v>7268</v>
      </c>
    </row>
    <row r="478" spans="1:4" x14ac:dyDescent="0.25">
      <c r="A478" t="s">
        <v>1314</v>
      </c>
      <c r="B478" s="3">
        <v>31990</v>
      </c>
      <c r="C478" s="5">
        <v>120318</v>
      </c>
      <c r="D478" s="5">
        <v>7261</v>
      </c>
    </row>
    <row r="479" spans="1:4" x14ac:dyDescent="0.25">
      <c r="A479" t="s">
        <v>1315</v>
      </c>
      <c r="B479" s="3">
        <v>32021</v>
      </c>
      <c r="C479" s="5">
        <v>120011</v>
      </c>
      <c r="D479" s="5">
        <v>7102</v>
      </c>
    </row>
    <row r="480" spans="1:4" x14ac:dyDescent="0.25">
      <c r="A480" t="s">
        <v>1316</v>
      </c>
      <c r="B480" s="3">
        <v>32051</v>
      </c>
      <c r="C480" s="5">
        <v>120509</v>
      </c>
      <c r="D480" s="5">
        <v>7227</v>
      </c>
    </row>
    <row r="481" spans="1:4" x14ac:dyDescent="0.25">
      <c r="A481" t="s">
        <v>1317</v>
      </c>
      <c r="B481" s="3">
        <v>32082</v>
      </c>
      <c r="C481" s="5">
        <v>120540</v>
      </c>
      <c r="D481" s="5">
        <v>7035</v>
      </c>
    </row>
    <row r="482" spans="1:4" x14ac:dyDescent="0.25">
      <c r="A482" t="s">
        <v>1318</v>
      </c>
      <c r="B482" s="3">
        <v>32112</v>
      </c>
      <c r="C482" s="5">
        <v>120729</v>
      </c>
      <c r="D482" s="5">
        <v>6936</v>
      </c>
    </row>
    <row r="483" spans="1:4" x14ac:dyDescent="0.25">
      <c r="A483" t="s">
        <v>1319</v>
      </c>
      <c r="B483" s="3">
        <v>32143</v>
      </c>
      <c r="C483" s="5">
        <v>120969</v>
      </c>
      <c r="D483" s="5">
        <v>6953</v>
      </c>
    </row>
    <row r="484" spans="1:4" x14ac:dyDescent="0.25">
      <c r="A484" t="s">
        <v>1320</v>
      </c>
      <c r="B484" s="3">
        <v>32174</v>
      </c>
      <c r="C484" s="5">
        <v>121156</v>
      </c>
      <c r="D484" s="5">
        <v>6929</v>
      </c>
    </row>
    <row r="485" spans="1:4" x14ac:dyDescent="0.25">
      <c r="A485" t="s">
        <v>1321</v>
      </c>
      <c r="B485" s="3">
        <v>32203</v>
      </c>
      <c r="C485" s="5">
        <v>120913</v>
      </c>
      <c r="D485" s="5">
        <v>6876</v>
      </c>
    </row>
    <row r="486" spans="1:4" x14ac:dyDescent="0.25">
      <c r="A486" t="s">
        <v>1322</v>
      </c>
      <c r="B486" s="3">
        <v>32234</v>
      </c>
      <c r="C486" s="5">
        <v>121251</v>
      </c>
      <c r="D486" s="5">
        <v>6601</v>
      </c>
    </row>
    <row r="487" spans="1:4" x14ac:dyDescent="0.25">
      <c r="A487" t="s">
        <v>1323</v>
      </c>
      <c r="B487" s="3">
        <v>32264</v>
      </c>
      <c r="C487" s="5">
        <v>121071</v>
      </c>
      <c r="D487" s="5">
        <v>6779</v>
      </c>
    </row>
    <row r="488" spans="1:4" x14ac:dyDescent="0.25">
      <c r="A488" t="s">
        <v>1324</v>
      </c>
      <c r="B488" s="3">
        <v>32295</v>
      </c>
      <c r="C488" s="5">
        <v>121473</v>
      </c>
      <c r="D488" s="5">
        <v>6546</v>
      </c>
    </row>
    <row r="489" spans="1:4" x14ac:dyDescent="0.25">
      <c r="A489" t="s">
        <v>1325</v>
      </c>
      <c r="B489" s="3">
        <v>32325</v>
      </c>
      <c r="C489" s="5">
        <v>121665</v>
      </c>
      <c r="D489" s="5">
        <v>6605</v>
      </c>
    </row>
    <row r="490" spans="1:4" x14ac:dyDescent="0.25">
      <c r="A490" t="s">
        <v>1326</v>
      </c>
      <c r="B490" s="3">
        <v>32356</v>
      </c>
      <c r="C490" s="5">
        <v>122125</v>
      </c>
      <c r="D490" s="5">
        <v>6843</v>
      </c>
    </row>
    <row r="491" spans="1:4" x14ac:dyDescent="0.25">
      <c r="A491" t="s">
        <v>1327</v>
      </c>
      <c r="B491" s="3">
        <v>32387</v>
      </c>
      <c r="C491" s="5">
        <v>121960</v>
      </c>
      <c r="D491" s="5">
        <v>6604</v>
      </c>
    </row>
    <row r="492" spans="1:4" x14ac:dyDescent="0.25">
      <c r="A492" t="s">
        <v>1328</v>
      </c>
      <c r="B492" s="3">
        <v>32417</v>
      </c>
      <c r="C492" s="5">
        <v>122206</v>
      </c>
      <c r="D492" s="5">
        <v>6568</v>
      </c>
    </row>
    <row r="493" spans="1:4" x14ac:dyDescent="0.25">
      <c r="A493" t="s">
        <v>1329</v>
      </c>
      <c r="B493" s="3">
        <v>32448</v>
      </c>
      <c r="C493" s="5">
        <v>122637</v>
      </c>
      <c r="D493" s="5">
        <v>6537</v>
      </c>
    </row>
    <row r="494" spans="1:4" x14ac:dyDescent="0.25">
      <c r="A494" t="s">
        <v>1330</v>
      </c>
      <c r="B494" s="3">
        <v>32478</v>
      </c>
      <c r="C494" s="5">
        <v>122622</v>
      </c>
      <c r="D494" s="5">
        <v>6518</v>
      </c>
    </row>
    <row r="495" spans="1:4" x14ac:dyDescent="0.25">
      <c r="A495" t="s">
        <v>1331</v>
      </c>
      <c r="B495" s="3">
        <v>32509</v>
      </c>
      <c r="C495" s="5">
        <v>123390</v>
      </c>
      <c r="D495" s="5">
        <v>6682</v>
      </c>
    </row>
    <row r="496" spans="1:4" x14ac:dyDescent="0.25">
      <c r="A496" t="s">
        <v>1332</v>
      </c>
      <c r="B496" s="3">
        <v>32540</v>
      </c>
      <c r="C496" s="5">
        <v>123135</v>
      </c>
      <c r="D496" s="5">
        <v>6359</v>
      </c>
    </row>
    <row r="497" spans="1:4" x14ac:dyDescent="0.25">
      <c r="A497" t="s">
        <v>1333</v>
      </c>
      <c r="B497" s="3">
        <v>32568</v>
      </c>
      <c r="C497" s="5">
        <v>123227</v>
      </c>
      <c r="D497" s="5">
        <v>6205</v>
      </c>
    </row>
    <row r="498" spans="1:4" x14ac:dyDescent="0.25">
      <c r="A498" t="s">
        <v>1334</v>
      </c>
      <c r="B498" s="3">
        <v>32599</v>
      </c>
      <c r="C498" s="5">
        <v>123565</v>
      </c>
      <c r="D498" s="5">
        <v>6468</v>
      </c>
    </row>
    <row r="499" spans="1:4" x14ac:dyDescent="0.25">
      <c r="A499" t="s">
        <v>1335</v>
      </c>
      <c r="B499" s="3">
        <v>32629</v>
      </c>
      <c r="C499" s="5">
        <v>123474</v>
      </c>
      <c r="D499" s="5">
        <v>6375</v>
      </c>
    </row>
    <row r="500" spans="1:4" x14ac:dyDescent="0.25">
      <c r="A500" t="s">
        <v>1336</v>
      </c>
      <c r="B500" s="3">
        <v>32660</v>
      </c>
      <c r="C500" s="5">
        <v>123995</v>
      </c>
      <c r="D500" s="5">
        <v>6577</v>
      </c>
    </row>
    <row r="501" spans="1:4" x14ac:dyDescent="0.25">
      <c r="A501" t="s">
        <v>1337</v>
      </c>
      <c r="B501" s="3">
        <v>32690</v>
      </c>
      <c r="C501" s="5">
        <v>123967</v>
      </c>
      <c r="D501" s="5">
        <v>6495</v>
      </c>
    </row>
    <row r="502" spans="1:4" x14ac:dyDescent="0.25">
      <c r="A502" t="s">
        <v>1338</v>
      </c>
      <c r="B502" s="3">
        <v>32721</v>
      </c>
      <c r="C502" s="5">
        <v>124166</v>
      </c>
      <c r="D502" s="5">
        <v>6511</v>
      </c>
    </row>
    <row r="503" spans="1:4" x14ac:dyDescent="0.25">
      <c r="A503" t="s">
        <v>1339</v>
      </c>
      <c r="B503" s="3">
        <v>32752</v>
      </c>
      <c r="C503" s="5">
        <v>123944</v>
      </c>
      <c r="D503" s="5">
        <v>6590</v>
      </c>
    </row>
    <row r="504" spans="1:4" x14ac:dyDescent="0.25">
      <c r="A504" t="s">
        <v>1340</v>
      </c>
      <c r="B504" s="3">
        <v>32782</v>
      </c>
      <c r="C504" s="5">
        <v>124211</v>
      </c>
      <c r="D504" s="5">
        <v>6630</v>
      </c>
    </row>
    <row r="505" spans="1:4" x14ac:dyDescent="0.25">
      <c r="A505" t="s">
        <v>1341</v>
      </c>
      <c r="B505" s="3">
        <v>32813</v>
      </c>
      <c r="C505" s="5">
        <v>124637</v>
      </c>
      <c r="D505" s="5">
        <v>6725</v>
      </c>
    </row>
    <row r="506" spans="1:4" x14ac:dyDescent="0.25">
      <c r="A506" t="s">
        <v>1342</v>
      </c>
      <c r="B506" s="3">
        <v>32843</v>
      </c>
      <c r="C506" s="5">
        <v>124497</v>
      </c>
      <c r="D506" s="5">
        <v>6667</v>
      </c>
    </row>
    <row r="507" spans="1:4" x14ac:dyDescent="0.25">
      <c r="A507" t="s">
        <v>1343</v>
      </c>
      <c r="B507" s="3">
        <v>32874</v>
      </c>
      <c r="C507" s="5">
        <v>125833</v>
      </c>
      <c r="D507" s="5">
        <v>6752</v>
      </c>
    </row>
    <row r="508" spans="1:4" x14ac:dyDescent="0.25">
      <c r="A508" t="s">
        <v>1344</v>
      </c>
      <c r="B508" s="3">
        <v>32905</v>
      </c>
      <c r="C508" s="5">
        <v>125710</v>
      </c>
      <c r="D508" s="5">
        <v>6651</v>
      </c>
    </row>
    <row r="509" spans="1:4" x14ac:dyDescent="0.25">
      <c r="A509" t="s">
        <v>1345</v>
      </c>
      <c r="B509" s="3">
        <v>32933</v>
      </c>
      <c r="C509" s="5">
        <v>125801</v>
      </c>
      <c r="D509" s="5">
        <v>6598</v>
      </c>
    </row>
    <row r="510" spans="1:4" x14ac:dyDescent="0.25">
      <c r="A510" t="s">
        <v>1346</v>
      </c>
      <c r="B510" s="3">
        <v>32964</v>
      </c>
      <c r="C510" s="5">
        <v>125649</v>
      </c>
      <c r="D510" s="5">
        <v>6797</v>
      </c>
    </row>
    <row r="511" spans="1:4" x14ac:dyDescent="0.25">
      <c r="A511" t="s">
        <v>1347</v>
      </c>
      <c r="B511" s="3">
        <v>32994</v>
      </c>
      <c r="C511" s="5">
        <v>125893</v>
      </c>
      <c r="D511" s="5">
        <v>6742</v>
      </c>
    </row>
    <row r="512" spans="1:4" x14ac:dyDescent="0.25">
      <c r="A512" t="s">
        <v>1348</v>
      </c>
      <c r="B512" s="3">
        <v>33025</v>
      </c>
      <c r="C512" s="5">
        <v>125573</v>
      </c>
      <c r="D512" s="5">
        <v>6590</v>
      </c>
    </row>
    <row r="513" spans="1:4" x14ac:dyDescent="0.25">
      <c r="A513" t="s">
        <v>1349</v>
      </c>
      <c r="B513" s="3">
        <v>33055</v>
      </c>
      <c r="C513" s="5">
        <v>125732</v>
      </c>
      <c r="D513" s="5">
        <v>6922</v>
      </c>
    </row>
    <row r="514" spans="1:4" x14ac:dyDescent="0.25">
      <c r="A514" t="s">
        <v>1350</v>
      </c>
      <c r="B514" s="3">
        <v>33086</v>
      </c>
      <c r="C514" s="5">
        <v>125990</v>
      </c>
      <c r="D514" s="5">
        <v>7188</v>
      </c>
    </row>
    <row r="515" spans="1:4" x14ac:dyDescent="0.25">
      <c r="A515" t="s">
        <v>1351</v>
      </c>
      <c r="B515" s="3">
        <v>33117</v>
      </c>
      <c r="C515" s="5">
        <v>125892</v>
      </c>
      <c r="D515" s="5">
        <v>7368</v>
      </c>
    </row>
    <row r="516" spans="1:4" x14ac:dyDescent="0.25">
      <c r="A516" t="s">
        <v>1352</v>
      </c>
      <c r="B516" s="3">
        <v>33147</v>
      </c>
      <c r="C516" s="5">
        <v>125995</v>
      </c>
      <c r="D516" s="5">
        <v>7459</v>
      </c>
    </row>
    <row r="517" spans="1:4" x14ac:dyDescent="0.25">
      <c r="A517" t="s">
        <v>1353</v>
      </c>
      <c r="B517" s="3">
        <v>33178</v>
      </c>
      <c r="C517" s="5">
        <v>126070</v>
      </c>
      <c r="D517" s="5">
        <v>7764</v>
      </c>
    </row>
    <row r="518" spans="1:4" x14ac:dyDescent="0.25">
      <c r="A518" t="s">
        <v>1354</v>
      </c>
      <c r="B518" s="3">
        <v>33208</v>
      </c>
      <c r="C518" s="5">
        <v>126142</v>
      </c>
      <c r="D518" s="5">
        <v>7901</v>
      </c>
    </row>
    <row r="519" spans="1:4" x14ac:dyDescent="0.25">
      <c r="A519" t="s">
        <v>1355</v>
      </c>
      <c r="B519" s="3">
        <v>33239</v>
      </c>
      <c r="C519" s="5">
        <v>125955</v>
      </c>
      <c r="D519" s="5">
        <v>8015</v>
      </c>
    </row>
    <row r="520" spans="1:4" x14ac:dyDescent="0.25">
      <c r="A520" t="s">
        <v>1356</v>
      </c>
      <c r="B520" s="3">
        <v>33270</v>
      </c>
      <c r="C520" s="5">
        <v>126020</v>
      </c>
      <c r="D520" s="5">
        <v>8265</v>
      </c>
    </row>
    <row r="521" spans="1:4" x14ac:dyDescent="0.25">
      <c r="A521" t="s">
        <v>1357</v>
      </c>
      <c r="B521" s="3">
        <v>33298</v>
      </c>
      <c r="C521" s="5">
        <v>126238</v>
      </c>
      <c r="D521" s="5">
        <v>8586</v>
      </c>
    </row>
    <row r="522" spans="1:4" x14ac:dyDescent="0.25">
      <c r="A522" t="s">
        <v>1358</v>
      </c>
      <c r="B522" s="3">
        <v>33329</v>
      </c>
      <c r="C522" s="5">
        <v>126548</v>
      </c>
      <c r="D522" s="5">
        <v>8439</v>
      </c>
    </row>
    <row r="523" spans="1:4" x14ac:dyDescent="0.25">
      <c r="A523" t="s">
        <v>1359</v>
      </c>
      <c r="B523" s="3">
        <v>33359</v>
      </c>
      <c r="C523" s="5">
        <v>126176</v>
      </c>
      <c r="D523" s="5">
        <v>8736</v>
      </c>
    </row>
    <row r="524" spans="1:4" x14ac:dyDescent="0.25">
      <c r="A524" t="s">
        <v>1360</v>
      </c>
      <c r="B524" s="3">
        <v>33390</v>
      </c>
      <c r="C524" s="5">
        <v>126331</v>
      </c>
      <c r="D524" s="5">
        <v>8692</v>
      </c>
    </row>
    <row r="525" spans="1:4" x14ac:dyDescent="0.25">
      <c r="A525" t="s">
        <v>1361</v>
      </c>
      <c r="B525" s="3">
        <v>33420</v>
      </c>
      <c r="C525" s="5">
        <v>126154</v>
      </c>
      <c r="D525" s="5">
        <v>8586</v>
      </c>
    </row>
    <row r="526" spans="1:4" x14ac:dyDescent="0.25">
      <c r="A526" t="s">
        <v>1362</v>
      </c>
      <c r="B526" s="3">
        <v>33451</v>
      </c>
      <c r="C526" s="5">
        <v>126150</v>
      </c>
      <c r="D526" s="5">
        <v>8666</v>
      </c>
    </row>
    <row r="527" spans="1:4" x14ac:dyDescent="0.25">
      <c r="A527" t="s">
        <v>1363</v>
      </c>
      <c r="B527" s="3">
        <v>33482</v>
      </c>
      <c r="C527" s="5">
        <v>126650</v>
      </c>
      <c r="D527" s="5">
        <v>8722</v>
      </c>
    </row>
    <row r="528" spans="1:4" x14ac:dyDescent="0.25">
      <c r="A528" t="s">
        <v>1364</v>
      </c>
      <c r="B528" s="3">
        <v>33512</v>
      </c>
      <c r="C528" s="5">
        <v>126642</v>
      </c>
      <c r="D528" s="5">
        <v>8842</v>
      </c>
    </row>
    <row r="529" spans="1:4" x14ac:dyDescent="0.25">
      <c r="A529" t="s">
        <v>1365</v>
      </c>
      <c r="B529" s="3">
        <v>33543</v>
      </c>
      <c r="C529" s="5">
        <v>126701</v>
      </c>
      <c r="D529" s="5">
        <v>8931</v>
      </c>
    </row>
    <row r="530" spans="1:4" x14ac:dyDescent="0.25">
      <c r="A530" t="s">
        <v>1366</v>
      </c>
      <c r="B530" s="3">
        <v>33573</v>
      </c>
      <c r="C530" s="5">
        <v>126664</v>
      </c>
      <c r="D530" s="5">
        <v>9198</v>
      </c>
    </row>
    <row r="531" spans="1:4" x14ac:dyDescent="0.25">
      <c r="A531" t="s">
        <v>1367</v>
      </c>
      <c r="B531" s="3">
        <v>33604</v>
      </c>
      <c r="C531" s="5">
        <v>127261</v>
      </c>
      <c r="D531" s="5">
        <v>9283</v>
      </c>
    </row>
    <row r="532" spans="1:4" x14ac:dyDescent="0.25">
      <c r="A532" t="s">
        <v>1368</v>
      </c>
      <c r="B532" s="3">
        <v>33635</v>
      </c>
      <c r="C532" s="5">
        <v>127207</v>
      </c>
      <c r="D532" s="5">
        <v>9454</v>
      </c>
    </row>
    <row r="533" spans="1:4" x14ac:dyDescent="0.25">
      <c r="A533" t="s">
        <v>1369</v>
      </c>
      <c r="B533" s="3">
        <v>33664</v>
      </c>
      <c r="C533" s="5">
        <v>127604</v>
      </c>
      <c r="D533" s="5">
        <v>9460</v>
      </c>
    </row>
    <row r="534" spans="1:4" x14ac:dyDescent="0.25">
      <c r="A534" t="s">
        <v>1370</v>
      </c>
      <c r="B534" s="3">
        <v>33695</v>
      </c>
      <c r="C534" s="5">
        <v>127841</v>
      </c>
      <c r="D534" s="5">
        <v>9415</v>
      </c>
    </row>
    <row r="535" spans="1:4" x14ac:dyDescent="0.25">
      <c r="A535" t="s">
        <v>1371</v>
      </c>
      <c r="B535" s="3">
        <v>33725</v>
      </c>
      <c r="C535" s="5">
        <v>128119</v>
      </c>
      <c r="D535" s="5">
        <v>9744</v>
      </c>
    </row>
    <row r="536" spans="1:4" x14ac:dyDescent="0.25">
      <c r="A536" t="s">
        <v>1372</v>
      </c>
      <c r="B536" s="3">
        <v>33756</v>
      </c>
      <c r="C536" s="5">
        <v>128459</v>
      </c>
      <c r="D536" s="5">
        <v>10040</v>
      </c>
    </row>
    <row r="537" spans="1:4" x14ac:dyDescent="0.25">
      <c r="A537" t="s">
        <v>1373</v>
      </c>
      <c r="B537" s="3">
        <v>33786</v>
      </c>
      <c r="C537" s="5">
        <v>128563</v>
      </c>
      <c r="D537" s="5">
        <v>9850</v>
      </c>
    </row>
    <row r="538" spans="1:4" x14ac:dyDescent="0.25">
      <c r="A538" t="s">
        <v>1374</v>
      </c>
      <c r="B538" s="3">
        <v>33817</v>
      </c>
      <c r="C538" s="5">
        <v>128613</v>
      </c>
      <c r="D538" s="5">
        <v>9787</v>
      </c>
    </row>
    <row r="539" spans="1:4" x14ac:dyDescent="0.25">
      <c r="A539" t="s">
        <v>1375</v>
      </c>
      <c r="B539" s="3">
        <v>33848</v>
      </c>
      <c r="C539" s="5">
        <v>128501</v>
      </c>
      <c r="D539" s="5">
        <v>9781</v>
      </c>
    </row>
    <row r="540" spans="1:4" x14ac:dyDescent="0.25">
      <c r="A540" t="s">
        <v>1376</v>
      </c>
      <c r="B540" s="3">
        <v>33878</v>
      </c>
      <c r="C540" s="5">
        <v>128026</v>
      </c>
      <c r="D540" s="5">
        <v>9398</v>
      </c>
    </row>
    <row r="541" spans="1:4" x14ac:dyDescent="0.25">
      <c r="A541" t="s">
        <v>1377</v>
      </c>
      <c r="B541" s="3">
        <v>33909</v>
      </c>
      <c r="C541" s="5">
        <v>128441</v>
      </c>
      <c r="D541" s="5">
        <v>9565</v>
      </c>
    </row>
    <row r="542" spans="1:4" x14ac:dyDescent="0.25">
      <c r="A542" t="s">
        <v>1378</v>
      </c>
      <c r="B542" s="3">
        <v>33939</v>
      </c>
      <c r="C542" s="5">
        <v>128554</v>
      </c>
      <c r="D542" s="5">
        <v>9557</v>
      </c>
    </row>
    <row r="543" spans="1:4" x14ac:dyDescent="0.25">
      <c r="A543" t="s">
        <v>1379</v>
      </c>
      <c r="B543" s="3">
        <v>33970</v>
      </c>
      <c r="C543" s="5">
        <v>128400</v>
      </c>
      <c r="D543" s="5">
        <v>9325</v>
      </c>
    </row>
    <row r="544" spans="1:4" x14ac:dyDescent="0.25">
      <c r="A544" t="s">
        <v>1380</v>
      </c>
      <c r="B544" s="3">
        <v>34001</v>
      </c>
      <c r="C544" s="5">
        <v>128458</v>
      </c>
      <c r="D544" s="5">
        <v>9183</v>
      </c>
    </row>
    <row r="545" spans="1:4" x14ac:dyDescent="0.25">
      <c r="A545" t="s">
        <v>1381</v>
      </c>
      <c r="B545" s="3">
        <v>34029</v>
      </c>
      <c r="C545" s="5">
        <v>128598</v>
      </c>
      <c r="D545" s="5">
        <v>9056</v>
      </c>
    </row>
    <row r="546" spans="1:4" x14ac:dyDescent="0.25">
      <c r="A546" t="s">
        <v>1382</v>
      </c>
      <c r="B546" s="3">
        <v>34060</v>
      </c>
      <c r="C546" s="5">
        <v>128584</v>
      </c>
      <c r="D546" s="5">
        <v>9110</v>
      </c>
    </row>
    <row r="547" spans="1:4" x14ac:dyDescent="0.25">
      <c r="A547" t="s">
        <v>1383</v>
      </c>
      <c r="B547" s="3">
        <v>34090</v>
      </c>
      <c r="C547" s="5">
        <v>129264</v>
      </c>
      <c r="D547" s="5">
        <v>9149</v>
      </c>
    </row>
    <row r="548" spans="1:4" x14ac:dyDescent="0.25">
      <c r="A548" t="s">
        <v>1384</v>
      </c>
      <c r="B548" s="3">
        <v>34121</v>
      </c>
      <c r="C548" s="5">
        <v>129411</v>
      </c>
      <c r="D548" s="5">
        <v>9121</v>
      </c>
    </row>
    <row r="549" spans="1:4" x14ac:dyDescent="0.25">
      <c r="A549" t="s">
        <v>1385</v>
      </c>
      <c r="B549" s="3">
        <v>34151</v>
      </c>
      <c r="C549" s="5">
        <v>129397</v>
      </c>
      <c r="D549" s="5">
        <v>8930</v>
      </c>
    </row>
    <row r="550" spans="1:4" x14ac:dyDescent="0.25">
      <c r="A550" t="s">
        <v>1386</v>
      </c>
      <c r="B550" s="3">
        <v>34182</v>
      </c>
      <c r="C550" s="5">
        <v>129619</v>
      </c>
      <c r="D550" s="5">
        <v>8763</v>
      </c>
    </row>
    <row r="551" spans="1:4" x14ac:dyDescent="0.25">
      <c r="A551" t="s">
        <v>1387</v>
      </c>
      <c r="B551" s="3">
        <v>34213</v>
      </c>
      <c r="C551" s="5">
        <v>129268</v>
      </c>
      <c r="D551" s="5">
        <v>8714</v>
      </c>
    </row>
    <row r="552" spans="1:4" x14ac:dyDescent="0.25">
      <c r="A552" t="s">
        <v>1388</v>
      </c>
      <c r="B552" s="3">
        <v>34243</v>
      </c>
      <c r="C552" s="5">
        <v>129573</v>
      </c>
      <c r="D552" s="5">
        <v>8750</v>
      </c>
    </row>
    <row r="553" spans="1:4" x14ac:dyDescent="0.25">
      <c r="A553" t="s">
        <v>1389</v>
      </c>
      <c r="B553" s="3">
        <v>34274</v>
      </c>
      <c r="C553" s="5">
        <v>129711</v>
      </c>
      <c r="D553" s="5">
        <v>8542</v>
      </c>
    </row>
    <row r="554" spans="1:4" x14ac:dyDescent="0.25">
      <c r="A554" t="s">
        <v>1390</v>
      </c>
      <c r="B554" s="3">
        <v>34304</v>
      </c>
      <c r="C554" s="5">
        <v>129941</v>
      </c>
      <c r="D554" s="5">
        <v>8477</v>
      </c>
    </row>
    <row r="555" spans="1:4" x14ac:dyDescent="0.25">
      <c r="A555" t="s">
        <v>1391</v>
      </c>
      <c r="B555" s="3">
        <v>34335</v>
      </c>
      <c r="C555" s="5">
        <v>130596</v>
      </c>
      <c r="D555" s="5">
        <v>8630</v>
      </c>
    </row>
    <row r="556" spans="1:4" x14ac:dyDescent="0.25">
      <c r="A556" t="s">
        <v>1392</v>
      </c>
      <c r="B556" s="3">
        <v>34366</v>
      </c>
      <c r="C556" s="5">
        <v>130669</v>
      </c>
      <c r="D556" s="5">
        <v>8583</v>
      </c>
    </row>
    <row r="557" spans="1:4" x14ac:dyDescent="0.25">
      <c r="A557" t="s">
        <v>1393</v>
      </c>
      <c r="B557" s="3">
        <v>34394</v>
      </c>
      <c r="C557" s="5">
        <v>130400</v>
      </c>
      <c r="D557" s="5">
        <v>8470</v>
      </c>
    </row>
    <row r="558" spans="1:4" x14ac:dyDescent="0.25">
      <c r="A558" t="s">
        <v>1394</v>
      </c>
      <c r="B558" s="3">
        <v>34425</v>
      </c>
      <c r="C558" s="5">
        <v>130621</v>
      </c>
      <c r="D558" s="5">
        <v>8331</v>
      </c>
    </row>
    <row r="559" spans="1:4" x14ac:dyDescent="0.25">
      <c r="A559" t="s">
        <v>1395</v>
      </c>
      <c r="B559" s="3">
        <v>34455</v>
      </c>
      <c r="C559" s="5">
        <v>130779</v>
      </c>
      <c r="D559" s="5">
        <v>7915</v>
      </c>
    </row>
    <row r="560" spans="1:4" x14ac:dyDescent="0.25">
      <c r="A560" t="s">
        <v>1396</v>
      </c>
      <c r="B560" s="3">
        <v>34486</v>
      </c>
      <c r="C560" s="5">
        <v>130561</v>
      </c>
      <c r="D560" s="5">
        <v>7927</v>
      </c>
    </row>
    <row r="561" spans="1:4" x14ac:dyDescent="0.25">
      <c r="A561" t="s">
        <v>1397</v>
      </c>
      <c r="B561" s="3">
        <v>34516</v>
      </c>
      <c r="C561" s="5">
        <v>130652</v>
      </c>
      <c r="D561" s="5">
        <v>7946</v>
      </c>
    </row>
    <row r="562" spans="1:4" x14ac:dyDescent="0.25">
      <c r="A562" t="s">
        <v>1398</v>
      </c>
      <c r="B562" s="3">
        <v>34547</v>
      </c>
      <c r="C562" s="5">
        <v>131275</v>
      </c>
      <c r="D562" s="5">
        <v>7933</v>
      </c>
    </row>
    <row r="563" spans="1:4" x14ac:dyDescent="0.25">
      <c r="A563" t="s">
        <v>1399</v>
      </c>
      <c r="B563" s="3">
        <v>34578</v>
      </c>
      <c r="C563" s="5">
        <v>131421</v>
      </c>
      <c r="D563" s="5">
        <v>7734</v>
      </c>
    </row>
    <row r="564" spans="1:4" x14ac:dyDescent="0.25">
      <c r="A564" t="s">
        <v>1400</v>
      </c>
      <c r="B564" s="3">
        <v>34608</v>
      </c>
      <c r="C564" s="5">
        <v>131744</v>
      </c>
      <c r="D564" s="5">
        <v>7632</v>
      </c>
    </row>
    <row r="565" spans="1:4" x14ac:dyDescent="0.25">
      <c r="A565" t="s">
        <v>1401</v>
      </c>
      <c r="B565" s="3">
        <v>34639</v>
      </c>
      <c r="C565" s="5">
        <v>131891</v>
      </c>
      <c r="D565" s="5">
        <v>7375</v>
      </c>
    </row>
    <row r="566" spans="1:4" x14ac:dyDescent="0.25">
      <c r="A566" t="s">
        <v>1402</v>
      </c>
      <c r="B566" s="3">
        <v>34669</v>
      </c>
      <c r="C566" s="5">
        <v>131951</v>
      </c>
      <c r="D566" s="5">
        <v>7230</v>
      </c>
    </row>
    <row r="567" spans="1:4" x14ac:dyDescent="0.25">
      <c r="A567" t="s">
        <v>1403</v>
      </c>
      <c r="B567" s="3">
        <v>34700</v>
      </c>
      <c r="C567" s="5">
        <v>132038</v>
      </c>
      <c r="D567" s="5">
        <v>7375</v>
      </c>
    </row>
    <row r="568" spans="1:4" x14ac:dyDescent="0.25">
      <c r="A568" t="s">
        <v>1404</v>
      </c>
      <c r="B568" s="3">
        <v>34731</v>
      </c>
      <c r="C568" s="5">
        <v>132115</v>
      </c>
      <c r="D568" s="5">
        <v>7187</v>
      </c>
    </row>
    <row r="569" spans="1:4" x14ac:dyDescent="0.25">
      <c r="A569" t="s">
        <v>1405</v>
      </c>
      <c r="B569" s="3">
        <v>34759</v>
      </c>
      <c r="C569" s="5">
        <v>132108</v>
      </c>
      <c r="D569" s="5">
        <v>7153</v>
      </c>
    </row>
    <row r="570" spans="1:4" x14ac:dyDescent="0.25">
      <c r="A570" t="s">
        <v>1406</v>
      </c>
      <c r="B570" s="3">
        <v>34790</v>
      </c>
      <c r="C570" s="5">
        <v>132590</v>
      </c>
      <c r="D570" s="5">
        <v>7645</v>
      </c>
    </row>
    <row r="571" spans="1:4" x14ac:dyDescent="0.25">
      <c r="A571" t="s">
        <v>1407</v>
      </c>
      <c r="B571" s="3">
        <v>34820</v>
      </c>
      <c r="C571" s="5">
        <v>131851</v>
      </c>
      <c r="D571" s="5">
        <v>7430</v>
      </c>
    </row>
    <row r="572" spans="1:4" x14ac:dyDescent="0.25">
      <c r="A572" t="s">
        <v>1408</v>
      </c>
      <c r="B572" s="3">
        <v>34851</v>
      </c>
      <c r="C572" s="5">
        <v>131949</v>
      </c>
      <c r="D572" s="5">
        <v>7427</v>
      </c>
    </row>
    <row r="573" spans="1:4" x14ac:dyDescent="0.25">
      <c r="A573" t="s">
        <v>1409</v>
      </c>
      <c r="B573" s="3">
        <v>34881</v>
      </c>
      <c r="C573" s="5">
        <v>132343</v>
      </c>
      <c r="D573" s="5">
        <v>7527</v>
      </c>
    </row>
    <row r="574" spans="1:4" x14ac:dyDescent="0.25">
      <c r="A574" t="s">
        <v>1410</v>
      </c>
      <c r="B574" s="3">
        <v>34912</v>
      </c>
      <c r="C574" s="5">
        <v>132336</v>
      </c>
      <c r="D574" s="5">
        <v>7484</v>
      </c>
    </row>
    <row r="575" spans="1:4" x14ac:dyDescent="0.25">
      <c r="A575" t="s">
        <v>1411</v>
      </c>
      <c r="B575" s="3">
        <v>34943</v>
      </c>
      <c r="C575" s="5">
        <v>132611</v>
      </c>
      <c r="D575" s="5">
        <v>7478</v>
      </c>
    </row>
    <row r="576" spans="1:4" x14ac:dyDescent="0.25">
      <c r="A576" t="s">
        <v>1412</v>
      </c>
      <c r="B576" s="3">
        <v>34973</v>
      </c>
      <c r="C576" s="5">
        <v>132716</v>
      </c>
      <c r="D576" s="5">
        <v>7328</v>
      </c>
    </row>
    <row r="577" spans="1:4" x14ac:dyDescent="0.25">
      <c r="A577" t="s">
        <v>1413</v>
      </c>
      <c r="B577" s="3">
        <v>35004</v>
      </c>
      <c r="C577" s="5">
        <v>132614</v>
      </c>
      <c r="D577" s="5">
        <v>7426</v>
      </c>
    </row>
    <row r="578" spans="1:4" x14ac:dyDescent="0.25">
      <c r="A578" t="s">
        <v>1414</v>
      </c>
      <c r="B578" s="3">
        <v>35034</v>
      </c>
      <c r="C578" s="5">
        <v>132511</v>
      </c>
      <c r="D578" s="5">
        <v>7423</v>
      </c>
    </row>
    <row r="579" spans="1:4" x14ac:dyDescent="0.25">
      <c r="A579" t="s">
        <v>1415</v>
      </c>
      <c r="B579" s="3">
        <v>35065</v>
      </c>
      <c r="C579" s="5">
        <v>132616</v>
      </c>
      <c r="D579" s="5">
        <v>7491</v>
      </c>
    </row>
    <row r="580" spans="1:4" x14ac:dyDescent="0.25">
      <c r="A580" t="s">
        <v>1416</v>
      </c>
      <c r="B580" s="3">
        <v>35096</v>
      </c>
      <c r="C580" s="5">
        <v>132952</v>
      </c>
      <c r="D580" s="5">
        <v>7313</v>
      </c>
    </row>
    <row r="581" spans="1:4" x14ac:dyDescent="0.25">
      <c r="A581" t="s">
        <v>1417</v>
      </c>
      <c r="B581" s="3">
        <v>35125</v>
      </c>
      <c r="C581" s="5">
        <v>133180</v>
      </c>
      <c r="D581" s="5">
        <v>7318</v>
      </c>
    </row>
    <row r="582" spans="1:4" x14ac:dyDescent="0.25">
      <c r="A582" t="s">
        <v>1418</v>
      </c>
      <c r="B582" s="3">
        <v>35156</v>
      </c>
      <c r="C582" s="5">
        <v>133409</v>
      </c>
      <c r="D582" s="5">
        <v>7415</v>
      </c>
    </row>
    <row r="583" spans="1:4" x14ac:dyDescent="0.25">
      <c r="A583" t="s">
        <v>1419</v>
      </c>
      <c r="B583" s="3">
        <v>35186</v>
      </c>
      <c r="C583" s="5">
        <v>133667</v>
      </c>
      <c r="D583" s="5">
        <v>7423</v>
      </c>
    </row>
    <row r="584" spans="1:4" x14ac:dyDescent="0.25">
      <c r="A584" t="s">
        <v>1420</v>
      </c>
      <c r="B584" s="3">
        <v>35217</v>
      </c>
      <c r="C584" s="5">
        <v>133697</v>
      </c>
      <c r="D584" s="5">
        <v>7095</v>
      </c>
    </row>
    <row r="585" spans="1:4" x14ac:dyDescent="0.25">
      <c r="A585" t="s">
        <v>1421</v>
      </c>
      <c r="B585" s="3">
        <v>35247</v>
      </c>
      <c r="C585" s="5">
        <v>134284</v>
      </c>
      <c r="D585" s="5">
        <v>7337</v>
      </c>
    </row>
    <row r="586" spans="1:4" x14ac:dyDescent="0.25">
      <c r="A586" t="s">
        <v>1422</v>
      </c>
      <c r="B586" s="3">
        <v>35278</v>
      </c>
      <c r="C586" s="5">
        <v>134054</v>
      </c>
      <c r="D586" s="5">
        <v>6882</v>
      </c>
    </row>
    <row r="587" spans="1:4" x14ac:dyDescent="0.25">
      <c r="A587" t="s">
        <v>1423</v>
      </c>
      <c r="B587" s="3">
        <v>35309</v>
      </c>
      <c r="C587" s="5">
        <v>134515</v>
      </c>
      <c r="D587" s="5">
        <v>6979</v>
      </c>
    </row>
    <row r="588" spans="1:4" x14ac:dyDescent="0.25">
      <c r="A588" t="s">
        <v>1424</v>
      </c>
      <c r="B588" s="3">
        <v>35339</v>
      </c>
      <c r="C588" s="5">
        <v>134921</v>
      </c>
      <c r="D588" s="5">
        <v>7031</v>
      </c>
    </row>
    <row r="589" spans="1:4" x14ac:dyDescent="0.25">
      <c r="A589" t="s">
        <v>1425</v>
      </c>
      <c r="B589" s="3">
        <v>35370</v>
      </c>
      <c r="C589" s="5">
        <v>135007</v>
      </c>
      <c r="D589" s="5">
        <v>7236</v>
      </c>
    </row>
    <row r="590" spans="1:4" x14ac:dyDescent="0.25">
      <c r="A590" t="s">
        <v>1426</v>
      </c>
      <c r="B590" s="3">
        <v>35400</v>
      </c>
      <c r="C590" s="5">
        <v>135113</v>
      </c>
      <c r="D590" s="5">
        <v>7253</v>
      </c>
    </row>
    <row r="591" spans="1:4" x14ac:dyDescent="0.25">
      <c r="A591" t="s">
        <v>1427</v>
      </c>
      <c r="B591" s="3">
        <v>35431</v>
      </c>
      <c r="C591" s="5">
        <v>135456</v>
      </c>
      <c r="D591" s="5">
        <v>7158</v>
      </c>
    </row>
    <row r="592" spans="1:4" x14ac:dyDescent="0.25">
      <c r="A592" t="s">
        <v>1428</v>
      </c>
      <c r="B592" s="3">
        <v>35462</v>
      </c>
      <c r="C592" s="5">
        <v>135400</v>
      </c>
      <c r="D592" s="5">
        <v>7102</v>
      </c>
    </row>
    <row r="593" spans="1:4" x14ac:dyDescent="0.25">
      <c r="A593" t="s">
        <v>1429</v>
      </c>
      <c r="B593" s="3">
        <v>35490</v>
      </c>
      <c r="C593" s="5">
        <v>135891</v>
      </c>
      <c r="D593" s="5">
        <v>7000</v>
      </c>
    </row>
    <row r="594" spans="1:4" x14ac:dyDescent="0.25">
      <c r="A594" t="s">
        <v>1430</v>
      </c>
      <c r="B594" s="3">
        <v>35521</v>
      </c>
      <c r="C594" s="5">
        <v>136016</v>
      </c>
      <c r="D594" s="5">
        <v>6873</v>
      </c>
    </row>
    <row r="595" spans="1:4" x14ac:dyDescent="0.25">
      <c r="A595" t="s">
        <v>1431</v>
      </c>
      <c r="B595" s="3">
        <v>35551</v>
      </c>
      <c r="C595" s="5">
        <v>136119</v>
      </c>
      <c r="D595" s="5">
        <v>6655</v>
      </c>
    </row>
    <row r="596" spans="1:4" x14ac:dyDescent="0.25">
      <c r="A596" t="s">
        <v>1432</v>
      </c>
      <c r="B596" s="3">
        <v>35582</v>
      </c>
      <c r="C596" s="5">
        <v>136211</v>
      </c>
      <c r="D596" s="5">
        <v>6799</v>
      </c>
    </row>
    <row r="597" spans="1:4" x14ac:dyDescent="0.25">
      <c r="A597" t="s">
        <v>1433</v>
      </c>
      <c r="B597" s="3">
        <v>35612</v>
      </c>
      <c r="C597" s="5">
        <v>136477</v>
      </c>
      <c r="D597" s="5">
        <v>6655</v>
      </c>
    </row>
    <row r="598" spans="1:4" x14ac:dyDescent="0.25">
      <c r="A598" t="s">
        <v>1434</v>
      </c>
      <c r="B598" s="3">
        <v>35643</v>
      </c>
      <c r="C598" s="5">
        <v>136618</v>
      </c>
      <c r="D598" s="5">
        <v>6608</v>
      </c>
    </row>
    <row r="599" spans="1:4" x14ac:dyDescent="0.25">
      <c r="A599" t="s">
        <v>1435</v>
      </c>
      <c r="B599" s="3">
        <v>35674</v>
      </c>
      <c r="C599" s="5">
        <v>136675</v>
      </c>
      <c r="D599" s="5">
        <v>6656</v>
      </c>
    </row>
    <row r="600" spans="1:4" x14ac:dyDescent="0.25">
      <c r="A600" t="s">
        <v>1436</v>
      </c>
      <c r="B600" s="3">
        <v>35704</v>
      </c>
      <c r="C600" s="5">
        <v>136633</v>
      </c>
      <c r="D600" s="5">
        <v>6454</v>
      </c>
    </row>
    <row r="601" spans="1:4" x14ac:dyDescent="0.25">
      <c r="A601" t="s">
        <v>1437</v>
      </c>
      <c r="B601" s="3">
        <v>35735</v>
      </c>
      <c r="C601" s="5">
        <v>136961</v>
      </c>
      <c r="D601" s="5">
        <v>6308</v>
      </c>
    </row>
    <row r="602" spans="1:4" x14ac:dyDescent="0.25">
      <c r="A602" t="s">
        <v>1438</v>
      </c>
      <c r="B602" s="3">
        <v>35765</v>
      </c>
      <c r="C602" s="5">
        <v>137155</v>
      </c>
      <c r="D602" s="5">
        <v>6476</v>
      </c>
    </row>
    <row r="603" spans="1:4" x14ac:dyDescent="0.25">
      <c r="A603" t="s">
        <v>1439</v>
      </c>
      <c r="B603" s="3">
        <v>35796</v>
      </c>
      <c r="C603" s="5">
        <v>137095</v>
      </c>
      <c r="D603" s="5">
        <v>6368</v>
      </c>
    </row>
    <row r="604" spans="1:4" x14ac:dyDescent="0.25">
      <c r="A604" t="s">
        <v>1440</v>
      </c>
      <c r="B604" s="3">
        <v>35827</v>
      </c>
      <c r="C604" s="5">
        <v>137112</v>
      </c>
      <c r="D604" s="5">
        <v>6306</v>
      </c>
    </row>
    <row r="605" spans="1:4" x14ac:dyDescent="0.25">
      <c r="A605" t="s">
        <v>1441</v>
      </c>
      <c r="B605" s="3">
        <v>35855</v>
      </c>
      <c r="C605" s="5">
        <v>137236</v>
      </c>
      <c r="D605" s="5">
        <v>6422</v>
      </c>
    </row>
    <row r="606" spans="1:4" x14ac:dyDescent="0.25">
      <c r="A606" t="s">
        <v>1442</v>
      </c>
      <c r="B606" s="3">
        <v>35886</v>
      </c>
      <c r="C606" s="5">
        <v>137150</v>
      </c>
      <c r="D606" s="5">
        <v>5941</v>
      </c>
    </row>
    <row r="607" spans="1:4" x14ac:dyDescent="0.25">
      <c r="A607" t="s">
        <v>1443</v>
      </c>
      <c r="B607" s="3">
        <v>35916</v>
      </c>
      <c r="C607" s="5">
        <v>137372</v>
      </c>
      <c r="D607" s="5">
        <v>6047</v>
      </c>
    </row>
    <row r="608" spans="1:4" x14ac:dyDescent="0.25">
      <c r="A608" t="s">
        <v>1444</v>
      </c>
      <c r="B608" s="3">
        <v>35947</v>
      </c>
      <c r="C608" s="5">
        <v>137455</v>
      </c>
      <c r="D608" s="5">
        <v>6212</v>
      </c>
    </row>
    <row r="609" spans="1:4" x14ac:dyDescent="0.25">
      <c r="A609" t="s">
        <v>1445</v>
      </c>
      <c r="B609" s="3">
        <v>35977</v>
      </c>
      <c r="C609" s="5">
        <v>137588</v>
      </c>
      <c r="D609" s="5">
        <v>6259</v>
      </c>
    </row>
    <row r="610" spans="1:4" x14ac:dyDescent="0.25">
      <c r="A610" t="s">
        <v>1446</v>
      </c>
      <c r="B610" s="3">
        <v>36008</v>
      </c>
      <c r="C610" s="5">
        <v>137570</v>
      </c>
      <c r="D610" s="5">
        <v>6179</v>
      </c>
    </row>
    <row r="611" spans="1:4" x14ac:dyDescent="0.25">
      <c r="A611" t="s">
        <v>1447</v>
      </c>
      <c r="B611" s="3">
        <v>36039</v>
      </c>
      <c r="C611" s="5">
        <v>138286</v>
      </c>
      <c r="D611" s="5">
        <v>6300</v>
      </c>
    </row>
    <row r="612" spans="1:4" x14ac:dyDescent="0.25">
      <c r="A612" t="s">
        <v>1448</v>
      </c>
      <c r="B612" s="3">
        <v>36069</v>
      </c>
      <c r="C612" s="5">
        <v>138279</v>
      </c>
      <c r="D612" s="5">
        <v>6280</v>
      </c>
    </row>
    <row r="613" spans="1:4" x14ac:dyDescent="0.25">
      <c r="A613" t="s">
        <v>1449</v>
      </c>
      <c r="B613" s="3">
        <v>36100</v>
      </c>
      <c r="C613" s="5">
        <v>138381</v>
      </c>
      <c r="D613" s="5">
        <v>6100</v>
      </c>
    </row>
    <row r="614" spans="1:4" x14ac:dyDescent="0.25">
      <c r="A614" t="s">
        <v>1450</v>
      </c>
      <c r="B614" s="3">
        <v>36130</v>
      </c>
      <c r="C614" s="5">
        <v>138634</v>
      </c>
      <c r="D614" s="5">
        <v>6032</v>
      </c>
    </row>
    <row r="615" spans="1:4" x14ac:dyDescent="0.25">
      <c r="A615" t="s">
        <v>1451</v>
      </c>
      <c r="B615" s="3">
        <v>36161</v>
      </c>
      <c r="C615" s="5">
        <v>139003</v>
      </c>
      <c r="D615" s="5">
        <v>5976</v>
      </c>
    </row>
    <row r="616" spans="1:4" x14ac:dyDescent="0.25">
      <c r="A616" t="s">
        <v>1452</v>
      </c>
      <c r="B616" s="3">
        <v>36192</v>
      </c>
      <c r="C616" s="5">
        <v>138967</v>
      </c>
      <c r="D616" s="5">
        <v>6111</v>
      </c>
    </row>
    <row r="617" spans="1:4" x14ac:dyDescent="0.25">
      <c r="A617" t="s">
        <v>1453</v>
      </c>
      <c r="B617" s="3">
        <v>36220</v>
      </c>
      <c r="C617" s="5">
        <v>138730</v>
      </c>
      <c r="D617" s="5">
        <v>5783</v>
      </c>
    </row>
    <row r="618" spans="1:4" x14ac:dyDescent="0.25">
      <c r="A618" t="s">
        <v>1454</v>
      </c>
      <c r="B618" s="3">
        <v>36251</v>
      </c>
      <c r="C618" s="5">
        <v>138959</v>
      </c>
      <c r="D618" s="5">
        <v>6004</v>
      </c>
    </row>
    <row r="619" spans="1:4" x14ac:dyDescent="0.25">
      <c r="A619" t="s">
        <v>1455</v>
      </c>
      <c r="B619" s="3">
        <v>36281</v>
      </c>
      <c r="C619" s="5">
        <v>139107</v>
      </c>
      <c r="D619" s="5">
        <v>5796</v>
      </c>
    </row>
    <row r="620" spans="1:4" x14ac:dyDescent="0.25">
      <c r="A620" t="s">
        <v>1456</v>
      </c>
      <c r="B620" s="3">
        <v>36312</v>
      </c>
      <c r="C620" s="5">
        <v>139329</v>
      </c>
      <c r="D620" s="5">
        <v>5951</v>
      </c>
    </row>
    <row r="621" spans="1:4" x14ac:dyDescent="0.25">
      <c r="A621" t="s">
        <v>1457</v>
      </c>
      <c r="B621" s="3">
        <v>36342</v>
      </c>
      <c r="C621" s="5">
        <v>139439</v>
      </c>
      <c r="D621" s="5">
        <v>6025</v>
      </c>
    </row>
    <row r="622" spans="1:4" x14ac:dyDescent="0.25">
      <c r="A622" t="s">
        <v>1458</v>
      </c>
      <c r="B622" s="3">
        <v>36373</v>
      </c>
      <c r="C622" s="5">
        <v>139430</v>
      </c>
      <c r="D622" s="5">
        <v>5838</v>
      </c>
    </row>
    <row r="623" spans="1:4" x14ac:dyDescent="0.25">
      <c r="A623" t="s">
        <v>1459</v>
      </c>
      <c r="B623" s="3">
        <v>36404</v>
      </c>
      <c r="C623" s="5">
        <v>139622</v>
      </c>
      <c r="D623" s="5">
        <v>5915</v>
      </c>
    </row>
    <row r="624" spans="1:4" x14ac:dyDescent="0.25">
      <c r="A624" t="s">
        <v>1460</v>
      </c>
      <c r="B624" s="3">
        <v>36434</v>
      </c>
      <c r="C624" s="5">
        <v>139771</v>
      </c>
      <c r="D624" s="5">
        <v>5778</v>
      </c>
    </row>
    <row r="625" spans="1:4" x14ac:dyDescent="0.25">
      <c r="A625" t="s">
        <v>1461</v>
      </c>
      <c r="B625" s="3">
        <v>36465</v>
      </c>
      <c r="C625" s="5">
        <v>140025</v>
      </c>
      <c r="D625" s="5">
        <v>5716</v>
      </c>
    </row>
    <row r="626" spans="1:4" x14ac:dyDescent="0.25">
      <c r="A626" t="s">
        <v>1462</v>
      </c>
      <c r="B626" s="3">
        <v>36495</v>
      </c>
      <c r="C626" s="5">
        <v>140177</v>
      </c>
      <c r="D626" s="5">
        <v>5653</v>
      </c>
    </row>
    <row r="627" spans="1:4" x14ac:dyDescent="0.25">
      <c r="A627" t="s">
        <v>63</v>
      </c>
      <c r="B627" s="3">
        <v>36526</v>
      </c>
      <c r="C627" s="5">
        <v>142267</v>
      </c>
      <c r="D627" s="5">
        <v>5708</v>
      </c>
    </row>
    <row r="628" spans="1:4" x14ac:dyDescent="0.25">
      <c r="A628" t="s">
        <v>64</v>
      </c>
      <c r="B628" s="3">
        <v>36557</v>
      </c>
      <c r="C628" s="5">
        <v>142456</v>
      </c>
      <c r="D628" s="5">
        <v>5858</v>
      </c>
    </row>
    <row r="629" spans="1:4" x14ac:dyDescent="0.25">
      <c r="A629" t="s">
        <v>65</v>
      </c>
      <c r="B629" s="3">
        <v>36586</v>
      </c>
      <c r="C629" s="5">
        <v>142434</v>
      </c>
      <c r="D629" s="5">
        <v>5733</v>
      </c>
    </row>
    <row r="630" spans="1:4" x14ac:dyDescent="0.25">
      <c r="A630" t="s">
        <v>66</v>
      </c>
      <c r="B630" s="3">
        <v>36617</v>
      </c>
      <c r="C630" s="5">
        <v>142751</v>
      </c>
      <c r="D630" s="5">
        <v>5481</v>
      </c>
    </row>
    <row r="631" spans="1:4" x14ac:dyDescent="0.25">
      <c r="A631" t="s">
        <v>67</v>
      </c>
      <c r="B631" s="3">
        <v>36647</v>
      </c>
      <c r="C631" s="5">
        <v>142388</v>
      </c>
      <c r="D631" s="5">
        <v>5758</v>
      </c>
    </row>
    <row r="632" spans="1:4" x14ac:dyDescent="0.25">
      <c r="A632" t="s">
        <v>68</v>
      </c>
      <c r="B632" s="3">
        <v>36678</v>
      </c>
      <c r="C632" s="5">
        <v>142591</v>
      </c>
      <c r="D632" s="5">
        <v>5651</v>
      </c>
    </row>
    <row r="633" spans="1:4" x14ac:dyDescent="0.25">
      <c r="A633" t="s">
        <v>69</v>
      </c>
      <c r="B633" s="3">
        <v>36708</v>
      </c>
      <c r="C633" s="5">
        <v>142278</v>
      </c>
      <c r="D633" s="5">
        <v>5747</v>
      </c>
    </row>
    <row r="634" spans="1:4" x14ac:dyDescent="0.25">
      <c r="A634" t="s">
        <v>70</v>
      </c>
      <c r="B634" s="3">
        <v>36739</v>
      </c>
      <c r="C634" s="5">
        <v>142514</v>
      </c>
      <c r="D634" s="5">
        <v>5853</v>
      </c>
    </row>
    <row r="635" spans="1:4" x14ac:dyDescent="0.25">
      <c r="A635" t="s">
        <v>71</v>
      </c>
      <c r="B635" s="3">
        <v>36770</v>
      </c>
      <c r="C635" s="5">
        <v>142518</v>
      </c>
      <c r="D635" s="5">
        <v>5625</v>
      </c>
    </row>
    <row r="636" spans="1:4" x14ac:dyDescent="0.25">
      <c r="A636" t="s">
        <v>72</v>
      </c>
      <c r="B636" s="3">
        <v>36800</v>
      </c>
      <c r="C636" s="5">
        <v>142622</v>
      </c>
      <c r="D636" s="5">
        <v>5534</v>
      </c>
    </row>
    <row r="637" spans="1:4" x14ac:dyDescent="0.25">
      <c r="A637" t="s">
        <v>73</v>
      </c>
      <c r="B637" s="3">
        <v>36831</v>
      </c>
      <c r="C637" s="5">
        <v>142962</v>
      </c>
      <c r="D637" s="5">
        <v>5639</v>
      </c>
    </row>
    <row r="638" spans="1:4" x14ac:dyDescent="0.25">
      <c r="A638" t="s">
        <v>74</v>
      </c>
      <c r="B638" s="3">
        <v>36861</v>
      </c>
      <c r="C638" s="5">
        <v>143248</v>
      </c>
      <c r="D638" s="5">
        <v>5634</v>
      </c>
    </row>
    <row r="639" spans="1:4" x14ac:dyDescent="0.25">
      <c r="A639" t="s">
        <v>75</v>
      </c>
      <c r="B639" s="3">
        <v>36892</v>
      </c>
      <c r="C639" s="5">
        <v>143800</v>
      </c>
      <c r="D639" s="5">
        <v>6023</v>
      </c>
    </row>
    <row r="640" spans="1:4" x14ac:dyDescent="0.25">
      <c r="A640" t="s">
        <v>76</v>
      </c>
      <c r="B640" s="3">
        <v>36923</v>
      </c>
      <c r="C640" s="5">
        <v>143701</v>
      </c>
      <c r="D640" s="5">
        <v>6089</v>
      </c>
    </row>
    <row r="641" spans="1:4" x14ac:dyDescent="0.25">
      <c r="A641" t="s">
        <v>77</v>
      </c>
      <c r="B641" s="3">
        <v>36951</v>
      </c>
      <c r="C641" s="5">
        <v>143924</v>
      </c>
      <c r="D641" s="5">
        <v>6141</v>
      </c>
    </row>
    <row r="642" spans="1:4" x14ac:dyDescent="0.25">
      <c r="A642" t="s">
        <v>78</v>
      </c>
      <c r="B642" s="3">
        <v>36982</v>
      </c>
      <c r="C642" s="5">
        <v>143569</v>
      </c>
      <c r="D642" s="5">
        <v>6271</v>
      </c>
    </row>
    <row r="643" spans="1:4" x14ac:dyDescent="0.25">
      <c r="A643" t="s">
        <v>79</v>
      </c>
      <c r="B643" s="3">
        <v>37012</v>
      </c>
      <c r="C643" s="5">
        <v>143318</v>
      </c>
      <c r="D643" s="5">
        <v>6226</v>
      </c>
    </row>
    <row r="644" spans="1:4" x14ac:dyDescent="0.25">
      <c r="A644" t="s">
        <v>80</v>
      </c>
      <c r="B644" s="3">
        <v>37043</v>
      </c>
      <c r="C644" s="5">
        <v>143357</v>
      </c>
      <c r="D644" s="5">
        <v>6484</v>
      </c>
    </row>
    <row r="645" spans="1:4" x14ac:dyDescent="0.25">
      <c r="A645" t="s">
        <v>81</v>
      </c>
      <c r="B645" s="3">
        <v>37073</v>
      </c>
      <c r="C645" s="5">
        <v>143654</v>
      </c>
      <c r="D645" s="5">
        <v>6583</v>
      </c>
    </row>
    <row r="646" spans="1:4" x14ac:dyDescent="0.25">
      <c r="A646" t="s">
        <v>82</v>
      </c>
      <c r="B646" s="3">
        <v>37104</v>
      </c>
      <c r="C646" s="5">
        <v>143284</v>
      </c>
      <c r="D646" s="5">
        <v>7042</v>
      </c>
    </row>
    <row r="647" spans="1:4" x14ac:dyDescent="0.25">
      <c r="A647" t="s">
        <v>83</v>
      </c>
      <c r="B647" s="3">
        <v>37135</v>
      </c>
      <c r="C647" s="5">
        <v>143989</v>
      </c>
      <c r="D647" s="5">
        <v>7142</v>
      </c>
    </row>
    <row r="648" spans="1:4" x14ac:dyDescent="0.25">
      <c r="A648" t="s">
        <v>84</v>
      </c>
      <c r="B648" s="3">
        <v>37165</v>
      </c>
      <c r="C648" s="5">
        <v>144086</v>
      </c>
      <c r="D648" s="5">
        <v>7694</v>
      </c>
    </row>
    <row r="649" spans="1:4" x14ac:dyDescent="0.25">
      <c r="A649" t="s">
        <v>85</v>
      </c>
      <c r="B649" s="3">
        <v>37196</v>
      </c>
      <c r="C649" s="5">
        <v>144240</v>
      </c>
      <c r="D649" s="5">
        <v>8003</v>
      </c>
    </row>
    <row r="650" spans="1:4" x14ac:dyDescent="0.25">
      <c r="A650" t="s">
        <v>86</v>
      </c>
      <c r="B650" s="3">
        <v>37226</v>
      </c>
      <c r="C650" s="5">
        <v>144305</v>
      </c>
      <c r="D650" s="5">
        <v>8258</v>
      </c>
    </row>
    <row r="651" spans="1:4" x14ac:dyDescent="0.25">
      <c r="A651" t="s">
        <v>87</v>
      </c>
      <c r="B651" s="3">
        <v>37257</v>
      </c>
      <c r="C651" s="5">
        <v>143883</v>
      </c>
      <c r="D651" s="5">
        <v>8182</v>
      </c>
    </row>
    <row r="652" spans="1:4" x14ac:dyDescent="0.25">
      <c r="A652" t="s">
        <v>88</v>
      </c>
      <c r="B652" s="3">
        <v>37288</v>
      </c>
      <c r="C652" s="5">
        <v>144653</v>
      </c>
      <c r="D652" s="5">
        <v>8215</v>
      </c>
    </row>
    <row r="653" spans="1:4" x14ac:dyDescent="0.25">
      <c r="A653" t="s">
        <v>89</v>
      </c>
      <c r="B653" s="3">
        <v>37316</v>
      </c>
      <c r="C653" s="5">
        <v>144481</v>
      </c>
      <c r="D653" s="5">
        <v>8304</v>
      </c>
    </row>
    <row r="654" spans="1:4" x14ac:dyDescent="0.25">
      <c r="A654" t="s">
        <v>90</v>
      </c>
      <c r="B654" s="3">
        <v>37347</v>
      </c>
      <c r="C654" s="5">
        <v>144725</v>
      </c>
      <c r="D654" s="5">
        <v>8599</v>
      </c>
    </row>
    <row r="655" spans="1:4" x14ac:dyDescent="0.25">
      <c r="A655" t="s">
        <v>91</v>
      </c>
      <c r="B655" s="3">
        <v>37377</v>
      </c>
      <c r="C655" s="5">
        <v>144938</v>
      </c>
      <c r="D655" s="5">
        <v>8399</v>
      </c>
    </row>
    <row r="656" spans="1:4" x14ac:dyDescent="0.25">
      <c r="A656" t="s">
        <v>92</v>
      </c>
      <c r="B656" s="3">
        <v>37408</v>
      </c>
      <c r="C656" s="5">
        <v>144808</v>
      </c>
      <c r="D656" s="5">
        <v>8393</v>
      </c>
    </row>
    <row r="657" spans="1:4" x14ac:dyDescent="0.25">
      <c r="A657" t="s">
        <v>93</v>
      </c>
      <c r="B657" s="3">
        <v>37438</v>
      </c>
      <c r="C657" s="5">
        <v>144803</v>
      </c>
      <c r="D657" s="5">
        <v>8390</v>
      </c>
    </row>
    <row r="658" spans="1:4" x14ac:dyDescent="0.25">
      <c r="A658" t="s">
        <v>94</v>
      </c>
      <c r="B658" s="3">
        <v>37469</v>
      </c>
      <c r="C658" s="5">
        <v>145009</v>
      </c>
      <c r="D658" s="5">
        <v>8304</v>
      </c>
    </row>
    <row r="659" spans="1:4" x14ac:dyDescent="0.25">
      <c r="A659" t="s">
        <v>95</v>
      </c>
      <c r="B659" s="3">
        <v>37500</v>
      </c>
      <c r="C659" s="5">
        <v>145552</v>
      </c>
      <c r="D659" s="5">
        <v>8251</v>
      </c>
    </row>
    <row r="660" spans="1:4" x14ac:dyDescent="0.25">
      <c r="A660" t="s">
        <v>96</v>
      </c>
      <c r="B660" s="3">
        <v>37530</v>
      </c>
      <c r="C660" s="5">
        <v>145314</v>
      </c>
      <c r="D660" s="5">
        <v>8307</v>
      </c>
    </row>
    <row r="661" spans="1:4" x14ac:dyDescent="0.25">
      <c r="A661" t="s">
        <v>97</v>
      </c>
      <c r="B661" s="3">
        <v>37561</v>
      </c>
      <c r="C661" s="5">
        <v>145041</v>
      </c>
      <c r="D661" s="5">
        <v>8520</v>
      </c>
    </row>
    <row r="662" spans="1:4" x14ac:dyDescent="0.25">
      <c r="A662" t="s">
        <v>98</v>
      </c>
      <c r="B662" s="3">
        <v>37591</v>
      </c>
      <c r="C662" s="5">
        <v>145066</v>
      </c>
      <c r="D662" s="5">
        <v>8640</v>
      </c>
    </row>
    <row r="663" spans="1:4" x14ac:dyDescent="0.25">
      <c r="A663" t="s">
        <v>99</v>
      </c>
      <c r="B663" s="3">
        <v>37622</v>
      </c>
      <c r="C663" s="5">
        <v>145937</v>
      </c>
      <c r="D663" s="5">
        <v>8520</v>
      </c>
    </row>
    <row r="664" spans="1:4" x14ac:dyDescent="0.25">
      <c r="A664" t="s">
        <v>100</v>
      </c>
      <c r="B664" s="3">
        <v>37653</v>
      </c>
      <c r="C664" s="5">
        <v>146100</v>
      </c>
      <c r="D664" s="5">
        <v>8618</v>
      </c>
    </row>
    <row r="665" spans="1:4" x14ac:dyDescent="0.25">
      <c r="A665" t="s">
        <v>101</v>
      </c>
      <c r="B665" s="3">
        <v>37681</v>
      </c>
      <c r="C665" s="5">
        <v>146022</v>
      </c>
      <c r="D665" s="5">
        <v>8588</v>
      </c>
    </row>
    <row r="666" spans="1:4" x14ac:dyDescent="0.25">
      <c r="A666" t="s">
        <v>102</v>
      </c>
      <c r="B666" s="3">
        <v>37712</v>
      </c>
      <c r="C666" s="5">
        <v>146474</v>
      </c>
      <c r="D666" s="5">
        <v>8842</v>
      </c>
    </row>
    <row r="667" spans="1:4" x14ac:dyDescent="0.25">
      <c r="A667" t="s">
        <v>103</v>
      </c>
      <c r="B667" s="3">
        <v>37742</v>
      </c>
      <c r="C667" s="5">
        <v>146500</v>
      </c>
      <c r="D667" s="5">
        <v>8957</v>
      </c>
    </row>
    <row r="668" spans="1:4" x14ac:dyDescent="0.25">
      <c r="A668" t="s">
        <v>104</v>
      </c>
      <c r="B668" s="3">
        <v>37773</v>
      </c>
      <c r="C668" s="5">
        <v>147056</v>
      </c>
      <c r="D668" s="5">
        <v>9266</v>
      </c>
    </row>
    <row r="669" spans="1:4" x14ac:dyDescent="0.25">
      <c r="A669" t="s">
        <v>105</v>
      </c>
      <c r="B669" s="3">
        <v>37803</v>
      </c>
      <c r="C669" s="5">
        <v>146485</v>
      </c>
      <c r="D669" s="5">
        <v>9011</v>
      </c>
    </row>
    <row r="670" spans="1:4" x14ac:dyDescent="0.25">
      <c r="A670" t="s">
        <v>106</v>
      </c>
      <c r="B670" s="3">
        <v>37834</v>
      </c>
      <c r="C670" s="5">
        <v>146445</v>
      </c>
      <c r="D670" s="5">
        <v>8896</v>
      </c>
    </row>
    <row r="671" spans="1:4" x14ac:dyDescent="0.25">
      <c r="A671" t="s">
        <v>107</v>
      </c>
      <c r="B671" s="3">
        <v>37865</v>
      </c>
      <c r="C671" s="5">
        <v>146530</v>
      </c>
      <c r="D671" s="5">
        <v>8921</v>
      </c>
    </row>
    <row r="672" spans="1:4" x14ac:dyDescent="0.25">
      <c r="A672" t="s">
        <v>108</v>
      </c>
      <c r="B672" s="3">
        <v>37895</v>
      </c>
      <c r="C672" s="5">
        <v>146716</v>
      </c>
      <c r="D672" s="5">
        <v>8732</v>
      </c>
    </row>
    <row r="673" spans="1:4" x14ac:dyDescent="0.25">
      <c r="A673" t="s">
        <v>109</v>
      </c>
      <c r="B673" s="3">
        <v>37926</v>
      </c>
      <c r="C673" s="5">
        <v>147000</v>
      </c>
      <c r="D673" s="5">
        <v>8576</v>
      </c>
    </row>
    <row r="674" spans="1:4" x14ac:dyDescent="0.25">
      <c r="A674" t="s">
        <v>110</v>
      </c>
      <c r="B674" s="3">
        <v>37956</v>
      </c>
      <c r="C674" s="5">
        <v>146729</v>
      </c>
      <c r="D674" s="5">
        <v>8317</v>
      </c>
    </row>
    <row r="675" spans="1:4" x14ac:dyDescent="0.25">
      <c r="A675" t="s">
        <v>111</v>
      </c>
      <c r="B675" s="3">
        <v>37987</v>
      </c>
      <c r="C675" s="5">
        <v>146842</v>
      </c>
      <c r="D675" s="5">
        <v>8370</v>
      </c>
    </row>
    <row r="676" spans="1:4" x14ac:dyDescent="0.25">
      <c r="A676" t="s">
        <v>112</v>
      </c>
      <c r="B676" s="3">
        <v>38018</v>
      </c>
      <c r="C676" s="5">
        <v>146709</v>
      </c>
      <c r="D676" s="5">
        <v>8167</v>
      </c>
    </row>
    <row r="677" spans="1:4" x14ac:dyDescent="0.25">
      <c r="A677" t="s">
        <v>113</v>
      </c>
      <c r="B677" s="3">
        <v>38047</v>
      </c>
      <c r="C677" s="5">
        <v>146944</v>
      </c>
      <c r="D677" s="5">
        <v>8491</v>
      </c>
    </row>
    <row r="678" spans="1:4" x14ac:dyDescent="0.25">
      <c r="A678" t="s">
        <v>114</v>
      </c>
      <c r="B678" s="3">
        <v>38078</v>
      </c>
      <c r="C678" s="5">
        <v>146850</v>
      </c>
      <c r="D678" s="5">
        <v>8170</v>
      </c>
    </row>
    <row r="679" spans="1:4" x14ac:dyDescent="0.25">
      <c r="A679" t="s">
        <v>115</v>
      </c>
      <c r="B679" s="3">
        <v>38108</v>
      </c>
      <c r="C679" s="5">
        <v>147065</v>
      </c>
      <c r="D679" s="5">
        <v>8212</v>
      </c>
    </row>
    <row r="680" spans="1:4" x14ac:dyDescent="0.25">
      <c r="A680" t="s">
        <v>116</v>
      </c>
      <c r="B680" s="3">
        <v>38139</v>
      </c>
      <c r="C680" s="5">
        <v>147460</v>
      </c>
      <c r="D680" s="5">
        <v>8286</v>
      </c>
    </row>
    <row r="681" spans="1:4" x14ac:dyDescent="0.25">
      <c r="A681" t="s">
        <v>117</v>
      </c>
      <c r="B681" s="3">
        <v>38169</v>
      </c>
      <c r="C681" s="5">
        <v>147692</v>
      </c>
      <c r="D681" s="5">
        <v>8136</v>
      </c>
    </row>
    <row r="682" spans="1:4" x14ac:dyDescent="0.25">
      <c r="A682" t="s">
        <v>118</v>
      </c>
      <c r="B682" s="3">
        <v>38200</v>
      </c>
      <c r="C682" s="5">
        <v>147564</v>
      </c>
      <c r="D682" s="5">
        <v>7990</v>
      </c>
    </row>
    <row r="683" spans="1:4" x14ac:dyDescent="0.25">
      <c r="A683" t="s">
        <v>119</v>
      </c>
      <c r="B683" s="3">
        <v>38231</v>
      </c>
      <c r="C683" s="5">
        <v>147415</v>
      </c>
      <c r="D683" s="5">
        <v>7927</v>
      </c>
    </row>
    <row r="684" spans="1:4" x14ac:dyDescent="0.25">
      <c r="A684" t="s">
        <v>120</v>
      </c>
      <c r="B684" s="3">
        <v>38261</v>
      </c>
      <c r="C684" s="5">
        <v>147793</v>
      </c>
      <c r="D684" s="5">
        <v>8061</v>
      </c>
    </row>
    <row r="685" spans="1:4" x14ac:dyDescent="0.25">
      <c r="A685" t="s">
        <v>121</v>
      </c>
      <c r="B685" s="3">
        <v>38292</v>
      </c>
      <c r="C685" s="5">
        <v>148162</v>
      </c>
      <c r="D685" s="5">
        <v>7932</v>
      </c>
    </row>
    <row r="686" spans="1:4" x14ac:dyDescent="0.25">
      <c r="A686" t="s">
        <v>122</v>
      </c>
      <c r="B686" s="3">
        <v>38322</v>
      </c>
      <c r="C686" s="5">
        <v>148059</v>
      </c>
      <c r="D686" s="5">
        <v>7934</v>
      </c>
    </row>
    <row r="687" spans="1:4" x14ac:dyDescent="0.25">
      <c r="A687" t="s">
        <v>123</v>
      </c>
      <c r="B687" s="3">
        <v>38353</v>
      </c>
      <c r="C687" s="5">
        <v>148029</v>
      </c>
      <c r="D687" s="5">
        <v>7784</v>
      </c>
    </row>
    <row r="688" spans="1:4" x14ac:dyDescent="0.25">
      <c r="A688" t="s">
        <v>124</v>
      </c>
      <c r="B688" s="3">
        <v>38384</v>
      </c>
      <c r="C688" s="5">
        <v>148364</v>
      </c>
      <c r="D688" s="5">
        <v>7980</v>
      </c>
    </row>
    <row r="689" spans="1:4" x14ac:dyDescent="0.25">
      <c r="A689" t="s">
        <v>125</v>
      </c>
      <c r="B689" s="3">
        <v>38412</v>
      </c>
      <c r="C689" s="5">
        <v>148391</v>
      </c>
      <c r="D689" s="5">
        <v>7737</v>
      </c>
    </row>
    <row r="690" spans="1:4" x14ac:dyDescent="0.25">
      <c r="A690" t="s">
        <v>126</v>
      </c>
      <c r="B690" s="3">
        <v>38443</v>
      </c>
      <c r="C690" s="5">
        <v>148926</v>
      </c>
      <c r="D690" s="5">
        <v>7672</v>
      </c>
    </row>
    <row r="691" spans="1:4" x14ac:dyDescent="0.25">
      <c r="A691" t="s">
        <v>127</v>
      </c>
      <c r="B691" s="3">
        <v>38473</v>
      </c>
      <c r="C691" s="5">
        <v>149261</v>
      </c>
      <c r="D691" s="5">
        <v>7651</v>
      </c>
    </row>
    <row r="692" spans="1:4" x14ac:dyDescent="0.25">
      <c r="A692" t="s">
        <v>128</v>
      </c>
      <c r="B692" s="3">
        <v>38504</v>
      </c>
      <c r="C692" s="5">
        <v>149238</v>
      </c>
      <c r="D692" s="5">
        <v>7524</v>
      </c>
    </row>
    <row r="693" spans="1:4" x14ac:dyDescent="0.25">
      <c r="A693" t="s">
        <v>129</v>
      </c>
      <c r="B693" s="3">
        <v>38534</v>
      </c>
      <c r="C693" s="5">
        <v>149432</v>
      </c>
      <c r="D693" s="5">
        <v>7406</v>
      </c>
    </row>
    <row r="694" spans="1:4" x14ac:dyDescent="0.25">
      <c r="A694" t="s">
        <v>130</v>
      </c>
      <c r="B694" s="3">
        <v>38565</v>
      </c>
      <c r="C694" s="5">
        <v>149779</v>
      </c>
      <c r="D694" s="5">
        <v>7345</v>
      </c>
    </row>
    <row r="695" spans="1:4" x14ac:dyDescent="0.25">
      <c r="A695" t="s">
        <v>131</v>
      </c>
      <c r="B695" s="3">
        <v>38596</v>
      </c>
      <c r="C695" s="5">
        <v>149954</v>
      </c>
      <c r="D695" s="5">
        <v>7553</v>
      </c>
    </row>
    <row r="696" spans="1:4" x14ac:dyDescent="0.25">
      <c r="A696" t="s">
        <v>132</v>
      </c>
      <c r="B696" s="3">
        <v>38626</v>
      </c>
      <c r="C696" s="5">
        <v>150001</v>
      </c>
      <c r="D696" s="5">
        <v>7453</v>
      </c>
    </row>
    <row r="697" spans="1:4" x14ac:dyDescent="0.25">
      <c r="A697" t="s">
        <v>133</v>
      </c>
      <c r="B697" s="3">
        <v>38657</v>
      </c>
      <c r="C697" s="5">
        <v>150065</v>
      </c>
      <c r="D697" s="5">
        <v>7566</v>
      </c>
    </row>
    <row r="698" spans="1:4" x14ac:dyDescent="0.25">
      <c r="A698" t="s">
        <v>134</v>
      </c>
      <c r="B698" s="3">
        <v>38687</v>
      </c>
      <c r="C698" s="5">
        <v>150030</v>
      </c>
      <c r="D698" s="5">
        <v>7279</v>
      </c>
    </row>
    <row r="699" spans="1:4" x14ac:dyDescent="0.25">
      <c r="A699" t="s">
        <v>135</v>
      </c>
      <c r="B699" s="3">
        <v>38718</v>
      </c>
      <c r="C699" s="5">
        <v>150214</v>
      </c>
      <c r="D699" s="5">
        <v>7064</v>
      </c>
    </row>
    <row r="700" spans="1:4" x14ac:dyDescent="0.25">
      <c r="A700" t="s">
        <v>136</v>
      </c>
      <c r="B700" s="3">
        <v>38749</v>
      </c>
      <c r="C700" s="5">
        <v>150641</v>
      </c>
      <c r="D700" s="5">
        <v>7184</v>
      </c>
    </row>
    <row r="701" spans="1:4" x14ac:dyDescent="0.25">
      <c r="A701" t="s">
        <v>137</v>
      </c>
      <c r="B701" s="3">
        <v>38777</v>
      </c>
      <c r="C701" s="5">
        <v>150813</v>
      </c>
      <c r="D701" s="5">
        <v>7072</v>
      </c>
    </row>
    <row r="702" spans="1:4" x14ac:dyDescent="0.25">
      <c r="A702" t="s">
        <v>138</v>
      </c>
      <c r="B702" s="3">
        <v>38808</v>
      </c>
      <c r="C702" s="5">
        <v>150881</v>
      </c>
      <c r="D702" s="5">
        <v>7120</v>
      </c>
    </row>
    <row r="703" spans="1:4" x14ac:dyDescent="0.25">
      <c r="A703" t="s">
        <v>139</v>
      </c>
      <c r="B703" s="3">
        <v>38838</v>
      </c>
      <c r="C703" s="5">
        <v>151069</v>
      </c>
      <c r="D703" s="5">
        <v>6980</v>
      </c>
    </row>
    <row r="704" spans="1:4" x14ac:dyDescent="0.25">
      <c r="A704" t="s">
        <v>140</v>
      </c>
      <c r="B704" s="3">
        <v>38869</v>
      </c>
      <c r="C704" s="5">
        <v>151354</v>
      </c>
      <c r="D704" s="5">
        <v>7001</v>
      </c>
    </row>
    <row r="705" spans="1:4" x14ac:dyDescent="0.25">
      <c r="A705" t="s">
        <v>141</v>
      </c>
      <c r="B705" s="3">
        <v>38899</v>
      </c>
      <c r="C705" s="5">
        <v>151377</v>
      </c>
      <c r="D705" s="5">
        <v>7175</v>
      </c>
    </row>
    <row r="706" spans="1:4" x14ac:dyDescent="0.25">
      <c r="A706" t="s">
        <v>142</v>
      </c>
      <c r="B706" s="3">
        <v>38930</v>
      </c>
      <c r="C706" s="5">
        <v>151716</v>
      </c>
      <c r="D706" s="5">
        <v>7091</v>
      </c>
    </row>
    <row r="707" spans="1:4" x14ac:dyDescent="0.25">
      <c r="A707" t="s">
        <v>143</v>
      </c>
      <c r="B707" s="3">
        <v>38961</v>
      </c>
      <c r="C707" s="5">
        <v>151662</v>
      </c>
      <c r="D707" s="5">
        <v>6847</v>
      </c>
    </row>
    <row r="708" spans="1:4" x14ac:dyDescent="0.25">
      <c r="A708" t="s">
        <v>144</v>
      </c>
      <c r="B708" s="3">
        <v>38991</v>
      </c>
      <c r="C708" s="5">
        <v>152041</v>
      </c>
      <c r="D708" s="5">
        <v>6727</v>
      </c>
    </row>
    <row r="709" spans="1:4" x14ac:dyDescent="0.25">
      <c r="A709" t="s">
        <v>145</v>
      </c>
      <c r="B709" s="3">
        <v>39022</v>
      </c>
      <c r="C709" s="5">
        <v>152406</v>
      </c>
      <c r="D709" s="5">
        <v>6872</v>
      </c>
    </row>
    <row r="710" spans="1:4" x14ac:dyDescent="0.25">
      <c r="A710" t="s">
        <v>146</v>
      </c>
      <c r="B710" s="3">
        <v>39052</v>
      </c>
      <c r="C710" s="5">
        <v>152732</v>
      </c>
      <c r="D710" s="5">
        <v>6762</v>
      </c>
    </row>
    <row r="711" spans="1:4" x14ac:dyDescent="0.25">
      <c r="A711" t="s">
        <v>147</v>
      </c>
      <c r="B711" s="3">
        <v>39083</v>
      </c>
      <c r="C711" s="5">
        <v>153144</v>
      </c>
      <c r="D711" s="5">
        <v>7116</v>
      </c>
    </row>
    <row r="712" spans="1:4" x14ac:dyDescent="0.25">
      <c r="A712" t="s">
        <v>148</v>
      </c>
      <c r="B712" s="3">
        <v>39114</v>
      </c>
      <c r="C712" s="5">
        <v>152983</v>
      </c>
      <c r="D712" s="5">
        <v>6927</v>
      </c>
    </row>
    <row r="713" spans="1:4" x14ac:dyDescent="0.25">
      <c r="A713" t="s">
        <v>149</v>
      </c>
      <c r="B713" s="3">
        <v>39142</v>
      </c>
      <c r="C713" s="5">
        <v>153051</v>
      </c>
      <c r="D713" s="5">
        <v>6731</v>
      </c>
    </row>
    <row r="714" spans="1:4" x14ac:dyDescent="0.25">
      <c r="A714" t="s">
        <v>150</v>
      </c>
      <c r="B714" s="3">
        <v>39173</v>
      </c>
      <c r="C714" s="5">
        <v>152435</v>
      </c>
      <c r="D714" s="5">
        <v>6850</v>
      </c>
    </row>
    <row r="715" spans="1:4" x14ac:dyDescent="0.25">
      <c r="A715" t="s">
        <v>151</v>
      </c>
      <c r="B715" s="3">
        <v>39203</v>
      </c>
      <c r="C715" s="5">
        <v>152670</v>
      </c>
      <c r="D715" s="5">
        <v>6766</v>
      </c>
    </row>
    <row r="716" spans="1:4" x14ac:dyDescent="0.25">
      <c r="A716" t="s">
        <v>152</v>
      </c>
      <c r="B716" s="3">
        <v>39234</v>
      </c>
      <c r="C716" s="5">
        <v>153041</v>
      </c>
      <c r="D716" s="5">
        <v>6979</v>
      </c>
    </row>
    <row r="717" spans="1:4" x14ac:dyDescent="0.25">
      <c r="A717" t="s">
        <v>153</v>
      </c>
      <c r="B717" s="3">
        <v>39264</v>
      </c>
      <c r="C717" s="5">
        <v>153054</v>
      </c>
      <c r="D717" s="5">
        <v>7149</v>
      </c>
    </row>
    <row r="718" spans="1:4" x14ac:dyDescent="0.25">
      <c r="A718" t="s">
        <v>154</v>
      </c>
      <c r="B718" s="3">
        <v>39295</v>
      </c>
      <c r="C718" s="5">
        <v>152749</v>
      </c>
      <c r="D718" s="5">
        <v>7067</v>
      </c>
    </row>
    <row r="719" spans="1:4" x14ac:dyDescent="0.25">
      <c r="A719" t="s">
        <v>155</v>
      </c>
      <c r="B719" s="3">
        <v>39326</v>
      </c>
      <c r="C719" s="5">
        <v>153414</v>
      </c>
      <c r="D719" s="5">
        <v>7170</v>
      </c>
    </row>
    <row r="720" spans="1:4" x14ac:dyDescent="0.25">
      <c r="A720" t="s">
        <v>156</v>
      </c>
      <c r="B720" s="3">
        <v>39356</v>
      </c>
      <c r="C720" s="5">
        <v>153183</v>
      </c>
      <c r="D720" s="5">
        <v>7237</v>
      </c>
    </row>
    <row r="721" spans="1:4" x14ac:dyDescent="0.25">
      <c r="A721" t="s">
        <v>157</v>
      </c>
      <c r="B721" s="3">
        <v>39387</v>
      </c>
      <c r="C721" s="5">
        <v>153835</v>
      </c>
      <c r="D721" s="5">
        <v>7240</v>
      </c>
    </row>
    <row r="722" spans="1:4" x14ac:dyDescent="0.25">
      <c r="A722" t="s">
        <v>158</v>
      </c>
      <c r="B722" s="3">
        <v>39417</v>
      </c>
      <c r="C722" s="5">
        <v>153918</v>
      </c>
      <c r="D722" s="5">
        <v>7645</v>
      </c>
    </row>
    <row r="723" spans="1:4" x14ac:dyDescent="0.25">
      <c r="A723" t="s">
        <v>159</v>
      </c>
      <c r="B723" s="3">
        <v>39448</v>
      </c>
      <c r="C723" s="5">
        <v>154075</v>
      </c>
      <c r="D723" s="5">
        <v>7678</v>
      </c>
    </row>
    <row r="724" spans="1:4" x14ac:dyDescent="0.25">
      <c r="A724" t="s">
        <v>160</v>
      </c>
      <c r="B724" s="3">
        <v>39479</v>
      </c>
      <c r="C724" s="5">
        <v>153648</v>
      </c>
      <c r="D724" s="5">
        <v>7491</v>
      </c>
    </row>
    <row r="725" spans="1:4" x14ac:dyDescent="0.25">
      <c r="A725" t="s">
        <v>161</v>
      </c>
      <c r="B725" s="3">
        <v>39508</v>
      </c>
      <c r="C725" s="5">
        <v>153925</v>
      </c>
      <c r="D725" s="5">
        <v>7816</v>
      </c>
    </row>
    <row r="726" spans="1:4" x14ac:dyDescent="0.25">
      <c r="A726" t="s">
        <v>162</v>
      </c>
      <c r="B726" s="3">
        <v>39539</v>
      </c>
      <c r="C726" s="5">
        <v>153761</v>
      </c>
      <c r="D726" s="5">
        <v>7631</v>
      </c>
    </row>
    <row r="727" spans="1:4" x14ac:dyDescent="0.25">
      <c r="A727" t="s">
        <v>163</v>
      </c>
      <c r="B727" s="3">
        <v>39569</v>
      </c>
      <c r="C727" s="5">
        <v>154325</v>
      </c>
      <c r="D727" s="5">
        <v>8395</v>
      </c>
    </row>
    <row r="728" spans="1:4" x14ac:dyDescent="0.25">
      <c r="A728" t="s">
        <v>164</v>
      </c>
      <c r="B728" s="3">
        <v>39600</v>
      </c>
      <c r="C728" s="5">
        <v>154316</v>
      </c>
      <c r="D728" s="5">
        <v>8578</v>
      </c>
    </row>
    <row r="729" spans="1:4" x14ac:dyDescent="0.25">
      <c r="A729" t="s">
        <v>165</v>
      </c>
      <c r="B729" s="3">
        <v>39630</v>
      </c>
      <c r="C729" s="5">
        <v>154480</v>
      </c>
      <c r="D729" s="5">
        <v>8950</v>
      </c>
    </row>
    <row r="730" spans="1:4" x14ac:dyDescent="0.25">
      <c r="A730" t="s">
        <v>166</v>
      </c>
      <c r="B730" s="3">
        <v>39661</v>
      </c>
      <c r="C730" s="5">
        <v>154646</v>
      </c>
      <c r="D730" s="5">
        <v>9450</v>
      </c>
    </row>
    <row r="731" spans="1:4" x14ac:dyDescent="0.25">
      <c r="A731" t="s">
        <v>167</v>
      </c>
      <c r="B731" s="3">
        <v>39692</v>
      </c>
      <c r="C731" s="5">
        <v>154559</v>
      </c>
      <c r="D731" s="5">
        <v>9501</v>
      </c>
    </row>
    <row r="732" spans="1:4" x14ac:dyDescent="0.25">
      <c r="A732" t="s">
        <v>168</v>
      </c>
      <c r="B732" s="3">
        <v>39722</v>
      </c>
      <c r="C732" s="5">
        <v>154875</v>
      </c>
      <c r="D732" s="5">
        <v>10083</v>
      </c>
    </row>
    <row r="733" spans="1:4" x14ac:dyDescent="0.25">
      <c r="A733" t="s">
        <v>169</v>
      </c>
      <c r="B733" s="3">
        <v>39753</v>
      </c>
      <c r="C733" s="5">
        <v>154622</v>
      </c>
      <c r="D733" s="5">
        <v>10544</v>
      </c>
    </row>
    <row r="734" spans="1:4" x14ac:dyDescent="0.25">
      <c r="A734" t="s">
        <v>170</v>
      </c>
      <c r="B734" s="3">
        <v>39783</v>
      </c>
      <c r="C734" s="5">
        <v>154626</v>
      </c>
      <c r="D734" s="5">
        <v>11299</v>
      </c>
    </row>
    <row r="735" spans="1:4" x14ac:dyDescent="0.25">
      <c r="A735" t="s">
        <v>171</v>
      </c>
      <c r="B735" s="3">
        <v>39814</v>
      </c>
      <c r="C735" s="5">
        <v>154236</v>
      </c>
      <c r="D735" s="5">
        <v>12049</v>
      </c>
    </row>
    <row r="736" spans="1:4" x14ac:dyDescent="0.25">
      <c r="A736" t="s">
        <v>172</v>
      </c>
      <c r="B736" s="3">
        <v>39845</v>
      </c>
      <c r="C736" s="5">
        <v>154521</v>
      </c>
      <c r="D736" s="5">
        <v>12860</v>
      </c>
    </row>
    <row r="737" spans="1:4" x14ac:dyDescent="0.25">
      <c r="A737" t="s">
        <v>173</v>
      </c>
      <c r="B737" s="3">
        <v>39873</v>
      </c>
      <c r="C737" s="5">
        <v>154143</v>
      </c>
      <c r="D737" s="5">
        <v>13389</v>
      </c>
    </row>
    <row r="738" spans="1:4" x14ac:dyDescent="0.25">
      <c r="A738" t="s">
        <v>174</v>
      </c>
      <c r="B738" s="3">
        <v>39904</v>
      </c>
      <c r="C738" s="5">
        <v>154450</v>
      </c>
      <c r="D738" s="5">
        <v>13796</v>
      </c>
    </row>
    <row r="739" spans="1:4" x14ac:dyDescent="0.25">
      <c r="A739" t="s">
        <v>175</v>
      </c>
      <c r="B739" s="3">
        <v>39934</v>
      </c>
      <c r="C739" s="5">
        <v>154800</v>
      </c>
      <c r="D739" s="5">
        <v>14505</v>
      </c>
    </row>
    <row r="740" spans="1:4" x14ac:dyDescent="0.25">
      <c r="A740" t="s">
        <v>176</v>
      </c>
      <c r="B740" s="3">
        <v>39965</v>
      </c>
      <c r="C740" s="5">
        <v>154730</v>
      </c>
      <c r="D740" s="5">
        <v>14727</v>
      </c>
    </row>
    <row r="741" spans="1:4" x14ac:dyDescent="0.25">
      <c r="A741" t="s">
        <v>177</v>
      </c>
      <c r="B741" s="3">
        <v>39995</v>
      </c>
      <c r="C741" s="5">
        <v>154538</v>
      </c>
      <c r="D741" s="5">
        <v>14646</v>
      </c>
    </row>
    <row r="742" spans="1:4" x14ac:dyDescent="0.25">
      <c r="A742" t="s">
        <v>178</v>
      </c>
      <c r="B742" s="3">
        <v>40026</v>
      </c>
      <c r="C742" s="5">
        <v>154319</v>
      </c>
      <c r="D742" s="5">
        <v>14861</v>
      </c>
    </row>
    <row r="743" spans="1:4" x14ac:dyDescent="0.25">
      <c r="A743" t="s">
        <v>179</v>
      </c>
      <c r="B743" s="3">
        <v>40057</v>
      </c>
      <c r="C743" s="5">
        <v>153786</v>
      </c>
      <c r="D743" s="5">
        <v>15012</v>
      </c>
    </row>
    <row r="744" spans="1:4" x14ac:dyDescent="0.25">
      <c r="A744" t="s">
        <v>180</v>
      </c>
      <c r="B744" s="3">
        <v>40087</v>
      </c>
      <c r="C744" s="5">
        <v>153822</v>
      </c>
      <c r="D744" s="5">
        <v>15421</v>
      </c>
    </row>
    <row r="745" spans="1:4" x14ac:dyDescent="0.25">
      <c r="A745" t="s">
        <v>181</v>
      </c>
      <c r="B745" s="3">
        <v>40118</v>
      </c>
      <c r="C745" s="5">
        <v>153833</v>
      </c>
      <c r="D745" s="5">
        <v>15227</v>
      </c>
    </row>
    <row r="746" spans="1:4" x14ac:dyDescent="0.25">
      <c r="A746" t="s">
        <v>182</v>
      </c>
      <c r="B746" s="3">
        <v>40148</v>
      </c>
      <c r="C746" s="5">
        <v>153091</v>
      </c>
      <c r="D746" s="5">
        <v>15124</v>
      </c>
    </row>
    <row r="747" spans="1:4" x14ac:dyDescent="0.25">
      <c r="A747" t="s">
        <v>183</v>
      </c>
      <c r="B747" s="3">
        <v>40179</v>
      </c>
      <c r="C747" s="5">
        <v>153454</v>
      </c>
      <c r="D747" s="5">
        <v>14953</v>
      </c>
    </row>
    <row r="748" spans="1:4" x14ac:dyDescent="0.25">
      <c r="A748" t="s">
        <v>184</v>
      </c>
      <c r="B748" s="3">
        <v>40210</v>
      </c>
      <c r="C748" s="5">
        <v>153704</v>
      </c>
      <c r="D748" s="5">
        <v>15039</v>
      </c>
    </row>
    <row r="749" spans="1:4" x14ac:dyDescent="0.25">
      <c r="A749" t="s">
        <v>185</v>
      </c>
      <c r="B749" s="3">
        <v>40238</v>
      </c>
      <c r="C749" s="5">
        <v>153964</v>
      </c>
      <c r="D749" s="5">
        <v>15128</v>
      </c>
    </row>
    <row r="750" spans="1:4" x14ac:dyDescent="0.25">
      <c r="A750" t="s">
        <v>186</v>
      </c>
      <c r="B750" s="3">
        <v>40269</v>
      </c>
      <c r="C750" s="5">
        <v>154528</v>
      </c>
      <c r="D750" s="5">
        <v>15221</v>
      </c>
    </row>
    <row r="751" spans="1:4" x14ac:dyDescent="0.25">
      <c r="A751" t="s">
        <v>187</v>
      </c>
      <c r="B751" s="3">
        <v>40299</v>
      </c>
      <c r="C751" s="5">
        <v>154216</v>
      </c>
      <c r="D751" s="5">
        <v>14876</v>
      </c>
    </row>
    <row r="752" spans="1:4" x14ac:dyDescent="0.25">
      <c r="A752" t="s">
        <v>188</v>
      </c>
      <c r="B752" s="3">
        <v>40330</v>
      </c>
      <c r="C752" s="5">
        <v>153653</v>
      </c>
      <c r="D752" s="5">
        <v>14517</v>
      </c>
    </row>
    <row r="753" spans="1:4" x14ac:dyDescent="0.25">
      <c r="A753" t="s">
        <v>189</v>
      </c>
      <c r="B753" s="3">
        <v>40360</v>
      </c>
      <c r="C753" s="5">
        <v>153748</v>
      </c>
      <c r="D753" s="5">
        <v>14609</v>
      </c>
    </row>
    <row r="754" spans="1:4" x14ac:dyDescent="0.25">
      <c r="A754" t="s">
        <v>190</v>
      </c>
      <c r="B754" s="3">
        <v>40391</v>
      </c>
      <c r="C754" s="5">
        <v>154073</v>
      </c>
      <c r="D754" s="5">
        <v>14735</v>
      </c>
    </row>
    <row r="755" spans="1:4" x14ac:dyDescent="0.25">
      <c r="A755" t="s">
        <v>191</v>
      </c>
      <c r="B755" s="3">
        <v>40422</v>
      </c>
      <c r="C755" s="5">
        <v>153918</v>
      </c>
      <c r="D755" s="5">
        <v>14574</v>
      </c>
    </row>
    <row r="756" spans="1:4" x14ac:dyDescent="0.25">
      <c r="A756" t="s">
        <v>192</v>
      </c>
      <c r="B756" s="3">
        <v>40452</v>
      </c>
      <c r="C756" s="5">
        <v>153709</v>
      </c>
      <c r="D756" s="5">
        <v>14636</v>
      </c>
    </row>
    <row r="757" spans="1:4" x14ac:dyDescent="0.25">
      <c r="A757" t="s">
        <v>193</v>
      </c>
      <c r="B757" s="3">
        <v>40483</v>
      </c>
      <c r="C757" s="5">
        <v>154041</v>
      </c>
      <c r="D757" s="5">
        <v>15104</v>
      </c>
    </row>
    <row r="758" spans="1:4" x14ac:dyDescent="0.25">
      <c r="A758" t="s">
        <v>194</v>
      </c>
      <c r="B758" s="3">
        <v>40513</v>
      </c>
      <c r="C758" s="5">
        <v>153613</v>
      </c>
      <c r="D758" s="5">
        <v>14393</v>
      </c>
    </row>
    <row r="759" spans="1:4" x14ac:dyDescent="0.25">
      <c r="A759" t="s">
        <v>195</v>
      </c>
      <c r="B759" s="3">
        <v>40544</v>
      </c>
      <c r="C759" s="5">
        <v>153250</v>
      </c>
      <c r="D759" s="5">
        <v>13919</v>
      </c>
    </row>
    <row r="760" spans="1:4" x14ac:dyDescent="0.25">
      <c r="A760" t="s">
        <v>196</v>
      </c>
      <c r="B760" s="3">
        <v>40575</v>
      </c>
      <c r="C760" s="5">
        <v>153302</v>
      </c>
      <c r="D760" s="5">
        <v>13751</v>
      </c>
    </row>
    <row r="761" spans="1:4" x14ac:dyDescent="0.25">
      <c r="A761" t="s">
        <v>197</v>
      </c>
      <c r="B761" s="3">
        <v>40603</v>
      </c>
      <c r="C761" s="5">
        <v>153392</v>
      </c>
      <c r="D761" s="5">
        <v>13628</v>
      </c>
    </row>
    <row r="762" spans="1:4" x14ac:dyDescent="0.25">
      <c r="A762" t="s">
        <v>198</v>
      </c>
      <c r="B762" s="3">
        <v>40634</v>
      </c>
      <c r="C762" s="5">
        <v>153420</v>
      </c>
      <c r="D762" s="5">
        <v>13792</v>
      </c>
    </row>
    <row r="763" spans="1:4" x14ac:dyDescent="0.25">
      <c r="A763" t="s">
        <v>199</v>
      </c>
      <c r="B763" s="3">
        <v>40664</v>
      </c>
      <c r="C763" s="5">
        <v>153700</v>
      </c>
      <c r="D763" s="5">
        <v>13892</v>
      </c>
    </row>
    <row r="764" spans="1:4" x14ac:dyDescent="0.25">
      <c r="A764" t="s">
        <v>200</v>
      </c>
      <c r="B764" s="3">
        <v>40695</v>
      </c>
      <c r="C764" s="5">
        <v>153409</v>
      </c>
      <c r="D764" s="5">
        <v>14024</v>
      </c>
    </row>
    <row r="765" spans="1:4" x14ac:dyDescent="0.25">
      <c r="A765" t="s">
        <v>201</v>
      </c>
      <c r="B765" s="3">
        <v>40725</v>
      </c>
      <c r="C765" s="5">
        <v>153358</v>
      </c>
      <c r="D765" s="5">
        <v>13908</v>
      </c>
    </row>
    <row r="766" spans="1:4" x14ac:dyDescent="0.25">
      <c r="A766" t="s">
        <v>202</v>
      </c>
      <c r="B766" s="3">
        <v>40756</v>
      </c>
      <c r="C766" s="5">
        <v>153674</v>
      </c>
      <c r="D766" s="5">
        <v>13920</v>
      </c>
    </row>
    <row r="767" spans="1:4" x14ac:dyDescent="0.25">
      <c r="A767" t="s">
        <v>203</v>
      </c>
      <c r="B767" s="3">
        <v>40787</v>
      </c>
      <c r="C767" s="5">
        <v>154004</v>
      </c>
      <c r="D767" s="5">
        <v>13897</v>
      </c>
    </row>
    <row r="768" spans="1:4" x14ac:dyDescent="0.25">
      <c r="A768" t="s">
        <v>204</v>
      </c>
      <c r="B768" s="3">
        <v>40817</v>
      </c>
      <c r="C768" s="5">
        <v>154057</v>
      </c>
      <c r="D768" s="5">
        <v>13759</v>
      </c>
    </row>
    <row r="769" spans="1:4" x14ac:dyDescent="0.25">
      <c r="A769" t="s">
        <v>205</v>
      </c>
      <c r="B769" s="3">
        <v>40848</v>
      </c>
      <c r="C769" s="5">
        <v>153937</v>
      </c>
      <c r="D769" s="5">
        <v>13323</v>
      </c>
    </row>
    <row r="770" spans="1:4" x14ac:dyDescent="0.25">
      <c r="A770" t="s">
        <v>206</v>
      </c>
      <c r="B770" s="3">
        <v>40878</v>
      </c>
      <c r="C770" s="5">
        <v>153887</v>
      </c>
      <c r="D770" s="5">
        <v>13097</v>
      </c>
    </row>
    <row r="771" spans="1:4" x14ac:dyDescent="0.25">
      <c r="A771" t="s">
        <v>207</v>
      </c>
      <c r="B771" s="3">
        <v>40909</v>
      </c>
      <c r="C771" s="5">
        <v>154395</v>
      </c>
      <c r="D771" s="5">
        <v>12758</v>
      </c>
    </row>
    <row r="772" spans="1:4" x14ac:dyDescent="0.25">
      <c r="A772" t="s">
        <v>208</v>
      </c>
      <c r="B772" s="3">
        <v>40940</v>
      </c>
      <c r="C772" s="5">
        <v>154871</v>
      </c>
      <c r="D772" s="5">
        <v>12806</v>
      </c>
    </row>
    <row r="773" spans="1:4" x14ac:dyDescent="0.25">
      <c r="A773" t="s">
        <v>209</v>
      </c>
      <c r="B773" s="3">
        <v>40969</v>
      </c>
      <c r="C773" s="5">
        <v>154707</v>
      </c>
      <c r="D773" s="5">
        <v>12673</v>
      </c>
    </row>
    <row r="774" spans="1:4" x14ac:dyDescent="0.25">
      <c r="A774" t="s">
        <v>210</v>
      </c>
      <c r="B774" s="3">
        <v>41000</v>
      </c>
      <c r="C774" s="5">
        <v>154365</v>
      </c>
      <c r="D774" s="5">
        <v>12500</v>
      </c>
    </row>
    <row r="775" spans="1:4" x14ac:dyDescent="0.25">
      <c r="A775" t="s">
        <v>211</v>
      </c>
      <c r="B775" s="3">
        <v>41030</v>
      </c>
      <c r="C775" s="5">
        <v>155007</v>
      </c>
      <c r="D775" s="5">
        <v>12720</v>
      </c>
    </row>
    <row r="776" spans="1:4" x14ac:dyDescent="0.25">
      <c r="A776" t="s">
        <v>212</v>
      </c>
      <c r="B776" s="3">
        <v>41061</v>
      </c>
      <c r="C776" s="5">
        <v>155163</v>
      </c>
      <c r="D776" s="5">
        <v>12749</v>
      </c>
    </row>
    <row r="777" spans="1:4" x14ac:dyDescent="0.25">
      <c r="A777" t="s">
        <v>213</v>
      </c>
      <c r="B777" s="3">
        <v>41091</v>
      </c>
      <c r="C777" s="5">
        <v>155013</v>
      </c>
      <c r="D777" s="5">
        <v>12794</v>
      </c>
    </row>
    <row r="778" spans="1:4" x14ac:dyDescent="0.25">
      <c r="A778" t="s">
        <v>214</v>
      </c>
      <c r="B778" s="3">
        <v>41122</v>
      </c>
      <c r="C778" s="5" t="e">
        <v>#N/A</v>
      </c>
      <c r="D778" s="5" t="e">
        <v>#N/A</v>
      </c>
    </row>
    <row r="779" spans="1:4" x14ac:dyDescent="0.25">
      <c r="A779" t="s">
        <v>215</v>
      </c>
      <c r="B779" s="3">
        <v>41153</v>
      </c>
      <c r="C779" s="5" t="e">
        <v>#N/A</v>
      </c>
      <c r="D779" s="5" t="e">
        <v>#N/A</v>
      </c>
    </row>
    <row r="780" spans="1:4" x14ac:dyDescent="0.25">
      <c r="A780" t="s">
        <v>216</v>
      </c>
      <c r="B780" s="3">
        <v>41183</v>
      </c>
      <c r="C780" s="5" t="e">
        <v>#N/A</v>
      </c>
      <c r="D780" s="5" t="e">
        <v>#N/A</v>
      </c>
    </row>
    <row r="781" spans="1:4" x14ac:dyDescent="0.25">
      <c r="A781" t="s">
        <v>217</v>
      </c>
      <c r="B781" s="3">
        <v>41214</v>
      </c>
      <c r="C781" s="5" t="e">
        <v>#N/A</v>
      </c>
      <c r="D781" s="5" t="e">
        <v>#N/A</v>
      </c>
    </row>
    <row r="782" spans="1:4" x14ac:dyDescent="0.25">
      <c r="A782" t="s">
        <v>218</v>
      </c>
      <c r="B782" s="3">
        <v>41244</v>
      </c>
      <c r="C782" s="5" t="e">
        <v>#N/A</v>
      </c>
      <c r="D782" s="5" t="e">
        <v>#N/A</v>
      </c>
    </row>
    <row r="783" spans="1:4" x14ac:dyDescent="0.25">
      <c r="A783" t="s">
        <v>219</v>
      </c>
      <c r="B783" s="3">
        <v>41275</v>
      </c>
      <c r="C783" s="5" t="e">
        <v>#N/A</v>
      </c>
      <c r="D783" s="5" t="e">
        <v>#N/A</v>
      </c>
    </row>
    <row r="784" spans="1:4" x14ac:dyDescent="0.25">
      <c r="A784" t="s">
        <v>220</v>
      </c>
      <c r="B784" s="3">
        <v>41306</v>
      </c>
      <c r="C784" s="5" t="e">
        <v>#N/A</v>
      </c>
      <c r="D784" s="5" t="e">
        <v>#N/A</v>
      </c>
    </row>
    <row r="785" spans="1:4" x14ac:dyDescent="0.25">
      <c r="A785" t="s">
        <v>221</v>
      </c>
      <c r="B785" s="3">
        <v>41334</v>
      </c>
      <c r="C785" s="5" t="e">
        <v>#N/A</v>
      </c>
      <c r="D785" s="5" t="e">
        <v>#N/A</v>
      </c>
    </row>
    <row r="786" spans="1:4" x14ac:dyDescent="0.25">
      <c r="A786" t="s">
        <v>222</v>
      </c>
      <c r="B786" s="3">
        <v>41365</v>
      </c>
      <c r="C786" s="5" t="e">
        <v>#N/A</v>
      </c>
      <c r="D786" s="5" t="e">
        <v>#N/A</v>
      </c>
    </row>
    <row r="787" spans="1:4" x14ac:dyDescent="0.25">
      <c r="A787" t="s">
        <v>223</v>
      </c>
      <c r="B787" s="3">
        <v>41395</v>
      </c>
      <c r="C787" s="5" t="e">
        <v>#N/A</v>
      </c>
      <c r="D787" s="5" t="e">
        <v>#N/A</v>
      </c>
    </row>
    <row r="788" spans="1:4" x14ac:dyDescent="0.25">
      <c r="A788" t="s">
        <v>224</v>
      </c>
      <c r="B788" s="3">
        <v>41426</v>
      </c>
      <c r="C788" s="5" t="e">
        <v>#N/A</v>
      </c>
      <c r="D788" s="5" t="e">
        <v>#N/A</v>
      </c>
    </row>
    <row r="789" spans="1:4" x14ac:dyDescent="0.25">
      <c r="A789" t="s">
        <v>225</v>
      </c>
      <c r="B789" s="3">
        <v>41456</v>
      </c>
      <c r="C789" s="5" t="e">
        <v>#N/A</v>
      </c>
      <c r="D789" s="5" t="e">
        <v>#N/A</v>
      </c>
    </row>
    <row r="790" spans="1:4" x14ac:dyDescent="0.25">
      <c r="A790" t="s">
        <v>226</v>
      </c>
      <c r="B790" s="3">
        <v>41487</v>
      </c>
      <c r="C790" s="5" t="e">
        <v>#N/A</v>
      </c>
      <c r="D790" s="5" t="e">
        <v>#N/A</v>
      </c>
    </row>
    <row r="791" spans="1:4" x14ac:dyDescent="0.25">
      <c r="A791" t="s">
        <v>227</v>
      </c>
      <c r="B791" s="3">
        <v>41518</v>
      </c>
      <c r="C791" s="5" t="e">
        <v>#N/A</v>
      </c>
      <c r="D791" s="5" t="e">
        <v>#N/A</v>
      </c>
    </row>
    <row r="792" spans="1:4" x14ac:dyDescent="0.25">
      <c r="A792" t="s">
        <v>228</v>
      </c>
      <c r="B792" s="3">
        <v>41548</v>
      </c>
      <c r="C792" s="5" t="e">
        <v>#N/A</v>
      </c>
      <c r="D792" s="5" t="e">
        <v>#N/A</v>
      </c>
    </row>
    <row r="793" spans="1:4" x14ac:dyDescent="0.25">
      <c r="A793" t="s">
        <v>229</v>
      </c>
      <c r="B793" s="3">
        <v>41579</v>
      </c>
      <c r="C793" s="5" t="e">
        <v>#N/A</v>
      </c>
      <c r="D793" s="5" t="e">
        <v>#N/A</v>
      </c>
    </row>
    <row r="794" spans="1:4" x14ac:dyDescent="0.25">
      <c r="A794" t="s">
        <v>230</v>
      </c>
      <c r="B794" s="3">
        <v>41609</v>
      </c>
      <c r="C794" s="5" t="e">
        <v>#N/A</v>
      </c>
      <c r="D794" s="5" t="e">
        <v>#N/A</v>
      </c>
    </row>
    <row r="795" spans="1:4" x14ac:dyDescent="0.25">
      <c r="A795" t="s">
        <v>231</v>
      </c>
      <c r="B795" s="3">
        <v>41640</v>
      </c>
      <c r="C795" s="5" t="e">
        <v>#N/A</v>
      </c>
      <c r="D795" s="5" t="e">
        <v>#N/A</v>
      </c>
    </row>
    <row r="796" spans="1:4" x14ac:dyDescent="0.25">
      <c r="A796" t="s">
        <v>232</v>
      </c>
      <c r="B796" s="3">
        <v>41671</v>
      </c>
      <c r="C796" s="5" t="e">
        <v>#N/A</v>
      </c>
      <c r="D796" s="5" t="e">
        <v>#N/A</v>
      </c>
    </row>
    <row r="797" spans="1:4" x14ac:dyDescent="0.25">
      <c r="A797" t="s">
        <v>233</v>
      </c>
      <c r="B797" s="3">
        <v>41699</v>
      </c>
      <c r="C797" s="5" t="e">
        <v>#N/A</v>
      </c>
      <c r="D797" s="5" t="e">
        <v>#N/A</v>
      </c>
    </row>
    <row r="798" spans="1:4" x14ac:dyDescent="0.25">
      <c r="A798" t="s">
        <v>234</v>
      </c>
      <c r="B798" s="3">
        <v>41730</v>
      </c>
      <c r="C798" s="5" t="e">
        <v>#N/A</v>
      </c>
      <c r="D798" s="5" t="e">
        <v>#N/A</v>
      </c>
    </row>
    <row r="799" spans="1:4" x14ac:dyDescent="0.25">
      <c r="A799" t="s">
        <v>235</v>
      </c>
      <c r="B799" s="3">
        <v>41760</v>
      </c>
      <c r="C799" s="5" t="e">
        <v>#N/A</v>
      </c>
      <c r="D799" s="5" t="e">
        <v>#N/A</v>
      </c>
    </row>
    <row r="800" spans="1:4" x14ac:dyDescent="0.25">
      <c r="A800" t="s">
        <v>236</v>
      </c>
      <c r="B800" s="3">
        <v>41791</v>
      </c>
      <c r="C800" s="5" t="e">
        <v>#N/A</v>
      </c>
      <c r="D800" s="5" t="e">
        <v>#N/A</v>
      </c>
    </row>
    <row r="801" spans="1:4" x14ac:dyDescent="0.25">
      <c r="A801" t="s">
        <v>237</v>
      </c>
      <c r="B801" s="3">
        <v>41821</v>
      </c>
      <c r="C801" s="5" t="e">
        <v>#N/A</v>
      </c>
      <c r="D801" s="5" t="e">
        <v>#N/A</v>
      </c>
    </row>
    <row r="802" spans="1:4" x14ac:dyDescent="0.25">
      <c r="A802" t="s">
        <v>238</v>
      </c>
      <c r="B802" s="3">
        <v>41852</v>
      </c>
      <c r="C802" s="5" t="e">
        <v>#N/A</v>
      </c>
      <c r="D802" s="5" t="e">
        <v>#N/A</v>
      </c>
    </row>
    <row r="803" spans="1:4" x14ac:dyDescent="0.25">
      <c r="A803" t="s">
        <v>239</v>
      </c>
      <c r="B803" s="3">
        <v>41883</v>
      </c>
      <c r="C803" s="5" t="e">
        <v>#N/A</v>
      </c>
      <c r="D803" s="5" t="e">
        <v>#N/A</v>
      </c>
    </row>
    <row r="804" spans="1:4" x14ac:dyDescent="0.25">
      <c r="A804" t="s">
        <v>240</v>
      </c>
      <c r="B804" s="3">
        <v>41913</v>
      </c>
      <c r="C804" s="5" t="e">
        <v>#N/A</v>
      </c>
      <c r="D804" s="5" t="e">
        <v>#N/A</v>
      </c>
    </row>
    <row r="805" spans="1:4" x14ac:dyDescent="0.25">
      <c r="A805" t="s">
        <v>241</v>
      </c>
      <c r="B805" s="3">
        <v>41944</v>
      </c>
      <c r="C805" s="5" t="e">
        <v>#N/A</v>
      </c>
      <c r="D805" s="5" t="e">
        <v>#N/A</v>
      </c>
    </row>
    <row r="806" spans="1:4" x14ac:dyDescent="0.25">
      <c r="A806" t="s">
        <v>242</v>
      </c>
      <c r="B806" s="3">
        <v>41974</v>
      </c>
      <c r="C806" s="5" t="e">
        <v>#N/A</v>
      </c>
      <c r="D806" s="5" t="e">
        <v>#N/A</v>
      </c>
    </row>
    <row r="807" spans="1:4" x14ac:dyDescent="0.25">
      <c r="A807" t="s">
        <v>243</v>
      </c>
      <c r="B807" s="3">
        <v>42005</v>
      </c>
      <c r="C807" s="5" t="e">
        <v>#N/A</v>
      </c>
      <c r="D807" s="5" t="e">
        <v>#N/A</v>
      </c>
    </row>
    <row r="808" spans="1:4" x14ac:dyDescent="0.25">
      <c r="A808" t="s">
        <v>244</v>
      </c>
      <c r="B808" s="3">
        <v>42036</v>
      </c>
      <c r="C808" s="5" t="e">
        <v>#N/A</v>
      </c>
      <c r="D808" s="5" t="e">
        <v>#N/A</v>
      </c>
    </row>
    <row r="809" spans="1:4" x14ac:dyDescent="0.25">
      <c r="A809" t="s">
        <v>245</v>
      </c>
      <c r="B809" s="3">
        <v>42064</v>
      </c>
      <c r="C809" s="5" t="e">
        <v>#N/A</v>
      </c>
      <c r="D809" s="5" t="e">
        <v>#N/A</v>
      </c>
    </row>
    <row r="810" spans="1:4" x14ac:dyDescent="0.25">
      <c r="A810" t="s">
        <v>246</v>
      </c>
      <c r="B810" s="3">
        <v>42095</v>
      </c>
      <c r="C810" s="5" t="e">
        <v>#N/A</v>
      </c>
      <c r="D810" s="5" t="e">
        <v>#N/A</v>
      </c>
    </row>
    <row r="811" spans="1:4" x14ac:dyDescent="0.25">
      <c r="A811" t="s">
        <v>247</v>
      </c>
      <c r="B811" s="3">
        <v>42125</v>
      </c>
      <c r="C811" s="5" t="e">
        <v>#N/A</v>
      </c>
      <c r="D811" s="5" t="e">
        <v>#N/A</v>
      </c>
    </row>
    <row r="812" spans="1:4" x14ac:dyDescent="0.25">
      <c r="A812" t="s">
        <v>248</v>
      </c>
      <c r="B812" s="3">
        <v>42156</v>
      </c>
      <c r="C812" s="5" t="e">
        <v>#N/A</v>
      </c>
      <c r="D812" s="5" t="e">
        <v>#N/A</v>
      </c>
    </row>
    <row r="813" spans="1:4" x14ac:dyDescent="0.25">
      <c r="A813" t="s">
        <v>249</v>
      </c>
      <c r="B813" s="3">
        <v>42186</v>
      </c>
      <c r="C813" s="5" t="e">
        <v>#N/A</v>
      </c>
      <c r="D813" s="5" t="e">
        <v>#N/A</v>
      </c>
    </row>
    <row r="814" spans="1:4" x14ac:dyDescent="0.25">
      <c r="A814" t="s">
        <v>250</v>
      </c>
      <c r="B814" s="3">
        <v>42217</v>
      </c>
      <c r="C814" s="5" t="e">
        <v>#N/A</v>
      </c>
      <c r="D814" s="5" t="e">
        <v>#N/A</v>
      </c>
    </row>
    <row r="815" spans="1:4" x14ac:dyDescent="0.25">
      <c r="A815" t="s">
        <v>251</v>
      </c>
      <c r="B815" s="3">
        <v>42248</v>
      </c>
      <c r="C815" s="5" t="e">
        <v>#N/A</v>
      </c>
      <c r="D815" s="5" t="e">
        <v>#N/A</v>
      </c>
    </row>
    <row r="816" spans="1:4" x14ac:dyDescent="0.25">
      <c r="A816" t="s">
        <v>252</v>
      </c>
      <c r="B816" s="3">
        <v>42278</v>
      </c>
      <c r="C816" s="5" t="e">
        <v>#N/A</v>
      </c>
      <c r="D816" s="5" t="e">
        <v>#N/A</v>
      </c>
    </row>
    <row r="817" spans="1:4" x14ac:dyDescent="0.25">
      <c r="A817" t="s">
        <v>253</v>
      </c>
      <c r="B817" s="3">
        <v>42309</v>
      </c>
      <c r="C817" s="5" t="e">
        <v>#N/A</v>
      </c>
      <c r="D817" s="5" t="e">
        <v>#N/A</v>
      </c>
    </row>
    <row r="818" spans="1:4" x14ac:dyDescent="0.25">
      <c r="A818" t="s">
        <v>254</v>
      </c>
      <c r="B818" s="3">
        <v>42339</v>
      </c>
      <c r="C818" s="5" t="e">
        <v>#N/A</v>
      </c>
      <c r="D818" s="5" t="e">
        <v>#N/A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19</vt:i4>
      </vt:variant>
      <vt:variant>
        <vt:lpstr>Named Ranges</vt:lpstr>
      </vt:variant>
      <vt:variant>
        <vt:i4>30</vt:i4>
      </vt:variant>
    </vt:vector>
  </HeadingPairs>
  <TitlesOfParts>
    <vt:vector size="72" baseType="lpstr">
      <vt:lpstr>Settings</vt:lpstr>
      <vt:lpstr>List of Industries</vt:lpstr>
      <vt:lpstr>DLX - JOLTS</vt:lpstr>
      <vt:lpstr>DLX - EMPL</vt:lpstr>
      <vt:lpstr>DLX - Flows</vt:lpstr>
      <vt:lpstr>BLS - Additional flows</vt:lpstr>
      <vt:lpstr>DLX - CBO</vt:lpstr>
      <vt:lpstr>DLX - LABOR</vt:lpstr>
      <vt:lpstr>DLX - historical u</vt:lpstr>
      <vt:lpstr>Data - Barnichon</vt:lpstr>
      <vt:lpstr>Data - Valletta</vt:lpstr>
      <vt:lpstr>Plumbing - JOLTS Agg</vt:lpstr>
      <vt:lpstr>Plumbing - EMPL Agg</vt:lpstr>
      <vt:lpstr>Plumbing - Trade transp utils</vt:lpstr>
      <vt:lpstr>Plumbing - Aggregate rates BC</vt:lpstr>
      <vt:lpstr>Plumbing - fitted rates</vt:lpstr>
      <vt:lpstr>Plumbing - Fitted BC</vt:lpstr>
      <vt:lpstr>Plumbing - New ms</vt:lpstr>
      <vt:lpstr>Plumbing - JC estimate</vt:lpstr>
      <vt:lpstr>Plumbing - Quarterly u</vt:lpstr>
      <vt:lpstr>Plumbing - U vs NAIRU</vt:lpstr>
      <vt:lpstr>Plumbing - Historical BC</vt:lpstr>
      <vt:lpstr>Charts - Settings</vt:lpstr>
      <vt:lpstr>Chart - actual BC pre rec</vt:lpstr>
      <vt:lpstr>Chart - actual BC</vt:lpstr>
      <vt:lpstr>Chart - actual and fit BC</vt:lpstr>
      <vt:lpstr>Chart - New BC</vt:lpstr>
      <vt:lpstr>Chart - New BC wo data</vt:lpstr>
      <vt:lpstr>Chart - New BC w data ppr</vt:lpstr>
      <vt:lpstr>Chart - New BC ppr stylistic</vt:lpstr>
      <vt:lpstr>Chart - New BC w JC ppr</vt:lpstr>
      <vt:lpstr>Chart - New BC w JC expl</vt:lpstr>
      <vt:lpstr>Chart - V vs Natural rate</vt:lpstr>
      <vt:lpstr>Chart - JC estimate</vt:lpstr>
      <vt:lpstr>Chart - JC estimate ppr</vt:lpstr>
      <vt:lpstr>Chart - Historical BC</vt:lpstr>
      <vt:lpstr>Chart - Historical BC ppr</vt:lpstr>
      <vt:lpstr>Chart - Historical BC ppr bw</vt:lpstr>
      <vt:lpstr>Chart - Historical BC ppr bw 2</vt:lpstr>
      <vt:lpstr>Chart - Historical BC annual</vt:lpstr>
      <vt:lpstr>Chart - Historical BC ann ppr</vt:lpstr>
      <vt:lpstr>Chart - U vs NR</vt:lpstr>
      <vt:lpstr>_DLX1.USE</vt:lpstr>
      <vt:lpstr>_DLX2.USE</vt:lpstr>
      <vt:lpstr>_DLX3.USE</vt:lpstr>
      <vt:lpstr>_DLX4.USE</vt:lpstr>
      <vt:lpstr>_DLX5.USE</vt:lpstr>
      <vt:lpstr>_DLX6.USE</vt:lpstr>
      <vt:lpstr>alfah</vt:lpstr>
      <vt:lpstr>alfal</vt:lpstr>
      <vt:lpstr>alfan</vt:lpstr>
      <vt:lpstr>alfaq</vt:lpstr>
      <vt:lpstr>alfas</vt:lpstr>
      <vt:lpstr>alfax</vt:lpstr>
      <vt:lpstr>average_d_t</vt:lpstr>
      <vt:lpstr>average_z_t</vt:lpstr>
      <vt:lpstr>Data_hist_Unemployment</vt:lpstr>
      <vt:lpstr>Data_Industries</vt:lpstr>
      <vt:lpstr>Industry_Numbers</vt:lpstr>
      <vt:lpstr>JOLTS_data</vt:lpstr>
      <vt:lpstr>Measures</vt:lpstr>
      <vt:lpstr>mh</vt:lpstr>
      <vt:lpstr>ml</vt:lpstr>
      <vt:lpstr>mn</vt:lpstr>
      <vt:lpstr>mq</vt:lpstr>
      <vt:lpstr>ms</vt:lpstr>
      <vt:lpstr>ms_new</vt:lpstr>
      <vt:lpstr>mx</vt:lpstr>
      <vt:lpstr>Payroll_mnemonics</vt:lpstr>
      <vt:lpstr>X12Dates_1</vt:lpstr>
      <vt:lpstr>X12Header_1</vt:lpstr>
      <vt:lpstr>X12NSA_1</vt:lpstr>
    </vt:vector>
  </TitlesOfParts>
  <Company>Federal Reserve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 Hobijn</dc:creator>
  <cp:lastModifiedBy>Todd, Anita E</cp:lastModifiedBy>
  <cp:lastPrinted>2012-10-01T21:04:20Z</cp:lastPrinted>
  <dcterms:created xsi:type="dcterms:W3CDTF">2010-08-24T17:01:44Z</dcterms:created>
  <dcterms:modified xsi:type="dcterms:W3CDTF">2022-10-14T22:46:11Z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BCheckedInAs">
    <vt:lpwstr/>
  </property>
  <property fmtid="{D5CDD505-2E9C-101B-9397-08002B2CF9AE}" pid="3" name="TitusGUID">
    <vt:lpwstr>a73953e7-fd6e-473a-9117-7ffd72f7f649</vt:lpwstr>
  </property>
  <property fmtid="{D5CDD505-2E9C-101B-9397-08002B2CF9AE}" pid="4" name="MSIP_Label_65269c60-0483-4c57-9e8c-3779d6900235_Enabled">
    <vt:lpwstr>true</vt:lpwstr>
  </property>
  <property fmtid="{D5CDD505-2E9C-101B-9397-08002B2CF9AE}" pid="5" name="MSIP_Label_65269c60-0483-4c57-9e8c-3779d6900235_SetDate">
    <vt:lpwstr>2022-10-13T21:12:14Z</vt:lpwstr>
  </property>
  <property fmtid="{D5CDD505-2E9C-101B-9397-08002B2CF9AE}" pid="6" name="MSIP_Label_65269c60-0483-4c57-9e8c-3779d6900235_Method">
    <vt:lpwstr>Privileged</vt:lpwstr>
  </property>
  <property fmtid="{D5CDD505-2E9C-101B-9397-08002B2CF9AE}" pid="7" name="MSIP_Label_65269c60-0483-4c57-9e8c-3779d6900235_Name">
    <vt:lpwstr>65269c60-0483-4c57-9e8c-3779d6900235</vt:lpwstr>
  </property>
  <property fmtid="{D5CDD505-2E9C-101B-9397-08002B2CF9AE}" pid="8" name="MSIP_Label_65269c60-0483-4c57-9e8c-3779d6900235_SiteId">
    <vt:lpwstr>b397c653-5b19-463f-b9fc-af658ded9128</vt:lpwstr>
  </property>
  <property fmtid="{D5CDD505-2E9C-101B-9397-08002B2CF9AE}" pid="9" name="MSIP_Label_65269c60-0483-4c57-9e8c-3779d6900235_ActionId">
    <vt:lpwstr>e2762c86-ebd0-405d-8605-46a26d4920ed</vt:lpwstr>
  </property>
  <property fmtid="{D5CDD505-2E9C-101B-9397-08002B2CF9AE}" pid="10" name="MSIP_Label_65269c60-0483-4c57-9e8c-3779d6900235_ContentBits">
    <vt:lpwstr>0</vt:lpwstr>
  </property>
</Properties>
</file>